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5.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trlProps/ctrlProp4.xml" ContentType="application/vnd.ms-excel.controlproperties+xml"/>
  <Override PartName="/xl/drawings/drawing6.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drawings/drawing7.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8.xml" ContentType="application/vnd.openxmlformats-officedocument.drawing+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drawings/drawing9.xml" ContentType="application/vnd.openxmlformats-officedocument.drawing+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drawings/drawing10.xml" ContentType="application/vnd.openxmlformats-officedocument.drawing+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drawings/drawing11.xml" ContentType="application/vnd.openxmlformats-officedocument.drawing+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showInkAnnotation="0" codeName="ThisWorkbook" defaultThemeVersion="124226"/>
  <mc:AlternateContent xmlns:mc="http://schemas.openxmlformats.org/markup-compatibility/2006">
    <mc:Choice Requires="x15">
      <x15ac:absPath xmlns:x15ac="http://schemas.microsoft.com/office/spreadsheetml/2010/11/ac" url="https://secalliance-my.sharepoint.com/personal/rob_dartnall_secalliance_com/Documents/SA Working Folder/CREST/CTI Maturity Assessment/"/>
    </mc:Choice>
  </mc:AlternateContent>
  <xr:revisionPtr revIDLastSave="23" documentId="8_{A5411F4E-65A4-43F2-9D20-55B515082F8C}" xr6:coauthVersionLast="45" xr6:coauthVersionMax="45" xr10:uidLastSave="{50992317-6921-469E-B6DC-51AF8CBDCCF0}"/>
  <bookViews>
    <workbookView xWindow="-120" yWindow="-120" windowWidth="29040" windowHeight="15840" tabRatio="879" firstSheet="1" activeTab="1" xr2:uid="{00000000-000D-0000-FFFF-FFFF00000000}"/>
  </bookViews>
  <sheets>
    <sheet name="Macros" sheetId="63" state="veryHidden" r:id="rId1"/>
    <sheet name="Introduction" sheetId="44" r:id="rId2"/>
    <sheet name="Guidelines" sheetId="45" r:id="rId3"/>
    <sheet name="Profile and Scope" sheetId="30" r:id="rId4"/>
    <sheet name="Targets" sheetId="43" r:id="rId5"/>
    <sheet name="references" sheetId="20" state="hidden" r:id="rId6"/>
    <sheet name="mmat ref" sheetId="21" state="hidden" r:id="rId7"/>
    <sheet name="Weightings" sheetId="34" state="veryHidden" r:id="rId8"/>
    <sheet name="Aggregated Results" sheetId="22" r:id="rId9"/>
    <sheet name="content" sheetId="53" state="hidden" r:id="rId10"/>
    <sheet name="Assess A" sheetId="52" r:id="rId11"/>
    <sheet name="Assess B" sheetId="55" r:id="rId12"/>
    <sheet name="Assess C" sheetId="57" r:id="rId13"/>
    <sheet name="Assess D" sheetId="65" r:id="rId14"/>
    <sheet name="Results A" sheetId="35" r:id="rId15"/>
    <sheet name="Results B" sheetId="56" r:id="rId16"/>
    <sheet name="Results C" sheetId="58" r:id="rId17"/>
    <sheet name="Results D" sheetId="64" r:id="rId18"/>
  </sheets>
  <definedNames>
    <definedName name="_xlnm._FilterDatabase" localSheetId="10" hidden="1">'Assess A'!$C$2:$C$130</definedName>
    <definedName name="_xlnm._FilterDatabase" localSheetId="11" hidden="1">'Assess B'!$C$2:$C$124</definedName>
    <definedName name="_xlnm._FilterDatabase" localSheetId="12" hidden="1">'Assess C'!$C$2:$C$137</definedName>
    <definedName name="_xlnm._FilterDatabase" localSheetId="13" hidden="1">'Assess D'!$C$2:$C$61</definedName>
    <definedName name="_xlnm._FilterDatabase" localSheetId="9" hidden="1">content!$O$1:$O$718</definedName>
    <definedName name="_xlnm._FilterDatabase" localSheetId="3" hidden="1">'Profile and Scope'!$C$1:$C$27</definedName>
    <definedName name="_xlnm._FilterDatabase" localSheetId="14" hidden="1">'Results A'!$C$2:$C$36</definedName>
    <definedName name="_xlnm._FilterDatabase" localSheetId="15" hidden="1">'Results B'!$C$2:$C$116</definedName>
    <definedName name="_xlnm._FilterDatabase" localSheetId="16" hidden="1">'Results C'!$C$2:$C$111</definedName>
    <definedName name="_xlnm._FilterDatabase" localSheetId="17" hidden="1">'Results D'!$C$2:$C$61</definedName>
    <definedName name="_xlnm._FilterDatabase" localSheetId="7" hidden="1">Weightings!$C$1:$C$649</definedName>
    <definedName name="contentref">content!$A:$AH</definedName>
    <definedName name="contentrefmockup">content!$A:$AB</definedName>
    <definedName name="detail_maturity_score">references!$L$12:$N$19</definedName>
    <definedName name="it_environment_responses">references!$AA$23:$AA$27</definedName>
    <definedName name="key_components_responses">references!$A$23:$A$28</definedName>
    <definedName name="level_ref">Weightings!$R$4:$W$6</definedName>
    <definedName name="level_selection_ref">references!$R$9:$S$11</definedName>
    <definedName name="leveltext">references!$F$11:$F$15</definedName>
    <definedName name="lock_weighting_password">references!$R$54</definedName>
    <definedName name="Maturity_Header">'Aggregated Results'!$E$2</definedName>
    <definedName name="maturity_level_thresholds">Weightings!$I$4:$M$4</definedName>
    <definedName name="maturity_response_frame">references!$M$12:$M$20</definedName>
    <definedName name="Maturity_Target_Header">'Aggregated Results'!$G$2</definedName>
    <definedName name="MaturityLevelsTable">'Aggregated Results'!$Z$4:$AT$31</definedName>
    <definedName name="MaturityRatingsTable">'Aggregated Results'!$Z$34:$AT$61</definedName>
    <definedName name="MMATref">'mmat ref'!$Z:$AQ</definedName>
    <definedName name="_xlnm.Print_Area" localSheetId="8">'Aggregated Results'!$D$1:$V$36</definedName>
    <definedName name="_xlnm.Print_Area" localSheetId="10">'Assess A'!$E$1:$Q$130</definedName>
    <definedName name="_xlnm.Print_Area" localSheetId="11">'Assess B'!$E$1:$Q$124</definedName>
    <definedName name="_xlnm.Print_Area" localSheetId="12">'Assess C'!$E$1:$Q$137</definedName>
    <definedName name="_xlnm.Print_Area" localSheetId="13">'Assess D'!$E$1:$Q$61</definedName>
    <definedName name="_xlnm.Print_Area" localSheetId="2">Guidelines!$A$1:$M$74</definedName>
    <definedName name="_xlnm.Print_Area" localSheetId="1">Introduction!$A$1:$M$77</definedName>
    <definedName name="_xlnm.Print_Area" localSheetId="0">Macros!$A$1:$M$19</definedName>
    <definedName name="_xlnm.Print_Area" localSheetId="3">'Profile and Scope'!$D$1:$H$27</definedName>
    <definedName name="_xlnm.Print_Area" localSheetId="14">'Results A'!$E$1:$K$36</definedName>
    <definedName name="_xlnm.Print_Area" localSheetId="15">'Results B'!$E$1:$K$122</definedName>
    <definedName name="_xlnm.Print_Area" localSheetId="16">'Results C'!$E$1:$K$117</definedName>
    <definedName name="_xlnm.Print_Area" localSheetId="17">'Results D'!$E$1:$K$61</definedName>
    <definedName name="_xlnm.Print_Area" localSheetId="4">Targets!$D$1:$S$23</definedName>
    <definedName name="_xlnm.Print_Area" localSheetId="7">Weightings!$E$1:$M$684</definedName>
    <definedName name="profile_business_unit">'Profile and Scope'!$F$14</definedName>
    <definedName name="profile_date_of_assessment">'Profile and Scope'!$F$26</definedName>
    <definedName name="profile_internal_pt_coordinator">'Profile and Scope'!$F$8</definedName>
    <definedName name="profile_it_environment" localSheetId="13">'Profile and Scope'!#REF!</definedName>
    <definedName name="profile_it_environment" localSheetId="17">'Profile and Scope'!#REF!</definedName>
    <definedName name="profile_it_environment">'Profile and Scope'!#REF!</definedName>
    <definedName name="profile_name_of_organisation">'Profile and Scope'!$F$5</definedName>
    <definedName name="profile_pt_coordinator_role_or_position">'Profile and Scope'!$F$11</definedName>
    <definedName name="profile_scope_of_assessment" localSheetId="13">'Profile and Scope'!#REF!</definedName>
    <definedName name="profile_scope_of_assessment" localSheetId="17">'Profile and Scope'!#REF!</definedName>
    <definedName name="profile_scope_of_assessment">'Profile and Scope'!#REF!</definedName>
    <definedName name="profile_sector">'Profile and Scope'!$J$17</definedName>
    <definedName name="profile_size_of_business">'Profile and Scope'!$J$20</definedName>
    <definedName name="profile_type_of_business">'Profile and Scope'!$J$23</definedName>
    <definedName name="profile_type_of_software" localSheetId="13">'Profile and Scope'!#REF!</definedName>
    <definedName name="profile_type_of_software" localSheetId="17">'Profile and Scope'!#REF!</definedName>
    <definedName name="profile_type_of_software">'Profile and Scope'!#REF!</definedName>
    <definedName name="reponses_maximum_acceptable_objective">references!$V$51:$V$62</definedName>
    <definedName name="req_confidentiality_of_info_handled" localSheetId="13">'Profile and Scope'!#REF!</definedName>
    <definedName name="req_confidentiality_of_info_handled" localSheetId="17">'Profile and Scope'!#REF!</definedName>
    <definedName name="req_confidentiality_of_info_handled">'Profile and Scope'!#REF!</definedName>
    <definedName name="req_maximum_acceptable_objective" localSheetId="13">'Profile and Scope'!#REF!</definedName>
    <definedName name="req_maximum_acceptable_objective" localSheetId="17">'Profile and Scope'!#REF!</definedName>
    <definedName name="req_maximum_acceptable_objective">'Profile and Scope'!#REF!</definedName>
    <definedName name="req_maximum_outage_objective" localSheetId="13">'Profile and Scope'!#REF!</definedName>
    <definedName name="req_maximum_outage_objective" localSheetId="17">'Profile and Scope'!#REF!</definedName>
    <definedName name="req_maximum_outage_objective">'Profile and Scope'!#REF!</definedName>
    <definedName name="req_personal_data_handled" localSheetId="13">'Profile and Scope'!#REF!</definedName>
    <definedName name="req_personal_data_handled" localSheetId="17">'Profile and Scope'!#REF!</definedName>
    <definedName name="req_personal_data_handled">'Profile and Scope'!#REF!</definedName>
    <definedName name="req_possible_availability_impact" localSheetId="13">'Profile and Scope'!#REF!</definedName>
    <definedName name="req_possible_availability_impact" localSheetId="17">'Profile and Scope'!#REF!</definedName>
    <definedName name="req_possible_availability_impact">'Profile and Scope'!#REF!</definedName>
    <definedName name="req_possible_confidentiality_impact" localSheetId="13">'Profile and Scope'!#REF!</definedName>
    <definedName name="req_possible_confidentiality_impact" localSheetId="17">'Profile and Scope'!#REF!</definedName>
    <definedName name="req_possible_confidentiality_impact">'Profile and Scope'!#REF!</definedName>
    <definedName name="req_possible_impact" localSheetId="13">'Profile and Scope'!#REF!</definedName>
    <definedName name="req_possible_impact" localSheetId="17">'Profile and Scope'!#REF!</definedName>
    <definedName name="req_possible_impact">'Profile and Scope'!#REF!</definedName>
    <definedName name="req_possible_integrity_impact" localSheetId="13">'Profile and Scope'!#REF!</definedName>
    <definedName name="req_possible_integrity_impact" localSheetId="17">'Profile and Scope'!#REF!</definedName>
    <definedName name="req_possible_integrity_impact">'Profile and Scope'!#REF!</definedName>
    <definedName name="req_reliance_data_integrity" localSheetId="13">'Profile and Scope'!#REF!</definedName>
    <definedName name="req_reliance_data_integrity" localSheetId="17">'Profile and Scope'!#REF!</definedName>
    <definedName name="req_reliance_data_integrity">'Profile and Scope'!#REF!</definedName>
    <definedName name="response_frames">references!$A$1:$A$9</definedName>
    <definedName name="responses_confidentiality_of_info_handled">references!$B$51:$B$55</definedName>
    <definedName name="responses_maximum_outage_objective">references!$R$51:$R$63</definedName>
    <definedName name="responses_personal_data_handled">references!$F$51:$F$54</definedName>
    <definedName name="responses_possible_impact">references!$J$51:$J$56</definedName>
    <definedName name="responses_reliance_data_integrity">references!$N$51:$N$56</definedName>
    <definedName name="Results">'mmat ref'!$R$1</definedName>
    <definedName name="scope_responses">references!$K$23:$K$30</definedName>
    <definedName name="sector_responses">references!$F$23:$F$49</definedName>
    <definedName name="SIDarray">content!$Z$1</definedName>
    <definedName name="SIDfullarray">references!$A$62:$B$64</definedName>
    <definedName name="size_of_business_responses">references!$O$23:$O$29</definedName>
    <definedName name="stuff">references!$C$1:$K$3</definedName>
    <definedName name="target_response_frame">references!$M$1:$M$6</definedName>
    <definedName name="target_scores">references!$C$1:$H$3</definedName>
    <definedName name="Targets_Heading">Targets!$D$1</definedName>
    <definedName name="targets_lookup">Targets!$B$4:$F$25</definedName>
    <definedName name="textref">'mmat ref'!$AE:$AG</definedName>
    <definedName name="type_of_business_responses">references!$S$23:$S$28</definedName>
    <definedName name="type_of_software_responses">references!$W$23:$W$27</definedName>
    <definedName name="Version">references!$A$33</definedName>
    <definedName name="weighting_column_width">references!$P$1</definedName>
    <definedName name="weighting_frame">references!$S$1:$S$5</definedName>
    <definedName name="weighting_initial">references!$V$2:$W$6</definedName>
    <definedName name="weighting_response_reverse">references!$T$1:$U$5</definedName>
    <definedName name="weighting_responses">references!$S$1:$S$5</definedName>
    <definedName name="weighting_scores">references!$S$1:$T$5</definedName>
    <definedName name="weighting_stuff">references!$C$17:$G$19</definedName>
    <definedName name="yesno_response_frame">references!$M$9:$M$10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4" i="56" l="1"/>
  <c r="AF369" i="34" l="1"/>
  <c r="AE369" i="34"/>
  <c r="AD369" i="34"/>
  <c r="Y369" i="34"/>
  <c r="X369" i="34"/>
  <c r="F369" i="34"/>
  <c r="C369" i="34"/>
  <c r="B369" i="34"/>
  <c r="AF34" i="55"/>
  <c r="AE34" i="55"/>
  <c r="AD34" i="55"/>
  <c r="O34" i="55"/>
  <c r="N34" i="55"/>
  <c r="F34" i="55"/>
  <c r="C34" i="55"/>
  <c r="B34" i="55"/>
  <c r="AC363" i="53"/>
  <c r="Q363" i="53"/>
  <c r="N363" i="53"/>
  <c r="M363" i="53"/>
  <c r="L363" i="53"/>
  <c r="K363" i="53"/>
  <c r="J363" i="53"/>
  <c r="I363" i="53"/>
  <c r="E369" i="34" l="1"/>
  <c r="T369" i="34" s="1"/>
  <c r="AG369" i="34"/>
  <c r="E34" i="55"/>
  <c r="AG34" i="55"/>
  <c r="O363" i="53"/>
  <c r="R363" i="53" s="1"/>
  <c r="B363" i="53" s="1"/>
  <c r="F106" i="57" l="1"/>
  <c r="G17" i="56" l="1"/>
  <c r="AK3" i="56" l="1"/>
  <c r="H24" i="35"/>
  <c r="F2" i="35"/>
  <c r="F8" i="35"/>
  <c r="F9" i="35"/>
  <c r="F10" i="35"/>
  <c r="F11" i="35"/>
  <c r="F12" i="35"/>
  <c r="F13" i="35"/>
  <c r="F14" i="35"/>
  <c r="F15" i="35"/>
  <c r="F16" i="35"/>
  <c r="F17" i="35"/>
  <c r="F18" i="35"/>
  <c r="F19" i="35"/>
  <c r="F20" i="35"/>
  <c r="F21" i="35"/>
  <c r="F22" i="35"/>
  <c r="F23" i="35"/>
  <c r="F24" i="35"/>
  <c r="F25" i="35"/>
  <c r="F26" i="35"/>
  <c r="F27" i="35"/>
  <c r="F28" i="35"/>
  <c r="F29" i="35"/>
  <c r="F30" i="35"/>
  <c r="F31" i="35"/>
  <c r="F32" i="35"/>
  <c r="F33" i="35"/>
  <c r="F34" i="35"/>
  <c r="F35" i="35"/>
  <c r="F36" i="35"/>
  <c r="K9" i="35"/>
  <c r="K11" i="35"/>
  <c r="K13" i="35"/>
  <c r="K14" i="35"/>
  <c r="K15" i="35"/>
  <c r="K17" i="35"/>
  <c r="K18" i="35"/>
  <c r="K20" i="35"/>
  <c r="K21" i="35"/>
  <c r="K23" i="35"/>
  <c r="K24" i="35"/>
  <c r="K25" i="35"/>
  <c r="K26" i="35"/>
  <c r="K27" i="35"/>
  <c r="K28" i="35"/>
  <c r="K29" i="35"/>
  <c r="K30" i="35"/>
  <c r="K31" i="35"/>
  <c r="K33" i="35"/>
  <c r="K34" i="35"/>
  <c r="K35" i="35"/>
  <c r="AL11" i="22"/>
  <c r="AL5" i="22"/>
  <c r="AL6" i="22"/>
  <c r="AL7" i="22"/>
  <c r="AL8" i="22"/>
  <c r="AL9" i="22"/>
  <c r="AL10" i="22"/>
  <c r="AL12" i="22"/>
  <c r="AM12" i="22"/>
  <c r="AL13" i="22"/>
  <c r="AM13" i="22"/>
  <c r="AL14" i="22"/>
  <c r="AM14" i="22"/>
  <c r="AL15" i="22"/>
  <c r="AM15" i="22"/>
  <c r="AL16" i="22"/>
  <c r="AM16" i="22"/>
  <c r="AL17" i="22"/>
  <c r="AM17" i="22"/>
  <c r="AL18" i="22"/>
  <c r="AL19" i="22"/>
  <c r="AL20" i="22"/>
  <c r="AL21" i="22"/>
  <c r="AO19" i="22" l="1"/>
  <c r="AO20" i="22"/>
  <c r="AO21" i="22"/>
  <c r="AO18" i="22"/>
  <c r="AN13" i="22"/>
  <c r="AN14" i="22"/>
  <c r="AN15" i="22"/>
  <c r="AN16" i="22"/>
  <c r="AN17" i="22"/>
  <c r="AN12" i="22"/>
  <c r="AM6" i="22"/>
  <c r="AM7" i="22"/>
  <c r="AM8" i="22"/>
  <c r="AM9" i="22"/>
  <c r="AM10" i="22"/>
  <c r="AM11" i="22"/>
  <c r="AM5" i="22"/>
  <c r="Y45" i="64"/>
  <c r="X45" i="64"/>
  <c r="U45" i="64"/>
  <c r="Y36" i="64"/>
  <c r="X36" i="64"/>
  <c r="U36" i="64"/>
  <c r="Y26" i="64"/>
  <c r="X26" i="64"/>
  <c r="U26" i="64"/>
  <c r="F25" i="64"/>
  <c r="K25" i="64"/>
  <c r="X25" i="64"/>
  <c r="Y25" i="64"/>
  <c r="Y122" i="58"/>
  <c r="X122" i="58"/>
  <c r="U122" i="58"/>
  <c r="Y95" i="58"/>
  <c r="X95" i="58"/>
  <c r="U95" i="58"/>
  <c r="Y77" i="58"/>
  <c r="X77" i="58"/>
  <c r="U77" i="58"/>
  <c r="U8" i="64"/>
  <c r="F48" i="64"/>
  <c r="K48" i="64"/>
  <c r="X48" i="64"/>
  <c r="Y48" i="64"/>
  <c r="Z48" i="64" s="1"/>
  <c r="K11" i="64"/>
  <c r="K12" i="64"/>
  <c r="K13" i="64"/>
  <c r="K14" i="64"/>
  <c r="K15" i="64"/>
  <c r="K16" i="64"/>
  <c r="K17" i="64"/>
  <c r="K18" i="64"/>
  <c r="K19" i="64"/>
  <c r="K20" i="64"/>
  <c r="K21" i="64"/>
  <c r="K22" i="64"/>
  <c r="K23" i="64"/>
  <c r="K24" i="64"/>
  <c r="K27" i="64"/>
  <c r="K28" i="64"/>
  <c r="K29" i="64"/>
  <c r="K30" i="64"/>
  <c r="K31" i="64"/>
  <c r="K32" i="64"/>
  <c r="K33" i="64"/>
  <c r="K34" i="64"/>
  <c r="K35" i="64"/>
  <c r="K37" i="64"/>
  <c r="K38" i="64"/>
  <c r="K39" i="64"/>
  <c r="K40" i="64"/>
  <c r="K41" i="64"/>
  <c r="K42" i="64"/>
  <c r="K43" i="64"/>
  <c r="K44" i="64"/>
  <c r="K46" i="64"/>
  <c r="K47" i="64"/>
  <c r="K49" i="64"/>
  <c r="K50" i="64"/>
  <c r="K51" i="64"/>
  <c r="K52" i="64"/>
  <c r="K53" i="64"/>
  <c r="K54" i="64"/>
  <c r="K55" i="64"/>
  <c r="K56" i="64"/>
  <c r="K57" i="64"/>
  <c r="K58" i="64"/>
  <c r="K59" i="64"/>
  <c r="K60" i="64"/>
  <c r="K61" i="64"/>
  <c r="K10" i="64"/>
  <c r="Y8" i="64"/>
  <c r="Y9" i="64"/>
  <c r="Y10" i="64"/>
  <c r="Z10" i="64" s="1"/>
  <c r="Y11" i="64"/>
  <c r="Y12" i="64"/>
  <c r="Y13" i="64"/>
  <c r="Y14" i="64"/>
  <c r="Y15" i="64"/>
  <c r="Z15" i="64" s="1"/>
  <c r="Y16" i="64"/>
  <c r="Z16" i="64" s="1"/>
  <c r="Y17" i="64"/>
  <c r="Z17" i="64" s="1"/>
  <c r="Y18" i="64"/>
  <c r="Z18" i="64" s="1"/>
  <c r="Y19" i="64"/>
  <c r="Z19" i="64" s="1"/>
  <c r="Y20" i="64"/>
  <c r="Y21" i="64"/>
  <c r="Y22" i="64"/>
  <c r="Y23" i="64"/>
  <c r="Y24" i="64"/>
  <c r="Y27" i="64"/>
  <c r="Y28" i="64"/>
  <c r="Z28" i="64" s="1"/>
  <c r="Y29" i="64"/>
  <c r="Y30" i="64"/>
  <c r="Z30" i="64" s="1"/>
  <c r="Y31" i="64"/>
  <c r="Y32" i="64"/>
  <c r="Y33" i="64"/>
  <c r="Y34" i="64"/>
  <c r="Y35" i="64"/>
  <c r="Y37" i="64"/>
  <c r="Y38" i="64"/>
  <c r="Z38" i="64" s="1"/>
  <c r="Y39" i="64"/>
  <c r="Z39" i="64" s="1"/>
  <c r="Y40" i="64"/>
  <c r="Z40" i="64" s="1"/>
  <c r="Y41" i="64"/>
  <c r="Y42" i="64"/>
  <c r="Y43" i="64"/>
  <c r="Y44" i="64"/>
  <c r="Y46" i="64"/>
  <c r="Y47" i="64"/>
  <c r="Y49" i="64"/>
  <c r="Y50" i="64"/>
  <c r="Y51" i="64"/>
  <c r="Y52" i="64"/>
  <c r="Y53" i="64"/>
  <c r="Y54" i="64"/>
  <c r="Y55" i="64"/>
  <c r="Y56" i="64"/>
  <c r="Y57" i="64"/>
  <c r="Z57" i="64" s="1"/>
  <c r="Y58" i="64"/>
  <c r="Z58" i="64" s="1"/>
  <c r="Y59" i="64"/>
  <c r="Z59" i="64" s="1"/>
  <c r="Y60" i="64"/>
  <c r="Y61" i="64"/>
  <c r="F93" i="58"/>
  <c r="K93" i="58"/>
  <c r="X93" i="58"/>
  <c r="Y93" i="58"/>
  <c r="Y64" i="58"/>
  <c r="X64" i="58"/>
  <c r="U64" i="58"/>
  <c r="F65" i="58"/>
  <c r="K65" i="58"/>
  <c r="X65" i="58"/>
  <c r="Y65" i="58"/>
  <c r="F49" i="58"/>
  <c r="K49" i="58"/>
  <c r="X49" i="58"/>
  <c r="Y49" i="58"/>
  <c r="F34" i="58"/>
  <c r="K34" i="58"/>
  <c r="X34" i="58"/>
  <c r="Y34" i="58"/>
  <c r="F35" i="58"/>
  <c r="K35" i="58"/>
  <c r="X35" i="58"/>
  <c r="Y35" i="58"/>
  <c r="U36" i="58"/>
  <c r="F8" i="58"/>
  <c r="F22" i="58"/>
  <c r="K22" i="58"/>
  <c r="X22" i="58"/>
  <c r="Y22" i="58"/>
  <c r="F133" i="58"/>
  <c r="K133" i="58"/>
  <c r="X133" i="58"/>
  <c r="Y133" i="58"/>
  <c r="Z133" i="58" s="1"/>
  <c r="AF133" i="58"/>
  <c r="AG133" i="58"/>
  <c r="AH133" i="58"/>
  <c r="F134" i="58"/>
  <c r="K134" i="58"/>
  <c r="X134" i="58"/>
  <c r="Y134" i="58"/>
  <c r="Z134" i="58" s="1"/>
  <c r="AF134" i="58"/>
  <c r="AG134" i="58"/>
  <c r="AH134" i="58"/>
  <c r="F135" i="58"/>
  <c r="K135" i="58"/>
  <c r="X135" i="58"/>
  <c r="Y135" i="58"/>
  <c r="Z135" i="58" s="1"/>
  <c r="AF135" i="58"/>
  <c r="AG135" i="58"/>
  <c r="AH135" i="58"/>
  <c r="F136" i="58"/>
  <c r="K136" i="58"/>
  <c r="X136" i="58"/>
  <c r="Y136" i="58"/>
  <c r="AF136" i="58"/>
  <c r="AG136" i="58"/>
  <c r="AH136" i="58"/>
  <c r="F137" i="58"/>
  <c r="K137" i="58"/>
  <c r="X137" i="58"/>
  <c r="Y137" i="58"/>
  <c r="AF137" i="58"/>
  <c r="AG137" i="58"/>
  <c r="AH137" i="58"/>
  <c r="F150" i="56"/>
  <c r="U118" i="56"/>
  <c r="K118" i="56"/>
  <c r="U110" i="56"/>
  <c r="K110" i="56"/>
  <c r="U89" i="56"/>
  <c r="K89" i="56"/>
  <c r="X54" i="56"/>
  <c r="Z26" i="64" l="1"/>
  <c r="Z49" i="58"/>
  <c r="Z95" i="58"/>
  <c r="Z77" i="58"/>
  <c r="Z122" i="58"/>
  <c r="Z36" i="64"/>
  <c r="Z64" i="58"/>
  <c r="Z25" i="64"/>
  <c r="Z45" i="64"/>
  <c r="Z93" i="58"/>
  <c r="Z35" i="58"/>
  <c r="Z34" i="58"/>
  <c r="Z65" i="58"/>
  <c r="AI137" i="58"/>
  <c r="Z137" i="58"/>
  <c r="Z22" i="58"/>
  <c r="AI136" i="58"/>
  <c r="Z136" i="58"/>
  <c r="AI133" i="58"/>
  <c r="AI134" i="58"/>
  <c r="AI135" i="58"/>
  <c r="F87" i="56"/>
  <c r="F86" i="56"/>
  <c r="F85" i="56"/>
  <c r="F84" i="56"/>
  <c r="F83" i="56"/>
  <c r="F82" i="56"/>
  <c r="F81" i="56"/>
  <c r="F80" i="56"/>
  <c r="F79" i="56"/>
  <c r="F78" i="56"/>
  <c r="F77" i="56"/>
  <c r="F37" i="56"/>
  <c r="F8" i="56"/>
  <c r="F9" i="56"/>
  <c r="F10" i="56"/>
  <c r="F11" i="56"/>
  <c r="F12" i="56"/>
  <c r="F13" i="56"/>
  <c r="F14" i="56"/>
  <c r="F15" i="56"/>
  <c r="F16" i="56"/>
  <c r="AH61" i="64"/>
  <c r="AI61" i="64" s="1"/>
  <c r="X61" i="64"/>
  <c r="F61" i="64"/>
  <c r="AH60" i="64"/>
  <c r="AI60" i="64" s="1"/>
  <c r="X60" i="64"/>
  <c r="F60" i="64"/>
  <c r="AH59" i="64"/>
  <c r="AI59" i="64" s="1"/>
  <c r="X59" i="64"/>
  <c r="F59" i="64"/>
  <c r="AH58" i="64"/>
  <c r="AI58" i="64" s="1"/>
  <c r="X58" i="64"/>
  <c r="F58" i="64"/>
  <c r="AH57" i="64"/>
  <c r="AI57" i="64" s="1"/>
  <c r="X57" i="64"/>
  <c r="F57" i="64"/>
  <c r="AH56" i="64"/>
  <c r="AI56" i="64" s="1"/>
  <c r="X56" i="64"/>
  <c r="F56" i="64"/>
  <c r="AH55" i="64"/>
  <c r="AI55" i="64" s="1"/>
  <c r="X55" i="64"/>
  <c r="F55" i="64"/>
  <c r="AH54" i="64"/>
  <c r="AI54" i="64" s="1"/>
  <c r="X54" i="64"/>
  <c r="F54" i="64"/>
  <c r="AH53" i="64"/>
  <c r="AI53" i="64" s="1"/>
  <c r="X53" i="64"/>
  <c r="F53" i="64"/>
  <c r="AH52" i="64"/>
  <c r="AI52" i="64" s="1"/>
  <c r="X52" i="64"/>
  <c r="F52" i="64"/>
  <c r="AH51" i="64"/>
  <c r="AI51" i="64" s="1"/>
  <c r="X51" i="64"/>
  <c r="F51" i="64"/>
  <c r="AH50" i="64"/>
  <c r="AI50" i="64" s="1"/>
  <c r="X50" i="64"/>
  <c r="F50" i="64"/>
  <c r="AH49" i="64"/>
  <c r="AI49" i="64" s="1"/>
  <c r="X49" i="64"/>
  <c r="F49" i="64"/>
  <c r="AH48" i="64"/>
  <c r="AI48" i="64" s="1"/>
  <c r="AH47" i="64"/>
  <c r="AI47" i="64" s="1"/>
  <c r="X47" i="64"/>
  <c r="F47" i="64"/>
  <c r="AH46" i="64"/>
  <c r="AI46" i="64" s="1"/>
  <c r="X46" i="64"/>
  <c r="F46" i="64"/>
  <c r="AH45" i="64"/>
  <c r="AI45" i="64" s="1"/>
  <c r="F45" i="64"/>
  <c r="AH44" i="64"/>
  <c r="AI44" i="64" s="1"/>
  <c r="X44" i="64"/>
  <c r="F44" i="64"/>
  <c r="AH43" i="64"/>
  <c r="AI43" i="64" s="1"/>
  <c r="X43" i="64"/>
  <c r="F43" i="64"/>
  <c r="AH42" i="64"/>
  <c r="AI42" i="64" s="1"/>
  <c r="X42" i="64"/>
  <c r="F42" i="64"/>
  <c r="AH41" i="64"/>
  <c r="AI41" i="64" s="1"/>
  <c r="X41" i="64"/>
  <c r="F41" i="64"/>
  <c r="AH40" i="64"/>
  <c r="AI40" i="64" s="1"/>
  <c r="X40" i="64"/>
  <c r="F40" i="64"/>
  <c r="AH39" i="64"/>
  <c r="AI39" i="64" s="1"/>
  <c r="X39" i="64"/>
  <c r="F39" i="64"/>
  <c r="AH38" i="64"/>
  <c r="AI38" i="64" s="1"/>
  <c r="X38" i="64"/>
  <c r="F38" i="64"/>
  <c r="AH37" i="64"/>
  <c r="AI37" i="64" s="1"/>
  <c r="X37" i="64"/>
  <c r="F37" i="64"/>
  <c r="AH36" i="64"/>
  <c r="AI36" i="64" s="1"/>
  <c r="F36" i="64"/>
  <c r="AH35" i="64"/>
  <c r="AI35" i="64" s="1"/>
  <c r="X35" i="64"/>
  <c r="F35" i="64"/>
  <c r="AH34" i="64"/>
  <c r="AI34" i="64" s="1"/>
  <c r="X34" i="64"/>
  <c r="F34" i="64"/>
  <c r="AH33" i="64"/>
  <c r="AI33" i="64" s="1"/>
  <c r="X33" i="64"/>
  <c r="F33" i="64"/>
  <c r="AH32" i="64"/>
  <c r="AI32" i="64" s="1"/>
  <c r="X32" i="64"/>
  <c r="F32" i="64"/>
  <c r="AH31" i="64"/>
  <c r="AI31" i="64" s="1"/>
  <c r="X31" i="64"/>
  <c r="F31" i="64"/>
  <c r="AH30" i="64"/>
  <c r="AI30" i="64" s="1"/>
  <c r="X30" i="64"/>
  <c r="F30" i="64"/>
  <c r="AH29" i="64"/>
  <c r="AI29" i="64" s="1"/>
  <c r="X29" i="64"/>
  <c r="F29" i="64"/>
  <c r="AH28" i="64"/>
  <c r="AI28" i="64" s="1"/>
  <c r="X28" i="64"/>
  <c r="F28" i="64"/>
  <c r="AH27" i="64"/>
  <c r="AI27" i="64" s="1"/>
  <c r="X27" i="64"/>
  <c r="F27" i="64"/>
  <c r="AH26" i="64"/>
  <c r="AI26" i="64" s="1"/>
  <c r="F26" i="64"/>
  <c r="AH25" i="64"/>
  <c r="AI25" i="64" s="1"/>
  <c r="AH24" i="64"/>
  <c r="AI24" i="64" s="1"/>
  <c r="X24" i="64"/>
  <c r="F24" i="64"/>
  <c r="AH23" i="64"/>
  <c r="AI23" i="64" s="1"/>
  <c r="X23" i="64"/>
  <c r="F23" i="64"/>
  <c r="AH22" i="64"/>
  <c r="AI22" i="64" s="1"/>
  <c r="X22" i="64"/>
  <c r="F22" i="64"/>
  <c r="AH21" i="64"/>
  <c r="AI21" i="64" s="1"/>
  <c r="X21" i="64"/>
  <c r="F21" i="64"/>
  <c r="AH20" i="64"/>
  <c r="AI20" i="64" s="1"/>
  <c r="X20" i="64"/>
  <c r="F20" i="64"/>
  <c r="AH19" i="64"/>
  <c r="AI19" i="64" s="1"/>
  <c r="X19" i="64"/>
  <c r="F19" i="64"/>
  <c r="AH18" i="64"/>
  <c r="AI18" i="64" s="1"/>
  <c r="X18" i="64"/>
  <c r="F18" i="64"/>
  <c r="AH17" i="64"/>
  <c r="AI17" i="64" s="1"/>
  <c r="X17" i="64"/>
  <c r="F17" i="64"/>
  <c r="AH16" i="64"/>
  <c r="AI16" i="64" s="1"/>
  <c r="X16" i="64"/>
  <c r="F16" i="64"/>
  <c r="AH15" i="64"/>
  <c r="AI15" i="64" s="1"/>
  <c r="X15" i="64"/>
  <c r="F15" i="64"/>
  <c r="AH14" i="64"/>
  <c r="AI14" i="64" s="1"/>
  <c r="X14" i="64"/>
  <c r="F14" i="64"/>
  <c r="AH13" i="64"/>
  <c r="AI13" i="64" s="1"/>
  <c r="X13" i="64"/>
  <c r="F13" i="64"/>
  <c r="AH12" i="64"/>
  <c r="AI12" i="64" s="1"/>
  <c r="X12" i="64"/>
  <c r="F12" i="64"/>
  <c r="AH11" i="64"/>
  <c r="AI11" i="64" s="1"/>
  <c r="X11" i="64"/>
  <c r="F11" i="64"/>
  <c r="AH10" i="64"/>
  <c r="AI10" i="64" s="1"/>
  <c r="X10" i="64"/>
  <c r="F10" i="64"/>
  <c r="AH9" i="64"/>
  <c r="AI9" i="64" s="1"/>
  <c r="X9" i="64"/>
  <c r="Z9" i="64" s="1"/>
  <c r="F9" i="64"/>
  <c r="AH8" i="64"/>
  <c r="AI8" i="64" s="1"/>
  <c r="X8" i="64"/>
  <c r="F8" i="64"/>
  <c r="AH9" i="56"/>
  <c r="AH10" i="56"/>
  <c r="AH11" i="56"/>
  <c r="AH12" i="56"/>
  <c r="AH13" i="56"/>
  <c r="AH14" i="56"/>
  <c r="AH15" i="56"/>
  <c r="AH16" i="56"/>
  <c r="AH17" i="56"/>
  <c r="AH18" i="56"/>
  <c r="AH19" i="56"/>
  <c r="AH20" i="56"/>
  <c r="AH21" i="56"/>
  <c r="AH22" i="56"/>
  <c r="AH23" i="56"/>
  <c r="AH24" i="56"/>
  <c r="AH25" i="56"/>
  <c r="AH26" i="56"/>
  <c r="AH27" i="56"/>
  <c r="AH28" i="56"/>
  <c r="AH29" i="56"/>
  <c r="AH30" i="56"/>
  <c r="AH31" i="56"/>
  <c r="AH32" i="56"/>
  <c r="AH33" i="56"/>
  <c r="AH34" i="56"/>
  <c r="AH35" i="56"/>
  <c r="AH36" i="56"/>
  <c r="AH37" i="56"/>
  <c r="AH38" i="56"/>
  <c r="AH39" i="56"/>
  <c r="AH40" i="56"/>
  <c r="AH41" i="56"/>
  <c r="AH42" i="56"/>
  <c r="AH43" i="56"/>
  <c r="AH44" i="56"/>
  <c r="AH45" i="56"/>
  <c r="AH46" i="56"/>
  <c r="AH47" i="56"/>
  <c r="AH48" i="56"/>
  <c r="AH49" i="56"/>
  <c r="AH50" i="56"/>
  <c r="AH51" i="56"/>
  <c r="AH52" i="56"/>
  <c r="AH53" i="56"/>
  <c r="AH54" i="56"/>
  <c r="AH55" i="56"/>
  <c r="AH56" i="56"/>
  <c r="AH57" i="56"/>
  <c r="AH58" i="56"/>
  <c r="AH59" i="56"/>
  <c r="AH60" i="56"/>
  <c r="AH61" i="56"/>
  <c r="AH62" i="56"/>
  <c r="AH63" i="56"/>
  <c r="AH64" i="56"/>
  <c r="AH65" i="56"/>
  <c r="AH66" i="56"/>
  <c r="AH67" i="56"/>
  <c r="AH68" i="56"/>
  <c r="AH69" i="56"/>
  <c r="AH70" i="56"/>
  <c r="AH71" i="56"/>
  <c r="AH72" i="56"/>
  <c r="AH73" i="56"/>
  <c r="AH74" i="56"/>
  <c r="AH75" i="56"/>
  <c r="AH76" i="56"/>
  <c r="AH77" i="56"/>
  <c r="AH78" i="56"/>
  <c r="AH79" i="56"/>
  <c r="AH80" i="56"/>
  <c r="AH81" i="56"/>
  <c r="AH82" i="56"/>
  <c r="AH83" i="56"/>
  <c r="AH84" i="56"/>
  <c r="AH85" i="56"/>
  <c r="AH86" i="56"/>
  <c r="AH87" i="56"/>
  <c r="AH88" i="56"/>
  <c r="AH89" i="56"/>
  <c r="AH90" i="56"/>
  <c r="AH91" i="56"/>
  <c r="AH92" i="56"/>
  <c r="AH93" i="56"/>
  <c r="AH94" i="56"/>
  <c r="AH95" i="56"/>
  <c r="AH96" i="56"/>
  <c r="AH97" i="56"/>
  <c r="AH98" i="56"/>
  <c r="AH99" i="56"/>
  <c r="AH100" i="56"/>
  <c r="AH101" i="56"/>
  <c r="AH102" i="56"/>
  <c r="AH103" i="56"/>
  <c r="AH104" i="56"/>
  <c r="AH105" i="56"/>
  <c r="AH106" i="56"/>
  <c r="AH107" i="56"/>
  <c r="AH108" i="56"/>
  <c r="AH109" i="56"/>
  <c r="AH110" i="56"/>
  <c r="AH111" i="56"/>
  <c r="AH112" i="56"/>
  <c r="AH113" i="56"/>
  <c r="AH114" i="56"/>
  <c r="AH115" i="56"/>
  <c r="AH116" i="56"/>
  <c r="AH117" i="56"/>
  <c r="AH118" i="56"/>
  <c r="AH119" i="56"/>
  <c r="AH120" i="56"/>
  <c r="AH121" i="56"/>
  <c r="AH122" i="56"/>
  <c r="AH123" i="56"/>
  <c r="AH124" i="56"/>
  <c r="AH125" i="56"/>
  <c r="AH126" i="56"/>
  <c r="AH127" i="56"/>
  <c r="AH128" i="56"/>
  <c r="AH129" i="56"/>
  <c r="AH130" i="56"/>
  <c r="AH131" i="56"/>
  <c r="AH132" i="56"/>
  <c r="AH133" i="56"/>
  <c r="AH134" i="56"/>
  <c r="AH135" i="56"/>
  <c r="AH136" i="56"/>
  <c r="AH137" i="56"/>
  <c r="AH138" i="56"/>
  <c r="AH139" i="56"/>
  <c r="AH140" i="56"/>
  <c r="AH141" i="56"/>
  <c r="AH142" i="56"/>
  <c r="AH143" i="56"/>
  <c r="AH144" i="56"/>
  <c r="AH145" i="56"/>
  <c r="AH146" i="56"/>
  <c r="AH147" i="56"/>
  <c r="AH148" i="56"/>
  <c r="AH149" i="56"/>
  <c r="AH150" i="56"/>
  <c r="AH151" i="56"/>
  <c r="AH152" i="56"/>
  <c r="AH153" i="56"/>
  <c r="AH154" i="56"/>
  <c r="AH155" i="56"/>
  <c r="AH156" i="56"/>
  <c r="AH157" i="56"/>
  <c r="AH158" i="56"/>
  <c r="AH159" i="56"/>
  <c r="AH160" i="56"/>
  <c r="AH161" i="56"/>
  <c r="AH162" i="56"/>
  <c r="AH163" i="56"/>
  <c r="AH164" i="56"/>
  <c r="AH165" i="56"/>
  <c r="AH166" i="56"/>
  <c r="AH167" i="56"/>
  <c r="AH168" i="56"/>
  <c r="AH169" i="56"/>
  <c r="AH170" i="56"/>
  <c r="AH171" i="56"/>
  <c r="AH172" i="56"/>
  <c r="AH173" i="56"/>
  <c r="AH174" i="56"/>
  <c r="AH175" i="56"/>
  <c r="AH176" i="56"/>
  <c r="AH177" i="56"/>
  <c r="AH178" i="56"/>
  <c r="X85" i="56"/>
  <c r="Y85" i="56"/>
  <c r="U74" i="56"/>
  <c r="AB28" i="21"/>
  <c r="AC28" i="21"/>
  <c r="AF28" i="21" s="1"/>
  <c r="AG28" i="21"/>
  <c r="Y672" i="34"/>
  <c r="Y689" i="34"/>
  <c r="Y690" i="34"/>
  <c r="Y699" i="34"/>
  <c r="Y700" i="34"/>
  <c r="Y708" i="34"/>
  <c r="Y709" i="34"/>
  <c r="Y710" i="34"/>
  <c r="AF61" i="65"/>
  <c r="AE61" i="65"/>
  <c r="AD61" i="65"/>
  <c r="F61" i="65"/>
  <c r="AF60" i="65"/>
  <c r="AE60" i="65"/>
  <c r="AD60" i="65"/>
  <c r="F60" i="65"/>
  <c r="AF59" i="65"/>
  <c r="AE59" i="65"/>
  <c r="AD59" i="65"/>
  <c r="F59" i="65"/>
  <c r="AF58" i="65"/>
  <c r="AE58" i="65"/>
  <c r="AD58" i="65"/>
  <c r="F58" i="65"/>
  <c r="AF57" i="65"/>
  <c r="AE57" i="65"/>
  <c r="AD57" i="65"/>
  <c r="F57" i="65"/>
  <c r="AF56" i="65"/>
  <c r="AE56" i="65"/>
  <c r="AD56" i="65"/>
  <c r="F56" i="65"/>
  <c r="AF55" i="65"/>
  <c r="AE55" i="65"/>
  <c r="AD55" i="65"/>
  <c r="F55" i="65"/>
  <c r="AF54" i="65"/>
  <c r="AE54" i="65"/>
  <c r="AD54" i="65"/>
  <c r="F54" i="65"/>
  <c r="AF53" i="65"/>
  <c r="AE53" i="65"/>
  <c r="AD53" i="65"/>
  <c r="F53" i="65"/>
  <c r="AF52" i="65"/>
  <c r="AE52" i="65"/>
  <c r="AD52" i="65"/>
  <c r="F52" i="65"/>
  <c r="AF51" i="65"/>
  <c r="AE51" i="65"/>
  <c r="AD51" i="65"/>
  <c r="F51" i="65"/>
  <c r="AF50" i="65"/>
  <c r="AE50" i="65"/>
  <c r="AD50" i="65"/>
  <c r="F50" i="65"/>
  <c r="AF49" i="65"/>
  <c r="AE49" i="65"/>
  <c r="AD49" i="65"/>
  <c r="F49" i="65"/>
  <c r="AF48" i="65"/>
  <c r="AE48" i="65"/>
  <c r="AD48" i="65"/>
  <c r="F48" i="65"/>
  <c r="AF47" i="65"/>
  <c r="AE47" i="65"/>
  <c r="AD47" i="65"/>
  <c r="F47" i="65"/>
  <c r="AF46" i="65"/>
  <c r="AE46" i="65"/>
  <c r="AD46" i="65"/>
  <c r="F46" i="65"/>
  <c r="AF45" i="65"/>
  <c r="AE45" i="65"/>
  <c r="AD45" i="65"/>
  <c r="F45" i="65"/>
  <c r="AF44" i="65"/>
  <c r="AE44" i="65"/>
  <c r="AD44" i="65"/>
  <c r="F44" i="65"/>
  <c r="AF43" i="65"/>
  <c r="AE43" i="65"/>
  <c r="AD43" i="65"/>
  <c r="F43" i="65"/>
  <c r="AF42" i="65"/>
  <c r="AE42" i="65"/>
  <c r="AD42" i="65"/>
  <c r="F42" i="65"/>
  <c r="AF41" i="65"/>
  <c r="AE41" i="65"/>
  <c r="AD41" i="65"/>
  <c r="F41" i="65"/>
  <c r="AF40" i="65"/>
  <c r="AE40" i="65"/>
  <c r="AD40" i="65"/>
  <c r="F40" i="65"/>
  <c r="AF39" i="65"/>
  <c r="AE39" i="65"/>
  <c r="AD39" i="65"/>
  <c r="F39" i="65"/>
  <c r="AF38" i="65"/>
  <c r="AE38" i="65"/>
  <c r="AD38" i="65"/>
  <c r="F38" i="65"/>
  <c r="AF37" i="65"/>
  <c r="AE37" i="65"/>
  <c r="AD37" i="65"/>
  <c r="F37" i="65"/>
  <c r="AF36" i="65"/>
  <c r="AE36" i="65"/>
  <c r="AD36" i="65"/>
  <c r="F36" i="65"/>
  <c r="AF35" i="65"/>
  <c r="AE35" i="65"/>
  <c r="AD35" i="65"/>
  <c r="F35" i="65"/>
  <c r="AF34" i="65"/>
  <c r="AE34" i="65"/>
  <c r="AD34" i="65"/>
  <c r="F34" i="65"/>
  <c r="AF33" i="65"/>
  <c r="AE33" i="65"/>
  <c r="AD33" i="65"/>
  <c r="F33" i="65"/>
  <c r="AF32" i="65"/>
  <c r="AE32" i="65"/>
  <c r="AD32" i="65"/>
  <c r="F32" i="65"/>
  <c r="AF31" i="65"/>
  <c r="AE31" i="65"/>
  <c r="AD31" i="65"/>
  <c r="F31" i="65"/>
  <c r="AF30" i="65"/>
  <c r="AE30" i="65"/>
  <c r="AD30" i="65"/>
  <c r="F30" i="65"/>
  <c r="AF29" i="65"/>
  <c r="AE29" i="65"/>
  <c r="AD29" i="65"/>
  <c r="F29" i="65"/>
  <c r="AF28" i="65"/>
  <c r="AE28" i="65"/>
  <c r="AD28" i="65"/>
  <c r="F28" i="65"/>
  <c r="AF27" i="65"/>
  <c r="AE27" i="65"/>
  <c r="AD27" i="65"/>
  <c r="F27" i="65"/>
  <c r="AF26" i="65"/>
  <c r="AE26" i="65"/>
  <c r="AD26" i="65"/>
  <c r="F26" i="65"/>
  <c r="AF25" i="65"/>
  <c r="AE25" i="65"/>
  <c r="AD25" i="65"/>
  <c r="F25" i="65"/>
  <c r="AF24" i="65"/>
  <c r="AE24" i="65"/>
  <c r="AD24" i="65"/>
  <c r="F24" i="65"/>
  <c r="AF23" i="65"/>
  <c r="AE23" i="65"/>
  <c r="AD23" i="65"/>
  <c r="F23" i="65"/>
  <c r="AF22" i="65"/>
  <c r="AE22" i="65"/>
  <c r="AD22" i="65"/>
  <c r="F22" i="65"/>
  <c r="AF21" i="65"/>
  <c r="AE21" i="65"/>
  <c r="AD21" i="65"/>
  <c r="F21" i="65"/>
  <c r="AF20" i="65"/>
  <c r="AE20" i="65"/>
  <c r="AD20" i="65"/>
  <c r="F20" i="65"/>
  <c r="AF19" i="65"/>
  <c r="AE19" i="65"/>
  <c r="AD19" i="65"/>
  <c r="F19" i="65"/>
  <c r="AF18" i="65"/>
  <c r="AE18" i="65"/>
  <c r="AD18" i="65"/>
  <c r="F18" i="65"/>
  <c r="AF17" i="65"/>
  <c r="AE17" i="65"/>
  <c r="AD17" i="65"/>
  <c r="F17" i="65"/>
  <c r="AF16" i="65"/>
  <c r="AE16" i="65"/>
  <c r="AD16" i="65"/>
  <c r="F16" i="65"/>
  <c r="AF15" i="65"/>
  <c r="AE15" i="65"/>
  <c r="AD15" i="65"/>
  <c r="F15" i="65"/>
  <c r="AF14" i="65"/>
  <c r="AE14" i="65"/>
  <c r="AD14" i="65"/>
  <c r="F14" i="65"/>
  <c r="AF13" i="65"/>
  <c r="AE13" i="65"/>
  <c r="AD13" i="65"/>
  <c r="F13" i="65"/>
  <c r="AF12" i="65"/>
  <c r="AE12" i="65"/>
  <c r="AD12" i="65"/>
  <c r="F12" i="65"/>
  <c r="AF11" i="65"/>
  <c r="AE11" i="65"/>
  <c r="AD11" i="65"/>
  <c r="F11" i="65"/>
  <c r="AF10" i="65"/>
  <c r="AE10" i="65"/>
  <c r="AD10" i="65"/>
  <c r="F10" i="65"/>
  <c r="AF9" i="65"/>
  <c r="AE9" i="65"/>
  <c r="AD9" i="65"/>
  <c r="O9" i="65"/>
  <c r="F9" i="65"/>
  <c r="AF8" i="65"/>
  <c r="AE8" i="65"/>
  <c r="AD8" i="65"/>
  <c r="O8" i="65"/>
  <c r="F8" i="65"/>
  <c r="AB26" i="21"/>
  <c r="AC26" i="21"/>
  <c r="AF26" i="21" s="1"/>
  <c r="AG26" i="21"/>
  <c r="AB27" i="21"/>
  <c r="AC27" i="21"/>
  <c r="AF27" i="21" s="1"/>
  <c r="AG27" i="21"/>
  <c r="F24" i="43"/>
  <c r="F22" i="43"/>
  <c r="F23" i="43"/>
  <c r="F25" i="43"/>
  <c r="F8" i="55"/>
  <c r="O8" i="55"/>
  <c r="AD8" i="55"/>
  <c r="AE8" i="55"/>
  <c r="AF8" i="55"/>
  <c r="AF137" i="57"/>
  <c r="AE137" i="57"/>
  <c r="AD137" i="57"/>
  <c r="F137" i="57"/>
  <c r="AF136" i="57"/>
  <c r="AE136" i="57"/>
  <c r="AD136" i="57"/>
  <c r="F136" i="57"/>
  <c r="AF135" i="57"/>
  <c r="AE135" i="57"/>
  <c r="AD135" i="57"/>
  <c r="F135" i="57"/>
  <c r="AF134" i="57"/>
  <c r="AE134" i="57"/>
  <c r="AD134" i="57"/>
  <c r="F134" i="57"/>
  <c r="AF133" i="57"/>
  <c r="AE133" i="57"/>
  <c r="AD133" i="57"/>
  <c r="F133" i="57"/>
  <c r="AF132" i="57"/>
  <c r="AE132" i="57"/>
  <c r="AD132" i="57"/>
  <c r="F132" i="57"/>
  <c r="AF131" i="57"/>
  <c r="AE131" i="57"/>
  <c r="AD131" i="57"/>
  <c r="F131" i="57"/>
  <c r="AF130" i="57"/>
  <c r="AE130" i="57"/>
  <c r="AD130" i="57"/>
  <c r="F130" i="57"/>
  <c r="AF129" i="57"/>
  <c r="AE129" i="57"/>
  <c r="AD129" i="57"/>
  <c r="F129" i="57"/>
  <c r="AF128" i="57"/>
  <c r="AE128" i="57"/>
  <c r="AD128" i="57"/>
  <c r="F128" i="57"/>
  <c r="AF127" i="57"/>
  <c r="AE127" i="57"/>
  <c r="AD127" i="57"/>
  <c r="F127" i="57"/>
  <c r="AF126" i="57"/>
  <c r="AE126" i="57"/>
  <c r="AD126" i="57"/>
  <c r="F126" i="57"/>
  <c r="AF125" i="57"/>
  <c r="AE125" i="57"/>
  <c r="AD125" i="57"/>
  <c r="F125" i="57"/>
  <c r="AF124" i="57"/>
  <c r="AE124" i="57"/>
  <c r="AD124" i="57"/>
  <c r="F124" i="57"/>
  <c r="AF123" i="57"/>
  <c r="AE123" i="57"/>
  <c r="AD123" i="57"/>
  <c r="F123" i="57"/>
  <c r="AF122" i="57"/>
  <c r="AE122" i="57"/>
  <c r="AD122" i="57"/>
  <c r="F122" i="57"/>
  <c r="AF121" i="57"/>
  <c r="AE121" i="57"/>
  <c r="AD121" i="57"/>
  <c r="F121" i="57"/>
  <c r="AF120" i="57"/>
  <c r="AE120" i="57"/>
  <c r="AD120" i="57"/>
  <c r="F120" i="57"/>
  <c r="AF119" i="57"/>
  <c r="AE119" i="57"/>
  <c r="AD119" i="57"/>
  <c r="F119" i="57"/>
  <c r="AF118" i="57"/>
  <c r="AE118" i="57"/>
  <c r="AD118" i="57"/>
  <c r="F118" i="57"/>
  <c r="AF117" i="57"/>
  <c r="AE117" i="57"/>
  <c r="AD117" i="57"/>
  <c r="F117" i="57"/>
  <c r="AF116" i="57"/>
  <c r="AE116" i="57"/>
  <c r="AD116" i="57"/>
  <c r="F116" i="57"/>
  <c r="AF115" i="57"/>
  <c r="AE115" i="57"/>
  <c r="AD115" i="57"/>
  <c r="F115" i="57"/>
  <c r="AF114" i="57"/>
  <c r="AE114" i="57"/>
  <c r="AD114" i="57"/>
  <c r="F114" i="57"/>
  <c r="AF113" i="57"/>
  <c r="AE113" i="57"/>
  <c r="AD113" i="57"/>
  <c r="F113" i="57"/>
  <c r="AF112" i="57"/>
  <c r="AE112" i="57"/>
  <c r="AD112" i="57"/>
  <c r="F112" i="57"/>
  <c r="AF111" i="57"/>
  <c r="AE111" i="57"/>
  <c r="AD111" i="57"/>
  <c r="F111" i="57"/>
  <c r="AF110" i="57"/>
  <c r="AE110" i="57"/>
  <c r="AD110" i="57"/>
  <c r="F110" i="57"/>
  <c r="AF109" i="57"/>
  <c r="AE109" i="57"/>
  <c r="AD109" i="57"/>
  <c r="F109" i="57"/>
  <c r="AF108" i="57"/>
  <c r="AE108" i="57"/>
  <c r="AD108" i="57"/>
  <c r="F108" i="57"/>
  <c r="AF107" i="57"/>
  <c r="AE107" i="57"/>
  <c r="AD107" i="57"/>
  <c r="F107" i="57"/>
  <c r="AF106" i="57"/>
  <c r="AE106" i="57"/>
  <c r="AD106" i="57"/>
  <c r="AF105" i="57"/>
  <c r="AE105" i="57"/>
  <c r="AD105" i="57"/>
  <c r="F105" i="57"/>
  <c r="AF104" i="57"/>
  <c r="AE104" i="57"/>
  <c r="AD104" i="57"/>
  <c r="F104" i="57"/>
  <c r="AF103" i="57"/>
  <c r="AE103" i="57"/>
  <c r="AD103" i="57"/>
  <c r="F103" i="57"/>
  <c r="AF102" i="57"/>
  <c r="AE102" i="57"/>
  <c r="AD102" i="57"/>
  <c r="F102" i="57"/>
  <c r="AF101" i="57"/>
  <c r="AE101" i="57"/>
  <c r="AD101" i="57"/>
  <c r="F101" i="57"/>
  <c r="AF100" i="57"/>
  <c r="AE100" i="57"/>
  <c r="AD100" i="57"/>
  <c r="F100" i="57"/>
  <c r="AF99" i="57"/>
  <c r="AE99" i="57"/>
  <c r="AD99" i="57"/>
  <c r="F99" i="57"/>
  <c r="AF98" i="57"/>
  <c r="AE98" i="57"/>
  <c r="AD98" i="57"/>
  <c r="F98" i="57"/>
  <c r="AF97" i="57"/>
  <c r="AE97" i="57"/>
  <c r="AD97" i="57"/>
  <c r="F97" i="57"/>
  <c r="AF96" i="57"/>
  <c r="AE96" i="57"/>
  <c r="AD96" i="57"/>
  <c r="F96" i="57"/>
  <c r="AF95" i="57"/>
  <c r="AE95" i="57"/>
  <c r="AD95" i="57"/>
  <c r="F95" i="57"/>
  <c r="AF94" i="57"/>
  <c r="AE94" i="57"/>
  <c r="AD94" i="57"/>
  <c r="F94" i="57"/>
  <c r="AF93" i="57"/>
  <c r="AE93" i="57"/>
  <c r="AD93" i="57"/>
  <c r="F93" i="57"/>
  <c r="AF92" i="57"/>
  <c r="AE92" i="57"/>
  <c r="AD92" i="57"/>
  <c r="F92" i="57"/>
  <c r="AF91" i="57"/>
  <c r="AE91" i="57"/>
  <c r="AD91" i="57"/>
  <c r="F91" i="57"/>
  <c r="AF90" i="57"/>
  <c r="AE90" i="57"/>
  <c r="AD90" i="57"/>
  <c r="F90" i="57"/>
  <c r="AF89" i="57"/>
  <c r="AE89" i="57"/>
  <c r="AD89" i="57"/>
  <c r="F89" i="57"/>
  <c r="AF88" i="57"/>
  <c r="AE88" i="57"/>
  <c r="AD88" i="57"/>
  <c r="F88" i="57"/>
  <c r="AF87" i="57"/>
  <c r="AE87" i="57"/>
  <c r="AD87" i="57"/>
  <c r="F87" i="57"/>
  <c r="AF86" i="57"/>
  <c r="AE86" i="57"/>
  <c r="AD86" i="57"/>
  <c r="F86" i="57"/>
  <c r="AF85" i="57"/>
  <c r="AE85" i="57"/>
  <c r="AD85" i="57"/>
  <c r="F85" i="57"/>
  <c r="AF84" i="57"/>
  <c r="AE84" i="57"/>
  <c r="AD84" i="57"/>
  <c r="F84" i="57"/>
  <c r="AF83" i="57"/>
  <c r="AE83" i="57"/>
  <c r="AD83" i="57"/>
  <c r="F83" i="57"/>
  <c r="AF82" i="57"/>
  <c r="AE82" i="57"/>
  <c r="AD82" i="57"/>
  <c r="F82" i="57"/>
  <c r="AF81" i="57"/>
  <c r="AE81" i="57"/>
  <c r="AD81" i="57"/>
  <c r="F81" i="57"/>
  <c r="AF80" i="57"/>
  <c r="AE80" i="57"/>
  <c r="AD80" i="57"/>
  <c r="F80" i="57"/>
  <c r="AF79" i="57"/>
  <c r="AE79" i="57"/>
  <c r="AD79" i="57"/>
  <c r="F79" i="57"/>
  <c r="AF78" i="57"/>
  <c r="AE78" i="57"/>
  <c r="AD78" i="57"/>
  <c r="F78" i="57"/>
  <c r="AF77" i="57"/>
  <c r="AE77" i="57"/>
  <c r="AD77" i="57"/>
  <c r="F77" i="57"/>
  <c r="AF76" i="57"/>
  <c r="AE76" i="57"/>
  <c r="AD76" i="57"/>
  <c r="F76" i="57"/>
  <c r="AF75" i="57"/>
  <c r="AE75" i="57"/>
  <c r="AD75" i="57"/>
  <c r="F75" i="57"/>
  <c r="AF74" i="57"/>
  <c r="AE74" i="57"/>
  <c r="AD74" i="57"/>
  <c r="F74" i="57"/>
  <c r="AF73" i="57"/>
  <c r="AE73" i="57"/>
  <c r="AD73" i="57"/>
  <c r="F73" i="57"/>
  <c r="AF72" i="57"/>
  <c r="AE72" i="57"/>
  <c r="AD72" i="57"/>
  <c r="F72" i="57"/>
  <c r="AF71" i="57"/>
  <c r="AE71" i="57"/>
  <c r="AD71" i="57"/>
  <c r="F71" i="57"/>
  <c r="AF70" i="57"/>
  <c r="AE70" i="57"/>
  <c r="AD70" i="57"/>
  <c r="F70" i="57"/>
  <c r="AF69" i="57"/>
  <c r="AE69" i="57"/>
  <c r="AD69" i="57"/>
  <c r="F69" i="57"/>
  <c r="AF68" i="57"/>
  <c r="AE68" i="57"/>
  <c r="AD68" i="57"/>
  <c r="F68" i="57"/>
  <c r="AF67" i="57"/>
  <c r="AE67" i="57"/>
  <c r="AD67" i="57"/>
  <c r="F67" i="57"/>
  <c r="AF66" i="57"/>
  <c r="AE66" i="57"/>
  <c r="AD66" i="57"/>
  <c r="F66" i="57"/>
  <c r="AF65" i="57"/>
  <c r="AE65" i="57"/>
  <c r="AD65" i="57"/>
  <c r="F65" i="57"/>
  <c r="AF64" i="57"/>
  <c r="AE64" i="57"/>
  <c r="AD64" i="57"/>
  <c r="F64" i="57"/>
  <c r="AF63" i="57"/>
  <c r="AE63" i="57"/>
  <c r="AD63" i="57"/>
  <c r="F63" i="57"/>
  <c r="AF62" i="57"/>
  <c r="AE62" i="57"/>
  <c r="AD62" i="57"/>
  <c r="F62" i="57"/>
  <c r="AF61" i="57"/>
  <c r="AE61" i="57"/>
  <c r="AD61" i="57"/>
  <c r="F61" i="57"/>
  <c r="AF60" i="57"/>
  <c r="AE60" i="57"/>
  <c r="AD60" i="57"/>
  <c r="F60" i="57"/>
  <c r="AF59" i="57"/>
  <c r="AE59" i="57"/>
  <c r="AD59" i="57"/>
  <c r="F59" i="57"/>
  <c r="AF58" i="57"/>
  <c r="AE58" i="57"/>
  <c r="AD58" i="57"/>
  <c r="F58" i="57"/>
  <c r="AF57" i="57"/>
  <c r="AE57" i="57"/>
  <c r="AD57" i="57"/>
  <c r="F57" i="57"/>
  <c r="AF56" i="57"/>
  <c r="AE56" i="57"/>
  <c r="AD56" i="57"/>
  <c r="F56" i="57"/>
  <c r="AF55" i="57"/>
  <c r="AE55" i="57"/>
  <c r="AD55" i="57"/>
  <c r="F55" i="57"/>
  <c r="AF54" i="57"/>
  <c r="AE54" i="57"/>
  <c r="AD54" i="57"/>
  <c r="F54" i="57"/>
  <c r="AF53" i="57"/>
  <c r="AE53" i="57"/>
  <c r="AD53" i="57"/>
  <c r="F53" i="57"/>
  <c r="AF52" i="57"/>
  <c r="AE52" i="57"/>
  <c r="AD52" i="57"/>
  <c r="F52" i="57"/>
  <c r="AF51" i="57"/>
  <c r="AE51" i="57"/>
  <c r="AD51" i="57"/>
  <c r="F51" i="57"/>
  <c r="AF50" i="57"/>
  <c r="AE50" i="57"/>
  <c r="AD50" i="57"/>
  <c r="F50" i="57"/>
  <c r="AF49" i="57"/>
  <c r="AE49" i="57"/>
  <c r="AD49" i="57"/>
  <c r="F49" i="57"/>
  <c r="AF48" i="57"/>
  <c r="AE48" i="57"/>
  <c r="AD48" i="57"/>
  <c r="F48" i="57"/>
  <c r="AF47" i="57"/>
  <c r="AE47" i="57"/>
  <c r="AD47" i="57"/>
  <c r="F47" i="57"/>
  <c r="AF46" i="57"/>
  <c r="AE46" i="57"/>
  <c r="AD46" i="57"/>
  <c r="F46" i="57"/>
  <c r="AF45" i="57"/>
  <c r="AE45" i="57"/>
  <c r="AD45" i="57"/>
  <c r="F45" i="57"/>
  <c r="AF44" i="57"/>
  <c r="AE44" i="57"/>
  <c r="AD44" i="57"/>
  <c r="F44" i="57"/>
  <c r="AF43" i="57"/>
  <c r="AE43" i="57"/>
  <c r="AD43" i="57"/>
  <c r="F43" i="57"/>
  <c r="AF42" i="57"/>
  <c r="AE42" i="57"/>
  <c r="AD42" i="57"/>
  <c r="F42" i="57"/>
  <c r="AF41" i="57"/>
  <c r="AE41" i="57"/>
  <c r="AD41" i="57"/>
  <c r="F41" i="57"/>
  <c r="AF40" i="57"/>
  <c r="AE40" i="57"/>
  <c r="AD40" i="57"/>
  <c r="F40" i="57"/>
  <c r="AF39" i="57"/>
  <c r="AE39" i="57"/>
  <c r="AD39" i="57"/>
  <c r="F39" i="57"/>
  <c r="AF38" i="57"/>
  <c r="AE38" i="57"/>
  <c r="AD38" i="57"/>
  <c r="F38" i="57"/>
  <c r="AF37" i="57"/>
  <c r="AE37" i="57"/>
  <c r="AD37" i="57"/>
  <c r="F37" i="57"/>
  <c r="AF36" i="57"/>
  <c r="AE36" i="57"/>
  <c r="AD36" i="57"/>
  <c r="F36" i="57"/>
  <c r="AF35" i="57"/>
  <c r="AE35" i="57"/>
  <c r="AD35" i="57"/>
  <c r="F35" i="57"/>
  <c r="AF34" i="57"/>
  <c r="AE34" i="57"/>
  <c r="AD34" i="57"/>
  <c r="F34" i="57"/>
  <c r="AF33" i="57"/>
  <c r="AE33" i="57"/>
  <c r="AD33" i="57"/>
  <c r="F33" i="57"/>
  <c r="AF32" i="57"/>
  <c r="AE32" i="57"/>
  <c r="AD32" i="57"/>
  <c r="F32" i="57"/>
  <c r="AF31" i="57"/>
  <c r="AE31" i="57"/>
  <c r="AD31" i="57"/>
  <c r="F31" i="57"/>
  <c r="AF30" i="57"/>
  <c r="AE30" i="57"/>
  <c r="AD30" i="57"/>
  <c r="F30" i="57"/>
  <c r="AF29" i="57"/>
  <c r="AE29" i="57"/>
  <c r="AD29" i="57"/>
  <c r="F29" i="57"/>
  <c r="AF28" i="57"/>
  <c r="AE28" i="57"/>
  <c r="AD28" i="57"/>
  <c r="F28" i="57"/>
  <c r="AF27" i="57"/>
  <c r="AE27" i="57"/>
  <c r="AD27" i="57"/>
  <c r="F27" i="57"/>
  <c r="AF26" i="57"/>
  <c r="AE26" i="57"/>
  <c r="AD26" i="57"/>
  <c r="F26" i="57"/>
  <c r="AF25" i="57"/>
  <c r="AE25" i="57"/>
  <c r="AD25" i="57"/>
  <c r="F25" i="57"/>
  <c r="AF24" i="57"/>
  <c r="AE24" i="57"/>
  <c r="AD24" i="57"/>
  <c r="F24" i="57"/>
  <c r="AF23" i="57"/>
  <c r="AE23" i="57"/>
  <c r="AD23" i="57"/>
  <c r="F23" i="57"/>
  <c r="AF22" i="57"/>
  <c r="AE22" i="57"/>
  <c r="AD22" i="57"/>
  <c r="F22" i="57"/>
  <c r="AF21" i="57"/>
  <c r="AE21" i="57"/>
  <c r="AD21" i="57"/>
  <c r="F21" i="57"/>
  <c r="AF20" i="57"/>
  <c r="AE20" i="57"/>
  <c r="AD20" i="57"/>
  <c r="F20" i="57"/>
  <c r="AF19" i="57"/>
  <c r="AE19" i="57"/>
  <c r="AD19" i="57"/>
  <c r="F19" i="57"/>
  <c r="AF18" i="57"/>
  <c r="AE18" i="57"/>
  <c r="AD18" i="57"/>
  <c r="F18" i="57"/>
  <c r="AF17" i="57"/>
  <c r="AE17" i="57"/>
  <c r="AD17" i="57"/>
  <c r="F17" i="57"/>
  <c r="AF16" i="57"/>
  <c r="AE16" i="57"/>
  <c r="AD16" i="57"/>
  <c r="F16" i="57"/>
  <c r="AF15" i="57"/>
  <c r="AE15" i="57"/>
  <c r="AD15" i="57"/>
  <c r="F15" i="57"/>
  <c r="AF14" i="57"/>
  <c r="AE14" i="57"/>
  <c r="AD14" i="57"/>
  <c r="F14" i="57"/>
  <c r="AF13" i="57"/>
  <c r="AE13" i="57"/>
  <c r="AD13" i="57"/>
  <c r="F13" i="57"/>
  <c r="AF12" i="57"/>
  <c r="AE12" i="57"/>
  <c r="AD12" i="57"/>
  <c r="F12" i="57"/>
  <c r="AF11" i="57"/>
  <c r="AE11" i="57"/>
  <c r="AD11" i="57"/>
  <c r="F11" i="57"/>
  <c r="AF10" i="57"/>
  <c r="AE10" i="57"/>
  <c r="AD10" i="57"/>
  <c r="F10" i="57"/>
  <c r="AF9" i="57"/>
  <c r="AE9" i="57"/>
  <c r="AD9" i="57"/>
  <c r="O9" i="57"/>
  <c r="F9" i="57"/>
  <c r="AF8" i="57"/>
  <c r="AE8" i="57"/>
  <c r="AD8" i="57"/>
  <c r="O8" i="57"/>
  <c r="F8" i="57"/>
  <c r="E24" i="43" l="1"/>
  <c r="E23" i="43"/>
  <c r="E22" i="43"/>
  <c r="E25" i="43"/>
  <c r="Z27" i="64"/>
  <c r="Z56" i="64"/>
  <c r="Z20" i="64"/>
  <c r="Z43" i="64"/>
  <c r="Z34" i="64"/>
  <c r="Z11" i="64"/>
  <c r="Z13" i="64"/>
  <c r="Z22" i="64"/>
  <c r="Z42" i="64"/>
  <c r="Z32" i="64"/>
  <c r="Z46" i="64"/>
  <c r="Z47" i="64"/>
  <c r="Z51" i="64"/>
  <c r="Z61" i="64"/>
  <c r="Z29" i="64"/>
  <c r="Z33" i="64"/>
  <c r="Z50" i="64"/>
  <c r="Z53" i="64"/>
  <c r="Z55" i="64"/>
  <c r="Z31" i="64"/>
  <c r="Z37" i="64"/>
  <c r="Z35" i="64"/>
  <c r="Z41" i="64"/>
  <c r="Z49" i="64"/>
  <c r="Z12" i="64"/>
  <c r="Z21" i="64"/>
  <c r="Z24" i="64"/>
  <c r="Z14" i="64"/>
  <c r="Z23" i="64"/>
  <c r="Z44" i="64"/>
  <c r="Z52" i="64"/>
  <c r="Z8" i="64"/>
  <c r="Z54" i="64"/>
  <c r="Z60" i="64"/>
  <c r="Z85" i="56"/>
  <c r="AG60" i="57"/>
  <c r="AG8" i="55"/>
  <c r="AG59" i="57"/>
  <c r="AG87" i="57"/>
  <c r="AG131" i="57"/>
  <c r="AG26" i="65"/>
  <c r="AG88" i="57"/>
  <c r="AG132" i="57"/>
  <c r="AG8" i="57"/>
  <c r="AG61" i="57"/>
  <c r="AG89" i="57"/>
  <c r="AG24" i="65"/>
  <c r="AG9" i="57"/>
  <c r="AG130" i="57"/>
  <c r="AG25" i="65"/>
  <c r="H23" i="22"/>
  <c r="G23" i="22" s="1"/>
  <c r="H25" i="22"/>
  <c r="G25" i="22" s="1"/>
  <c r="H24" i="22"/>
  <c r="G24" i="22" s="1"/>
  <c r="AE28" i="21"/>
  <c r="AG29" i="65"/>
  <c r="AG32" i="65"/>
  <c r="AG42" i="65"/>
  <c r="AG49" i="65"/>
  <c r="AG52" i="65"/>
  <c r="AG12" i="65"/>
  <c r="AG33" i="65"/>
  <c r="AG56" i="65"/>
  <c r="AG27" i="65"/>
  <c r="AG31" i="65"/>
  <c r="AG55" i="65"/>
  <c r="AG9" i="65"/>
  <c r="AG20" i="65"/>
  <c r="AG23" i="65"/>
  <c r="AG30" i="65"/>
  <c r="AG36" i="65"/>
  <c r="AG39" i="65"/>
  <c r="AG48" i="65"/>
  <c r="AG54" i="65"/>
  <c r="AG58" i="65"/>
  <c r="AG14" i="65"/>
  <c r="AG53" i="65"/>
  <c r="AG57" i="65"/>
  <c r="AG18" i="65"/>
  <c r="AG28" i="65"/>
  <c r="AG34" i="65"/>
  <c r="AG50" i="65"/>
  <c r="AG37" i="65"/>
  <c r="AG61" i="65"/>
  <c r="AG13" i="65"/>
  <c r="AG21" i="65"/>
  <c r="AG45" i="65"/>
  <c r="AG46" i="65"/>
  <c r="AG60" i="65"/>
  <c r="AG15" i="65"/>
  <c r="AG10" i="65"/>
  <c r="AG8" i="65"/>
  <c r="AG11" i="65"/>
  <c r="AG16" i="65"/>
  <c r="AG19" i="65"/>
  <c r="AG38" i="65"/>
  <c r="AG41" i="65"/>
  <c r="AG44" i="65"/>
  <c r="AG51" i="65"/>
  <c r="AG17" i="65"/>
  <c r="AG22" i="65"/>
  <c r="AG35" i="65"/>
  <c r="AG40" i="65"/>
  <c r="AG43" i="65"/>
  <c r="AG47" i="65"/>
  <c r="AG59" i="65"/>
  <c r="AE27" i="21"/>
  <c r="AE26" i="21"/>
  <c r="AG67" i="57"/>
  <c r="AG21" i="57"/>
  <c r="AG11" i="57"/>
  <c r="AG50" i="57"/>
  <c r="AG51" i="57"/>
  <c r="AG23" i="57"/>
  <c r="AG27" i="57"/>
  <c r="AG111" i="57"/>
  <c r="AG112" i="57"/>
  <c r="AG113" i="57"/>
  <c r="AG114" i="57"/>
  <c r="AG119" i="57"/>
  <c r="AG120" i="57"/>
  <c r="AG121" i="57"/>
  <c r="AG122" i="57"/>
  <c r="AG15" i="57"/>
  <c r="AG13" i="57"/>
  <c r="AG17" i="57"/>
  <c r="AG18" i="57"/>
  <c r="AG19" i="57"/>
  <c r="AG20" i="57"/>
  <c r="AG43" i="57"/>
  <c r="AG62" i="57"/>
  <c r="AG63" i="57"/>
  <c r="AG65" i="57"/>
  <c r="AG66" i="57"/>
  <c r="AG10" i="57"/>
  <c r="AG31" i="57"/>
  <c r="AG33" i="57"/>
  <c r="AG34" i="57"/>
  <c r="AG35" i="57"/>
  <c r="AG70" i="57"/>
  <c r="AG71" i="57"/>
  <c r="AG73" i="57"/>
  <c r="AG74" i="57"/>
  <c r="AG76" i="57"/>
  <c r="AG77" i="57"/>
  <c r="AG78" i="57"/>
  <c r="AG80" i="57"/>
  <c r="AG90" i="57"/>
  <c r="AG91" i="57"/>
  <c r="AG92" i="57"/>
  <c r="AG95" i="57"/>
  <c r="AG96" i="57"/>
  <c r="AG97" i="57"/>
  <c r="AG98" i="57"/>
  <c r="AG99" i="57"/>
  <c r="AG100" i="57"/>
  <c r="AG14" i="57"/>
  <c r="AG39" i="57"/>
  <c r="AG41" i="57"/>
  <c r="AG42" i="57"/>
  <c r="AG127" i="57"/>
  <c r="AG128" i="57"/>
  <c r="AG129" i="57"/>
  <c r="AG103" i="57"/>
  <c r="AG104" i="57"/>
  <c r="AG105" i="57"/>
  <c r="AG106" i="57"/>
  <c r="AG133" i="57"/>
  <c r="AG134" i="57"/>
  <c r="AG135" i="57"/>
  <c r="AG136" i="57"/>
  <c r="AG137" i="57"/>
  <c r="AG24" i="57"/>
  <c r="AG25" i="57"/>
  <c r="AG26" i="57"/>
  <c r="AG47" i="57"/>
  <c r="AG49" i="57"/>
  <c r="AG81" i="57"/>
  <c r="AG82" i="57"/>
  <c r="AG84" i="57"/>
  <c r="AG107" i="57"/>
  <c r="AG115" i="57"/>
  <c r="AG123" i="57"/>
  <c r="AG12" i="57"/>
  <c r="AG16" i="57"/>
  <c r="AG22" i="57"/>
  <c r="AG29" i="57"/>
  <c r="AG37" i="57"/>
  <c r="AG45" i="57"/>
  <c r="AG53" i="57"/>
  <c r="AG54" i="57"/>
  <c r="AG55" i="57"/>
  <c r="AG57" i="57"/>
  <c r="AG58" i="57"/>
  <c r="AG68" i="57"/>
  <c r="AG69" i="57"/>
  <c r="AG85" i="57"/>
  <c r="AG86" i="57"/>
  <c r="AG93" i="57"/>
  <c r="AG94" i="57"/>
  <c r="AG101" i="57"/>
  <c r="AG109" i="57"/>
  <c r="AG117" i="57"/>
  <c r="AG125" i="57"/>
  <c r="AG32" i="57"/>
  <c r="AG40" i="57"/>
  <c r="AG48" i="57"/>
  <c r="AG56" i="57"/>
  <c r="AG64" i="57"/>
  <c r="AG72" i="57"/>
  <c r="AG75" i="57"/>
  <c r="AG79" i="57"/>
  <c r="AG83" i="57"/>
  <c r="AG102" i="57"/>
  <c r="AG110" i="57"/>
  <c r="AG118" i="57"/>
  <c r="AG126" i="57"/>
  <c r="AG30" i="57"/>
  <c r="AG38" i="57"/>
  <c r="AG46" i="57"/>
  <c r="AG28" i="57"/>
  <c r="AG36" i="57"/>
  <c r="AG44" i="57"/>
  <c r="AG52" i="57"/>
  <c r="AG108" i="57"/>
  <c r="AG116" i="57"/>
  <c r="AG124" i="57"/>
  <c r="F16" i="43"/>
  <c r="F7" i="43"/>
  <c r="J34" i="56" s="1"/>
  <c r="F8" i="43"/>
  <c r="F9" i="43"/>
  <c r="F10" i="43"/>
  <c r="F11" i="43"/>
  <c r="F12" i="43"/>
  <c r="F13" i="43"/>
  <c r="F15" i="43"/>
  <c r="F17" i="43"/>
  <c r="F18" i="43"/>
  <c r="F19" i="43"/>
  <c r="F20" i="43"/>
  <c r="F5" i="43"/>
  <c r="F440" i="34"/>
  <c r="F446" i="34"/>
  <c r="X344" i="34"/>
  <c r="X345" i="34"/>
  <c r="X346" i="34"/>
  <c r="X347" i="34"/>
  <c r="X348" i="34"/>
  <c r="X349" i="34"/>
  <c r="X350" i="34"/>
  <c r="X351" i="34"/>
  <c r="X352" i="34"/>
  <c r="E16" i="43" l="1"/>
  <c r="H15" i="22"/>
  <c r="G15" i="22" s="1"/>
  <c r="B23" i="43"/>
  <c r="B23" i="22"/>
  <c r="B24" i="43"/>
  <c r="B24" i="22"/>
  <c r="B25" i="43"/>
  <c r="B25" i="22"/>
  <c r="H16" i="22"/>
  <c r="G16" i="22" s="1"/>
  <c r="I490" i="53"/>
  <c r="I491" i="53"/>
  <c r="I492" i="53"/>
  <c r="J490" i="53"/>
  <c r="J491" i="53"/>
  <c r="J492" i="53"/>
  <c r="K490" i="53"/>
  <c r="L490" i="53"/>
  <c r="M490" i="53"/>
  <c r="N490" i="53"/>
  <c r="K491" i="53"/>
  <c r="L491" i="53"/>
  <c r="M491" i="53"/>
  <c r="N491" i="53"/>
  <c r="K492" i="53"/>
  <c r="L492" i="53"/>
  <c r="M492" i="53"/>
  <c r="N492" i="53"/>
  <c r="Q490" i="53"/>
  <c r="Q491" i="53"/>
  <c r="Q492" i="53"/>
  <c r="AB3" i="21"/>
  <c r="AC3" i="21"/>
  <c r="AG3" i="21"/>
  <c r="AB4" i="21"/>
  <c r="AC4" i="21"/>
  <c r="AG4" i="21"/>
  <c r="AB5" i="21"/>
  <c r="AC5" i="21"/>
  <c r="AG5" i="21"/>
  <c r="AB6" i="21"/>
  <c r="AC6" i="21"/>
  <c r="AG6" i="21"/>
  <c r="AB7" i="21"/>
  <c r="AC7" i="21"/>
  <c r="AG7" i="21"/>
  <c r="AB8" i="21"/>
  <c r="AC8" i="21"/>
  <c r="AG8" i="21"/>
  <c r="AF6" i="21" l="1"/>
  <c r="AF5" i="21"/>
  <c r="AF7" i="21"/>
  <c r="AF3" i="21"/>
  <c r="AF8" i="21"/>
  <c r="AF4" i="21"/>
  <c r="AE4" i="21"/>
  <c r="AE5" i="21"/>
  <c r="AE3" i="21"/>
  <c r="AE8" i="21"/>
  <c r="AE7" i="21"/>
  <c r="AE6" i="21"/>
  <c r="I32" i="53"/>
  <c r="J32" i="53"/>
  <c r="K32" i="53"/>
  <c r="L32" i="53"/>
  <c r="M32" i="53"/>
  <c r="N32" i="53"/>
  <c r="Q32" i="53"/>
  <c r="AC32" i="53"/>
  <c r="I33" i="53"/>
  <c r="J33" i="53"/>
  <c r="K33" i="53"/>
  <c r="L33" i="53"/>
  <c r="M33" i="53"/>
  <c r="N33" i="53"/>
  <c r="Q33" i="53"/>
  <c r="AC33" i="53"/>
  <c r="I34" i="53"/>
  <c r="J34" i="53"/>
  <c r="K34" i="53"/>
  <c r="L34" i="53"/>
  <c r="M34" i="53"/>
  <c r="N34" i="53"/>
  <c r="Q34" i="53"/>
  <c r="AC34" i="53"/>
  <c r="I35" i="53"/>
  <c r="J35" i="53"/>
  <c r="K35" i="53"/>
  <c r="L35" i="53"/>
  <c r="M35" i="53"/>
  <c r="N35" i="53"/>
  <c r="Q35" i="53"/>
  <c r="AC35" i="53"/>
  <c r="I36" i="53"/>
  <c r="J36" i="53"/>
  <c r="K36" i="53"/>
  <c r="L36" i="53"/>
  <c r="M36" i="53"/>
  <c r="N36" i="53"/>
  <c r="Q36" i="53"/>
  <c r="AC36" i="53"/>
  <c r="I37" i="53"/>
  <c r="J37" i="53"/>
  <c r="K37" i="53"/>
  <c r="L37" i="53"/>
  <c r="M37" i="53"/>
  <c r="N37" i="53"/>
  <c r="Q37" i="53"/>
  <c r="AC37" i="53"/>
  <c r="I38" i="53"/>
  <c r="J38" i="53"/>
  <c r="K38" i="53"/>
  <c r="L38" i="53"/>
  <c r="M38" i="53"/>
  <c r="N38" i="53"/>
  <c r="Q38" i="53"/>
  <c r="AC38" i="53"/>
  <c r="I39" i="53"/>
  <c r="J39" i="53"/>
  <c r="K39" i="53"/>
  <c r="L39" i="53"/>
  <c r="M39" i="53"/>
  <c r="N39" i="53"/>
  <c r="Q39" i="53"/>
  <c r="AC39" i="53"/>
  <c r="I40" i="53"/>
  <c r="J40" i="53"/>
  <c r="K40" i="53"/>
  <c r="L40" i="53"/>
  <c r="M40" i="53"/>
  <c r="N40" i="53"/>
  <c r="Q40" i="53"/>
  <c r="AC40" i="53"/>
  <c r="I41" i="53"/>
  <c r="J41" i="53"/>
  <c r="K41" i="53"/>
  <c r="L41" i="53"/>
  <c r="M41" i="53"/>
  <c r="N41" i="53"/>
  <c r="Q41" i="53"/>
  <c r="AC41" i="53"/>
  <c r="I42" i="53"/>
  <c r="J42" i="53"/>
  <c r="K42" i="53"/>
  <c r="L42" i="53"/>
  <c r="M42" i="53"/>
  <c r="N42" i="53"/>
  <c r="Q42" i="53"/>
  <c r="AC42" i="53"/>
  <c r="I43" i="53"/>
  <c r="J43" i="53"/>
  <c r="K43" i="53"/>
  <c r="L43" i="53"/>
  <c r="M43" i="53"/>
  <c r="N43" i="53"/>
  <c r="Q43" i="53"/>
  <c r="AC43" i="53"/>
  <c r="I44" i="53"/>
  <c r="J44" i="53"/>
  <c r="K44" i="53"/>
  <c r="L44" i="53"/>
  <c r="M44" i="53"/>
  <c r="N44" i="53"/>
  <c r="Q44" i="53"/>
  <c r="AC44" i="53"/>
  <c r="I45" i="53"/>
  <c r="J45" i="53"/>
  <c r="K45" i="53"/>
  <c r="L45" i="53"/>
  <c r="M45" i="53"/>
  <c r="N45" i="53"/>
  <c r="Q45" i="53"/>
  <c r="AC45" i="53"/>
  <c r="I46" i="53"/>
  <c r="J46" i="53"/>
  <c r="K46" i="53"/>
  <c r="L46" i="53"/>
  <c r="M46" i="53"/>
  <c r="N46" i="53"/>
  <c r="Q46" i="53"/>
  <c r="AC46" i="53"/>
  <c r="I47" i="53"/>
  <c r="J47" i="53"/>
  <c r="K47" i="53"/>
  <c r="L47" i="53"/>
  <c r="M47" i="53"/>
  <c r="N47" i="53"/>
  <c r="Q47" i="53"/>
  <c r="AC47" i="53"/>
  <c r="I48" i="53"/>
  <c r="J48" i="53"/>
  <c r="K48" i="53"/>
  <c r="L48" i="53"/>
  <c r="M48" i="53"/>
  <c r="N48" i="53"/>
  <c r="Q48" i="53"/>
  <c r="AC48" i="53"/>
  <c r="I49" i="53"/>
  <c r="J49" i="53"/>
  <c r="K49" i="53"/>
  <c r="L49" i="53"/>
  <c r="M49" i="53"/>
  <c r="N49" i="53"/>
  <c r="Q49" i="53"/>
  <c r="AC49" i="53"/>
  <c r="I50" i="53"/>
  <c r="J50" i="53"/>
  <c r="K50" i="53"/>
  <c r="L50" i="53"/>
  <c r="M50" i="53"/>
  <c r="N50" i="53"/>
  <c r="Q50" i="53"/>
  <c r="AC50" i="53"/>
  <c r="I51" i="53"/>
  <c r="J51" i="53"/>
  <c r="K51" i="53"/>
  <c r="L51" i="53"/>
  <c r="M51" i="53"/>
  <c r="N51" i="53"/>
  <c r="Q51" i="53"/>
  <c r="AC51" i="53"/>
  <c r="I52" i="53"/>
  <c r="J52" i="53"/>
  <c r="K52" i="53"/>
  <c r="L52" i="53"/>
  <c r="M52" i="53"/>
  <c r="N52" i="53"/>
  <c r="Q52" i="53"/>
  <c r="AC52" i="53"/>
  <c r="I53" i="53"/>
  <c r="J53" i="53"/>
  <c r="K53" i="53"/>
  <c r="L53" i="53"/>
  <c r="M53" i="53"/>
  <c r="N53" i="53"/>
  <c r="Q53" i="53"/>
  <c r="AC53" i="53"/>
  <c r="I54" i="53"/>
  <c r="J54" i="53"/>
  <c r="K54" i="53"/>
  <c r="L54" i="53"/>
  <c r="M54" i="53"/>
  <c r="N54" i="53"/>
  <c r="Q54" i="53"/>
  <c r="AC54" i="53"/>
  <c r="I55" i="53"/>
  <c r="J55" i="53"/>
  <c r="K55" i="53"/>
  <c r="L55" i="53"/>
  <c r="M55" i="53"/>
  <c r="N55" i="53"/>
  <c r="Q55" i="53"/>
  <c r="AC55" i="53"/>
  <c r="I56" i="53"/>
  <c r="J56" i="53"/>
  <c r="K56" i="53"/>
  <c r="L56" i="53"/>
  <c r="M56" i="53"/>
  <c r="N56" i="53"/>
  <c r="Q56" i="53"/>
  <c r="AC56" i="53"/>
  <c r="I57" i="53"/>
  <c r="J57" i="53"/>
  <c r="K57" i="53"/>
  <c r="L57" i="53"/>
  <c r="M57" i="53"/>
  <c r="N57" i="53"/>
  <c r="Q57" i="53"/>
  <c r="AC57" i="53"/>
  <c r="I58" i="53"/>
  <c r="J58" i="53"/>
  <c r="K58" i="53"/>
  <c r="L58" i="53"/>
  <c r="M58" i="53"/>
  <c r="N58" i="53"/>
  <c r="Q58" i="53"/>
  <c r="AC58" i="53"/>
  <c r="I59" i="53"/>
  <c r="J59" i="53"/>
  <c r="K59" i="53"/>
  <c r="L59" i="53"/>
  <c r="M59" i="53"/>
  <c r="N59" i="53"/>
  <c r="Q59" i="53"/>
  <c r="AC59" i="53"/>
  <c r="I60" i="53"/>
  <c r="J60" i="53"/>
  <c r="K60" i="53"/>
  <c r="L60" i="53"/>
  <c r="M60" i="53"/>
  <c r="N60" i="53"/>
  <c r="Q60" i="53"/>
  <c r="AC60" i="53"/>
  <c r="I61" i="53"/>
  <c r="J61" i="53"/>
  <c r="K61" i="53"/>
  <c r="L61" i="53"/>
  <c r="M61" i="53"/>
  <c r="N61" i="53"/>
  <c r="Q61" i="53"/>
  <c r="AC61" i="53"/>
  <c r="I62" i="53"/>
  <c r="J62" i="53"/>
  <c r="K62" i="53"/>
  <c r="L62" i="53"/>
  <c r="M62" i="53"/>
  <c r="N62" i="53"/>
  <c r="Q62" i="53"/>
  <c r="AC62" i="53"/>
  <c r="I63" i="53"/>
  <c r="J63" i="53"/>
  <c r="K63" i="53"/>
  <c r="L63" i="53"/>
  <c r="M63" i="53"/>
  <c r="N63" i="53"/>
  <c r="Q63" i="53"/>
  <c r="AC63" i="53"/>
  <c r="I64" i="53"/>
  <c r="J64" i="53"/>
  <c r="K64" i="53"/>
  <c r="L64" i="53"/>
  <c r="M64" i="53"/>
  <c r="N64" i="53"/>
  <c r="Q64" i="53"/>
  <c r="AC64" i="53"/>
  <c r="I65" i="53"/>
  <c r="J65" i="53"/>
  <c r="K65" i="53"/>
  <c r="L65" i="53"/>
  <c r="M65" i="53"/>
  <c r="N65" i="53"/>
  <c r="Q65" i="53"/>
  <c r="AC65" i="53"/>
  <c r="I66" i="53"/>
  <c r="J66" i="53"/>
  <c r="K66" i="53"/>
  <c r="L66" i="53"/>
  <c r="M66" i="53"/>
  <c r="N66" i="53"/>
  <c r="Q66" i="53"/>
  <c r="AC66" i="53"/>
  <c r="I67" i="53"/>
  <c r="J67" i="53"/>
  <c r="K67" i="53"/>
  <c r="L67" i="53"/>
  <c r="M67" i="53"/>
  <c r="N67" i="53"/>
  <c r="Q67" i="53"/>
  <c r="AC67" i="53"/>
  <c r="I68" i="53"/>
  <c r="J68" i="53"/>
  <c r="K68" i="53"/>
  <c r="L68" i="53"/>
  <c r="M68" i="53"/>
  <c r="N68" i="53"/>
  <c r="Q68" i="53"/>
  <c r="AC68" i="53"/>
  <c r="I69" i="53"/>
  <c r="J69" i="53"/>
  <c r="K69" i="53"/>
  <c r="L69" i="53"/>
  <c r="M69" i="53"/>
  <c r="N69" i="53"/>
  <c r="Q69" i="53"/>
  <c r="AC69" i="53"/>
  <c r="I70" i="53"/>
  <c r="J70" i="53"/>
  <c r="K70" i="53"/>
  <c r="L70" i="53"/>
  <c r="M70" i="53"/>
  <c r="N70" i="53"/>
  <c r="Q70" i="53"/>
  <c r="AC70" i="53"/>
  <c r="I71" i="53"/>
  <c r="J71" i="53"/>
  <c r="K71" i="53"/>
  <c r="L71" i="53"/>
  <c r="M71" i="53"/>
  <c r="N71" i="53"/>
  <c r="Q71" i="53"/>
  <c r="AC71" i="53"/>
  <c r="I72" i="53"/>
  <c r="J72" i="53"/>
  <c r="K72" i="53"/>
  <c r="L72" i="53"/>
  <c r="M72" i="53"/>
  <c r="N72" i="53"/>
  <c r="Q72" i="53"/>
  <c r="AC72" i="53"/>
  <c r="I73" i="53"/>
  <c r="J73" i="53"/>
  <c r="K73" i="53"/>
  <c r="L73" i="53"/>
  <c r="M73" i="53"/>
  <c r="N73" i="53"/>
  <c r="Q73" i="53"/>
  <c r="AC73" i="53"/>
  <c r="I74" i="53"/>
  <c r="J74" i="53"/>
  <c r="K74" i="53"/>
  <c r="L74" i="53"/>
  <c r="M74" i="53"/>
  <c r="N74" i="53"/>
  <c r="Q74" i="53"/>
  <c r="AC74" i="53"/>
  <c r="I75" i="53"/>
  <c r="J75" i="53"/>
  <c r="K75" i="53"/>
  <c r="L75" i="53"/>
  <c r="M75" i="53"/>
  <c r="N75" i="53"/>
  <c r="Q75" i="53"/>
  <c r="AC75" i="53"/>
  <c r="I76" i="53"/>
  <c r="J76" i="53"/>
  <c r="K76" i="53"/>
  <c r="L76" i="53"/>
  <c r="M76" i="53"/>
  <c r="N76" i="53"/>
  <c r="Q76" i="53"/>
  <c r="AC76" i="53"/>
  <c r="I77" i="53"/>
  <c r="J77" i="53"/>
  <c r="K77" i="53"/>
  <c r="L77" i="53"/>
  <c r="M77" i="53"/>
  <c r="N77" i="53"/>
  <c r="Q77" i="53"/>
  <c r="AC77" i="53"/>
  <c r="I78" i="53"/>
  <c r="J78" i="53"/>
  <c r="K78" i="53"/>
  <c r="L78" i="53"/>
  <c r="M78" i="53"/>
  <c r="N78" i="53"/>
  <c r="Q78" i="53"/>
  <c r="AC78" i="53"/>
  <c r="I79" i="53"/>
  <c r="J79" i="53"/>
  <c r="K79" i="53"/>
  <c r="L79" i="53"/>
  <c r="M79" i="53"/>
  <c r="N79" i="53"/>
  <c r="Q79" i="53"/>
  <c r="AC79" i="53"/>
  <c r="I80" i="53"/>
  <c r="J80" i="53"/>
  <c r="K80" i="53"/>
  <c r="L80" i="53"/>
  <c r="M80" i="53"/>
  <c r="N80" i="53"/>
  <c r="Q80" i="53"/>
  <c r="AC80" i="53"/>
  <c r="I81" i="53"/>
  <c r="J81" i="53"/>
  <c r="K81" i="53"/>
  <c r="L81" i="53"/>
  <c r="M81" i="53"/>
  <c r="N81" i="53"/>
  <c r="Q81" i="53"/>
  <c r="AC81" i="53"/>
  <c r="I82" i="53"/>
  <c r="J82" i="53"/>
  <c r="K82" i="53"/>
  <c r="L82" i="53"/>
  <c r="M82" i="53"/>
  <c r="N82" i="53"/>
  <c r="Q82" i="53"/>
  <c r="AC82" i="53"/>
  <c r="I83" i="53"/>
  <c r="J83" i="53"/>
  <c r="K83" i="53"/>
  <c r="L83" i="53"/>
  <c r="M83" i="53"/>
  <c r="N83" i="53"/>
  <c r="Q83" i="53"/>
  <c r="AC83" i="53"/>
  <c r="I84" i="53"/>
  <c r="J84" i="53"/>
  <c r="K84" i="53"/>
  <c r="L84" i="53"/>
  <c r="M84" i="53"/>
  <c r="N84" i="53"/>
  <c r="Q84" i="53"/>
  <c r="AC84" i="53"/>
  <c r="I85" i="53"/>
  <c r="J85" i="53"/>
  <c r="K85" i="53"/>
  <c r="L85" i="53"/>
  <c r="M85" i="53"/>
  <c r="N85" i="53"/>
  <c r="Q85" i="53"/>
  <c r="AC85" i="53"/>
  <c r="I86" i="53"/>
  <c r="J86" i="53"/>
  <c r="K86" i="53"/>
  <c r="L86" i="53"/>
  <c r="M86" i="53"/>
  <c r="N86" i="53"/>
  <c r="Q86" i="53"/>
  <c r="AC86" i="53"/>
  <c r="I87" i="53"/>
  <c r="J87" i="53"/>
  <c r="K87" i="53"/>
  <c r="L87" i="53"/>
  <c r="M87" i="53"/>
  <c r="N87" i="53"/>
  <c r="Q87" i="53"/>
  <c r="AC87" i="53"/>
  <c r="I88" i="53"/>
  <c r="J88" i="53"/>
  <c r="K88" i="53"/>
  <c r="L88" i="53"/>
  <c r="M88" i="53"/>
  <c r="N88" i="53"/>
  <c r="Q88" i="53"/>
  <c r="AC88" i="53"/>
  <c r="I89" i="53"/>
  <c r="J89" i="53"/>
  <c r="K89" i="53"/>
  <c r="L89" i="53"/>
  <c r="M89" i="53"/>
  <c r="N89" i="53"/>
  <c r="Q89" i="53"/>
  <c r="AC89" i="53"/>
  <c r="I90" i="53"/>
  <c r="J90" i="53"/>
  <c r="K90" i="53"/>
  <c r="L90" i="53"/>
  <c r="M90" i="53"/>
  <c r="N90" i="53"/>
  <c r="Q90" i="53"/>
  <c r="AC90" i="53"/>
  <c r="I91" i="53"/>
  <c r="J91" i="53"/>
  <c r="K91" i="53"/>
  <c r="L91" i="53"/>
  <c r="M91" i="53"/>
  <c r="N91" i="53"/>
  <c r="Q91" i="53"/>
  <c r="AC91" i="53"/>
  <c r="I92" i="53"/>
  <c r="J92" i="53"/>
  <c r="K92" i="53"/>
  <c r="L92" i="53"/>
  <c r="M92" i="53"/>
  <c r="N92" i="53"/>
  <c r="Q92" i="53"/>
  <c r="AC92" i="53"/>
  <c r="I93" i="53"/>
  <c r="J93" i="53"/>
  <c r="K93" i="53"/>
  <c r="L93" i="53"/>
  <c r="M93" i="53"/>
  <c r="N93" i="53"/>
  <c r="Q93" i="53"/>
  <c r="AC93" i="53"/>
  <c r="I94" i="53"/>
  <c r="J94" i="53"/>
  <c r="K94" i="53"/>
  <c r="L94" i="53"/>
  <c r="M94" i="53"/>
  <c r="N94" i="53"/>
  <c r="Q94" i="53"/>
  <c r="AC94" i="53"/>
  <c r="I95" i="53"/>
  <c r="J95" i="53"/>
  <c r="K95" i="53"/>
  <c r="L95" i="53"/>
  <c r="M95" i="53"/>
  <c r="N95" i="53"/>
  <c r="Q95" i="53"/>
  <c r="AC95" i="53"/>
  <c r="I96" i="53"/>
  <c r="J96" i="53"/>
  <c r="K96" i="53"/>
  <c r="L96" i="53"/>
  <c r="M96" i="53"/>
  <c r="N96" i="53"/>
  <c r="Q96" i="53"/>
  <c r="AC96" i="53"/>
  <c r="I97" i="53"/>
  <c r="J97" i="53"/>
  <c r="K97" i="53"/>
  <c r="L97" i="53"/>
  <c r="M97" i="53"/>
  <c r="N97" i="53"/>
  <c r="Q97" i="53"/>
  <c r="AC97" i="53"/>
  <c r="I98" i="53"/>
  <c r="J98" i="53"/>
  <c r="K98" i="53"/>
  <c r="L98" i="53"/>
  <c r="M98" i="53"/>
  <c r="N98" i="53"/>
  <c r="Q98" i="53"/>
  <c r="AC98" i="53"/>
  <c r="I99" i="53"/>
  <c r="J99" i="53"/>
  <c r="K99" i="53"/>
  <c r="L99" i="53"/>
  <c r="M99" i="53"/>
  <c r="N99" i="53"/>
  <c r="Q99" i="53"/>
  <c r="AC99" i="53"/>
  <c r="I100" i="53"/>
  <c r="J100" i="53"/>
  <c r="K100" i="53"/>
  <c r="L100" i="53"/>
  <c r="M100" i="53"/>
  <c r="N100" i="53"/>
  <c r="Q100" i="53"/>
  <c r="AC100" i="53"/>
  <c r="I101" i="53"/>
  <c r="J101" i="53"/>
  <c r="K101" i="53"/>
  <c r="L101" i="53"/>
  <c r="M101" i="53"/>
  <c r="N101" i="53"/>
  <c r="Q101" i="53"/>
  <c r="AC101" i="53"/>
  <c r="I102" i="53"/>
  <c r="J102" i="53"/>
  <c r="K102" i="53"/>
  <c r="L102" i="53"/>
  <c r="M102" i="53"/>
  <c r="N102" i="53"/>
  <c r="Q102" i="53"/>
  <c r="AC102" i="53"/>
  <c r="I103" i="53"/>
  <c r="J103" i="53"/>
  <c r="K103" i="53"/>
  <c r="L103" i="53"/>
  <c r="M103" i="53"/>
  <c r="N103" i="53"/>
  <c r="Q103" i="53"/>
  <c r="AC103" i="53"/>
  <c r="I104" i="53"/>
  <c r="J104" i="53"/>
  <c r="K104" i="53"/>
  <c r="L104" i="53"/>
  <c r="M104" i="53"/>
  <c r="N104" i="53"/>
  <c r="Q104" i="53"/>
  <c r="AC104" i="53"/>
  <c r="I105" i="53"/>
  <c r="J105" i="53"/>
  <c r="K105" i="53"/>
  <c r="L105" i="53"/>
  <c r="M105" i="53"/>
  <c r="N105" i="53"/>
  <c r="Q105" i="53"/>
  <c r="AC105" i="53"/>
  <c r="I106" i="53"/>
  <c r="J106" i="53"/>
  <c r="K106" i="53"/>
  <c r="L106" i="53"/>
  <c r="M106" i="53"/>
  <c r="N106" i="53"/>
  <c r="Q106" i="53"/>
  <c r="AC106" i="53"/>
  <c r="I107" i="53"/>
  <c r="J107" i="53"/>
  <c r="K107" i="53"/>
  <c r="L107" i="53"/>
  <c r="M107" i="53"/>
  <c r="N107" i="53"/>
  <c r="Q107" i="53"/>
  <c r="AC107" i="53"/>
  <c r="I108" i="53"/>
  <c r="J108" i="53"/>
  <c r="K108" i="53"/>
  <c r="L108" i="53"/>
  <c r="M108" i="53"/>
  <c r="N108" i="53"/>
  <c r="Q108" i="53"/>
  <c r="AC108" i="53"/>
  <c r="I109" i="53"/>
  <c r="J109" i="53"/>
  <c r="K109" i="53"/>
  <c r="L109" i="53"/>
  <c r="M109" i="53"/>
  <c r="N109" i="53"/>
  <c r="Q109" i="53"/>
  <c r="AC109" i="53"/>
  <c r="I110" i="53"/>
  <c r="J110" i="53"/>
  <c r="K110" i="53"/>
  <c r="L110" i="53"/>
  <c r="M110" i="53"/>
  <c r="N110" i="53"/>
  <c r="Q110" i="53"/>
  <c r="AC110" i="53"/>
  <c r="I111" i="53"/>
  <c r="J111" i="53"/>
  <c r="K111" i="53"/>
  <c r="L111" i="53"/>
  <c r="M111" i="53"/>
  <c r="N111" i="53"/>
  <c r="Q111" i="53"/>
  <c r="AC111" i="53"/>
  <c r="I112" i="53"/>
  <c r="J112" i="53"/>
  <c r="K112" i="53"/>
  <c r="L112" i="53"/>
  <c r="M112" i="53"/>
  <c r="N112" i="53"/>
  <c r="Q112" i="53"/>
  <c r="AC112" i="53"/>
  <c r="I113" i="53"/>
  <c r="J113" i="53"/>
  <c r="K113" i="53"/>
  <c r="L113" i="53"/>
  <c r="M113" i="53"/>
  <c r="N113" i="53"/>
  <c r="Q113" i="53"/>
  <c r="AC113" i="53"/>
  <c r="I114" i="53"/>
  <c r="J114" i="53"/>
  <c r="K114" i="53"/>
  <c r="L114" i="53"/>
  <c r="M114" i="53"/>
  <c r="N114" i="53"/>
  <c r="Q114" i="53"/>
  <c r="AC114" i="53"/>
  <c r="I115" i="53"/>
  <c r="J115" i="53"/>
  <c r="K115" i="53"/>
  <c r="L115" i="53"/>
  <c r="M115" i="53"/>
  <c r="N115" i="53"/>
  <c r="Q115" i="53"/>
  <c r="AC115" i="53"/>
  <c r="I116" i="53"/>
  <c r="J116" i="53"/>
  <c r="K116" i="53"/>
  <c r="L116" i="53"/>
  <c r="M116" i="53"/>
  <c r="N116" i="53"/>
  <c r="Q116" i="53"/>
  <c r="AC116" i="53"/>
  <c r="I117" i="53"/>
  <c r="J117" i="53"/>
  <c r="K117" i="53"/>
  <c r="L117" i="53"/>
  <c r="M117" i="53"/>
  <c r="N117" i="53"/>
  <c r="Q117" i="53"/>
  <c r="AC117" i="53"/>
  <c r="I118" i="53"/>
  <c r="J118" i="53"/>
  <c r="K118" i="53"/>
  <c r="L118" i="53"/>
  <c r="M118" i="53"/>
  <c r="N118" i="53"/>
  <c r="Q118" i="53"/>
  <c r="AC118" i="53"/>
  <c r="I119" i="53"/>
  <c r="J119" i="53"/>
  <c r="K119" i="53"/>
  <c r="L119" i="53"/>
  <c r="M119" i="53"/>
  <c r="N119" i="53"/>
  <c r="Q119" i="53"/>
  <c r="AC119" i="53"/>
  <c r="I120" i="53"/>
  <c r="J120" i="53"/>
  <c r="K120" i="53"/>
  <c r="L120" i="53"/>
  <c r="M120" i="53"/>
  <c r="N120" i="53"/>
  <c r="Q120" i="53"/>
  <c r="AC120" i="53"/>
  <c r="I121" i="53"/>
  <c r="J121" i="53"/>
  <c r="K121" i="53"/>
  <c r="L121" i="53"/>
  <c r="M121" i="53"/>
  <c r="N121" i="53"/>
  <c r="Q121" i="53"/>
  <c r="AC121" i="53"/>
  <c r="I122" i="53"/>
  <c r="J122" i="53"/>
  <c r="K122" i="53"/>
  <c r="L122" i="53"/>
  <c r="M122" i="53"/>
  <c r="N122" i="53"/>
  <c r="Q122" i="53"/>
  <c r="AC122" i="53"/>
  <c r="I123" i="53"/>
  <c r="J123" i="53"/>
  <c r="K123" i="53"/>
  <c r="L123" i="53"/>
  <c r="M123" i="53"/>
  <c r="N123" i="53"/>
  <c r="Q123" i="53"/>
  <c r="AC123" i="53"/>
  <c r="I124" i="53"/>
  <c r="J124" i="53"/>
  <c r="K124" i="53"/>
  <c r="L124" i="53"/>
  <c r="M124" i="53"/>
  <c r="N124" i="53"/>
  <c r="Q124" i="53"/>
  <c r="AC124" i="53"/>
  <c r="I125" i="53"/>
  <c r="J125" i="53"/>
  <c r="K125" i="53"/>
  <c r="L125" i="53"/>
  <c r="M125" i="53"/>
  <c r="N125" i="53"/>
  <c r="Q125" i="53"/>
  <c r="AC125" i="53"/>
  <c r="I126" i="53"/>
  <c r="J126" i="53"/>
  <c r="K126" i="53"/>
  <c r="L126" i="53"/>
  <c r="M126" i="53"/>
  <c r="N126" i="53"/>
  <c r="Q126" i="53"/>
  <c r="AC126" i="53"/>
  <c r="I127" i="53"/>
  <c r="J127" i="53"/>
  <c r="K127" i="53"/>
  <c r="L127" i="53"/>
  <c r="M127" i="53"/>
  <c r="N127" i="53"/>
  <c r="Q127" i="53"/>
  <c r="AC127" i="53"/>
  <c r="I128" i="53"/>
  <c r="J128" i="53"/>
  <c r="K128" i="53"/>
  <c r="L128" i="53"/>
  <c r="M128" i="53"/>
  <c r="N128" i="53"/>
  <c r="Q128" i="53"/>
  <c r="AC128" i="53"/>
  <c r="I129" i="53"/>
  <c r="J129" i="53"/>
  <c r="K129" i="53"/>
  <c r="L129" i="53"/>
  <c r="M129" i="53"/>
  <c r="N129" i="53"/>
  <c r="Q129" i="53"/>
  <c r="AC129" i="53"/>
  <c r="I130" i="53"/>
  <c r="J130" i="53"/>
  <c r="K130" i="53"/>
  <c r="L130" i="53"/>
  <c r="M130" i="53"/>
  <c r="N130" i="53"/>
  <c r="Q130" i="53"/>
  <c r="AC130" i="53"/>
  <c r="I131" i="53"/>
  <c r="J131" i="53"/>
  <c r="K131" i="53"/>
  <c r="L131" i="53"/>
  <c r="M131" i="53"/>
  <c r="N131" i="53"/>
  <c r="Q131" i="53"/>
  <c r="AC131" i="53"/>
  <c r="I132" i="53"/>
  <c r="J132" i="53"/>
  <c r="K132" i="53"/>
  <c r="L132" i="53"/>
  <c r="M132" i="53"/>
  <c r="N132" i="53"/>
  <c r="Q132" i="53"/>
  <c r="AC132" i="53"/>
  <c r="I133" i="53"/>
  <c r="J133" i="53"/>
  <c r="K133" i="53"/>
  <c r="L133" i="53"/>
  <c r="M133" i="53"/>
  <c r="N133" i="53"/>
  <c r="Q133" i="53"/>
  <c r="AC133" i="53"/>
  <c r="I134" i="53"/>
  <c r="J134" i="53"/>
  <c r="K134" i="53"/>
  <c r="L134" i="53"/>
  <c r="M134" i="53"/>
  <c r="N134" i="53"/>
  <c r="Q134" i="53"/>
  <c r="AC134" i="53"/>
  <c r="I135" i="53"/>
  <c r="J135" i="53"/>
  <c r="K135" i="53"/>
  <c r="L135" i="53"/>
  <c r="M135" i="53"/>
  <c r="N135" i="53"/>
  <c r="Q135" i="53"/>
  <c r="AC135" i="53"/>
  <c r="I136" i="53"/>
  <c r="J136" i="53"/>
  <c r="K136" i="53"/>
  <c r="L136" i="53"/>
  <c r="M136" i="53"/>
  <c r="N136" i="53"/>
  <c r="Q136" i="53"/>
  <c r="AC136" i="53"/>
  <c r="I137" i="53"/>
  <c r="J137" i="53"/>
  <c r="K137" i="53"/>
  <c r="L137" i="53"/>
  <c r="M137" i="53"/>
  <c r="N137" i="53"/>
  <c r="Q137" i="53"/>
  <c r="AC137" i="53"/>
  <c r="I138" i="53"/>
  <c r="J138" i="53"/>
  <c r="K138" i="53"/>
  <c r="L138" i="53"/>
  <c r="M138" i="53"/>
  <c r="N138" i="53"/>
  <c r="Q138" i="53"/>
  <c r="AC138" i="53"/>
  <c r="I139" i="53"/>
  <c r="J139" i="53"/>
  <c r="K139" i="53"/>
  <c r="L139" i="53"/>
  <c r="M139" i="53"/>
  <c r="N139" i="53"/>
  <c r="Q139" i="53"/>
  <c r="AC139" i="53"/>
  <c r="I140" i="53"/>
  <c r="J140" i="53"/>
  <c r="K140" i="53"/>
  <c r="L140" i="53"/>
  <c r="M140" i="53"/>
  <c r="N140" i="53"/>
  <c r="Q140" i="53"/>
  <c r="AC140" i="53"/>
  <c r="I141" i="53"/>
  <c r="J141" i="53"/>
  <c r="K141" i="53"/>
  <c r="L141" i="53"/>
  <c r="M141" i="53"/>
  <c r="N141" i="53"/>
  <c r="Q141" i="53"/>
  <c r="AC141" i="53"/>
  <c r="I142" i="53"/>
  <c r="J142" i="53"/>
  <c r="K142" i="53"/>
  <c r="L142" i="53"/>
  <c r="M142" i="53"/>
  <c r="N142" i="53"/>
  <c r="Q142" i="53"/>
  <c r="AC142" i="53"/>
  <c r="I143" i="53"/>
  <c r="J143" i="53"/>
  <c r="K143" i="53"/>
  <c r="L143" i="53"/>
  <c r="M143" i="53"/>
  <c r="N143" i="53"/>
  <c r="Q143" i="53"/>
  <c r="AC143" i="53"/>
  <c r="I144" i="53"/>
  <c r="J144" i="53"/>
  <c r="K144" i="53"/>
  <c r="L144" i="53"/>
  <c r="M144" i="53"/>
  <c r="N144" i="53"/>
  <c r="Q144" i="53"/>
  <c r="AC144" i="53"/>
  <c r="I145" i="53"/>
  <c r="J145" i="53"/>
  <c r="K145" i="53"/>
  <c r="L145" i="53"/>
  <c r="M145" i="53"/>
  <c r="N145" i="53"/>
  <c r="Q145" i="53"/>
  <c r="AC145" i="53"/>
  <c r="I146" i="53"/>
  <c r="J146" i="53"/>
  <c r="K146" i="53"/>
  <c r="L146" i="53"/>
  <c r="M146" i="53"/>
  <c r="N146" i="53"/>
  <c r="Q146" i="53"/>
  <c r="AC146" i="53"/>
  <c r="I147" i="53"/>
  <c r="J147" i="53"/>
  <c r="K147" i="53"/>
  <c r="L147" i="53"/>
  <c r="M147" i="53"/>
  <c r="N147" i="53"/>
  <c r="Q147" i="53"/>
  <c r="AC147" i="53"/>
  <c r="I148" i="53"/>
  <c r="J148" i="53"/>
  <c r="K148" i="53"/>
  <c r="L148" i="53"/>
  <c r="M148" i="53"/>
  <c r="N148" i="53"/>
  <c r="Q148" i="53"/>
  <c r="AC148" i="53"/>
  <c r="I149" i="53"/>
  <c r="J149" i="53"/>
  <c r="K149" i="53"/>
  <c r="L149" i="53"/>
  <c r="M149" i="53"/>
  <c r="N149" i="53"/>
  <c r="Q149" i="53"/>
  <c r="AC149" i="53"/>
  <c r="I150" i="53"/>
  <c r="J150" i="53"/>
  <c r="K150" i="53"/>
  <c r="L150" i="53"/>
  <c r="M150" i="53"/>
  <c r="N150" i="53"/>
  <c r="Q150" i="53"/>
  <c r="AC150" i="53"/>
  <c r="I151" i="53"/>
  <c r="J151" i="53"/>
  <c r="K151" i="53"/>
  <c r="L151" i="53"/>
  <c r="M151" i="53"/>
  <c r="N151" i="53"/>
  <c r="Q151" i="53"/>
  <c r="AC151" i="53"/>
  <c r="I152" i="53"/>
  <c r="J152" i="53"/>
  <c r="K152" i="53"/>
  <c r="L152" i="53"/>
  <c r="M152" i="53"/>
  <c r="N152" i="53"/>
  <c r="Q152" i="53"/>
  <c r="AC152" i="53"/>
  <c r="I153" i="53"/>
  <c r="J153" i="53"/>
  <c r="K153" i="53"/>
  <c r="L153" i="53"/>
  <c r="M153" i="53"/>
  <c r="N153" i="53"/>
  <c r="Q153" i="53"/>
  <c r="AC153" i="53"/>
  <c r="I154" i="53"/>
  <c r="J154" i="53"/>
  <c r="K154" i="53"/>
  <c r="L154" i="53"/>
  <c r="M154" i="53"/>
  <c r="N154" i="53"/>
  <c r="Q154" i="53"/>
  <c r="AC154" i="53"/>
  <c r="I155" i="53"/>
  <c r="J155" i="53"/>
  <c r="K155" i="53"/>
  <c r="L155" i="53"/>
  <c r="M155" i="53"/>
  <c r="N155" i="53"/>
  <c r="Q155" i="53"/>
  <c r="AC155" i="53"/>
  <c r="I156" i="53"/>
  <c r="J156" i="53"/>
  <c r="K156" i="53"/>
  <c r="L156" i="53"/>
  <c r="M156" i="53"/>
  <c r="N156" i="53"/>
  <c r="Q156" i="53"/>
  <c r="AC156" i="53"/>
  <c r="I157" i="53"/>
  <c r="J157" i="53"/>
  <c r="K157" i="53"/>
  <c r="L157" i="53"/>
  <c r="M157" i="53"/>
  <c r="N157" i="53"/>
  <c r="Q157" i="53"/>
  <c r="AC157" i="53"/>
  <c r="I158" i="53"/>
  <c r="J158" i="53"/>
  <c r="K158" i="53"/>
  <c r="L158" i="53"/>
  <c r="M158" i="53"/>
  <c r="N158" i="53"/>
  <c r="Q158" i="53"/>
  <c r="AC158" i="53"/>
  <c r="I159" i="53"/>
  <c r="J159" i="53"/>
  <c r="K159" i="53"/>
  <c r="L159" i="53"/>
  <c r="M159" i="53"/>
  <c r="N159" i="53"/>
  <c r="Q159" i="53"/>
  <c r="AC159" i="53"/>
  <c r="I160" i="53"/>
  <c r="J160" i="53"/>
  <c r="K160" i="53"/>
  <c r="L160" i="53"/>
  <c r="M160" i="53"/>
  <c r="N160" i="53"/>
  <c r="Q160" i="53"/>
  <c r="AC160" i="53"/>
  <c r="I161" i="53"/>
  <c r="J161" i="53"/>
  <c r="K161" i="53"/>
  <c r="L161" i="53"/>
  <c r="M161" i="53"/>
  <c r="N161" i="53"/>
  <c r="Q161" i="53"/>
  <c r="AC161" i="53"/>
  <c r="I162" i="53"/>
  <c r="J162" i="53"/>
  <c r="K162" i="53"/>
  <c r="L162" i="53"/>
  <c r="M162" i="53"/>
  <c r="N162" i="53"/>
  <c r="Q162" i="53"/>
  <c r="AC162" i="53"/>
  <c r="I163" i="53"/>
  <c r="J163" i="53"/>
  <c r="K163" i="53"/>
  <c r="L163" i="53"/>
  <c r="M163" i="53"/>
  <c r="N163" i="53"/>
  <c r="Q163" i="53"/>
  <c r="AC163" i="53"/>
  <c r="I164" i="53"/>
  <c r="J164" i="53"/>
  <c r="K164" i="53"/>
  <c r="L164" i="53"/>
  <c r="M164" i="53"/>
  <c r="N164" i="53"/>
  <c r="Q164" i="53"/>
  <c r="AC164" i="53"/>
  <c r="I165" i="53"/>
  <c r="J165" i="53"/>
  <c r="K165" i="53"/>
  <c r="L165" i="53"/>
  <c r="M165" i="53"/>
  <c r="N165" i="53"/>
  <c r="Q165" i="53"/>
  <c r="AC165" i="53"/>
  <c r="I166" i="53"/>
  <c r="J166" i="53"/>
  <c r="K166" i="53"/>
  <c r="L166" i="53"/>
  <c r="M166" i="53"/>
  <c r="N166" i="53"/>
  <c r="Q166" i="53"/>
  <c r="AC166" i="53"/>
  <c r="I167" i="53"/>
  <c r="J167" i="53"/>
  <c r="K167" i="53"/>
  <c r="L167" i="53"/>
  <c r="M167" i="53"/>
  <c r="N167" i="53"/>
  <c r="Q167" i="53"/>
  <c r="AC167" i="53"/>
  <c r="I168" i="53"/>
  <c r="J168" i="53"/>
  <c r="K168" i="53"/>
  <c r="L168" i="53"/>
  <c r="M168" i="53"/>
  <c r="N168" i="53"/>
  <c r="Q168" i="53"/>
  <c r="AC168" i="53"/>
  <c r="I169" i="53"/>
  <c r="J169" i="53"/>
  <c r="K169" i="53"/>
  <c r="L169" i="53"/>
  <c r="M169" i="53"/>
  <c r="N169" i="53"/>
  <c r="Q169" i="53"/>
  <c r="AC169" i="53"/>
  <c r="I170" i="53"/>
  <c r="J170" i="53"/>
  <c r="K170" i="53"/>
  <c r="L170" i="53"/>
  <c r="M170" i="53"/>
  <c r="N170" i="53"/>
  <c r="Q170" i="53"/>
  <c r="AC170" i="53"/>
  <c r="I171" i="53"/>
  <c r="J171" i="53"/>
  <c r="K171" i="53"/>
  <c r="L171" i="53"/>
  <c r="M171" i="53"/>
  <c r="N171" i="53"/>
  <c r="Q171" i="53"/>
  <c r="AC171" i="53"/>
  <c r="I172" i="53"/>
  <c r="J172" i="53"/>
  <c r="K172" i="53"/>
  <c r="L172" i="53"/>
  <c r="M172" i="53"/>
  <c r="N172" i="53"/>
  <c r="Q172" i="53"/>
  <c r="AC172" i="53"/>
  <c r="I173" i="53"/>
  <c r="J173" i="53"/>
  <c r="K173" i="53"/>
  <c r="L173" i="53"/>
  <c r="M173" i="53"/>
  <c r="N173" i="53"/>
  <c r="Q173" i="53"/>
  <c r="AC173" i="53"/>
  <c r="I174" i="53"/>
  <c r="J174" i="53"/>
  <c r="K174" i="53"/>
  <c r="L174" i="53"/>
  <c r="M174" i="53"/>
  <c r="N174" i="53"/>
  <c r="Q174" i="53"/>
  <c r="AC174" i="53"/>
  <c r="I175" i="53"/>
  <c r="J175" i="53"/>
  <c r="K175" i="53"/>
  <c r="L175" i="53"/>
  <c r="M175" i="53"/>
  <c r="N175" i="53"/>
  <c r="Q175" i="53"/>
  <c r="AC175" i="53"/>
  <c r="I176" i="53"/>
  <c r="J176" i="53"/>
  <c r="K176" i="53"/>
  <c r="L176" i="53"/>
  <c r="M176" i="53"/>
  <c r="N176" i="53"/>
  <c r="Q176" i="53"/>
  <c r="AC176" i="53"/>
  <c r="I177" i="53"/>
  <c r="J177" i="53"/>
  <c r="K177" i="53"/>
  <c r="L177" i="53"/>
  <c r="M177" i="53"/>
  <c r="N177" i="53"/>
  <c r="Q177" i="53"/>
  <c r="AC177" i="53"/>
  <c r="I178" i="53"/>
  <c r="J178" i="53"/>
  <c r="K178" i="53"/>
  <c r="L178" i="53"/>
  <c r="M178" i="53"/>
  <c r="N178" i="53"/>
  <c r="Q178" i="53"/>
  <c r="AC178" i="53"/>
  <c r="I179" i="53"/>
  <c r="J179" i="53"/>
  <c r="K179" i="53"/>
  <c r="L179" i="53"/>
  <c r="M179" i="53"/>
  <c r="N179" i="53"/>
  <c r="Q179" i="53"/>
  <c r="AC179" i="53"/>
  <c r="I180" i="53"/>
  <c r="J180" i="53"/>
  <c r="K180" i="53"/>
  <c r="L180" i="53"/>
  <c r="M180" i="53"/>
  <c r="N180" i="53"/>
  <c r="Q180" i="53"/>
  <c r="AC180" i="53"/>
  <c r="I181" i="53"/>
  <c r="J181" i="53"/>
  <c r="K181" i="53"/>
  <c r="L181" i="53"/>
  <c r="M181" i="53"/>
  <c r="N181" i="53"/>
  <c r="Q181" i="53"/>
  <c r="AC181" i="53"/>
  <c r="I182" i="53"/>
  <c r="J182" i="53"/>
  <c r="K182" i="53"/>
  <c r="L182" i="53"/>
  <c r="M182" i="53"/>
  <c r="N182" i="53"/>
  <c r="Q182" i="53"/>
  <c r="AC182" i="53"/>
  <c r="I183" i="53"/>
  <c r="J183" i="53"/>
  <c r="K183" i="53"/>
  <c r="L183" i="53"/>
  <c r="M183" i="53"/>
  <c r="N183" i="53"/>
  <c r="Q183" i="53"/>
  <c r="AC183" i="53"/>
  <c r="I184" i="53"/>
  <c r="J184" i="53"/>
  <c r="K184" i="53"/>
  <c r="L184" i="53"/>
  <c r="M184" i="53"/>
  <c r="N184" i="53"/>
  <c r="Q184" i="53"/>
  <c r="AC184" i="53"/>
  <c r="I185" i="53"/>
  <c r="J185" i="53"/>
  <c r="K185" i="53"/>
  <c r="L185" i="53"/>
  <c r="M185" i="53"/>
  <c r="N185" i="53"/>
  <c r="Q185" i="53"/>
  <c r="AC185" i="53"/>
  <c r="I186" i="53"/>
  <c r="J186" i="53"/>
  <c r="K186" i="53"/>
  <c r="L186" i="53"/>
  <c r="M186" i="53"/>
  <c r="N186" i="53"/>
  <c r="Q186" i="53"/>
  <c r="AC186" i="53"/>
  <c r="I187" i="53"/>
  <c r="J187" i="53"/>
  <c r="K187" i="53"/>
  <c r="L187" i="53"/>
  <c r="M187" i="53"/>
  <c r="N187" i="53"/>
  <c r="Q187" i="53"/>
  <c r="AC187" i="53"/>
  <c r="I188" i="53"/>
  <c r="J188" i="53"/>
  <c r="K188" i="53"/>
  <c r="L188" i="53"/>
  <c r="M188" i="53"/>
  <c r="N188" i="53"/>
  <c r="Q188" i="53"/>
  <c r="AC188" i="53"/>
  <c r="I189" i="53"/>
  <c r="J189" i="53"/>
  <c r="K189" i="53"/>
  <c r="L189" i="53"/>
  <c r="M189" i="53"/>
  <c r="N189" i="53"/>
  <c r="Q189" i="53"/>
  <c r="AC189" i="53"/>
  <c r="I190" i="53"/>
  <c r="J190" i="53"/>
  <c r="K190" i="53"/>
  <c r="L190" i="53"/>
  <c r="M190" i="53"/>
  <c r="N190" i="53"/>
  <c r="Q190" i="53"/>
  <c r="AC190" i="53"/>
  <c r="I191" i="53"/>
  <c r="J191" i="53"/>
  <c r="K191" i="53"/>
  <c r="L191" i="53"/>
  <c r="M191" i="53"/>
  <c r="N191" i="53"/>
  <c r="Q191" i="53"/>
  <c r="AC191" i="53"/>
  <c r="I192" i="53"/>
  <c r="J192" i="53"/>
  <c r="K192" i="53"/>
  <c r="L192" i="53"/>
  <c r="M192" i="53"/>
  <c r="N192" i="53"/>
  <c r="Q192" i="53"/>
  <c r="AC192" i="53"/>
  <c r="I193" i="53"/>
  <c r="J193" i="53"/>
  <c r="K193" i="53"/>
  <c r="L193" i="53"/>
  <c r="M193" i="53"/>
  <c r="N193" i="53"/>
  <c r="Q193" i="53"/>
  <c r="AC193" i="53"/>
  <c r="I194" i="53"/>
  <c r="J194" i="53"/>
  <c r="K194" i="53"/>
  <c r="L194" i="53"/>
  <c r="M194" i="53"/>
  <c r="N194" i="53"/>
  <c r="Q194" i="53"/>
  <c r="AC194" i="53"/>
  <c r="I195" i="53"/>
  <c r="J195" i="53"/>
  <c r="K195" i="53"/>
  <c r="L195" i="53"/>
  <c r="M195" i="53"/>
  <c r="N195" i="53"/>
  <c r="Q195" i="53"/>
  <c r="AC195" i="53"/>
  <c r="I196" i="53"/>
  <c r="J196" i="53"/>
  <c r="K196" i="53"/>
  <c r="L196" i="53"/>
  <c r="M196" i="53"/>
  <c r="N196" i="53"/>
  <c r="Q196" i="53"/>
  <c r="AC196" i="53"/>
  <c r="I197" i="53"/>
  <c r="J197" i="53"/>
  <c r="K197" i="53"/>
  <c r="L197" i="53"/>
  <c r="M197" i="53"/>
  <c r="N197" i="53"/>
  <c r="Q197" i="53"/>
  <c r="AC197" i="53"/>
  <c r="I198" i="53"/>
  <c r="J198" i="53"/>
  <c r="K198" i="53"/>
  <c r="L198" i="53"/>
  <c r="M198" i="53"/>
  <c r="N198" i="53"/>
  <c r="Q198" i="53"/>
  <c r="AC198" i="53"/>
  <c r="I199" i="53"/>
  <c r="J199" i="53"/>
  <c r="K199" i="53"/>
  <c r="L199" i="53"/>
  <c r="M199" i="53"/>
  <c r="N199" i="53"/>
  <c r="Q199" i="53"/>
  <c r="AC199" i="53"/>
  <c r="I200" i="53"/>
  <c r="J200" i="53"/>
  <c r="K200" i="53"/>
  <c r="L200" i="53"/>
  <c r="M200" i="53"/>
  <c r="N200" i="53"/>
  <c r="Q200" i="53"/>
  <c r="AC200" i="53"/>
  <c r="I201" i="53"/>
  <c r="J201" i="53"/>
  <c r="K201" i="53"/>
  <c r="L201" i="53"/>
  <c r="M201" i="53"/>
  <c r="N201" i="53"/>
  <c r="Q201" i="53"/>
  <c r="AC201" i="53"/>
  <c r="I202" i="53"/>
  <c r="J202" i="53"/>
  <c r="K202" i="53"/>
  <c r="L202" i="53"/>
  <c r="M202" i="53"/>
  <c r="N202" i="53"/>
  <c r="Q202" i="53"/>
  <c r="AC202" i="53"/>
  <c r="I203" i="53"/>
  <c r="J203" i="53"/>
  <c r="K203" i="53"/>
  <c r="L203" i="53"/>
  <c r="M203" i="53"/>
  <c r="N203" i="53"/>
  <c r="Q203" i="53"/>
  <c r="AC203" i="53"/>
  <c r="I204" i="53"/>
  <c r="J204" i="53"/>
  <c r="K204" i="53"/>
  <c r="L204" i="53"/>
  <c r="M204" i="53"/>
  <c r="N204" i="53"/>
  <c r="Q204" i="53"/>
  <c r="AC204" i="53"/>
  <c r="I205" i="53"/>
  <c r="J205" i="53"/>
  <c r="K205" i="53"/>
  <c r="L205" i="53"/>
  <c r="M205" i="53"/>
  <c r="N205" i="53"/>
  <c r="Q205" i="53"/>
  <c r="AC205" i="53"/>
  <c r="I206" i="53"/>
  <c r="J206" i="53"/>
  <c r="K206" i="53"/>
  <c r="L206" i="53"/>
  <c r="M206" i="53"/>
  <c r="N206" i="53"/>
  <c r="Q206" i="53"/>
  <c r="AC206" i="53"/>
  <c r="I207" i="53"/>
  <c r="J207" i="53"/>
  <c r="K207" i="53"/>
  <c r="L207" i="53"/>
  <c r="M207" i="53"/>
  <c r="N207" i="53"/>
  <c r="Q207" i="53"/>
  <c r="AC207" i="53"/>
  <c r="I208" i="53"/>
  <c r="J208" i="53"/>
  <c r="K208" i="53"/>
  <c r="L208" i="53"/>
  <c r="M208" i="53"/>
  <c r="N208" i="53"/>
  <c r="Q208" i="53"/>
  <c r="AC208" i="53"/>
  <c r="I209" i="53"/>
  <c r="J209" i="53"/>
  <c r="K209" i="53"/>
  <c r="L209" i="53"/>
  <c r="M209" i="53"/>
  <c r="N209" i="53"/>
  <c r="Q209" i="53"/>
  <c r="AC209" i="53"/>
  <c r="I210" i="53"/>
  <c r="J210" i="53"/>
  <c r="K210" i="53"/>
  <c r="L210" i="53"/>
  <c r="M210" i="53"/>
  <c r="N210" i="53"/>
  <c r="Q210" i="53"/>
  <c r="AC210" i="53"/>
  <c r="I211" i="53"/>
  <c r="J211" i="53"/>
  <c r="K211" i="53"/>
  <c r="L211" i="53"/>
  <c r="M211" i="53"/>
  <c r="N211" i="53"/>
  <c r="Q211" i="53"/>
  <c r="AC211" i="53"/>
  <c r="I212" i="53"/>
  <c r="J212" i="53"/>
  <c r="K212" i="53"/>
  <c r="L212" i="53"/>
  <c r="M212" i="53"/>
  <c r="N212" i="53"/>
  <c r="Q212" i="53"/>
  <c r="AC212" i="53"/>
  <c r="I213" i="53"/>
  <c r="J213" i="53"/>
  <c r="K213" i="53"/>
  <c r="L213" i="53"/>
  <c r="M213" i="53"/>
  <c r="N213" i="53"/>
  <c r="Q213" i="53"/>
  <c r="AC213" i="53"/>
  <c r="I214" i="53"/>
  <c r="J214" i="53"/>
  <c r="K214" i="53"/>
  <c r="L214" i="53"/>
  <c r="M214" i="53"/>
  <c r="N214" i="53"/>
  <c r="Q214" i="53"/>
  <c r="AC214" i="53"/>
  <c r="I215" i="53"/>
  <c r="J215" i="53"/>
  <c r="K215" i="53"/>
  <c r="L215" i="53"/>
  <c r="M215" i="53"/>
  <c r="N215" i="53"/>
  <c r="Q215" i="53"/>
  <c r="AC215" i="53"/>
  <c r="I216" i="53"/>
  <c r="J216" i="53"/>
  <c r="K216" i="53"/>
  <c r="L216" i="53"/>
  <c r="M216" i="53"/>
  <c r="N216" i="53"/>
  <c r="Q216" i="53"/>
  <c r="AC216" i="53"/>
  <c r="I217" i="53"/>
  <c r="J217" i="53"/>
  <c r="K217" i="53"/>
  <c r="L217" i="53"/>
  <c r="M217" i="53"/>
  <c r="N217" i="53"/>
  <c r="Q217" i="53"/>
  <c r="AC217" i="53"/>
  <c r="I218" i="53"/>
  <c r="J218" i="53"/>
  <c r="K218" i="53"/>
  <c r="L218" i="53"/>
  <c r="M218" i="53"/>
  <c r="N218" i="53"/>
  <c r="Q218" i="53"/>
  <c r="AC218" i="53"/>
  <c r="I219" i="53"/>
  <c r="J219" i="53"/>
  <c r="K219" i="53"/>
  <c r="L219" i="53"/>
  <c r="M219" i="53"/>
  <c r="N219" i="53"/>
  <c r="Q219" i="53"/>
  <c r="AC219" i="53"/>
  <c r="I220" i="53"/>
  <c r="J220" i="53"/>
  <c r="K220" i="53"/>
  <c r="L220" i="53"/>
  <c r="M220" i="53"/>
  <c r="N220" i="53"/>
  <c r="Q220" i="53"/>
  <c r="AC220" i="53"/>
  <c r="I221" i="53"/>
  <c r="J221" i="53"/>
  <c r="K221" i="53"/>
  <c r="L221" i="53"/>
  <c r="M221" i="53"/>
  <c r="N221" i="53"/>
  <c r="Q221" i="53"/>
  <c r="AC221" i="53"/>
  <c r="I222" i="53"/>
  <c r="J222" i="53"/>
  <c r="K222" i="53"/>
  <c r="L222" i="53"/>
  <c r="M222" i="53"/>
  <c r="N222" i="53"/>
  <c r="Q222" i="53"/>
  <c r="AC222" i="53"/>
  <c r="I223" i="53"/>
  <c r="J223" i="53"/>
  <c r="K223" i="53"/>
  <c r="L223" i="53"/>
  <c r="M223" i="53"/>
  <c r="N223" i="53"/>
  <c r="Q223" i="53"/>
  <c r="AC223" i="53"/>
  <c r="I224" i="53"/>
  <c r="J224" i="53"/>
  <c r="K224" i="53"/>
  <c r="L224" i="53"/>
  <c r="M224" i="53"/>
  <c r="N224" i="53"/>
  <c r="Q224" i="53"/>
  <c r="AC224" i="53"/>
  <c r="I225" i="53"/>
  <c r="J225" i="53"/>
  <c r="K225" i="53"/>
  <c r="L225" i="53"/>
  <c r="M225" i="53"/>
  <c r="N225" i="53"/>
  <c r="Q225" i="53"/>
  <c r="AC225" i="53"/>
  <c r="I226" i="53"/>
  <c r="J226" i="53"/>
  <c r="K226" i="53"/>
  <c r="L226" i="53"/>
  <c r="M226" i="53"/>
  <c r="N226" i="53"/>
  <c r="Q226" i="53"/>
  <c r="AC226" i="53"/>
  <c r="I227" i="53"/>
  <c r="J227" i="53"/>
  <c r="K227" i="53"/>
  <c r="L227" i="53"/>
  <c r="M227" i="53"/>
  <c r="N227" i="53"/>
  <c r="Q227" i="53"/>
  <c r="AC227" i="53"/>
  <c r="I228" i="53"/>
  <c r="J228" i="53"/>
  <c r="K228" i="53"/>
  <c r="L228" i="53"/>
  <c r="M228" i="53"/>
  <c r="N228" i="53"/>
  <c r="Q228" i="53"/>
  <c r="AC228" i="53"/>
  <c r="I229" i="53"/>
  <c r="J229" i="53"/>
  <c r="K229" i="53"/>
  <c r="L229" i="53"/>
  <c r="M229" i="53"/>
  <c r="N229" i="53"/>
  <c r="Q229" i="53"/>
  <c r="AC229" i="53"/>
  <c r="I230" i="53"/>
  <c r="J230" i="53"/>
  <c r="K230" i="53"/>
  <c r="L230" i="53"/>
  <c r="M230" i="53"/>
  <c r="N230" i="53"/>
  <c r="Q230" i="53"/>
  <c r="AC230" i="53"/>
  <c r="I231" i="53"/>
  <c r="J231" i="53"/>
  <c r="K231" i="53"/>
  <c r="L231" i="53"/>
  <c r="M231" i="53"/>
  <c r="N231" i="53"/>
  <c r="Q231" i="53"/>
  <c r="AC231" i="53"/>
  <c r="I232" i="53"/>
  <c r="J232" i="53"/>
  <c r="K232" i="53"/>
  <c r="L232" i="53"/>
  <c r="M232" i="53"/>
  <c r="N232" i="53"/>
  <c r="Q232" i="53"/>
  <c r="AC232" i="53"/>
  <c r="I233" i="53"/>
  <c r="J233" i="53"/>
  <c r="K233" i="53"/>
  <c r="L233" i="53"/>
  <c r="M233" i="53"/>
  <c r="N233" i="53"/>
  <c r="Q233" i="53"/>
  <c r="AC233" i="53"/>
  <c r="I234" i="53"/>
  <c r="J234" i="53"/>
  <c r="K234" i="53"/>
  <c r="L234" i="53"/>
  <c r="M234" i="53"/>
  <c r="N234" i="53"/>
  <c r="Q234" i="53"/>
  <c r="AC234" i="53"/>
  <c r="I235" i="53"/>
  <c r="J235" i="53"/>
  <c r="K235" i="53"/>
  <c r="L235" i="53"/>
  <c r="M235" i="53"/>
  <c r="N235" i="53"/>
  <c r="Q235" i="53"/>
  <c r="AC235" i="53"/>
  <c r="I236" i="53"/>
  <c r="J236" i="53"/>
  <c r="K236" i="53"/>
  <c r="L236" i="53"/>
  <c r="M236" i="53"/>
  <c r="N236" i="53"/>
  <c r="Q236" i="53"/>
  <c r="AC236" i="53"/>
  <c r="I237" i="53"/>
  <c r="J237" i="53"/>
  <c r="K237" i="53"/>
  <c r="L237" i="53"/>
  <c r="M237" i="53"/>
  <c r="N237" i="53"/>
  <c r="Q237" i="53"/>
  <c r="AC237" i="53"/>
  <c r="I238" i="53"/>
  <c r="J238" i="53"/>
  <c r="K238" i="53"/>
  <c r="L238" i="53"/>
  <c r="M238" i="53"/>
  <c r="N238" i="53"/>
  <c r="Q238" i="53"/>
  <c r="AC238" i="53"/>
  <c r="I239" i="53"/>
  <c r="J239" i="53"/>
  <c r="K239" i="53"/>
  <c r="L239" i="53"/>
  <c r="M239" i="53"/>
  <c r="N239" i="53"/>
  <c r="Q239" i="53"/>
  <c r="AC239" i="53"/>
  <c r="I240" i="53"/>
  <c r="J240" i="53"/>
  <c r="K240" i="53"/>
  <c r="L240" i="53"/>
  <c r="M240" i="53"/>
  <c r="N240" i="53"/>
  <c r="Q240" i="53"/>
  <c r="AC240" i="53"/>
  <c r="I241" i="53"/>
  <c r="J241" i="53"/>
  <c r="K241" i="53"/>
  <c r="L241" i="53"/>
  <c r="M241" i="53"/>
  <c r="N241" i="53"/>
  <c r="Q241" i="53"/>
  <c r="AC241" i="53"/>
  <c r="I242" i="53"/>
  <c r="J242" i="53"/>
  <c r="K242" i="53"/>
  <c r="L242" i="53"/>
  <c r="M242" i="53"/>
  <c r="N242" i="53"/>
  <c r="Q242" i="53"/>
  <c r="AC242" i="53"/>
  <c r="I243" i="53"/>
  <c r="J243" i="53"/>
  <c r="K243" i="53"/>
  <c r="L243" i="53"/>
  <c r="M243" i="53"/>
  <c r="N243" i="53"/>
  <c r="Q243" i="53"/>
  <c r="AC243" i="53"/>
  <c r="I244" i="53"/>
  <c r="J244" i="53"/>
  <c r="K244" i="53"/>
  <c r="L244" i="53"/>
  <c r="M244" i="53"/>
  <c r="N244" i="53"/>
  <c r="Q244" i="53"/>
  <c r="AC244" i="53"/>
  <c r="I245" i="53"/>
  <c r="J245" i="53"/>
  <c r="K245" i="53"/>
  <c r="L245" i="53"/>
  <c r="M245" i="53"/>
  <c r="N245" i="53"/>
  <c r="Q245" i="53"/>
  <c r="AC245" i="53"/>
  <c r="I246" i="53"/>
  <c r="J246" i="53"/>
  <c r="K246" i="53"/>
  <c r="L246" i="53"/>
  <c r="M246" i="53"/>
  <c r="N246" i="53"/>
  <c r="Q246" i="53"/>
  <c r="AC246" i="53"/>
  <c r="I247" i="53"/>
  <c r="J247" i="53"/>
  <c r="K247" i="53"/>
  <c r="L247" i="53"/>
  <c r="M247" i="53"/>
  <c r="N247" i="53"/>
  <c r="Q247" i="53"/>
  <c r="AC247" i="53"/>
  <c r="I248" i="53"/>
  <c r="J248" i="53"/>
  <c r="K248" i="53"/>
  <c r="L248" i="53"/>
  <c r="M248" i="53"/>
  <c r="N248" i="53"/>
  <c r="Q248" i="53"/>
  <c r="AC248" i="53"/>
  <c r="I249" i="53"/>
  <c r="J249" i="53"/>
  <c r="K249" i="53"/>
  <c r="L249" i="53"/>
  <c r="M249" i="53"/>
  <c r="N249" i="53"/>
  <c r="Q249" i="53"/>
  <c r="AC249" i="53"/>
  <c r="I250" i="53"/>
  <c r="J250" i="53"/>
  <c r="K250" i="53"/>
  <c r="L250" i="53"/>
  <c r="M250" i="53"/>
  <c r="N250" i="53"/>
  <c r="Q250" i="53"/>
  <c r="AC250" i="53"/>
  <c r="I251" i="53"/>
  <c r="J251" i="53"/>
  <c r="K251" i="53"/>
  <c r="L251" i="53"/>
  <c r="M251" i="53"/>
  <c r="N251" i="53"/>
  <c r="Q251" i="53"/>
  <c r="AC251" i="53"/>
  <c r="I252" i="53"/>
  <c r="J252" i="53"/>
  <c r="K252" i="53"/>
  <c r="L252" i="53"/>
  <c r="M252" i="53"/>
  <c r="N252" i="53"/>
  <c r="Q252" i="53"/>
  <c r="AC252" i="53"/>
  <c r="I253" i="53"/>
  <c r="J253" i="53"/>
  <c r="K253" i="53"/>
  <c r="L253" i="53"/>
  <c r="M253" i="53"/>
  <c r="N253" i="53"/>
  <c r="Q253" i="53"/>
  <c r="AC253" i="53"/>
  <c r="I254" i="53"/>
  <c r="J254" i="53"/>
  <c r="K254" i="53"/>
  <c r="L254" i="53"/>
  <c r="M254" i="53"/>
  <c r="N254" i="53"/>
  <c r="Q254" i="53"/>
  <c r="AC254" i="53"/>
  <c r="I255" i="53"/>
  <c r="J255" i="53"/>
  <c r="K255" i="53"/>
  <c r="L255" i="53"/>
  <c r="M255" i="53"/>
  <c r="N255" i="53"/>
  <c r="Q255" i="53"/>
  <c r="AC255" i="53"/>
  <c r="I256" i="53"/>
  <c r="J256" i="53"/>
  <c r="K256" i="53"/>
  <c r="L256" i="53"/>
  <c r="M256" i="53"/>
  <c r="N256" i="53"/>
  <c r="Q256" i="53"/>
  <c r="AC256" i="53"/>
  <c r="I257" i="53"/>
  <c r="J257" i="53"/>
  <c r="K257" i="53"/>
  <c r="L257" i="53"/>
  <c r="M257" i="53"/>
  <c r="N257" i="53"/>
  <c r="Q257" i="53"/>
  <c r="AC257" i="53"/>
  <c r="I258" i="53"/>
  <c r="J258" i="53"/>
  <c r="K258" i="53"/>
  <c r="L258" i="53"/>
  <c r="M258" i="53"/>
  <c r="N258" i="53"/>
  <c r="Q258" i="53"/>
  <c r="AC258" i="53"/>
  <c r="I259" i="53"/>
  <c r="J259" i="53"/>
  <c r="K259" i="53"/>
  <c r="L259" i="53"/>
  <c r="M259" i="53"/>
  <c r="N259" i="53"/>
  <c r="Q259" i="53"/>
  <c r="AC259" i="53"/>
  <c r="I260" i="53"/>
  <c r="J260" i="53"/>
  <c r="K260" i="53"/>
  <c r="L260" i="53"/>
  <c r="M260" i="53"/>
  <c r="N260" i="53"/>
  <c r="Q260" i="53"/>
  <c r="AC260" i="53"/>
  <c r="I261" i="53"/>
  <c r="J261" i="53"/>
  <c r="K261" i="53"/>
  <c r="L261" i="53"/>
  <c r="M261" i="53"/>
  <c r="N261" i="53"/>
  <c r="Q261" i="53"/>
  <c r="AC261" i="53"/>
  <c r="I262" i="53"/>
  <c r="J262" i="53"/>
  <c r="K262" i="53"/>
  <c r="L262" i="53"/>
  <c r="M262" i="53"/>
  <c r="N262" i="53"/>
  <c r="Q262" i="53"/>
  <c r="AC262" i="53"/>
  <c r="I263" i="53"/>
  <c r="J263" i="53"/>
  <c r="K263" i="53"/>
  <c r="L263" i="53"/>
  <c r="M263" i="53"/>
  <c r="N263" i="53"/>
  <c r="Q263" i="53"/>
  <c r="AC263" i="53"/>
  <c r="I264" i="53"/>
  <c r="J264" i="53"/>
  <c r="K264" i="53"/>
  <c r="L264" i="53"/>
  <c r="M264" i="53"/>
  <c r="N264" i="53"/>
  <c r="Q264" i="53"/>
  <c r="AC264" i="53"/>
  <c r="I265" i="53"/>
  <c r="J265" i="53"/>
  <c r="K265" i="53"/>
  <c r="L265" i="53"/>
  <c r="M265" i="53"/>
  <c r="N265" i="53"/>
  <c r="Q265" i="53"/>
  <c r="AC265" i="53"/>
  <c r="I266" i="53"/>
  <c r="J266" i="53"/>
  <c r="K266" i="53"/>
  <c r="L266" i="53"/>
  <c r="M266" i="53"/>
  <c r="N266" i="53"/>
  <c r="Q266" i="53"/>
  <c r="AC266" i="53"/>
  <c r="I267" i="53"/>
  <c r="J267" i="53"/>
  <c r="K267" i="53"/>
  <c r="L267" i="53"/>
  <c r="M267" i="53"/>
  <c r="N267" i="53"/>
  <c r="Q267" i="53"/>
  <c r="AC267" i="53"/>
  <c r="I268" i="53"/>
  <c r="J268" i="53"/>
  <c r="K268" i="53"/>
  <c r="L268" i="53"/>
  <c r="M268" i="53"/>
  <c r="N268" i="53"/>
  <c r="Q268" i="53"/>
  <c r="AC268" i="53"/>
  <c r="I269" i="53"/>
  <c r="J269" i="53"/>
  <c r="K269" i="53"/>
  <c r="L269" i="53"/>
  <c r="M269" i="53"/>
  <c r="N269" i="53"/>
  <c r="Q269" i="53"/>
  <c r="AC269" i="53"/>
  <c r="I270" i="53"/>
  <c r="J270" i="53"/>
  <c r="K270" i="53"/>
  <c r="L270" i="53"/>
  <c r="M270" i="53"/>
  <c r="N270" i="53"/>
  <c r="Q270" i="53"/>
  <c r="AC270" i="53"/>
  <c r="I271" i="53"/>
  <c r="J271" i="53"/>
  <c r="K271" i="53"/>
  <c r="L271" i="53"/>
  <c r="M271" i="53"/>
  <c r="N271" i="53"/>
  <c r="Q271" i="53"/>
  <c r="AC271" i="53"/>
  <c r="I272" i="53"/>
  <c r="J272" i="53"/>
  <c r="K272" i="53"/>
  <c r="L272" i="53"/>
  <c r="M272" i="53"/>
  <c r="N272" i="53"/>
  <c r="Q272" i="53"/>
  <c r="AC272" i="53"/>
  <c r="I273" i="53"/>
  <c r="J273" i="53"/>
  <c r="K273" i="53"/>
  <c r="L273" i="53"/>
  <c r="M273" i="53"/>
  <c r="N273" i="53"/>
  <c r="Q273" i="53"/>
  <c r="AC273" i="53"/>
  <c r="I274" i="53"/>
  <c r="J274" i="53"/>
  <c r="K274" i="53"/>
  <c r="L274" i="53"/>
  <c r="M274" i="53"/>
  <c r="N274" i="53"/>
  <c r="Q274" i="53"/>
  <c r="AC274" i="53"/>
  <c r="I275" i="53"/>
  <c r="J275" i="53"/>
  <c r="K275" i="53"/>
  <c r="L275" i="53"/>
  <c r="M275" i="53"/>
  <c r="N275" i="53"/>
  <c r="Q275" i="53"/>
  <c r="AC275" i="53"/>
  <c r="I276" i="53"/>
  <c r="J276" i="53"/>
  <c r="K276" i="53"/>
  <c r="L276" i="53"/>
  <c r="M276" i="53"/>
  <c r="N276" i="53"/>
  <c r="Q276" i="53"/>
  <c r="AC276" i="53"/>
  <c r="I277" i="53"/>
  <c r="J277" i="53"/>
  <c r="K277" i="53"/>
  <c r="L277" i="53"/>
  <c r="M277" i="53"/>
  <c r="N277" i="53"/>
  <c r="Q277" i="53"/>
  <c r="AC277" i="53"/>
  <c r="I278" i="53"/>
  <c r="J278" i="53"/>
  <c r="K278" i="53"/>
  <c r="L278" i="53"/>
  <c r="M278" i="53"/>
  <c r="N278" i="53"/>
  <c r="Q278" i="53"/>
  <c r="AC278" i="53"/>
  <c r="I279" i="53"/>
  <c r="J279" i="53"/>
  <c r="K279" i="53"/>
  <c r="L279" i="53"/>
  <c r="M279" i="53"/>
  <c r="N279" i="53"/>
  <c r="Q279" i="53"/>
  <c r="AC279" i="53"/>
  <c r="I280" i="53"/>
  <c r="J280" i="53"/>
  <c r="K280" i="53"/>
  <c r="L280" i="53"/>
  <c r="M280" i="53"/>
  <c r="N280" i="53"/>
  <c r="Q280" i="53"/>
  <c r="AC280" i="53"/>
  <c r="I281" i="53"/>
  <c r="J281" i="53"/>
  <c r="K281" i="53"/>
  <c r="L281" i="53"/>
  <c r="M281" i="53"/>
  <c r="N281" i="53"/>
  <c r="Q281" i="53"/>
  <c r="AC281" i="53"/>
  <c r="I282" i="53"/>
  <c r="J282" i="53"/>
  <c r="K282" i="53"/>
  <c r="L282" i="53"/>
  <c r="M282" i="53"/>
  <c r="N282" i="53"/>
  <c r="Q282" i="53"/>
  <c r="AC282" i="53"/>
  <c r="I283" i="53"/>
  <c r="J283" i="53"/>
  <c r="K283" i="53"/>
  <c r="L283" i="53"/>
  <c r="M283" i="53"/>
  <c r="N283" i="53"/>
  <c r="Q283" i="53"/>
  <c r="AC283" i="53"/>
  <c r="I284" i="53"/>
  <c r="J284" i="53"/>
  <c r="K284" i="53"/>
  <c r="L284" i="53"/>
  <c r="M284" i="53"/>
  <c r="N284" i="53"/>
  <c r="Q284" i="53"/>
  <c r="AC284" i="53"/>
  <c r="I285" i="53"/>
  <c r="J285" i="53"/>
  <c r="K285" i="53"/>
  <c r="L285" i="53"/>
  <c r="M285" i="53"/>
  <c r="N285" i="53"/>
  <c r="Q285" i="53"/>
  <c r="AC285" i="53"/>
  <c r="I286" i="53"/>
  <c r="J286" i="53"/>
  <c r="K286" i="53"/>
  <c r="L286" i="53"/>
  <c r="M286" i="53"/>
  <c r="N286" i="53"/>
  <c r="Q286" i="53"/>
  <c r="AC286" i="53"/>
  <c r="I287" i="53"/>
  <c r="J287" i="53"/>
  <c r="K287" i="53"/>
  <c r="L287" i="53"/>
  <c r="M287" i="53"/>
  <c r="N287" i="53"/>
  <c r="Q287" i="53"/>
  <c r="AC287" i="53"/>
  <c r="I288" i="53"/>
  <c r="J288" i="53"/>
  <c r="K288" i="53"/>
  <c r="L288" i="53"/>
  <c r="M288" i="53"/>
  <c r="N288" i="53"/>
  <c r="Q288" i="53"/>
  <c r="AC288" i="53"/>
  <c r="I289" i="53"/>
  <c r="J289" i="53"/>
  <c r="K289" i="53"/>
  <c r="L289" i="53"/>
  <c r="M289" i="53"/>
  <c r="N289" i="53"/>
  <c r="Q289" i="53"/>
  <c r="AC289" i="53"/>
  <c r="I290" i="53"/>
  <c r="J290" i="53"/>
  <c r="K290" i="53"/>
  <c r="L290" i="53"/>
  <c r="M290" i="53"/>
  <c r="N290" i="53"/>
  <c r="Q290" i="53"/>
  <c r="AC290" i="53"/>
  <c r="I291" i="53"/>
  <c r="J291" i="53"/>
  <c r="K291" i="53"/>
  <c r="L291" i="53"/>
  <c r="M291" i="53"/>
  <c r="N291" i="53"/>
  <c r="Q291" i="53"/>
  <c r="AC291" i="53"/>
  <c r="I292" i="53"/>
  <c r="J292" i="53"/>
  <c r="K292" i="53"/>
  <c r="L292" i="53"/>
  <c r="M292" i="53"/>
  <c r="N292" i="53"/>
  <c r="Q292" i="53"/>
  <c r="AC292" i="53"/>
  <c r="I293" i="53"/>
  <c r="J293" i="53"/>
  <c r="K293" i="53"/>
  <c r="L293" i="53"/>
  <c r="M293" i="53"/>
  <c r="N293" i="53"/>
  <c r="Q293" i="53"/>
  <c r="AC293" i="53"/>
  <c r="I294" i="53"/>
  <c r="J294" i="53"/>
  <c r="K294" i="53"/>
  <c r="L294" i="53"/>
  <c r="M294" i="53"/>
  <c r="N294" i="53"/>
  <c r="Q294" i="53"/>
  <c r="AC294" i="53"/>
  <c r="I295" i="53"/>
  <c r="J295" i="53"/>
  <c r="K295" i="53"/>
  <c r="L295" i="53"/>
  <c r="M295" i="53"/>
  <c r="N295" i="53"/>
  <c r="Q295" i="53"/>
  <c r="AC295" i="53"/>
  <c r="I296" i="53"/>
  <c r="J296" i="53"/>
  <c r="K296" i="53"/>
  <c r="L296" i="53"/>
  <c r="M296" i="53"/>
  <c r="N296" i="53"/>
  <c r="Q296" i="53"/>
  <c r="AC296" i="53"/>
  <c r="I297" i="53"/>
  <c r="J297" i="53"/>
  <c r="K297" i="53"/>
  <c r="L297" i="53"/>
  <c r="M297" i="53"/>
  <c r="N297" i="53"/>
  <c r="Q297" i="53"/>
  <c r="AC297" i="53"/>
  <c r="I298" i="53"/>
  <c r="J298" i="53"/>
  <c r="K298" i="53"/>
  <c r="L298" i="53"/>
  <c r="M298" i="53"/>
  <c r="N298" i="53"/>
  <c r="Q298" i="53"/>
  <c r="AC298" i="53"/>
  <c r="I299" i="53"/>
  <c r="J299" i="53"/>
  <c r="K299" i="53"/>
  <c r="L299" i="53"/>
  <c r="M299" i="53"/>
  <c r="N299" i="53"/>
  <c r="Q299" i="53"/>
  <c r="AC299" i="53"/>
  <c r="I300" i="53"/>
  <c r="J300" i="53"/>
  <c r="K300" i="53"/>
  <c r="L300" i="53"/>
  <c r="M300" i="53"/>
  <c r="N300" i="53"/>
  <c r="Q300" i="53"/>
  <c r="AC300" i="53"/>
  <c r="I301" i="53"/>
  <c r="J301" i="53"/>
  <c r="K301" i="53"/>
  <c r="L301" i="53"/>
  <c r="M301" i="53"/>
  <c r="N301" i="53"/>
  <c r="Q301" i="53"/>
  <c r="AC301" i="53"/>
  <c r="I302" i="53"/>
  <c r="J302" i="53"/>
  <c r="K302" i="53"/>
  <c r="L302" i="53"/>
  <c r="M302" i="53"/>
  <c r="N302" i="53"/>
  <c r="Q302" i="53"/>
  <c r="AC302" i="53"/>
  <c r="I303" i="53"/>
  <c r="J303" i="53"/>
  <c r="K303" i="53"/>
  <c r="L303" i="53"/>
  <c r="M303" i="53"/>
  <c r="N303" i="53"/>
  <c r="Q303" i="53"/>
  <c r="AC303" i="53"/>
  <c r="I304" i="53"/>
  <c r="J304" i="53"/>
  <c r="K304" i="53"/>
  <c r="L304" i="53"/>
  <c r="M304" i="53"/>
  <c r="N304" i="53"/>
  <c r="Q304" i="53"/>
  <c r="AC304" i="53"/>
  <c r="I305" i="53"/>
  <c r="J305" i="53"/>
  <c r="K305" i="53"/>
  <c r="L305" i="53"/>
  <c r="M305" i="53"/>
  <c r="N305" i="53"/>
  <c r="Q305" i="53"/>
  <c r="AC305" i="53"/>
  <c r="I306" i="53"/>
  <c r="J306" i="53"/>
  <c r="K306" i="53"/>
  <c r="L306" i="53"/>
  <c r="M306" i="53"/>
  <c r="N306" i="53"/>
  <c r="Q306" i="53"/>
  <c r="AC306" i="53"/>
  <c r="I307" i="53"/>
  <c r="J307" i="53"/>
  <c r="K307" i="53"/>
  <c r="L307" i="53"/>
  <c r="M307" i="53"/>
  <c r="N307" i="53"/>
  <c r="Q307" i="53"/>
  <c r="AC307" i="53"/>
  <c r="I308" i="53"/>
  <c r="J308" i="53"/>
  <c r="K308" i="53"/>
  <c r="L308" i="53"/>
  <c r="M308" i="53"/>
  <c r="N308" i="53"/>
  <c r="Q308" i="53"/>
  <c r="AC308" i="53"/>
  <c r="I309" i="53"/>
  <c r="J309" i="53"/>
  <c r="K309" i="53"/>
  <c r="L309" i="53"/>
  <c r="M309" i="53"/>
  <c r="N309" i="53"/>
  <c r="Q309" i="53"/>
  <c r="AC309" i="53"/>
  <c r="I310" i="53"/>
  <c r="J310" i="53"/>
  <c r="K310" i="53"/>
  <c r="L310" i="53"/>
  <c r="M310" i="53"/>
  <c r="N310" i="53"/>
  <c r="Q310" i="53"/>
  <c r="AC310" i="53"/>
  <c r="I311" i="53"/>
  <c r="J311" i="53"/>
  <c r="K311" i="53"/>
  <c r="L311" i="53"/>
  <c r="M311" i="53"/>
  <c r="N311" i="53"/>
  <c r="Q311" i="53"/>
  <c r="AC311" i="53"/>
  <c r="I312" i="53"/>
  <c r="J312" i="53"/>
  <c r="K312" i="53"/>
  <c r="L312" i="53"/>
  <c r="M312" i="53"/>
  <c r="N312" i="53"/>
  <c r="Q312" i="53"/>
  <c r="AC312" i="53"/>
  <c r="I313" i="53"/>
  <c r="J313" i="53"/>
  <c r="K313" i="53"/>
  <c r="L313" i="53"/>
  <c r="M313" i="53"/>
  <c r="N313" i="53"/>
  <c r="Q313" i="53"/>
  <c r="AC313" i="53"/>
  <c r="I314" i="53"/>
  <c r="J314" i="53"/>
  <c r="K314" i="53"/>
  <c r="L314" i="53"/>
  <c r="M314" i="53"/>
  <c r="N314" i="53"/>
  <c r="Q314" i="53"/>
  <c r="AC314" i="53"/>
  <c r="I315" i="53"/>
  <c r="J315" i="53"/>
  <c r="K315" i="53"/>
  <c r="L315" i="53"/>
  <c r="M315" i="53"/>
  <c r="N315" i="53"/>
  <c r="Q315" i="53"/>
  <c r="AC315" i="53"/>
  <c r="I316" i="53"/>
  <c r="J316" i="53"/>
  <c r="K316" i="53"/>
  <c r="L316" i="53"/>
  <c r="M316" i="53"/>
  <c r="N316" i="53"/>
  <c r="Q316" i="53"/>
  <c r="AC316" i="53"/>
  <c r="I317" i="53"/>
  <c r="J317" i="53"/>
  <c r="K317" i="53"/>
  <c r="L317" i="53"/>
  <c r="M317" i="53"/>
  <c r="N317" i="53"/>
  <c r="Q317" i="53"/>
  <c r="AC317" i="53"/>
  <c r="I318" i="53"/>
  <c r="J318" i="53"/>
  <c r="K318" i="53"/>
  <c r="L318" i="53"/>
  <c r="M318" i="53"/>
  <c r="N318" i="53"/>
  <c r="Q318" i="53"/>
  <c r="AC318" i="53"/>
  <c r="I319" i="53"/>
  <c r="J319" i="53"/>
  <c r="K319" i="53"/>
  <c r="L319" i="53"/>
  <c r="M319" i="53"/>
  <c r="N319" i="53"/>
  <c r="Q319" i="53"/>
  <c r="AC319" i="53"/>
  <c r="I320" i="53"/>
  <c r="J320" i="53"/>
  <c r="K320" i="53"/>
  <c r="L320" i="53"/>
  <c r="M320" i="53"/>
  <c r="N320" i="53"/>
  <c r="Q320" i="53"/>
  <c r="AC320" i="53"/>
  <c r="I321" i="53"/>
  <c r="J321" i="53"/>
  <c r="K321" i="53"/>
  <c r="L321" i="53"/>
  <c r="M321" i="53"/>
  <c r="N321" i="53"/>
  <c r="Q321" i="53"/>
  <c r="AC321" i="53"/>
  <c r="I322" i="53"/>
  <c r="J322" i="53"/>
  <c r="K322" i="53"/>
  <c r="L322" i="53"/>
  <c r="M322" i="53"/>
  <c r="N322" i="53"/>
  <c r="Q322" i="53"/>
  <c r="AC322" i="53"/>
  <c r="I323" i="53"/>
  <c r="J323" i="53"/>
  <c r="K323" i="53"/>
  <c r="L323" i="53"/>
  <c r="M323" i="53"/>
  <c r="N323" i="53"/>
  <c r="Q323" i="53"/>
  <c r="AC323" i="53"/>
  <c r="I324" i="53"/>
  <c r="J324" i="53"/>
  <c r="K324" i="53"/>
  <c r="L324" i="53"/>
  <c r="M324" i="53"/>
  <c r="N324" i="53"/>
  <c r="Q324" i="53"/>
  <c r="AC324" i="53"/>
  <c r="I325" i="53"/>
  <c r="J325" i="53"/>
  <c r="K325" i="53"/>
  <c r="L325" i="53"/>
  <c r="M325" i="53"/>
  <c r="N325" i="53"/>
  <c r="Q325" i="53"/>
  <c r="AC325" i="53"/>
  <c r="I326" i="53"/>
  <c r="J326" i="53"/>
  <c r="K326" i="53"/>
  <c r="L326" i="53"/>
  <c r="M326" i="53"/>
  <c r="N326" i="53"/>
  <c r="Q326" i="53"/>
  <c r="AC326" i="53"/>
  <c r="I327" i="53"/>
  <c r="J327" i="53"/>
  <c r="K327" i="53"/>
  <c r="L327" i="53"/>
  <c r="M327" i="53"/>
  <c r="N327" i="53"/>
  <c r="Q327" i="53"/>
  <c r="AC327" i="53"/>
  <c r="I328" i="53"/>
  <c r="J328" i="53"/>
  <c r="K328" i="53"/>
  <c r="L328" i="53"/>
  <c r="M328" i="53"/>
  <c r="N328" i="53"/>
  <c r="Q328" i="53"/>
  <c r="AC328" i="53"/>
  <c r="I329" i="53"/>
  <c r="J329" i="53"/>
  <c r="K329" i="53"/>
  <c r="L329" i="53"/>
  <c r="M329" i="53"/>
  <c r="N329" i="53"/>
  <c r="Q329" i="53"/>
  <c r="AC329" i="53"/>
  <c r="I330" i="53"/>
  <c r="J330" i="53"/>
  <c r="K330" i="53"/>
  <c r="L330" i="53"/>
  <c r="M330" i="53"/>
  <c r="N330" i="53"/>
  <c r="Q330" i="53"/>
  <c r="AC330" i="53"/>
  <c r="I331" i="53"/>
  <c r="J331" i="53"/>
  <c r="K331" i="53"/>
  <c r="L331" i="53"/>
  <c r="M331" i="53"/>
  <c r="N331" i="53"/>
  <c r="Q331" i="53"/>
  <c r="AC331" i="53"/>
  <c r="I332" i="53"/>
  <c r="J332" i="53"/>
  <c r="K332" i="53"/>
  <c r="L332" i="53"/>
  <c r="M332" i="53"/>
  <c r="N332" i="53"/>
  <c r="Q332" i="53"/>
  <c r="AC332" i="53"/>
  <c r="I333" i="53"/>
  <c r="J333" i="53"/>
  <c r="K333" i="53"/>
  <c r="L333" i="53"/>
  <c r="M333" i="53"/>
  <c r="N333" i="53"/>
  <c r="Q333" i="53"/>
  <c r="AC333" i="53"/>
  <c r="I334" i="53"/>
  <c r="J334" i="53"/>
  <c r="K334" i="53"/>
  <c r="L334" i="53"/>
  <c r="M334" i="53"/>
  <c r="N334" i="53"/>
  <c r="Q334" i="53"/>
  <c r="AC334" i="53"/>
  <c r="I335" i="53"/>
  <c r="J335" i="53"/>
  <c r="K335" i="53"/>
  <c r="L335" i="53"/>
  <c r="M335" i="53"/>
  <c r="N335" i="53"/>
  <c r="Q335" i="53"/>
  <c r="AC335" i="53"/>
  <c r="O270" i="53" l="1"/>
  <c r="R270" i="53" s="1"/>
  <c r="B270" i="53" s="1"/>
  <c r="O254" i="53"/>
  <c r="R254" i="53" s="1"/>
  <c r="B254" i="53" s="1"/>
  <c r="O253" i="53"/>
  <c r="R253" i="53" s="1"/>
  <c r="B253" i="53" s="1"/>
  <c r="O153" i="53"/>
  <c r="R153" i="53" s="1"/>
  <c r="B153" i="53" s="1"/>
  <c r="O136" i="53"/>
  <c r="R136" i="53" s="1"/>
  <c r="B136" i="53" s="1"/>
  <c r="O132" i="53"/>
  <c r="R132" i="53" s="1"/>
  <c r="B132" i="53" s="1"/>
  <c r="O104" i="53"/>
  <c r="R104" i="53" s="1"/>
  <c r="B104" i="53" s="1"/>
  <c r="O100" i="53"/>
  <c r="R100" i="53" s="1"/>
  <c r="B100" i="53" s="1"/>
  <c r="O269" i="53"/>
  <c r="R269" i="53" s="1"/>
  <c r="B269" i="53" s="1"/>
  <c r="O295" i="53"/>
  <c r="R295" i="53" s="1"/>
  <c r="B295" i="53" s="1"/>
  <c r="O278" i="53"/>
  <c r="R278" i="53" s="1"/>
  <c r="B278" i="53" s="1"/>
  <c r="O245" i="53"/>
  <c r="R245" i="53" s="1"/>
  <c r="B245" i="53" s="1"/>
  <c r="O229" i="53"/>
  <c r="R229" i="53" s="1"/>
  <c r="B229" i="53" s="1"/>
  <c r="O210" i="53"/>
  <c r="R210" i="53" s="1"/>
  <c r="B210" i="53" s="1"/>
  <c r="O194" i="53"/>
  <c r="R194" i="53" s="1"/>
  <c r="B194" i="53" s="1"/>
  <c r="O177" i="53"/>
  <c r="R177" i="53" s="1"/>
  <c r="B177" i="53" s="1"/>
  <c r="O161" i="53"/>
  <c r="R161" i="53" s="1"/>
  <c r="B161" i="53" s="1"/>
  <c r="O142" i="53"/>
  <c r="R142" i="53" s="1"/>
  <c r="B142" i="53" s="1"/>
  <c r="O83" i="53"/>
  <c r="R83" i="53" s="1"/>
  <c r="B83" i="53" s="1"/>
  <c r="O68" i="53"/>
  <c r="R68" i="53" s="1"/>
  <c r="B68" i="53" s="1"/>
  <c r="O52" i="53"/>
  <c r="R52" i="53" s="1"/>
  <c r="B52" i="53" s="1"/>
  <c r="O36" i="53"/>
  <c r="R36" i="53" s="1"/>
  <c r="B36" i="53" s="1"/>
  <c r="O230" i="53"/>
  <c r="R230" i="53" s="1"/>
  <c r="B230" i="53" s="1"/>
  <c r="O214" i="53"/>
  <c r="R214" i="53" s="1"/>
  <c r="B214" i="53" s="1"/>
  <c r="O198" i="53"/>
  <c r="R198" i="53" s="1"/>
  <c r="B198" i="53" s="1"/>
  <c r="O180" i="53"/>
  <c r="R180" i="53" s="1"/>
  <c r="B180" i="53" s="1"/>
  <c r="O164" i="53"/>
  <c r="R164" i="53" s="1"/>
  <c r="B164" i="53" s="1"/>
  <c r="O148" i="53"/>
  <c r="R148" i="53" s="1"/>
  <c r="B148" i="53" s="1"/>
  <c r="O32" i="53"/>
  <c r="R32" i="53" s="1"/>
  <c r="B32" i="53" s="1"/>
  <c r="O115" i="53"/>
  <c r="R115" i="53" s="1"/>
  <c r="B115" i="53" s="1"/>
  <c r="O262" i="53"/>
  <c r="R262" i="53" s="1"/>
  <c r="B262" i="53" s="1"/>
  <c r="O261" i="53"/>
  <c r="R261" i="53" s="1"/>
  <c r="B261" i="53" s="1"/>
  <c r="O246" i="53"/>
  <c r="R246" i="53" s="1"/>
  <c r="B246" i="53" s="1"/>
  <c r="O335" i="53"/>
  <c r="R335" i="53" s="1"/>
  <c r="B335" i="53" s="1"/>
  <c r="O332" i="53"/>
  <c r="R332" i="53" s="1"/>
  <c r="B332" i="53" s="1"/>
  <c r="O331" i="53"/>
  <c r="R331" i="53" s="1"/>
  <c r="B331" i="53" s="1"/>
  <c r="O328" i="53"/>
  <c r="R328" i="53" s="1"/>
  <c r="B328" i="53" s="1"/>
  <c r="O327" i="53"/>
  <c r="R327" i="53" s="1"/>
  <c r="B327" i="53" s="1"/>
  <c r="O324" i="53"/>
  <c r="R324" i="53" s="1"/>
  <c r="B324" i="53" s="1"/>
  <c r="O323" i="53"/>
  <c r="R323" i="53" s="1"/>
  <c r="B323" i="53" s="1"/>
  <c r="O320" i="53"/>
  <c r="R320" i="53" s="1"/>
  <c r="B320" i="53" s="1"/>
  <c r="O319" i="53"/>
  <c r="R319" i="53" s="1"/>
  <c r="B319" i="53" s="1"/>
  <c r="O316" i="53"/>
  <c r="R316" i="53" s="1"/>
  <c r="B316" i="53" s="1"/>
  <c r="O315" i="53"/>
  <c r="R315" i="53" s="1"/>
  <c r="B315" i="53" s="1"/>
  <c r="O312" i="53"/>
  <c r="R312" i="53" s="1"/>
  <c r="B312" i="53" s="1"/>
  <c r="O311" i="53"/>
  <c r="R311" i="53" s="1"/>
  <c r="B311" i="53" s="1"/>
  <c r="O308" i="53"/>
  <c r="R308" i="53" s="1"/>
  <c r="B308" i="53" s="1"/>
  <c r="O307" i="53"/>
  <c r="R307" i="53" s="1"/>
  <c r="B307" i="53" s="1"/>
  <c r="O304" i="53"/>
  <c r="R304" i="53" s="1"/>
  <c r="B304" i="53" s="1"/>
  <c r="O303" i="53"/>
  <c r="R303" i="53" s="1"/>
  <c r="B303" i="53" s="1"/>
  <c r="O266" i="53"/>
  <c r="R266" i="53" s="1"/>
  <c r="B266" i="53" s="1"/>
  <c r="O238" i="53"/>
  <c r="R238" i="53" s="1"/>
  <c r="B238" i="53" s="1"/>
  <c r="O237" i="53"/>
  <c r="R237" i="53" s="1"/>
  <c r="B237" i="53" s="1"/>
  <c r="O222" i="53"/>
  <c r="R222" i="53" s="1"/>
  <c r="B222" i="53" s="1"/>
  <c r="O218" i="53"/>
  <c r="R218" i="53" s="1"/>
  <c r="B218" i="53" s="1"/>
  <c r="O206" i="53"/>
  <c r="R206" i="53" s="1"/>
  <c r="B206" i="53" s="1"/>
  <c r="O202" i="53"/>
  <c r="R202" i="53" s="1"/>
  <c r="B202" i="53" s="1"/>
  <c r="O192" i="53"/>
  <c r="R192" i="53" s="1"/>
  <c r="B192" i="53" s="1"/>
  <c r="O190" i="53"/>
  <c r="R190" i="53" s="1"/>
  <c r="B190" i="53" s="1"/>
  <c r="O172" i="53"/>
  <c r="R172" i="53" s="1"/>
  <c r="B172" i="53" s="1"/>
  <c r="O169" i="53"/>
  <c r="R169" i="53" s="1"/>
  <c r="B169" i="53" s="1"/>
  <c r="O156" i="53"/>
  <c r="R156" i="53" s="1"/>
  <c r="B156" i="53" s="1"/>
  <c r="O152" i="53"/>
  <c r="R152" i="53" s="1"/>
  <c r="B152" i="53" s="1"/>
  <c r="O139" i="53"/>
  <c r="R139" i="53" s="1"/>
  <c r="B139" i="53" s="1"/>
  <c r="O131" i="53"/>
  <c r="R131" i="53" s="1"/>
  <c r="B131" i="53" s="1"/>
  <c r="O123" i="53"/>
  <c r="R123" i="53" s="1"/>
  <c r="B123" i="53" s="1"/>
  <c r="O107" i="53"/>
  <c r="R107" i="53" s="1"/>
  <c r="B107" i="53" s="1"/>
  <c r="O99" i="53"/>
  <c r="R99" i="53" s="1"/>
  <c r="B99" i="53" s="1"/>
  <c r="O91" i="53"/>
  <c r="R91" i="53" s="1"/>
  <c r="B91" i="53" s="1"/>
  <c r="O80" i="53"/>
  <c r="R80" i="53" s="1"/>
  <c r="B80" i="53" s="1"/>
  <c r="O76" i="53"/>
  <c r="R76" i="53" s="1"/>
  <c r="B76" i="53" s="1"/>
  <c r="O72" i="53"/>
  <c r="R72" i="53" s="1"/>
  <c r="B72" i="53" s="1"/>
  <c r="O64" i="53"/>
  <c r="R64" i="53" s="1"/>
  <c r="B64" i="53" s="1"/>
  <c r="O60" i="53"/>
  <c r="R60" i="53" s="1"/>
  <c r="B60" i="53" s="1"/>
  <c r="O56" i="53"/>
  <c r="R56" i="53" s="1"/>
  <c r="B56" i="53" s="1"/>
  <c r="O48" i="53"/>
  <c r="R48" i="53" s="1"/>
  <c r="B48" i="53" s="1"/>
  <c r="O44" i="53"/>
  <c r="R44" i="53" s="1"/>
  <c r="B44" i="53" s="1"/>
  <c r="O40" i="53"/>
  <c r="R40" i="53" s="1"/>
  <c r="B40" i="53" s="1"/>
  <c r="O273" i="53"/>
  <c r="R273" i="53" s="1"/>
  <c r="B273" i="53" s="1"/>
  <c r="O296" i="53"/>
  <c r="R296" i="53" s="1"/>
  <c r="B296" i="53" s="1"/>
  <c r="O294" i="53"/>
  <c r="R294" i="53" s="1"/>
  <c r="B294" i="53" s="1"/>
  <c r="O293" i="53"/>
  <c r="R293" i="53" s="1"/>
  <c r="B293" i="53" s="1"/>
  <c r="O290" i="53"/>
  <c r="R290" i="53" s="1"/>
  <c r="B290" i="53" s="1"/>
  <c r="O289" i="53"/>
  <c r="R289" i="53" s="1"/>
  <c r="B289" i="53" s="1"/>
  <c r="O286" i="53"/>
  <c r="R286" i="53" s="1"/>
  <c r="B286" i="53" s="1"/>
  <c r="O285" i="53"/>
  <c r="R285" i="53" s="1"/>
  <c r="B285" i="53" s="1"/>
  <c r="O257" i="53"/>
  <c r="R257" i="53" s="1"/>
  <c r="B257" i="53" s="1"/>
  <c r="O300" i="53"/>
  <c r="R300" i="53" s="1"/>
  <c r="B300" i="53" s="1"/>
  <c r="O334" i="53"/>
  <c r="R334" i="53" s="1"/>
  <c r="B334" i="53" s="1"/>
  <c r="O330" i="53"/>
  <c r="R330" i="53" s="1"/>
  <c r="B330" i="53" s="1"/>
  <c r="O329" i="53"/>
  <c r="R329" i="53" s="1"/>
  <c r="B329" i="53" s="1"/>
  <c r="O326" i="53"/>
  <c r="R326" i="53" s="1"/>
  <c r="B326" i="53" s="1"/>
  <c r="O325" i="53"/>
  <c r="R325" i="53" s="1"/>
  <c r="B325" i="53" s="1"/>
  <c r="O322" i="53"/>
  <c r="R322" i="53" s="1"/>
  <c r="B322" i="53" s="1"/>
  <c r="O318" i="53"/>
  <c r="R318" i="53" s="1"/>
  <c r="B318" i="53" s="1"/>
  <c r="O317" i="53"/>
  <c r="R317" i="53" s="1"/>
  <c r="B317" i="53" s="1"/>
  <c r="O314" i="53"/>
  <c r="R314" i="53" s="1"/>
  <c r="B314" i="53" s="1"/>
  <c r="O313" i="53"/>
  <c r="R313" i="53" s="1"/>
  <c r="B313" i="53" s="1"/>
  <c r="O310" i="53"/>
  <c r="R310" i="53" s="1"/>
  <c r="B310" i="53" s="1"/>
  <c r="O309" i="53"/>
  <c r="R309" i="53" s="1"/>
  <c r="B309" i="53" s="1"/>
  <c r="O306" i="53"/>
  <c r="R306" i="53" s="1"/>
  <c r="B306" i="53" s="1"/>
  <c r="O305" i="53"/>
  <c r="R305" i="53" s="1"/>
  <c r="B305" i="53" s="1"/>
  <c r="O292" i="53"/>
  <c r="R292" i="53" s="1"/>
  <c r="B292" i="53" s="1"/>
  <c r="O291" i="53"/>
  <c r="R291" i="53" s="1"/>
  <c r="B291" i="53" s="1"/>
  <c r="O288" i="53"/>
  <c r="R288" i="53" s="1"/>
  <c r="B288" i="53" s="1"/>
  <c r="O287" i="53"/>
  <c r="R287" i="53" s="1"/>
  <c r="B287" i="53" s="1"/>
  <c r="O284" i="53"/>
  <c r="R284" i="53" s="1"/>
  <c r="B284" i="53" s="1"/>
  <c r="O281" i="53"/>
  <c r="R281" i="53" s="1"/>
  <c r="B281" i="53" s="1"/>
  <c r="O277" i="53"/>
  <c r="R277" i="53" s="1"/>
  <c r="B277" i="53" s="1"/>
  <c r="O265" i="53"/>
  <c r="R265" i="53" s="1"/>
  <c r="B265" i="53" s="1"/>
  <c r="O258" i="53"/>
  <c r="R258" i="53" s="1"/>
  <c r="B258" i="53" s="1"/>
  <c r="O282" i="53"/>
  <c r="R282" i="53" s="1"/>
  <c r="B282" i="53" s="1"/>
  <c r="O299" i="53"/>
  <c r="R299" i="53" s="1"/>
  <c r="B299" i="53" s="1"/>
  <c r="O333" i="53"/>
  <c r="R333" i="53" s="1"/>
  <c r="B333" i="53" s="1"/>
  <c r="O321" i="53"/>
  <c r="R321" i="53" s="1"/>
  <c r="B321" i="53" s="1"/>
  <c r="O302" i="53"/>
  <c r="R302" i="53" s="1"/>
  <c r="B302" i="53" s="1"/>
  <c r="O301" i="53"/>
  <c r="R301" i="53" s="1"/>
  <c r="B301" i="53" s="1"/>
  <c r="O298" i="53"/>
  <c r="R298" i="53" s="1"/>
  <c r="B298" i="53" s="1"/>
  <c r="O297" i="53"/>
  <c r="R297" i="53" s="1"/>
  <c r="B297" i="53" s="1"/>
  <c r="O283" i="53"/>
  <c r="R283" i="53" s="1"/>
  <c r="B283" i="53" s="1"/>
  <c r="O280" i="53"/>
  <c r="R280" i="53" s="1"/>
  <c r="B280" i="53" s="1"/>
  <c r="O276" i="53"/>
  <c r="R276" i="53" s="1"/>
  <c r="B276" i="53" s="1"/>
  <c r="O274" i="53"/>
  <c r="R274" i="53" s="1"/>
  <c r="B274" i="53" s="1"/>
  <c r="O199" i="53"/>
  <c r="R199" i="53" s="1"/>
  <c r="B199" i="53" s="1"/>
  <c r="O225" i="53"/>
  <c r="R225" i="53" s="1"/>
  <c r="B225" i="53" s="1"/>
  <c r="O181" i="53"/>
  <c r="R181" i="53" s="1"/>
  <c r="B181" i="53" s="1"/>
  <c r="O176" i="53"/>
  <c r="R176" i="53" s="1"/>
  <c r="B176" i="53" s="1"/>
  <c r="O165" i="53"/>
  <c r="R165" i="53" s="1"/>
  <c r="B165" i="53" s="1"/>
  <c r="O160" i="53"/>
  <c r="R160" i="53" s="1"/>
  <c r="B160" i="53" s="1"/>
  <c r="O149" i="53"/>
  <c r="R149" i="53" s="1"/>
  <c r="B149" i="53" s="1"/>
  <c r="O144" i="53"/>
  <c r="R144" i="53" s="1"/>
  <c r="B144" i="53" s="1"/>
  <c r="O128" i="53"/>
  <c r="R128" i="53" s="1"/>
  <c r="B128" i="53" s="1"/>
  <c r="O124" i="53"/>
  <c r="R124" i="53" s="1"/>
  <c r="B124" i="53" s="1"/>
  <c r="O96" i="53"/>
  <c r="O92" i="53"/>
  <c r="R92" i="53" s="1"/>
  <c r="B92" i="53" s="1"/>
  <c r="O69" i="53"/>
  <c r="R69" i="53" s="1"/>
  <c r="B69" i="53" s="1"/>
  <c r="O53" i="53"/>
  <c r="O37" i="53"/>
  <c r="O215" i="53"/>
  <c r="R215" i="53" s="1"/>
  <c r="B215" i="53" s="1"/>
  <c r="O188" i="53"/>
  <c r="R188" i="53" s="1"/>
  <c r="B188" i="53" s="1"/>
  <c r="O151" i="53"/>
  <c r="R151" i="53" s="1"/>
  <c r="B151" i="53" s="1"/>
  <c r="O250" i="53"/>
  <c r="R250" i="53" s="1"/>
  <c r="B250" i="53" s="1"/>
  <c r="O241" i="53"/>
  <c r="R241" i="53" s="1"/>
  <c r="B241" i="53" s="1"/>
  <c r="O234" i="53"/>
  <c r="R234" i="53" s="1"/>
  <c r="B234" i="53" s="1"/>
  <c r="O143" i="53"/>
  <c r="R143" i="53" s="1"/>
  <c r="B143" i="53" s="1"/>
  <c r="O120" i="53"/>
  <c r="O116" i="53"/>
  <c r="R116" i="53" s="1"/>
  <c r="B116" i="53" s="1"/>
  <c r="O88" i="53"/>
  <c r="R88" i="53" s="1"/>
  <c r="B88" i="53" s="1"/>
  <c r="O84" i="53"/>
  <c r="R84" i="53" s="1"/>
  <c r="B84" i="53" s="1"/>
  <c r="O65" i="53"/>
  <c r="R65" i="53" s="1"/>
  <c r="B65" i="53" s="1"/>
  <c r="O49" i="53"/>
  <c r="R49" i="53" s="1"/>
  <c r="B49" i="53" s="1"/>
  <c r="O33" i="53"/>
  <c r="R33" i="53" s="1"/>
  <c r="B33" i="53" s="1"/>
  <c r="O249" i="53"/>
  <c r="R249" i="53" s="1"/>
  <c r="B249" i="53" s="1"/>
  <c r="O242" i="53"/>
  <c r="R242" i="53" s="1"/>
  <c r="B242" i="53" s="1"/>
  <c r="O233" i="53"/>
  <c r="R233" i="53" s="1"/>
  <c r="B233" i="53" s="1"/>
  <c r="O226" i="53"/>
  <c r="R226" i="53" s="1"/>
  <c r="B226" i="53" s="1"/>
  <c r="O219" i="53"/>
  <c r="R219" i="53" s="1"/>
  <c r="B219" i="53" s="1"/>
  <c r="O193" i="53"/>
  <c r="R193" i="53" s="1"/>
  <c r="B193" i="53" s="1"/>
  <c r="O189" i="53"/>
  <c r="R189" i="53" s="1"/>
  <c r="B189" i="53" s="1"/>
  <c r="O173" i="53"/>
  <c r="R173" i="53" s="1"/>
  <c r="B173" i="53" s="1"/>
  <c r="O168" i="53"/>
  <c r="R168" i="53" s="1"/>
  <c r="B168" i="53" s="1"/>
  <c r="O157" i="53"/>
  <c r="O155" i="53"/>
  <c r="R155" i="53" s="1"/>
  <c r="B155" i="53" s="1"/>
  <c r="O140" i="53"/>
  <c r="R140" i="53" s="1"/>
  <c r="B140" i="53" s="1"/>
  <c r="O112" i="53"/>
  <c r="R112" i="53" s="1"/>
  <c r="B112" i="53" s="1"/>
  <c r="O108" i="53"/>
  <c r="R108" i="53" s="1"/>
  <c r="B108" i="53" s="1"/>
  <c r="O77" i="53"/>
  <c r="R77" i="53" s="1"/>
  <c r="B77" i="53" s="1"/>
  <c r="O61" i="53"/>
  <c r="R61" i="53" s="1"/>
  <c r="B61" i="53" s="1"/>
  <c r="O45" i="53"/>
  <c r="R45" i="53" s="1"/>
  <c r="B45" i="53" s="1"/>
  <c r="O268" i="53"/>
  <c r="R268" i="53" s="1"/>
  <c r="B268" i="53" s="1"/>
  <c r="O260" i="53"/>
  <c r="R260" i="53" s="1"/>
  <c r="B260" i="53" s="1"/>
  <c r="O236" i="53"/>
  <c r="R236" i="53" s="1"/>
  <c r="B236" i="53" s="1"/>
  <c r="O216" i="53"/>
  <c r="R216" i="53" s="1"/>
  <c r="B216" i="53" s="1"/>
  <c r="O209" i="53"/>
  <c r="R209" i="53" s="1"/>
  <c r="B209" i="53" s="1"/>
  <c r="O200" i="53"/>
  <c r="R200" i="53" s="1"/>
  <c r="B200" i="53" s="1"/>
  <c r="O170" i="53"/>
  <c r="R170" i="53" s="1"/>
  <c r="B170" i="53" s="1"/>
  <c r="O130" i="53"/>
  <c r="R130" i="53" s="1"/>
  <c r="B130" i="53" s="1"/>
  <c r="O119" i="53"/>
  <c r="R119" i="53" s="1"/>
  <c r="B119" i="53" s="1"/>
  <c r="O98" i="53"/>
  <c r="R98" i="53" s="1"/>
  <c r="B98" i="53" s="1"/>
  <c r="O87" i="53"/>
  <c r="R87" i="53" s="1"/>
  <c r="B87" i="53" s="1"/>
  <c r="O39" i="53"/>
  <c r="R39" i="53" s="1"/>
  <c r="B39" i="53" s="1"/>
  <c r="O252" i="53"/>
  <c r="R252" i="53" s="1"/>
  <c r="B252" i="53" s="1"/>
  <c r="O267" i="53"/>
  <c r="R267" i="53" s="1"/>
  <c r="B267" i="53" s="1"/>
  <c r="O259" i="53"/>
  <c r="R259" i="53" s="1"/>
  <c r="B259" i="53" s="1"/>
  <c r="O251" i="53"/>
  <c r="R251" i="53" s="1"/>
  <c r="B251" i="53" s="1"/>
  <c r="O243" i="53"/>
  <c r="R243" i="53" s="1"/>
  <c r="B243" i="53" s="1"/>
  <c r="O235" i="53"/>
  <c r="R235" i="53" s="1"/>
  <c r="B235" i="53" s="1"/>
  <c r="O227" i="53"/>
  <c r="R227" i="53" s="1"/>
  <c r="B227" i="53" s="1"/>
  <c r="O220" i="53"/>
  <c r="R220" i="53" s="1"/>
  <c r="B220" i="53" s="1"/>
  <c r="O213" i="53"/>
  <c r="R213" i="53" s="1"/>
  <c r="B213" i="53" s="1"/>
  <c r="O204" i="53"/>
  <c r="R204" i="53" s="1"/>
  <c r="B204" i="53" s="1"/>
  <c r="O203" i="53"/>
  <c r="R203" i="53" s="1"/>
  <c r="B203" i="53" s="1"/>
  <c r="O197" i="53"/>
  <c r="R197" i="53" s="1"/>
  <c r="B197" i="53" s="1"/>
  <c r="O187" i="53"/>
  <c r="R187" i="53" s="1"/>
  <c r="B187" i="53" s="1"/>
  <c r="O186" i="53"/>
  <c r="R186" i="53" s="1"/>
  <c r="B186" i="53" s="1"/>
  <c r="O185" i="53"/>
  <c r="R185" i="53" s="1"/>
  <c r="B185" i="53" s="1"/>
  <c r="O178" i="53"/>
  <c r="R178" i="53" s="1"/>
  <c r="B178" i="53" s="1"/>
  <c r="O122" i="53"/>
  <c r="R122" i="53" s="1"/>
  <c r="B122" i="53" s="1"/>
  <c r="O111" i="53"/>
  <c r="R111" i="53" s="1"/>
  <c r="B111" i="53" s="1"/>
  <c r="O90" i="53"/>
  <c r="R90" i="53" s="1"/>
  <c r="B90" i="53" s="1"/>
  <c r="O244" i="53"/>
  <c r="R244" i="53" s="1"/>
  <c r="B244" i="53" s="1"/>
  <c r="O228" i="53"/>
  <c r="R228" i="53" s="1"/>
  <c r="B228" i="53" s="1"/>
  <c r="O279" i="53"/>
  <c r="R279" i="53" s="1"/>
  <c r="B279" i="53" s="1"/>
  <c r="O272" i="53"/>
  <c r="R272" i="53" s="1"/>
  <c r="B272" i="53" s="1"/>
  <c r="O264" i="53"/>
  <c r="R264" i="53" s="1"/>
  <c r="B264" i="53" s="1"/>
  <c r="O256" i="53"/>
  <c r="R256" i="53" s="1"/>
  <c r="B256" i="53" s="1"/>
  <c r="O248" i="53"/>
  <c r="R248" i="53" s="1"/>
  <c r="B248" i="53" s="1"/>
  <c r="O240" i="53"/>
  <c r="R240" i="53" s="1"/>
  <c r="B240" i="53" s="1"/>
  <c r="O232" i="53"/>
  <c r="R232" i="53" s="1"/>
  <c r="B232" i="53" s="1"/>
  <c r="O224" i="53"/>
  <c r="R224" i="53" s="1"/>
  <c r="B224" i="53" s="1"/>
  <c r="O223" i="53"/>
  <c r="R223" i="53" s="1"/>
  <c r="B223" i="53" s="1"/>
  <c r="O217" i="53"/>
  <c r="R217" i="53" s="1"/>
  <c r="B217" i="53" s="1"/>
  <c r="O208" i="53"/>
  <c r="R208" i="53" s="1"/>
  <c r="B208" i="53" s="1"/>
  <c r="O207" i="53"/>
  <c r="R207" i="53" s="1"/>
  <c r="B207" i="53" s="1"/>
  <c r="O201" i="53"/>
  <c r="R201" i="53" s="1"/>
  <c r="B201" i="53" s="1"/>
  <c r="O150" i="53"/>
  <c r="R150" i="53" s="1"/>
  <c r="B150" i="53" s="1"/>
  <c r="O135" i="53"/>
  <c r="R135" i="53" s="1"/>
  <c r="B135" i="53" s="1"/>
  <c r="O114" i="53"/>
  <c r="R114" i="53" s="1"/>
  <c r="B114" i="53" s="1"/>
  <c r="O103" i="53"/>
  <c r="R103" i="53" s="1"/>
  <c r="B103" i="53" s="1"/>
  <c r="O82" i="53"/>
  <c r="R82" i="53" s="1"/>
  <c r="B82" i="53" s="1"/>
  <c r="O71" i="53"/>
  <c r="R71" i="53" s="1"/>
  <c r="B71" i="53" s="1"/>
  <c r="O275" i="53"/>
  <c r="R275" i="53" s="1"/>
  <c r="B275" i="53" s="1"/>
  <c r="O271" i="53"/>
  <c r="R271" i="53" s="1"/>
  <c r="B271" i="53" s="1"/>
  <c r="O263" i="53"/>
  <c r="R263" i="53" s="1"/>
  <c r="B263" i="53" s="1"/>
  <c r="O255" i="53"/>
  <c r="R255" i="53" s="1"/>
  <c r="B255" i="53" s="1"/>
  <c r="O247" i="53"/>
  <c r="R247" i="53" s="1"/>
  <c r="B247" i="53" s="1"/>
  <c r="O239" i="53"/>
  <c r="R239" i="53" s="1"/>
  <c r="B239" i="53" s="1"/>
  <c r="O231" i="53"/>
  <c r="R231" i="53" s="1"/>
  <c r="B231" i="53" s="1"/>
  <c r="O221" i="53"/>
  <c r="R221" i="53" s="1"/>
  <c r="B221" i="53" s="1"/>
  <c r="O212" i="53"/>
  <c r="R212" i="53" s="1"/>
  <c r="B212" i="53" s="1"/>
  <c r="O211" i="53"/>
  <c r="R211" i="53" s="1"/>
  <c r="B211" i="53" s="1"/>
  <c r="O205" i="53"/>
  <c r="R205" i="53" s="1"/>
  <c r="B205" i="53" s="1"/>
  <c r="O196" i="53"/>
  <c r="R196" i="53" s="1"/>
  <c r="B196" i="53" s="1"/>
  <c r="O184" i="53"/>
  <c r="R184" i="53" s="1"/>
  <c r="B184" i="53" s="1"/>
  <c r="O162" i="53"/>
  <c r="R162" i="53" s="1"/>
  <c r="B162" i="53" s="1"/>
  <c r="O138" i="53"/>
  <c r="R138" i="53" s="1"/>
  <c r="B138" i="53" s="1"/>
  <c r="O127" i="53"/>
  <c r="R127" i="53" s="1"/>
  <c r="B127" i="53" s="1"/>
  <c r="O106" i="53"/>
  <c r="R106" i="53" s="1"/>
  <c r="B106" i="53" s="1"/>
  <c r="O95" i="53"/>
  <c r="R95" i="53" s="1"/>
  <c r="B95" i="53" s="1"/>
  <c r="O183" i="53"/>
  <c r="R183" i="53" s="1"/>
  <c r="B183" i="53" s="1"/>
  <c r="O175" i="53"/>
  <c r="R175" i="53" s="1"/>
  <c r="B175" i="53" s="1"/>
  <c r="O167" i="53"/>
  <c r="R167" i="53" s="1"/>
  <c r="B167" i="53" s="1"/>
  <c r="O159" i="53"/>
  <c r="R159" i="53" s="1"/>
  <c r="B159" i="53" s="1"/>
  <c r="O154" i="53"/>
  <c r="R154" i="53" s="1"/>
  <c r="B154" i="53" s="1"/>
  <c r="R120" i="53"/>
  <c r="B120" i="53" s="1"/>
  <c r="R96" i="53"/>
  <c r="B96" i="53" s="1"/>
  <c r="O78" i="53"/>
  <c r="R78" i="53" s="1"/>
  <c r="B78" i="53" s="1"/>
  <c r="O46" i="53"/>
  <c r="R46" i="53" s="1"/>
  <c r="B46" i="53" s="1"/>
  <c r="O195" i="53"/>
  <c r="R195" i="53" s="1"/>
  <c r="B195" i="53" s="1"/>
  <c r="O182" i="53"/>
  <c r="R182" i="53" s="1"/>
  <c r="B182" i="53" s="1"/>
  <c r="O174" i="53"/>
  <c r="R174" i="53" s="1"/>
  <c r="B174" i="53" s="1"/>
  <c r="O166" i="53"/>
  <c r="R166" i="53" s="1"/>
  <c r="B166" i="53" s="1"/>
  <c r="O158" i="53"/>
  <c r="R158" i="53" s="1"/>
  <c r="B158" i="53" s="1"/>
  <c r="O147" i="53"/>
  <c r="R147" i="53" s="1"/>
  <c r="B147" i="53" s="1"/>
  <c r="O55" i="53"/>
  <c r="R55" i="53" s="1"/>
  <c r="B55" i="53" s="1"/>
  <c r="O191" i="53"/>
  <c r="R191" i="53" s="1"/>
  <c r="B191" i="53" s="1"/>
  <c r="O179" i="53"/>
  <c r="R179" i="53" s="1"/>
  <c r="B179" i="53" s="1"/>
  <c r="O171" i="53"/>
  <c r="R171" i="53" s="1"/>
  <c r="B171" i="53" s="1"/>
  <c r="O163" i="53"/>
  <c r="R163" i="53" s="1"/>
  <c r="B163" i="53" s="1"/>
  <c r="R157" i="53"/>
  <c r="B157" i="53" s="1"/>
  <c r="O146" i="53"/>
  <c r="R146" i="53" s="1"/>
  <c r="B146" i="53" s="1"/>
  <c r="O62" i="53"/>
  <c r="R62" i="53" s="1"/>
  <c r="B62" i="53" s="1"/>
  <c r="O137" i="53"/>
  <c r="R137" i="53" s="1"/>
  <c r="B137" i="53" s="1"/>
  <c r="O129" i="53"/>
  <c r="R129" i="53" s="1"/>
  <c r="B129" i="53" s="1"/>
  <c r="O121" i="53"/>
  <c r="R121" i="53" s="1"/>
  <c r="B121" i="53" s="1"/>
  <c r="O113" i="53"/>
  <c r="R113" i="53" s="1"/>
  <c r="B113" i="53" s="1"/>
  <c r="O105" i="53"/>
  <c r="R105" i="53" s="1"/>
  <c r="B105" i="53" s="1"/>
  <c r="O97" i="53"/>
  <c r="R97" i="53" s="1"/>
  <c r="B97" i="53" s="1"/>
  <c r="O89" i="53"/>
  <c r="R89" i="53" s="1"/>
  <c r="B89" i="53" s="1"/>
  <c r="O81" i="53"/>
  <c r="R81" i="53" s="1"/>
  <c r="B81" i="53" s="1"/>
  <c r="O75" i="53"/>
  <c r="R75" i="53" s="1"/>
  <c r="B75" i="53" s="1"/>
  <c r="O66" i="53"/>
  <c r="R66" i="53" s="1"/>
  <c r="B66" i="53" s="1"/>
  <c r="O59" i="53"/>
  <c r="R59" i="53" s="1"/>
  <c r="B59" i="53" s="1"/>
  <c r="O50" i="53"/>
  <c r="R50" i="53" s="1"/>
  <c r="B50" i="53" s="1"/>
  <c r="O43" i="53"/>
  <c r="R43" i="53" s="1"/>
  <c r="B43" i="53" s="1"/>
  <c r="O34" i="53"/>
  <c r="R34" i="53" s="1"/>
  <c r="B34" i="53" s="1"/>
  <c r="O145" i="53"/>
  <c r="R145" i="53" s="1"/>
  <c r="B145" i="53" s="1"/>
  <c r="O134" i="53"/>
  <c r="R134" i="53" s="1"/>
  <c r="B134" i="53" s="1"/>
  <c r="O126" i="53"/>
  <c r="R126" i="53" s="1"/>
  <c r="B126" i="53" s="1"/>
  <c r="O118" i="53"/>
  <c r="R118" i="53" s="1"/>
  <c r="B118" i="53" s="1"/>
  <c r="O110" i="53"/>
  <c r="R110" i="53" s="1"/>
  <c r="B110" i="53" s="1"/>
  <c r="O102" i="53"/>
  <c r="R102" i="53" s="1"/>
  <c r="B102" i="53" s="1"/>
  <c r="O94" i="53"/>
  <c r="R94" i="53" s="1"/>
  <c r="B94" i="53" s="1"/>
  <c r="O86" i="53"/>
  <c r="R86" i="53" s="1"/>
  <c r="B86" i="53" s="1"/>
  <c r="O79" i="53"/>
  <c r="R79" i="53" s="1"/>
  <c r="B79" i="53" s="1"/>
  <c r="O70" i="53"/>
  <c r="R70" i="53" s="1"/>
  <c r="B70" i="53" s="1"/>
  <c r="O63" i="53"/>
  <c r="R63" i="53" s="1"/>
  <c r="B63" i="53" s="1"/>
  <c r="O54" i="53"/>
  <c r="R54" i="53" s="1"/>
  <c r="B54" i="53" s="1"/>
  <c r="R53" i="53"/>
  <c r="B53" i="53" s="1"/>
  <c r="O47" i="53"/>
  <c r="R47" i="53" s="1"/>
  <c r="B47" i="53" s="1"/>
  <c r="O38" i="53"/>
  <c r="R38" i="53" s="1"/>
  <c r="B38" i="53" s="1"/>
  <c r="R37" i="53"/>
  <c r="B37" i="53" s="1"/>
  <c r="O141" i="53"/>
  <c r="R141" i="53" s="1"/>
  <c r="B141" i="53" s="1"/>
  <c r="O133" i="53"/>
  <c r="R133" i="53" s="1"/>
  <c r="B133" i="53" s="1"/>
  <c r="O125" i="53"/>
  <c r="R125" i="53" s="1"/>
  <c r="B125" i="53" s="1"/>
  <c r="O117" i="53"/>
  <c r="R117" i="53" s="1"/>
  <c r="B117" i="53" s="1"/>
  <c r="O109" i="53"/>
  <c r="R109" i="53" s="1"/>
  <c r="B109" i="53" s="1"/>
  <c r="O101" i="53"/>
  <c r="R101" i="53" s="1"/>
  <c r="B101" i="53" s="1"/>
  <c r="O93" i="53"/>
  <c r="R93" i="53" s="1"/>
  <c r="B93" i="53" s="1"/>
  <c r="O85" i="53"/>
  <c r="R85" i="53" s="1"/>
  <c r="B85" i="53" s="1"/>
  <c r="O74" i="53"/>
  <c r="R74" i="53" s="1"/>
  <c r="B74" i="53" s="1"/>
  <c r="O73" i="53"/>
  <c r="R73" i="53" s="1"/>
  <c r="B73" i="53" s="1"/>
  <c r="O67" i="53"/>
  <c r="R67" i="53" s="1"/>
  <c r="B67" i="53" s="1"/>
  <c r="O58" i="53"/>
  <c r="R58" i="53" s="1"/>
  <c r="B58" i="53" s="1"/>
  <c r="O57" i="53"/>
  <c r="R57" i="53" s="1"/>
  <c r="B57" i="53" s="1"/>
  <c r="O51" i="53"/>
  <c r="R51" i="53" s="1"/>
  <c r="B51" i="53" s="1"/>
  <c r="O42" i="53"/>
  <c r="R42" i="53" s="1"/>
  <c r="B42" i="53" s="1"/>
  <c r="O41" i="53"/>
  <c r="R41" i="53" s="1"/>
  <c r="B41" i="53" s="1"/>
  <c r="O35" i="53"/>
  <c r="R35" i="53" s="1"/>
  <c r="B35" i="53" s="1"/>
  <c r="I4" i="53"/>
  <c r="J4" i="53"/>
  <c r="K4" i="53"/>
  <c r="L4" i="53"/>
  <c r="M4" i="53"/>
  <c r="N4" i="53"/>
  <c r="Q4" i="53"/>
  <c r="AC4" i="53"/>
  <c r="I5" i="53"/>
  <c r="J5" i="53"/>
  <c r="K5" i="53"/>
  <c r="L5" i="53"/>
  <c r="M5" i="53"/>
  <c r="N5" i="53"/>
  <c r="Q5" i="53"/>
  <c r="AC5" i="53"/>
  <c r="I6" i="53"/>
  <c r="J6" i="53"/>
  <c r="K6" i="53"/>
  <c r="L6" i="53"/>
  <c r="M6" i="53"/>
  <c r="N6" i="53"/>
  <c r="Q6" i="53"/>
  <c r="AC6" i="53"/>
  <c r="I7" i="53"/>
  <c r="J7" i="53"/>
  <c r="K7" i="53"/>
  <c r="L7" i="53"/>
  <c r="M7" i="53"/>
  <c r="N7" i="53"/>
  <c r="Q7" i="53"/>
  <c r="AC7" i="53"/>
  <c r="I8" i="53"/>
  <c r="J8" i="53"/>
  <c r="K8" i="53"/>
  <c r="L8" i="53"/>
  <c r="M8" i="53"/>
  <c r="N8" i="53"/>
  <c r="Q8" i="53"/>
  <c r="AC8" i="53"/>
  <c r="I9" i="53"/>
  <c r="J9" i="53"/>
  <c r="K9" i="53"/>
  <c r="L9" i="53"/>
  <c r="M9" i="53"/>
  <c r="N9" i="53"/>
  <c r="Q9" i="53"/>
  <c r="AC9" i="53"/>
  <c r="I10" i="53"/>
  <c r="J10" i="53"/>
  <c r="K10" i="53"/>
  <c r="L10" i="53"/>
  <c r="M10" i="53"/>
  <c r="N10" i="53"/>
  <c r="Q10" i="53"/>
  <c r="AC10" i="53"/>
  <c r="I11" i="53"/>
  <c r="J11" i="53"/>
  <c r="K11" i="53"/>
  <c r="L11" i="53"/>
  <c r="M11" i="53"/>
  <c r="N11" i="53"/>
  <c r="Q11" i="53"/>
  <c r="AC11" i="53"/>
  <c r="L12" i="53"/>
  <c r="M12" i="53"/>
  <c r="N12" i="53"/>
  <c r="Q12" i="53"/>
  <c r="AC12" i="53"/>
  <c r="L13" i="53"/>
  <c r="M13" i="53"/>
  <c r="N13" i="53"/>
  <c r="Q13" i="53"/>
  <c r="AC13" i="53"/>
  <c r="I14" i="53"/>
  <c r="J14" i="53"/>
  <c r="K14" i="53"/>
  <c r="L14" i="53"/>
  <c r="M14" i="53"/>
  <c r="N14" i="53"/>
  <c r="Q14" i="53"/>
  <c r="AC14" i="53"/>
  <c r="AB25" i="21"/>
  <c r="F2" i="64"/>
  <c r="O8" i="53" l="1"/>
  <c r="R8" i="53" s="1"/>
  <c r="B8" i="53" s="1"/>
  <c r="O13" i="53"/>
  <c r="R13" i="53" s="1"/>
  <c r="B13" i="53" s="1"/>
  <c r="O14" i="53"/>
  <c r="R14" i="53" s="1"/>
  <c r="B14" i="53" s="1"/>
  <c r="O4" i="53"/>
  <c r="R4" i="53" s="1"/>
  <c r="B4" i="53" s="1"/>
  <c r="O12" i="53"/>
  <c r="R12" i="53" s="1"/>
  <c r="B12" i="53" s="1"/>
  <c r="O11" i="53"/>
  <c r="R11" i="53" s="1"/>
  <c r="B11" i="53" s="1"/>
  <c r="O10" i="53"/>
  <c r="R10" i="53" s="1"/>
  <c r="B10" i="53" s="1"/>
  <c r="O9" i="53"/>
  <c r="R9" i="53" s="1"/>
  <c r="B9" i="53" s="1"/>
  <c r="O7" i="53"/>
  <c r="R7" i="53" s="1"/>
  <c r="B7" i="53" s="1"/>
  <c r="O6" i="53"/>
  <c r="R6" i="53" s="1"/>
  <c r="B6" i="53" s="1"/>
  <c r="O5" i="53"/>
  <c r="R5" i="53" s="1"/>
  <c r="B5" i="53" s="1"/>
  <c r="D1" i="22" l="1"/>
  <c r="X132" i="58" l="1"/>
  <c r="X131" i="58"/>
  <c r="X130" i="58"/>
  <c r="X129" i="58"/>
  <c r="X128" i="58"/>
  <c r="X127" i="58"/>
  <c r="X126" i="58"/>
  <c r="X125" i="58"/>
  <c r="X124" i="58"/>
  <c r="X123" i="58"/>
  <c r="X121" i="58"/>
  <c r="X120" i="58"/>
  <c r="X119" i="58"/>
  <c r="X118" i="58"/>
  <c r="X117" i="58"/>
  <c r="X116" i="58"/>
  <c r="X115" i="58"/>
  <c r="X114" i="58"/>
  <c r="X113" i="58"/>
  <c r="X112" i="58"/>
  <c r="X111" i="58"/>
  <c r="X110" i="58"/>
  <c r="X109" i="58"/>
  <c r="X108" i="58"/>
  <c r="X107" i="58"/>
  <c r="X106" i="58"/>
  <c r="X105" i="58"/>
  <c r="X104" i="58"/>
  <c r="X103" i="58"/>
  <c r="X102" i="58"/>
  <c r="X101" i="58"/>
  <c r="X100" i="58"/>
  <c r="X99" i="58"/>
  <c r="X98" i="58"/>
  <c r="X97" i="58"/>
  <c r="X96" i="58"/>
  <c r="X94" i="58"/>
  <c r="X92" i="58"/>
  <c r="X91" i="58"/>
  <c r="X90" i="58"/>
  <c r="X89" i="58"/>
  <c r="X88" i="58"/>
  <c r="X87" i="58"/>
  <c r="X86" i="58"/>
  <c r="X85" i="58"/>
  <c r="X84" i="58"/>
  <c r="X83" i="58"/>
  <c r="X82" i="58"/>
  <c r="X81" i="58"/>
  <c r="X80" i="58"/>
  <c r="X79" i="58"/>
  <c r="X78" i="58"/>
  <c r="X76" i="58"/>
  <c r="X75" i="58"/>
  <c r="X74" i="58"/>
  <c r="X73" i="58"/>
  <c r="X72" i="58"/>
  <c r="X71" i="58"/>
  <c r="X70" i="58"/>
  <c r="X69" i="58"/>
  <c r="X68" i="58"/>
  <c r="X67" i="58"/>
  <c r="X66" i="58"/>
  <c r="X63" i="58"/>
  <c r="X62" i="58"/>
  <c r="X61" i="58"/>
  <c r="X60" i="58"/>
  <c r="X59" i="58"/>
  <c r="X58" i="58"/>
  <c r="X57" i="58"/>
  <c r="X56" i="58"/>
  <c r="X55" i="58"/>
  <c r="X54" i="58"/>
  <c r="X53" i="58"/>
  <c r="X52" i="58"/>
  <c r="X51" i="58"/>
  <c r="X50" i="58"/>
  <c r="X48" i="58"/>
  <c r="X47" i="58"/>
  <c r="X46" i="58"/>
  <c r="X45" i="58"/>
  <c r="X44" i="58"/>
  <c r="X43" i="58"/>
  <c r="X42" i="58"/>
  <c r="X41" i="58"/>
  <c r="X40" i="58"/>
  <c r="X39" i="58"/>
  <c r="X38" i="58"/>
  <c r="X37" i="58"/>
  <c r="X36" i="58"/>
  <c r="X33" i="58"/>
  <c r="X32" i="58"/>
  <c r="X31" i="58"/>
  <c r="X30" i="58"/>
  <c r="X29" i="58"/>
  <c r="X28" i="58"/>
  <c r="X27" i="58"/>
  <c r="X26" i="58"/>
  <c r="X25" i="58"/>
  <c r="X24" i="58"/>
  <c r="X23" i="58"/>
  <c r="X21" i="58"/>
  <c r="X20" i="58"/>
  <c r="X19" i="58"/>
  <c r="X18" i="58"/>
  <c r="X17" i="58"/>
  <c r="X16" i="58"/>
  <c r="X15" i="58"/>
  <c r="X14" i="58"/>
  <c r="X13" i="58"/>
  <c r="X12" i="58"/>
  <c r="X11" i="58"/>
  <c r="X10" i="58"/>
  <c r="X9" i="58"/>
  <c r="X8" i="58"/>
  <c r="X178" i="56" l="1"/>
  <c r="X175" i="56"/>
  <c r="X174" i="56"/>
  <c r="X172" i="56"/>
  <c r="X171" i="56"/>
  <c r="X170" i="56"/>
  <c r="X169" i="56"/>
  <c r="X168" i="56"/>
  <c r="X149" i="56"/>
  <c r="X148" i="56"/>
  <c r="X147" i="56"/>
  <c r="X146" i="56"/>
  <c r="X145" i="56"/>
  <c r="X144" i="56"/>
  <c r="X143" i="56"/>
  <c r="X141" i="56"/>
  <c r="X140" i="56"/>
  <c r="X139" i="56"/>
  <c r="X136" i="56"/>
  <c r="X135" i="56"/>
  <c r="X133" i="56"/>
  <c r="X132" i="56"/>
  <c r="X129" i="56"/>
  <c r="X128" i="56"/>
  <c r="X124" i="56"/>
  <c r="X123" i="56"/>
  <c r="X122" i="56"/>
  <c r="X121" i="56"/>
  <c r="X119" i="56"/>
  <c r="X118" i="56"/>
  <c r="X117" i="56"/>
  <c r="X116" i="56"/>
  <c r="X113" i="56"/>
  <c r="X112" i="56"/>
  <c r="X111" i="56"/>
  <c r="X110" i="56"/>
  <c r="X109" i="56"/>
  <c r="X106" i="56"/>
  <c r="X105" i="56"/>
  <c r="X104" i="56"/>
  <c r="X103" i="56"/>
  <c r="X83" i="56"/>
  <c r="X82" i="56"/>
  <c r="X81" i="56"/>
  <c r="X80" i="56"/>
  <c r="X79" i="56"/>
  <c r="X76" i="56"/>
  <c r="X75" i="56"/>
  <c r="X70" i="56"/>
  <c r="X69" i="56"/>
  <c r="X66" i="56"/>
  <c r="X65" i="56"/>
  <c r="X62" i="56"/>
  <c r="X61" i="56"/>
  <c r="X58" i="56"/>
  <c r="X57" i="56"/>
  <c r="X35" i="56"/>
  <c r="X34" i="56"/>
  <c r="X32" i="56"/>
  <c r="X31" i="56"/>
  <c r="X30" i="56"/>
  <c r="X27" i="56"/>
  <c r="X26" i="56"/>
  <c r="X25" i="56"/>
  <c r="X24" i="56"/>
  <c r="X23" i="56"/>
  <c r="X21" i="56"/>
  <c r="X20" i="56"/>
  <c r="X19" i="56"/>
  <c r="X176" i="56"/>
  <c r="X166" i="56"/>
  <c r="X165" i="56"/>
  <c r="X164" i="56"/>
  <c r="X162" i="56"/>
  <c r="X160" i="56"/>
  <c r="X159" i="56"/>
  <c r="X157" i="56"/>
  <c r="X155" i="56"/>
  <c r="X154" i="56"/>
  <c r="X153" i="56"/>
  <c r="X151" i="56"/>
  <c r="X137" i="56"/>
  <c r="X130" i="56"/>
  <c r="X126" i="56"/>
  <c r="X125" i="56"/>
  <c r="X114" i="56"/>
  <c r="X107" i="56"/>
  <c r="X101" i="56"/>
  <c r="X100" i="56"/>
  <c r="X99" i="56"/>
  <c r="X97" i="56"/>
  <c r="X95" i="56"/>
  <c r="X93" i="56"/>
  <c r="X91" i="56"/>
  <c r="X89" i="56"/>
  <c r="X88" i="56"/>
  <c r="X86" i="56"/>
  <c r="X84" i="56"/>
  <c r="X77" i="56"/>
  <c r="X73" i="56"/>
  <c r="X72" i="56"/>
  <c r="X71" i="56"/>
  <c r="X67" i="56"/>
  <c r="X63" i="56"/>
  <c r="X59" i="56"/>
  <c r="X55" i="56"/>
  <c r="X53" i="56"/>
  <c r="X51" i="56"/>
  <c r="X49" i="56"/>
  <c r="X47" i="56"/>
  <c r="X45" i="56"/>
  <c r="X43" i="56"/>
  <c r="X41" i="56"/>
  <c r="X40" i="56"/>
  <c r="X38" i="56"/>
  <c r="X36" i="56"/>
  <c r="X28" i="56"/>
  <c r="X17" i="56"/>
  <c r="X16" i="56"/>
  <c r="X15" i="56"/>
  <c r="X14" i="56"/>
  <c r="X13" i="56"/>
  <c r="X12" i="56"/>
  <c r="X11" i="56"/>
  <c r="X9" i="56"/>
  <c r="X177" i="56"/>
  <c r="X173" i="56"/>
  <c r="X167" i="56"/>
  <c r="X142" i="56"/>
  <c r="X138" i="56"/>
  <c r="X134" i="56"/>
  <c r="X131" i="56"/>
  <c r="X127" i="56"/>
  <c r="X120" i="56"/>
  <c r="X115" i="56"/>
  <c r="X108" i="56"/>
  <c r="X102" i="56"/>
  <c r="X78" i="56"/>
  <c r="X74" i="56"/>
  <c r="X68" i="56"/>
  <c r="X64" i="56"/>
  <c r="X60" i="56"/>
  <c r="X56" i="56"/>
  <c r="X33" i="56"/>
  <c r="X29" i="56"/>
  <c r="X22" i="56"/>
  <c r="X18" i="56"/>
  <c r="X163" i="56"/>
  <c r="X161" i="56"/>
  <c r="X158" i="56"/>
  <c r="X156" i="56"/>
  <c r="X152" i="56"/>
  <c r="X98" i="56"/>
  <c r="X96" i="56"/>
  <c r="X94" i="56"/>
  <c r="X92" i="56"/>
  <c r="X90" i="56"/>
  <c r="X87" i="56"/>
  <c r="X52" i="56"/>
  <c r="X50" i="56"/>
  <c r="X48" i="56"/>
  <c r="X46" i="56"/>
  <c r="X44" i="56"/>
  <c r="X42" i="56"/>
  <c r="X39" i="56"/>
  <c r="X10" i="56"/>
  <c r="X150" i="56"/>
  <c r="X37" i="56"/>
  <c r="X8" i="56"/>
  <c r="X34" i="35" l="1"/>
  <c r="X33" i="35"/>
  <c r="X29" i="35"/>
  <c r="X28" i="35"/>
  <c r="X27" i="35"/>
  <c r="X26" i="35"/>
  <c r="X25" i="35"/>
  <c r="X24" i="35"/>
  <c r="X23" i="35"/>
  <c r="X35" i="35"/>
  <c r="X31" i="35"/>
  <c r="X30" i="35"/>
  <c r="X21" i="35"/>
  <c r="X20" i="35"/>
  <c r="X18" i="35"/>
  <c r="X17" i="35"/>
  <c r="X15" i="35"/>
  <c r="X14" i="35"/>
  <c r="X13" i="35"/>
  <c r="X11" i="35"/>
  <c r="X9" i="35"/>
  <c r="X36" i="35"/>
  <c r="X32" i="35"/>
  <c r="X22" i="35"/>
  <c r="X19" i="35"/>
  <c r="X16" i="35"/>
  <c r="X12" i="35"/>
  <c r="X10" i="35"/>
  <c r="X8" i="35"/>
  <c r="AF550" i="34" l="1"/>
  <c r="AE550" i="34"/>
  <c r="AD550" i="34"/>
  <c r="X550" i="34"/>
  <c r="F550" i="34"/>
  <c r="AF548" i="34"/>
  <c r="AE548" i="34"/>
  <c r="AD548" i="34"/>
  <c r="X548" i="34"/>
  <c r="F548" i="34"/>
  <c r="AG550" i="34" l="1"/>
  <c r="AG548" i="34"/>
  <c r="AN51" i="22"/>
  <c r="AN50" i="22"/>
  <c r="AM42" i="22"/>
  <c r="AM43" i="22"/>
  <c r="AM44" i="22"/>
  <c r="AM45" i="22"/>
  <c r="AM46" i="22"/>
  <c r="AM47" i="22"/>
  <c r="AM48" i="22"/>
  <c r="AM49" i="22"/>
  <c r="AM41" i="22"/>
  <c r="AL4" i="22"/>
  <c r="AL40" i="22"/>
  <c r="AL39" i="22"/>
  <c r="AL38" i="22"/>
  <c r="AL37" i="22"/>
  <c r="AL36" i="22"/>
  <c r="AL35" i="22"/>
  <c r="AL34" i="22"/>
  <c r="H9" i="22"/>
  <c r="G9" i="22" s="1"/>
  <c r="E9" i="43"/>
  <c r="Q16" i="21"/>
  <c r="Q17" i="21"/>
  <c r="Q18" i="21"/>
  <c r="AH132" i="58"/>
  <c r="AG132" i="58"/>
  <c r="AF132" i="58"/>
  <c r="Y132" i="58"/>
  <c r="K132" i="58"/>
  <c r="F132" i="58"/>
  <c r="AH131" i="58"/>
  <c r="AG131" i="58"/>
  <c r="AF131" i="58"/>
  <c r="Y131" i="58"/>
  <c r="K131" i="58"/>
  <c r="F131" i="58"/>
  <c r="AH130" i="58"/>
  <c r="AG130" i="58"/>
  <c r="AF130" i="58"/>
  <c r="Y130" i="58"/>
  <c r="K130" i="58"/>
  <c r="F130" i="58"/>
  <c r="AH128" i="58"/>
  <c r="AG128" i="58"/>
  <c r="AF128" i="58"/>
  <c r="Y128" i="58"/>
  <c r="K128" i="58"/>
  <c r="F128" i="58"/>
  <c r="AH127" i="58"/>
  <c r="AG127" i="58"/>
  <c r="AF127" i="58"/>
  <c r="Y127" i="58"/>
  <c r="K127" i="58"/>
  <c r="F127" i="58"/>
  <c r="AH125" i="58"/>
  <c r="AG125" i="58"/>
  <c r="AF125" i="58"/>
  <c r="Y125" i="58"/>
  <c r="K125" i="58"/>
  <c r="F125" i="58"/>
  <c r="AH124" i="58"/>
  <c r="AG124" i="58"/>
  <c r="AF124" i="58"/>
  <c r="Y124" i="58"/>
  <c r="Z124" i="58" s="1"/>
  <c r="K124" i="58"/>
  <c r="F124" i="58"/>
  <c r="AH123" i="58"/>
  <c r="AG123" i="58"/>
  <c r="AF123" i="58"/>
  <c r="Y123" i="58"/>
  <c r="K123" i="58"/>
  <c r="F123" i="58"/>
  <c r="AH122" i="58"/>
  <c r="AG122" i="58"/>
  <c r="AF122" i="58"/>
  <c r="F122" i="58"/>
  <c r="AH120" i="58"/>
  <c r="AG120" i="58"/>
  <c r="AF120" i="58"/>
  <c r="Y120" i="58"/>
  <c r="K120" i="58"/>
  <c r="F120" i="58"/>
  <c r="AH119" i="58"/>
  <c r="AG119" i="58"/>
  <c r="AF119" i="58"/>
  <c r="Y119" i="58"/>
  <c r="K119" i="58"/>
  <c r="F119" i="58"/>
  <c r="AH116" i="58"/>
  <c r="AG116" i="58"/>
  <c r="AF116" i="58"/>
  <c r="Y116" i="58"/>
  <c r="K116" i="58"/>
  <c r="F116" i="58"/>
  <c r="AH115" i="58"/>
  <c r="AG115" i="58"/>
  <c r="AF115" i="58"/>
  <c r="Y115" i="58"/>
  <c r="K115" i="58"/>
  <c r="F115" i="58"/>
  <c r="AH114" i="58"/>
  <c r="AG114" i="58"/>
  <c r="AF114" i="58"/>
  <c r="Y114" i="58"/>
  <c r="K114" i="58"/>
  <c r="F114" i="58"/>
  <c r="AH113" i="58"/>
  <c r="AG113" i="58"/>
  <c r="AF113" i="58"/>
  <c r="Y113" i="58"/>
  <c r="K113" i="58"/>
  <c r="F113" i="58"/>
  <c r="AH112" i="58"/>
  <c r="AG112" i="58"/>
  <c r="AF112" i="58"/>
  <c r="Y112" i="58"/>
  <c r="K112" i="58"/>
  <c r="F112" i="58"/>
  <c r="AH110" i="58"/>
  <c r="AG110" i="58"/>
  <c r="AF110" i="58"/>
  <c r="Y110" i="58"/>
  <c r="K110" i="58"/>
  <c r="F110" i="58"/>
  <c r="AH109" i="58"/>
  <c r="AG109" i="58"/>
  <c r="AF109" i="58"/>
  <c r="Y109" i="58"/>
  <c r="K109" i="58"/>
  <c r="F109" i="58"/>
  <c r="AH107" i="58"/>
  <c r="AG107" i="58"/>
  <c r="AF107" i="58"/>
  <c r="Y107" i="58"/>
  <c r="K107" i="58"/>
  <c r="F107" i="58"/>
  <c r="AH106" i="58"/>
  <c r="AG106" i="58"/>
  <c r="AF106" i="58"/>
  <c r="Y106" i="58"/>
  <c r="K106" i="58"/>
  <c r="F106" i="58"/>
  <c r="AH105" i="58"/>
  <c r="AG105" i="58"/>
  <c r="AF105" i="58"/>
  <c r="Y105" i="58"/>
  <c r="K105" i="58"/>
  <c r="F105" i="58"/>
  <c r="AH104" i="58"/>
  <c r="AG104" i="58"/>
  <c r="AF104" i="58"/>
  <c r="Y104" i="58"/>
  <c r="K104" i="58"/>
  <c r="F104" i="58"/>
  <c r="AH92" i="58"/>
  <c r="AG92" i="58"/>
  <c r="AF92" i="58"/>
  <c r="Y92" i="58"/>
  <c r="K92" i="58"/>
  <c r="F92" i="58"/>
  <c r="AH91" i="58"/>
  <c r="AG91" i="58"/>
  <c r="AF91" i="58"/>
  <c r="Y91" i="58"/>
  <c r="K91" i="58"/>
  <c r="F91" i="58"/>
  <c r="AH89" i="58"/>
  <c r="AG89" i="58"/>
  <c r="AF89" i="58"/>
  <c r="Y89" i="58"/>
  <c r="Z89" i="58" s="1"/>
  <c r="K89" i="58"/>
  <c r="F89" i="58"/>
  <c r="AH88" i="58"/>
  <c r="AG88" i="58"/>
  <c r="AF88" i="58"/>
  <c r="Y88" i="58"/>
  <c r="K88" i="58"/>
  <c r="F88" i="58"/>
  <c r="AH86" i="58"/>
  <c r="AG86" i="58"/>
  <c r="AF86" i="58"/>
  <c r="Y86" i="58"/>
  <c r="K86" i="58"/>
  <c r="F86" i="58"/>
  <c r="AH85" i="58"/>
  <c r="AG85" i="58"/>
  <c r="AF85" i="58"/>
  <c r="Y85" i="58"/>
  <c r="K85" i="58"/>
  <c r="F85" i="58"/>
  <c r="AH84" i="58"/>
  <c r="AG84" i="58"/>
  <c r="AF84" i="58"/>
  <c r="Y84" i="58"/>
  <c r="Z84" i="58" s="1"/>
  <c r="K84" i="58"/>
  <c r="F84" i="58"/>
  <c r="AH80" i="58"/>
  <c r="AG80" i="58"/>
  <c r="AF80" i="58"/>
  <c r="Y80" i="58"/>
  <c r="K80" i="58"/>
  <c r="F80" i="58"/>
  <c r="AH79" i="58"/>
  <c r="AG79" i="58"/>
  <c r="AF79" i="58"/>
  <c r="Y79" i="58"/>
  <c r="Z79" i="58" s="1"/>
  <c r="K79" i="58"/>
  <c r="F79" i="58"/>
  <c r="AH78" i="58"/>
  <c r="AG78" i="58"/>
  <c r="AF78" i="58"/>
  <c r="Y78" i="58"/>
  <c r="K78" i="58"/>
  <c r="F78" i="58"/>
  <c r="AH76" i="58"/>
  <c r="AG76" i="58"/>
  <c r="AF76" i="58"/>
  <c r="Y76" i="58"/>
  <c r="K76" i="58"/>
  <c r="F76" i="58"/>
  <c r="AH75" i="58"/>
  <c r="AG75" i="58"/>
  <c r="AF75" i="58"/>
  <c r="Y75" i="58"/>
  <c r="K75" i="58"/>
  <c r="F75" i="58"/>
  <c r="AH74" i="58"/>
  <c r="AG74" i="58"/>
  <c r="AF74" i="58"/>
  <c r="Y74" i="58"/>
  <c r="K74" i="58"/>
  <c r="F74" i="58"/>
  <c r="AH64" i="58"/>
  <c r="AG64" i="58"/>
  <c r="AF64" i="58"/>
  <c r="F64" i="58"/>
  <c r="AH63" i="58"/>
  <c r="AG63" i="58"/>
  <c r="AF63" i="58"/>
  <c r="Y63" i="58"/>
  <c r="K63" i="58"/>
  <c r="F63" i="58"/>
  <c r="AH60" i="58"/>
  <c r="AG60" i="58"/>
  <c r="AF60" i="58"/>
  <c r="Y60" i="58"/>
  <c r="K60" i="58"/>
  <c r="F60" i="58"/>
  <c r="AH59" i="58"/>
  <c r="AG59" i="58"/>
  <c r="AF59" i="58"/>
  <c r="Y59" i="58"/>
  <c r="K59" i="58"/>
  <c r="F59" i="58"/>
  <c r="AH58" i="58"/>
  <c r="AG58" i="58"/>
  <c r="AF58" i="58"/>
  <c r="Y58" i="58"/>
  <c r="K58" i="58"/>
  <c r="F58" i="58"/>
  <c r="AH57" i="58"/>
  <c r="AG57" i="58"/>
  <c r="AF57" i="58"/>
  <c r="Y57" i="58"/>
  <c r="K57" i="58"/>
  <c r="F57" i="58"/>
  <c r="AH48" i="58"/>
  <c r="AG48" i="58"/>
  <c r="AF48" i="58"/>
  <c r="Y48" i="58"/>
  <c r="K48" i="58"/>
  <c r="F48" i="58"/>
  <c r="AH47" i="58"/>
  <c r="AG47" i="58"/>
  <c r="AF47" i="58"/>
  <c r="Y47" i="58"/>
  <c r="K47" i="58"/>
  <c r="F47" i="58"/>
  <c r="AH46" i="58"/>
  <c r="AG46" i="58"/>
  <c r="AF46" i="58"/>
  <c r="Y46" i="58"/>
  <c r="Z46" i="58" s="1"/>
  <c r="K46" i="58"/>
  <c r="F46" i="58"/>
  <c r="AH45" i="58"/>
  <c r="AG45" i="58"/>
  <c r="AF45" i="58"/>
  <c r="Y45" i="58"/>
  <c r="K45" i="58"/>
  <c r="F45" i="58"/>
  <c r="AH44" i="58"/>
  <c r="AG44" i="58"/>
  <c r="AF44" i="58"/>
  <c r="Y44" i="58"/>
  <c r="K44" i="58"/>
  <c r="F44" i="58"/>
  <c r="AH33" i="58"/>
  <c r="AG33" i="58"/>
  <c r="AF33" i="58"/>
  <c r="Y33" i="58"/>
  <c r="K33" i="58"/>
  <c r="F33" i="58"/>
  <c r="AH32" i="58"/>
  <c r="AG32" i="58"/>
  <c r="AF32" i="58"/>
  <c r="Y32" i="58"/>
  <c r="K32" i="58"/>
  <c r="F32" i="58"/>
  <c r="AH31" i="58"/>
  <c r="AG31" i="58"/>
  <c r="AF31" i="58"/>
  <c r="Y31" i="58"/>
  <c r="K31" i="58"/>
  <c r="F31" i="58"/>
  <c r="AH30" i="58"/>
  <c r="AG30" i="58"/>
  <c r="AF30" i="58"/>
  <c r="Y30" i="58"/>
  <c r="K30" i="58"/>
  <c r="F30" i="58"/>
  <c r="AH21" i="58"/>
  <c r="AG21" i="58"/>
  <c r="AF21" i="58"/>
  <c r="Y21" i="58"/>
  <c r="Z21" i="58" s="1"/>
  <c r="K21" i="58"/>
  <c r="F21" i="58"/>
  <c r="AH20" i="58"/>
  <c r="AG20" i="58"/>
  <c r="AF20" i="58"/>
  <c r="Y20" i="58"/>
  <c r="K20" i="58"/>
  <c r="F20" i="58"/>
  <c r="AH19" i="58"/>
  <c r="AG19" i="58"/>
  <c r="AF19" i="58"/>
  <c r="Y19" i="58"/>
  <c r="K19" i="58"/>
  <c r="F19" i="58"/>
  <c r="AH18" i="58"/>
  <c r="AG18" i="58"/>
  <c r="AF18" i="58"/>
  <c r="Y18" i="58"/>
  <c r="K18" i="58"/>
  <c r="F18" i="58"/>
  <c r="AH17" i="58"/>
  <c r="AG17" i="58"/>
  <c r="AF17" i="58"/>
  <c r="Y17" i="58"/>
  <c r="K17" i="58"/>
  <c r="F17" i="58"/>
  <c r="AH16" i="58"/>
  <c r="AG16" i="58"/>
  <c r="AF16" i="58"/>
  <c r="Y16" i="58"/>
  <c r="K16" i="58"/>
  <c r="F16" i="58"/>
  <c r="AH102" i="58"/>
  <c r="AG102" i="58"/>
  <c r="AF102" i="58"/>
  <c r="Y102" i="58"/>
  <c r="K102" i="58"/>
  <c r="F102" i="58"/>
  <c r="AH101" i="58"/>
  <c r="AG101" i="58"/>
  <c r="AF101" i="58"/>
  <c r="Y101" i="58"/>
  <c r="Z101" i="58" s="1"/>
  <c r="K101" i="58"/>
  <c r="F101" i="58"/>
  <c r="AH100" i="58"/>
  <c r="AG100" i="58"/>
  <c r="AF100" i="58"/>
  <c r="Y100" i="58"/>
  <c r="Z100" i="58" s="1"/>
  <c r="K100" i="58"/>
  <c r="F100" i="58"/>
  <c r="AH99" i="58"/>
  <c r="AG99" i="58"/>
  <c r="AF99" i="58"/>
  <c r="Y99" i="58"/>
  <c r="Z99" i="58" s="1"/>
  <c r="K99" i="58"/>
  <c r="F99" i="58"/>
  <c r="AH98" i="58"/>
  <c r="AG98" i="58"/>
  <c r="AF98" i="58"/>
  <c r="Y98" i="58"/>
  <c r="Z98" i="58" s="1"/>
  <c r="K98" i="58"/>
  <c r="F98" i="58"/>
  <c r="AH97" i="58"/>
  <c r="AG97" i="58"/>
  <c r="AF97" i="58"/>
  <c r="Y97" i="58"/>
  <c r="Z97" i="58" s="1"/>
  <c r="K97" i="58"/>
  <c r="F97" i="58"/>
  <c r="AH96" i="58"/>
  <c r="AG96" i="58"/>
  <c r="AF96" i="58"/>
  <c r="Y96" i="58"/>
  <c r="K96" i="58"/>
  <c r="F96" i="58"/>
  <c r="AH94" i="58"/>
  <c r="AG94" i="58"/>
  <c r="AF94" i="58"/>
  <c r="Y94" i="58"/>
  <c r="K94" i="58"/>
  <c r="F94" i="58"/>
  <c r="AH82" i="58"/>
  <c r="AG82" i="58"/>
  <c r="AF82" i="58"/>
  <c r="Y82" i="58"/>
  <c r="Z82" i="58" s="1"/>
  <c r="K82" i="58"/>
  <c r="F82" i="58"/>
  <c r="AH81" i="58"/>
  <c r="AG81" i="58"/>
  <c r="AF81" i="58"/>
  <c r="Y81" i="58"/>
  <c r="K81" i="58"/>
  <c r="F81" i="58"/>
  <c r="AH72" i="58"/>
  <c r="AG72" i="58"/>
  <c r="AF72" i="58"/>
  <c r="Y72" i="58"/>
  <c r="Z72" i="58" s="1"/>
  <c r="K72" i="58"/>
  <c r="F72" i="58"/>
  <c r="AH71" i="58"/>
  <c r="AG71" i="58"/>
  <c r="AF71" i="58"/>
  <c r="Y71" i="58"/>
  <c r="K71" i="58"/>
  <c r="F71" i="58"/>
  <c r="AH70" i="58"/>
  <c r="AG70" i="58"/>
  <c r="AF70" i="58"/>
  <c r="Y70" i="58"/>
  <c r="K70" i="58"/>
  <c r="F70" i="58"/>
  <c r="AH69" i="58"/>
  <c r="AG69" i="58"/>
  <c r="AF69" i="58"/>
  <c r="Y69" i="58"/>
  <c r="K69" i="58"/>
  <c r="F69" i="58"/>
  <c r="AH68" i="58"/>
  <c r="AG68" i="58"/>
  <c r="AF68" i="58"/>
  <c r="Y68" i="58"/>
  <c r="K68" i="58"/>
  <c r="F68" i="58"/>
  <c r="AH66" i="58"/>
  <c r="AG66" i="58"/>
  <c r="AF66" i="58"/>
  <c r="Y66" i="58"/>
  <c r="Z66" i="58" s="1"/>
  <c r="K66" i="58"/>
  <c r="F66" i="58"/>
  <c r="AH61" i="58"/>
  <c r="AG61" i="58"/>
  <c r="AF61" i="58"/>
  <c r="Y61" i="58"/>
  <c r="K61" i="58"/>
  <c r="F61" i="58"/>
  <c r="AH55" i="58"/>
  <c r="AG55" i="58"/>
  <c r="AF55" i="58"/>
  <c r="Y55" i="58"/>
  <c r="K55" i="58"/>
  <c r="F55" i="58"/>
  <c r="AH53" i="58"/>
  <c r="AG53" i="58"/>
  <c r="AF53" i="58"/>
  <c r="Y53" i="58"/>
  <c r="K53" i="58"/>
  <c r="F53" i="58"/>
  <c r="AH52" i="58"/>
  <c r="AG52" i="58"/>
  <c r="AF52" i="58"/>
  <c r="Y52" i="58"/>
  <c r="K52" i="58"/>
  <c r="F52" i="58"/>
  <c r="AH50" i="58"/>
  <c r="AG50" i="58"/>
  <c r="AF50" i="58"/>
  <c r="Y50" i="58"/>
  <c r="Z50" i="58" s="1"/>
  <c r="K50" i="58"/>
  <c r="F50" i="58"/>
  <c r="AH42" i="58"/>
  <c r="AG42" i="58"/>
  <c r="AF42" i="58"/>
  <c r="Y42" i="58"/>
  <c r="K42" i="58"/>
  <c r="F42" i="58"/>
  <c r="AH41" i="58"/>
  <c r="AG41" i="58"/>
  <c r="AF41" i="58"/>
  <c r="Y41" i="58"/>
  <c r="K41" i="58"/>
  <c r="F41" i="58"/>
  <c r="AH39" i="58"/>
  <c r="AG39" i="58"/>
  <c r="AF39" i="58"/>
  <c r="Y39" i="58"/>
  <c r="Z39" i="58" s="1"/>
  <c r="K39" i="58"/>
  <c r="F39" i="58"/>
  <c r="AH38" i="58"/>
  <c r="AG38" i="58"/>
  <c r="AF38" i="58"/>
  <c r="Y38" i="58"/>
  <c r="K38" i="58"/>
  <c r="F38" i="58"/>
  <c r="AH37" i="58"/>
  <c r="AG37" i="58"/>
  <c r="AF37" i="58"/>
  <c r="Y37" i="58"/>
  <c r="K37" i="58"/>
  <c r="F37" i="58"/>
  <c r="AH35" i="58"/>
  <c r="AG35" i="58"/>
  <c r="AF35" i="58"/>
  <c r="AH28" i="58"/>
  <c r="AG28" i="58"/>
  <c r="AF28" i="58"/>
  <c r="Y28" i="58"/>
  <c r="K28" i="58"/>
  <c r="F28" i="58"/>
  <c r="AH26" i="58"/>
  <c r="AG26" i="58"/>
  <c r="AF26" i="58"/>
  <c r="Y26" i="58"/>
  <c r="K26" i="58"/>
  <c r="F26" i="58"/>
  <c r="AH25" i="58"/>
  <c r="AG25" i="58"/>
  <c r="AF25" i="58"/>
  <c r="Y25" i="58"/>
  <c r="K25" i="58"/>
  <c r="F25" i="58"/>
  <c r="AH23" i="58"/>
  <c r="AG23" i="58"/>
  <c r="AF23" i="58"/>
  <c r="Y23" i="58"/>
  <c r="K23" i="58"/>
  <c r="F23" i="58"/>
  <c r="AH14" i="58"/>
  <c r="AG14" i="58"/>
  <c r="AF14" i="58"/>
  <c r="Y14" i="58"/>
  <c r="Z14" i="58" s="1"/>
  <c r="K14" i="58"/>
  <c r="F14" i="58"/>
  <c r="AH12" i="58"/>
  <c r="AG12" i="58"/>
  <c r="AF12" i="58"/>
  <c r="Y12" i="58"/>
  <c r="Z12" i="58" s="1"/>
  <c r="K12" i="58"/>
  <c r="F12" i="58"/>
  <c r="AH129" i="58"/>
  <c r="AG129" i="58"/>
  <c r="AF129" i="58"/>
  <c r="Y129" i="58"/>
  <c r="Z129" i="58" s="1"/>
  <c r="K129" i="58"/>
  <c r="F129" i="58"/>
  <c r="AH126" i="58"/>
  <c r="AG126" i="58"/>
  <c r="AF126" i="58"/>
  <c r="Y126" i="58"/>
  <c r="K126" i="58"/>
  <c r="F126" i="58"/>
  <c r="AH121" i="58"/>
  <c r="AG121" i="58"/>
  <c r="AF121" i="58"/>
  <c r="Y121" i="58"/>
  <c r="K121" i="58"/>
  <c r="F121" i="58"/>
  <c r="AH118" i="58"/>
  <c r="AG118" i="58"/>
  <c r="AF118" i="58"/>
  <c r="Y118" i="58"/>
  <c r="K118" i="58"/>
  <c r="F118" i="58"/>
  <c r="AH117" i="58"/>
  <c r="AG117" i="58"/>
  <c r="AF117" i="58"/>
  <c r="Y117" i="58"/>
  <c r="K117" i="58"/>
  <c r="F117" i="58"/>
  <c r="AH111" i="58"/>
  <c r="AG111" i="58"/>
  <c r="AF111" i="58"/>
  <c r="Y111" i="58"/>
  <c r="K111" i="58"/>
  <c r="F111" i="58"/>
  <c r="AH108" i="58"/>
  <c r="AG108" i="58"/>
  <c r="AF108" i="58"/>
  <c r="Y108" i="58"/>
  <c r="K108" i="58"/>
  <c r="F108" i="58"/>
  <c r="AH103" i="58"/>
  <c r="AG103" i="58"/>
  <c r="AF103" i="58"/>
  <c r="Y103" i="58"/>
  <c r="K103" i="58"/>
  <c r="F103" i="58"/>
  <c r="AH90" i="58"/>
  <c r="AG90" i="58"/>
  <c r="AF90" i="58"/>
  <c r="Y90" i="58"/>
  <c r="K90" i="58"/>
  <c r="F90" i="58"/>
  <c r="AH87" i="58"/>
  <c r="AG87" i="58"/>
  <c r="AF87" i="58"/>
  <c r="Y87" i="58"/>
  <c r="K87" i="58"/>
  <c r="F87" i="58"/>
  <c r="AH83" i="58"/>
  <c r="AG83" i="58"/>
  <c r="AF83" i="58"/>
  <c r="Y83" i="58"/>
  <c r="K83" i="58"/>
  <c r="F83" i="58"/>
  <c r="AH77" i="58"/>
  <c r="AG77" i="58"/>
  <c r="AF77" i="58"/>
  <c r="F77" i="58"/>
  <c r="AH73" i="58"/>
  <c r="AG73" i="58"/>
  <c r="AF73" i="58"/>
  <c r="Y73" i="58"/>
  <c r="K73" i="58"/>
  <c r="F73" i="58"/>
  <c r="AH62" i="58"/>
  <c r="AG62" i="58"/>
  <c r="AF62" i="58"/>
  <c r="Y62" i="58"/>
  <c r="K62" i="58"/>
  <c r="F62" i="58"/>
  <c r="AH56" i="58"/>
  <c r="AG56" i="58"/>
  <c r="AF56" i="58"/>
  <c r="Y56" i="58"/>
  <c r="K56" i="58"/>
  <c r="F56" i="58"/>
  <c r="AH43" i="58"/>
  <c r="AG43" i="58"/>
  <c r="AF43" i="58"/>
  <c r="Y43" i="58"/>
  <c r="K43" i="58"/>
  <c r="F43" i="58"/>
  <c r="AH29" i="58"/>
  <c r="AG29" i="58"/>
  <c r="AF29" i="58"/>
  <c r="Y29" i="58"/>
  <c r="K29" i="58"/>
  <c r="F29" i="58"/>
  <c r="AH15" i="58"/>
  <c r="AG15" i="58"/>
  <c r="AF15" i="58"/>
  <c r="Y15" i="58"/>
  <c r="K15" i="58"/>
  <c r="F15" i="58"/>
  <c r="AH67" i="58"/>
  <c r="AG67" i="58"/>
  <c r="AF67" i="58"/>
  <c r="Y67" i="58"/>
  <c r="F67" i="58"/>
  <c r="AH54" i="58"/>
  <c r="AG54" i="58"/>
  <c r="AF54" i="58"/>
  <c r="Y54" i="58"/>
  <c r="F54" i="58"/>
  <c r="AH51" i="58"/>
  <c r="AG51" i="58"/>
  <c r="AF51" i="58"/>
  <c r="Y51" i="58"/>
  <c r="F51" i="58"/>
  <c r="AH40" i="58"/>
  <c r="AG40" i="58"/>
  <c r="AF40" i="58"/>
  <c r="Y40" i="58"/>
  <c r="F40" i="58"/>
  <c r="AH36" i="58"/>
  <c r="AG36" i="58"/>
  <c r="AF36" i="58"/>
  <c r="Y36" i="58"/>
  <c r="F36" i="58"/>
  <c r="AH27" i="58"/>
  <c r="AG27" i="58"/>
  <c r="AF27" i="58"/>
  <c r="Y27" i="58"/>
  <c r="Z27" i="58" s="1"/>
  <c r="F27" i="58"/>
  <c r="AH24" i="58"/>
  <c r="AG24" i="58"/>
  <c r="AF24" i="58"/>
  <c r="Y24" i="58"/>
  <c r="F24" i="58"/>
  <c r="AH13" i="58"/>
  <c r="AG13" i="58"/>
  <c r="AF13" i="58"/>
  <c r="Y13" i="58"/>
  <c r="F13" i="58"/>
  <c r="AH10" i="58"/>
  <c r="AG10" i="58"/>
  <c r="AF10" i="58"/>
  <c r="Y10" i="58"/>
  <c r="Z10" i="58" s="1"/>
  <c r="F10" i="58"/>
  <c r="AH93" i="58"/>
  <c r="AG93" i="58"/>
  <c r="AF93" i="58"/>
  <c r="AH65" i="58"/>
  <c r="AG65" i="58"/>
  <c r="AF65" i="58"/>
  <c r="AH49" i="58"/>
  <c r="AG49" i="58"/>
  <c r="AF49" i="58"/>
  <c r="AH34" i="58"/>
  <c r="AG34" i="58"/>
  <c r="AF34" i="58"/>
  <c r="AH22" i="58"/>
  <c r="AG22" i="58"/>
  <c r="AF22" i="58"/>
  <c r="AG178" i="56"/>
  <c r="AF178" i="56"/>
  <c r="Y178" i="56"/>
  <c r="K178" i="56"/>
  <c r="F178" i="56"/>
  <c r="AG175" i="56"/>
  <c r="AF175" i="56"/>
  <c r="Y175" i="56"/>
  <c r="K175" i="56"/>
  <c r="F175" i="56"/>
  <c r="AG174" i="56"/>
  <c r="AF174" i="56"/>
  <c r="Y174" i="56"/>
  <c r="K174" i="56"/>
  <c r="F174" i="56"/>
  <c r="AG172" i="56"/>
  <c r="AF172" i="56"/>
  <c r="Y172" i="56"/>
  <c r="K172" i="56"/>
  <c r="F172" i="56"/>
  <c r="AG171" i="56"/>
  <c r="AF171" i="56"/>
  <c r="Y171" i="56"/>
  <c r="K171" i="56"/>
  <c r="F171" i="56"/>
  <c r="AG170" i="56"/>
  <c r="AF170" i="56"/>
  <c r="Y170" i="56"/>
  <c r="K170" i="56"/>
  <c r="F170" i="56"/>
  <c r="AG169" i="56"/>
  <c r="AF169" i="56"/>
  <c r="Y169" i="56"/>
  <c r="K169" i="56"/>
  <c r="F169" i="56"/>
  <c r="AG168" i="56"/>
  <c r="AF168" i="56"/>
  <c r="Y168" i="56"/>
  <c r="K168" i="56"/>
  <c r="F168" i="56"/>
  <c r="AG149" i="56"/>
  <c r="AF149" i="56"/>
  <c r="Y149" i="56"/>
  <c r="K149" i="56"/>
  <c r="F149" i="56"/>
  <c r="AG148" i="56"/>
  <c r="AF148" i="56"/>
  <c r="Y148" i="56"/>
  <c r="K148" i="56"/>
  <c r="F148" i="56"/>
  <c r="AG147" i="56"/>
  <c r="AF147" i="56"/>
  <c r="Y147" i="56"/>
  <c r="K147" i="56"/>
  <c r="F147" i="56"/>
  <c r="AG146" i="56"/>
  <c r="AF146" i="56"/>
  <c r="Y146" i="56"/>
  <c r="K146" i="56"/>
  <c r="F146" i="56"/>
  <c r="AG145" i="56"/>
  <c r="AF145" i="56"/>
  <c r="Y145" i="56"/>
  <c r="K145" i="56"/>
  <c r="F145" i="56"/>
  <c r="AG144" i="56"/>
  <c r="AF144" i="56"/>
  <c r="Y144" i="56"/>
  <c r="K144" i="56"/>
  <c r="F144" i="56"/>
  <c r="AG143" i="56"/>
  <c r="AF143" i="56"/>
  <c r="Y143" i="56"/>
  <c r="K143" i="56"/>
  <c r="F143" i="56"/>
  <c r="AG141" i="56"/>
  <c r="AF141" i="56"/>
  <c r="Y141" i="56"/>
  <c r="K141" i="56"/>
  <c r="F141" i="56"/>
  <c r="AG140" i="56"/>
  <c r="AF140" i="56"/>
  <c r="Y140" i="56"/>
  <c r="K140" i="56"/>
  <c r="F140" i="56"/>
  <c r="AG139" i="56"/>
  <c r="AF139" i="56"/>
  <c r="Y139" i="56"/>
  <c r="K139" i="56"/>
  <c r="F139" i="56"/>
  <c r="AG136" i="56"/>
  <c r="AF136" i="56"/>
  <c r="Y136" i="56"/>
  <c r="K136" i="56"/>
  <c r="F136" i="56"/>
  <c r="AG135" i="56"/>
  <c r="AF135" i="56"/>
  <c r="Y135" i="56"/>
  <c r="K135" i="56"/>
  <c r="F135" i="56"/>
  <c r="AG133" i="56"/>
  <c r="AF133" i="56"/>
  <c r="Y133" i="56"/>
  <c r="K133" i="56"/>
  <c r="F133" i="56"/>
  <c r="AG132" i="56"/>
  <c r="AF132" i="56"/>
  <c r="Y132" i="56"/>
  <c r="K132" i="56"/>
  <c r="F132" i="56"/>
  <c r="AG129" i="56"/>
  <c r="AF129" i="56"/>
  <c r="Y129" i="56"/>
  <c r="K129" i="56"/>
  <c r="F129" i="56"/>
  <c r="AG128" i="56"/>
  <c r="AF128" i="56"/>
  <c r="Y128" i="56"/>
  <c r="K128" i="56"/>
  <c r="F128" i="56"/>
  <c r="AG124" i="56"/>
  <c r="AF124" i="56"/>
  <c r="Y124" i="56"/>
  <c r="Z124" i="56" s="1"/>
  <c r="K124" i="56"/>
  <c r="F124" i="56"/>
  <c r="AG123" i="56"/>
  <c r="AF123" i="56"/>
  <c r="Y123" i="56"/>
  <c r="Z123" i="56" s="1"/>
  <c r="K123" i="56"/>
  <c r="F123" i="56"/>
  <c r="AG122" i="56"/>
  <c r="AF122" i="56"/>
  <c r="Y122" i="56"/>
  <c r="Z122" i="56" s="1"/>
  <c r="K122" i="56"/>
  <c r="F122" i="56"/>
  <c r="AG121" i="56"/>
  <c r="AF121" i="56"/>
  <c r="Y121" i="56"/>
  <c r="K121" i="56"/>
  <c r="F121" i="56"/>
  <c r="AG119" i="56"/>
  <c r="AF119" i="56"/>
  <c r="Y119" i="56"/>
  <c r="K119" i="56"/>
  <c r="F119" i="56"/>
  <c r="AG118" i="56"/>
  <c r="AF118" i="56"/>
  <c r="Y118" i="56"/>
  <c r="F118" i="56"/>
  <c r="AG117" i="56"/>
  <c r="AF117" i="56"/>
  <c r="Y117" i="56"/>
  <c r="K117" i="56"/>
  <c r="F117" i="56"/>
  <c r="AG116" i="56"/>
  <c r="AF116" i="56"/>
  <c r="Y116" i="56"/>
  <c r="K116" i="56"/>
  <c r="F116" i="56"/>
  <c r="AG113" i="56"/>
  <c r="AF113" i="56"/>
  <c r="Y113" i="56"/>
  <c r="Z113" i="56" s="1"/>
  <c r="K113" i="56"/>
  <c r="F113" i="56"/>
  <c r="AG112" i="56"/>
  <c r="AF112" i="56"/>
  <c r="Y112" i="56"/>
  <c r="K112" i="56"/>
  <c r="F112" i="56"/>
  <c r="AG111" i="56"/>
  <c r="AF111" i="56"/>
  <c r="Y111" i="56"/>
  <c r="K111" i="56"/>
  <c r="F111" i="56"/>
  <c r="AG110" i="56"/>
  <c r="AF110" i="56"/>
  <c r="Y110" i="56"/>
  <c r="F110" i="56"/>
  <c r="AG109" i="56"/>
  <c r="AF109" i="56"/>
  <c r="Y109" i="56"/>
  <c r="K109" i="56"/>
  <c r="F109" i="56"/>
  <c r="AG106" i="56"/>
  <c r="AF106" i="56"/>
  <c r="Y106" i="56"/>
  <c r="K106" i="56"/>
  <c r="F106" i="56"/>
  <c r="AG105" i="56"/>
  <c r="AF105" i="56"/>
  <c r="Y105" i="56"/>
  <c r="K105" i="56"/>
  <c r="F105" i="56"/>
  <c r="AG104" i="56"/>
  <c r="AF104" i="56"/>
  <c r="Y104" i="56"/>
  <c r="K104" i="56"/>
  <c r="F104" i="56"/>
  <c r="AG103" i="56"/>
  <c r="AF103" i="56"/>
  <c r="Y103" i="56"/>
  <c r="K103" i="56"/>
  <c r="F103" i="56"/>
  <c r="AG83" i="56"/>
  <c r="AF83" i="56"/>
  <c r="Y83" i="56"/>
  <c r="K83" i="56"/>
  <c r="AG82" i="56"/>
  <c r="AF82" i="56"/>
  <c r="Y82" i="56"/>
  <c r="K82" i="56"/>
  <c r="AG81" i="56"/>
  <c r="AF81" i="56"/>
  <c r="Y81" i="56"/>
  <c r="K81" i="56"/>
  <c r="AG80" i="56"/>
  <c r="AF80" i="56"/>
  <c r="Y80" i="56"/>
  <c r="K80" i="56"/>
  <c r="AG79" i="56"/>
  <c r="AF79" i="56"/>
  <c r="Y79" i="56"/>
  <c r="K79" i="56"/>
  <c r="AG76" i="56"/>
  <c r="AF76" i="56"/>
  <c r="Y76" i="56"/>
  <c r="Z76" i="56" s="1"/>
  <c r="K76" i="56"/>
  <c r="F76" i="56"/>
  <c r="AG75" i="56"/>
  <c r="AF75" i="56"/>
  <c r="Y75" i="56"/>
  <c r="K75" i="56"/>
  <c r="F75" i="56"/>
  <c r="AG70" i="56"/>
  <c r="AF70" i="56"/>
  <c r="Y70" i="56"/>
  <c r="K70" i="56"/>
  <c r="F70" i="56"/>
  <c r="AG69" i="56"/>
  <c r="AF69" i="56"/>
  <c r="Y69" i="56"/>
  <c r="K69" i="56"/>
  <c r="F69" i="56"/>
  <c r="AG66" i="56"/>
  <c r="AF66" i="56"/>
  <c r="Y66" i="56"/>
  <c r="K66" i="56"/>
  <c r="F66" i="56"/>
  <c r="AG65" i="56"/>
  <c r="AF65" i="56"/>
  <c r="Y65" i="56"/>
  <c r="K65" i="56"/>
  <c r="F65" i="56"/>
  <c r="AG62" i="56"/>
  <c r="AF62" i="56"/>
  <c r="Y62" i="56"/>
  <c r="Z62" i="56" s="1"/>
  <c r="K62" i="56"/>
  <c r="F62" i="56"/>
  <c r="AG61" i="56"/>
  <c r="AF61" i="56"/>
  <c r="Y61" i="56"/>
  <c r="Z61" i="56" s="1"/>
  <c r="K61" i="56"/>
  <c r="F61" i="56"/>
  <c r="AG58" i="56"/>
  <c r="AF58" i="56"/>
  <c r="Y58" i="56"/>
  <c r="Z58" i="56" s="1"/>
  <c r="K58" i="56"/>
  <c r="F58" i="56"/>
  <c r="AG57" i="56"/>
  <c r="AF57" i="56"/>
  <c r="Y57" i="56"/>
  <c r="K57" i="56"/>
  <c r="F57" i="56"/>
  <c r="AG35" i="56"/>
  <c r="AF35" i="56"/>
  <c r="Y35" i="56"/>
  <c r="K35" i="56"/>
  <c r="F35" i="56"/>
  <c r="AG34" i="56"/>
  <c r="AF34" i="56"/>
  <c r="Y34" i="56"/>
  <c r="Z34" i="56" s="1"/>
  <c r="K34" i="56"/>
  <c r="F34" i="56"/>
  <c r="AG32" i="56"/>
  <c r="AF32" i="56"/>
  <c r="Y32" i="56"/>
  <c r="Z32" i="56" s="1"/>
  <c r="K32" i="56"/>
  <c r="F32" i="56"/>
  <c r="AG31" i="56"/>
  <c r="AF31" i="56"/>
  <c r="Y31" i="56"/>
  <c r="Z31" i="56" s="1"/>
  <c r="K31" i="56"/>
  <c r="F31" i="56"/>
  <c r="AG30" i="56"/>
  <c r="AF30" i="56"/>
  <c r="Y30" i="56"/>
  <c r="Z30" i="56" s="1"/>
  <c r="K30" i="56"/>
  <c r="F30" i="56"/>
  <c r="AG27" i="56"/>
  <c r="AF27" i="56"/>
  <c r="Y27" i="56"/>
  <c r="K27" i="56"/>
  <c r="F27" i="56"/>
  <c r="AG26" i="56"/>
  <c r="AF26" i="56"/>
  <c r="Y26" i="56"/>
  <c r="K26" i="56"/>
  <c r="F26" i="56"/>
  <c r="AG25" i="56"/>
  <c r="AF25" i="56"/>
  <c r="Y25" i="56"/>
  <c r="K25" i="56"/>
  <c r="F25" i="56"/>
  <c r="AG24" i="56"/>
  <c r="AF24" i="56"/>
  <c r="Y24" i="56"/>
  <c r="K24" i="56"/>
  <c r="F24" i="56"/>
  <c r="AG23" i="56"/>
  <c r="AF23" i="56"/>
  <c r="Y23" i="56"/>
  <c r="K23" i="56"/>
  <c r="F23" i="56"/>
  <c r="AG21" i="56"/>
  <c r="AF21" i="56"/>
  <c r="Y21" i="56"/>
  <c r="K21" i="56"/>
  <c r="F21" i="56"/>
  <c r="AG20" i="56"/>
  <c r="AF20" i="56"/>
  <c r="Y20" i="56"/>
  <c r="K20" i="56"/>
  <c r="F20" i="56"/>
  <c r="AG176" i="56"/>
  <c r="AF176" i="56"/>
  <c r="Y176" i="56"/>
  <c r="K176" i="56"/>
  <c r="F176" i="56"/>
  <c r="AG166" i="56"/>
  <c r="AF166" i="56"/>
  <c r="Y166" i="56"/>
  <c r="K166" i="56"/>
  <c r="F166" i="56"/>
  <c r="AG165" i="56"/>
  <c r="AF165" i="56"/>
  <c r="Y165" i="56"/>
  <c r="K165" i="56"/>
  <c r="F165" i="56"/>
  <c r="AG164" i="56"/>
  <c r="AF164" i="56"/>
  <c r="Y164" i="56"/>
  <c r="K164" i="56"/>
  <c r="F164" i="56"/>
  <c r="AG162" i="56"/>
  <c r="AF162" i="56"/>
  <c r="Y162" i="56"/>
  <c r="K162" i="56"/>
  <c r="F162" i="56"/>
  <c r="AG160" i="56"/>
  <c r="AF160" i="56"/>
  <c r="Y160" i="56"/>
  <c r="K160" i="56"/>
  <c r="F160" i="56"/>
  <c r="AG159" i="56"/>
  <c r="AF159" i="56"/>
  <c r="Y159" i="56"/>
  <c r="K159" i="56"/>
  <c r="F159" i="56"/>
  <c r="AG157" i="56"/>
  <c r="AF157" i="56"/>
  <c r="Y157" i="56"/>
  <c r="Z157" i="56" s="1"/>
  <c r="K157" i="56"/>
  <c r="F157" i="56"/>
  <c r="AG155" i="56"/>
  <c r="AF155" i="56"/>
  <c r="Y155" i="56"/>
  <c r="Z155" i="56" s="1"/>
  <c r="K155" i="56"/>
  <c r="F155" i="56"/>
  <c r="AG154" i="56"/>
  <c r="AF154" i="56"/>
  <c r="Y154" i="56"/>
  <c r="K154" i="56"/>
  <c r="F154" i="56"/>
  <c r="AG153" i="56"/>
  <c r="AF153" i="56"/>
  <c r="Y153" i="56"/>
  <c r="Z153" i="56" s="1"/>
  <c r="K153" i="56"/>
  <c r="F153" i="56"/>
  <c r="AG151" i="56"/>
  <c r="AF151" i="56"/>
  <c r="Y151" i="56"/>
  <c r="K151" i="56"/>
  <c r="F151" i="56"/>
  <c r="AG137" i="56"/>
  <c r="AF137" i="56"/>
  <c r="Y137" i="56"/>
  <c r="K137" i="56"/>
  <c r="F137" i="56"/>
  <c r="AG130" i="56"/>
  <c r="AF130" i="56"/>
  <c r="Y130" i="56"/>
  <c r="K130" i="56"/>
  <c r="F130" i="56"/>
  <c r="AG126" i="56"/>
  <c r="AF126" i="56"/>
  <c r="Y126" i="56"/>
  <c r="K126" i="56"/>
  <c r="F126" i="56"/>
  <c r="AG125" i="56"/>
  <c r="AF125" i="56"/>
  <c r="Y125" i="56"/>
  <c r="Z125" i="56" s="1"/>
  <c r="K125" i="56"/>
  <c r="F125" i="56"/>
  <c r="AG114" i="56"/>
  <c r="AF114" i="56"/>
  <c r="Y114" i="56"/>
  <c r="Z114" i="56" s="1"/>
  <c r="K114" i="56"/>
  <c r="F114" i="56"/>
  <c r="AG107" i="56"/>
  <c r="AF107" i="56"/>
  <c r="Y107" i="56"/>
  <c r="K107" i="56"/>
  <c r="F107" i="56"/>
  <c r="AG101" i="56"/>
  <c r="AF101" i="56"/>
  <c r="Y101" i="56"/>
  <c r="K101" i="56"/>
  <c r="F101" i="56"/>
  <c r="AG100" i="56"/>
  <c r="AF100" i="56"/>
  <c r="Y100" i="56"/>
  <c r="K100" i="56"/>
  <c r="F100" i="56"/>
  <c r="AG99" i="56"/>
  <c r="AF99" i="56"/>
  <c r="Y99" i="56"/>
  <c r="K99" i="56"/>
  <c r="F99" i="56"/>
  <c r="AG97" i="56"/>
  <c r="AF97" i="56"/>
  <c r="Y97" i="56"/>
  <c r="K97" i="56"/>
  <c r="F97" i="56"/>
  <c r="AG95" i="56"/>
  <c r="AF95" i="56"/>
  <c r="Y95" i="56"/>
  <c r="Z95" i="56" s="1"/>
  <c r="K95" i="56"/>
  <c r="F95" i="56"/>
  <c r="AG93" i="56"/>
  <c r="AF93" i="56"/>
  <c r="Y93" i="56"/>
  <c r="K93" i="56"/>
  <c r="F93" i="56"/>
  <c r="AG91" i="56"/>
  <c r="AF91" i="56"/>
  <c r="Y91" i="56"/>
  <c r="Z91" i="56" s="1"/>
  <c r="K91" i="56"/>
  <c r="F91" i="56"/>
  <c r="AG89" i="56"/>
  <c r="AF89" i="56"/>
  <c r="Y89" i="56"/>
  <c r="F89" i="56"/>
  <c r="AG88" i="56"/>
  <c r="AF88" i="56"/>
  <c r="Y88" i="56"/>
  <c r="K88" i="56"/>
  <c r="F88" i="56"/>
  <c r="AG86" i="56"/>
  <c r="AF86" i="56"/>
  <c r="Y86" i="56"/>
  <c r="Z86" i="56" s="1"/>
  <c r="K86" i="56"/>
  <c r="AG84" i="56"/>
  <c r="AF84" i="56"/>
  <c r="Y84" i="56"/>
  <c r="K84" i="56"/>
  <c r="AG77" i="56"/>
  <c r="AF77" i="56"/>
  <c r="Y77" i="56"/>
  <c r="Z77" i="56" s="1"/>
  <c r="K77" i="56"/>
  <c r="AG73" i="56"/>
  <c r="AF73" i="56"/>
  <c r="Y73" i="56"/>
  <c r="K73" i="56"/>
  <c r="F73" i="56"/>
  <c r="AG72" i="56"/>
  <c r="AF72" i="56"/>
  <c r="Y72" i="56"/>
  <c r="K72" i="56"/>
  <c r="F72" i="56"/>
  <c r="AG71" i="56"/>
  <c r="AF71" i="56"/>
  <c r="Y71" i="56"/>
  <c r="K71" i="56"/>
  <c r="F71" i="56"/>
  <c r="AG67" i="56"/>
  <c r="AF67" i="56"/>
  <c r="Y67" i="56"/>
  <c r="K67" i="56"/>
  <c r="F67" i="56"/>
  <c r="AG63" i="56"/>
  <c r="AF63" i="56"/>
  <c r="Y63" i="56"/>
  <c r="K63" i="56"/>
  <c r="F63" i="56"/>
  <c r="AG59" i="56"/>
  <c r="AF59" i="56"/>
  <c r="Y59" i="56"/>
  <c r="Z59" i="56" s="1"/>
  <c r="K59" i="56"/>
  <c r="F59" i="56"/>
  <c r="AG55" i="56"/>
  <c r="AF55" i="56"/>
  <c r="Y55" i="56"/>
  <c r="K55" i="56"/>
  <c r="F55" i="56"/>
  <c r="AG54" i="56"/>
  <c r="AF54" i="56"/>
  <c r="Y54" i="56"/>
  <c r="K54" i="56"/>
  <c r="F54" i="56"/>
  <c r="AG53" i="56"/>
  <c r="AF53" i="56"/>
  <c r="Y53" i="56"/>
  <c r="K53" i="56"/>
  <c r="F53" i="56"/>
  <c r="AG51" i="56"/>
  <c r="AF51" i="56"/>
  <c r="Y51" i="56"/>
  <c r="K51" i="56"/>
  <c r="F51" i="56"/>
  <c r="AG49" i="56"/>
  <c r="AF49" i="56"/>
  <c r="Y49" i="56"/>
  <c r="K49" i="56"/>
  <c r="F49" i="56"/>
  <c r="AG47" i="56"/>
  <c r="AF47" i="56"/>
  <c r="Y47" i="56"/>
  <c r="K47" i="56"/>
  <c r="F47" i="56"/>
  <c r="AG45" i="56"/>
  <c r="AF45" i="56"/>
  <c r="Y45" i="56"/>
  <c r="K45" i="56"/>
  <c r="F45" i="56"/>
  <c r="AG43" i="56"/>
  <c r="AF43" i="56"/>
  <c r="Y43" i="56"/>
  <c r="K43" i="56"/>
  <c r="F43" i="56"/>
  <c r="AG41" i="56"/>
  <c r="AF41" i="56"/>
  <c r="Y41" i="56"/>
  <c r="K41" i="56"/>
  <c r="F41" i="56"/>
  <c r="AG40" i="56"/>
  <c r="AF40" i="56"/>
  <c r="Y40" i="56"/>
  <c r="K40" i="56"/>
  <c r="F40" i="56"/>
  <c r="AG38" i="56"/>
  <c r="AF38" i="56"/>
  <c r="Y38" i="56"/>
  <c r="K38" i="56"/>
  <c r="F38" i="56"/>
  <c r="AG36" i="56"/>
  <c r="AF36" i="56"/>
  <c r="Y36" i="56"/>
  <c r="K36" i="56"/>
  <c r="F36" i="56"/>
  <c r="AG28" i="56"/>
  <c r="AF28" i="56"/>
  <c r="Y28" i="56"/>
  <c r="K28" i="56"/>
  <c r="F28" i="56"/>
  <c r="AG17" i="56"/>
  <c r="AF17" i="56"/>
  <c r="Y17" i="56"/>
  <c r="Z17" i="56" s="1"/>
  <c r="K17" i="56"/>
  <c r="F17" i="56"/>
  <c r="AG16" i="56"/>
  <c r="AF16" i="56"/>
  <c r="Y16" i="56"/>
  <c r="K16" i="56"/>
  <c r="AG15" i="56"/>
  <c r="AF15" i="56"/>
  <c r="Y15" i="56"/>
  <c r="K15" i="56"/>
  <c r="AG14" i="56"/>
  <c r="AF14" i="56"/>
  <c r="Y14" i="56"/>
  <c r="K14" i="56"/>
  <c r="AG13" i="56"/>
  <c r="AF13" i="56"/>
  <c r="Y13" i="56"/>
  <c r="K13" i="56"/>
  <c r="AG12" i="56"/>
  <c r="AF12" i="56"/>
  <c r="Y12" i="56"/>
  <c r="K12" i="56"/>
  <c r="AG9" i="56"/>
  <c r="AF9" i="56"/>
  <c r="Y9" i="56"/>
  <c r="K9" i="56"/>
  <c r="AG177" i="56"/>
  <c r="AF177" i="56"/>
  <c r="Y177" i="56"/>
  <c r="K177" i="56"/>
  <c r="F177" i="56"/>
  <c r="AG173" i="56"/>
  <c r="AF173" i="56"/>
  <c r="Y173" i="56"/>
  <c r="K173" i="56"/>
  <c r="F173" i="56"/>
  <c r="AG167" i="56"/>
  <c r="AF167" i="56"/>
  <c r="Y167" i="56"/>
  <c r="K167" i="56"/>
  <c r="F167" i="56"/>
  <c r="AG142" i="56"/>
  <c r="AF142" i="56"/>
  <c r="Y142" i="56"/>
  <c r="K142" i="56"/>
  <c r="F142" i="56"/>
  <c r="AG138" i="56"/>
  <c r="AF138" i="56"/>
  <c r="Y138" i="56"/>
  <c r="K138" i="56"/>
  <c r="F138" i="56"/>
  <c r="AG134" i="56"/>
  <c r="AF134" i="56"/>
  <c r="Y134" i="56"/>
  <c r="K134" i="56"/>
  <c r="F134" i="56"/>
  <c r="AG131" i="56"/>
  <c r="AF131" i="56"/>
  <c r="Y131" i="56"/>
  <c r="K131" i="56"/>
  <c r="F131" i="56"/>
  <c r="AG127" i="56"/>
  <c r="AF127" i="56"/>
  <c r="Y127" i="56"/>
  <c r="K127" i="56"/>
  <c r="F127" i="56"/>
  <c r="AG120" i="56"/>
  <c r="AF120" i="56"/>
  <c r="Y120" i="56"/>
  <c r="Z120" i="56" s="1"/>
  <c r="K120" i="56"/>
  <c r="F120" i="56"/>
  <c r="AG115" i="56"/>
  <c r="AF115" i="56"/>
  <c r="Y115" i="56"/>
  <c r="K115" i="56"/>
  <c r="F115" i="56"/>
  <c r="AG108" i="56"/>
  <c r="AF108" i="56"/>
  <c r="Y108" i="56"/>
  <c r="K108" i="56"/>
  <c r="F108" i="56"/>
  <c r="AG102" i="56"/>
  <c r="AF102" i="56"/>
  <c r="Y102" i="56"/>
  <c r="K102" i="56"/>
  <c r="F102" i="56"/>
  <c r="AG78" i="56"/>
  <c r="AF78" i="56"/>
  <c r="Y78" i="56"/>
  <c r="Z78" i="56" s="1"/>
  <c r="K78" i="56"/>
  <c r="AG74" i="56"/>
  <c r="AF74" i="56"/>
  <c r="Y74" i="56"/>
  <c r="K74" i="56"/>
  <c r="F74" i="56"/>
  <c r="AG68" i="56"/>
  <c r="AF68" i="56"/>
  <c r="Y68" i="56"/>
  <c r="K68" i="56"/>
  <c r="F68" i="56"/>
  <c r="AG64" i="56"/>
  <c r="AF64" i="56"/>
  <c r="Y64" i="56"/>
  <c r="K64" i="56"/>
  <c r="F64" i="56"/>
  <c r="AG60" i="56"/>
  <c r="AF60" i="56"/>
  <c r="Y60" i="56"/>
  <c r="Z60" i="56" s="1"/>
  <c r="K60" i="56"/>
  <c r="F60" i="56"/>
  <c r="AG56" i="56"/>
  <c r="AF56" i="56"/>
  <c r="Y56" i="56"/>
  <c r="K56" i="56"/>
  <c r="F56" i="56"/>
  <c r="AG29" i="56"/>
  <c r="AF29" i="56"/>
  <c r="Y29" i="56"/>
  <c r="Z29" i="56" s="1"/>
  <c r="K29" i="56"/>
  <c r="F29" i="56"/>
  <c r="AG22" i="56"/>
  <c r="AF22" i="56"/>
  <c r="Y22" i="56"/>
  <c r="K22" i="56"/>
  <c r="F22" i="56"/>
  <c r="AG18" i="56"/>
  <c r="AF18" i="56"/>
  <c r="Y18" i="56"/>
  <c r="Z18" i="56" s="1"/>
  <c r="K18" i="56"/>
  <c r="F18" i="56"/>
  <c r="AF15" i="55"/>
  <c r="AE15" i="55"/>
  <c r="AD15" i="55"/>
  <c r="F15" i="55"/>
  <c r="AG163" i="56"/>
  <c r="AF163" i="56"/>
  <c r="Y163" i="56"/>
  <c r="F163" i="56"/>
  <c r="AG161" i="56"/>
  <c r="AF161" i="56"/>
  <c r="Y161" i="56"/>
  <c r="F161" i="56"/>
  <c r="AG158" i="56"/>
  <c r="AF158" i="56"/>
  <c r="Y158" i="56"/>
  <c r="F158" i="56"/>
  <c r="AG156" i="56"/>
  <c r="AF156" i="56"/>
  <c r="Y156" i="56"/>
  <c r="Z156" i="56" s="1"/>
  <c r="F156" i="56"/>
  <c r="AG152" i="56"/>
  <c r="AF152" i="56"/>
  <c r="Y152" i="56"/>
  <c r="Z152" i="56" s="1"/>
  <c r="F152" i="56"/>
  <c r="AG98" i="56"/>
  <c r="AF98" i="56"/>
  <c r="Y98" i="56"/>
  <c r="Z98" i="56" s="1"/>
  <c r="F98" i="56"/>
  <c r="AG96" i="56"/>
  <c r="AF96" i="56"/>
  <c r="Y96" i="56"/>
  <c r="F96" i="56"/>
  <c r="AG94" i="56"/>
  <c r="AF94" i="56"/>
  <c r="Y94" i="56"/>
  <c r="F94" i="56"/>
  <c r="AG92" i="56"/>
  <c r="AF92" i="56"/>
  <c r="Y92" i="56"/>
  <c r="F92" i="56"/>
  <c r="AG90" i="56"/>
  <c r="AF90" i="56"/>
  <c r="Y90" i="56"/>
  <c r="F90" i="56"/>
  <c r="AG87" i="56"/>
  <c r="AF87" i="56"/>
  <c r="Y87" i="56"/>
  <c r="Z87" i="56" s="1"/>
  <c r="AG52" i="56"/>
  <c r="AF52" i="56"/>
  <c r="Y52" i="56"/>
  <c r="F52" i="56"/>
  <c r="AG50" i="56"/>
  <c r="AF50" i="56"/>
  <c r="Y50" i="56"/>
  <c r="F50" i="56"/>
  <c r="AG48" i="56"/>
  <c r="AF48" i="56"/>
  <c r="Y48" i="56"/>
  <c r="F48" i="56"/>
  <c r="AG46" i="56"/>
  <c r="AF46" i="56"/>
  <c r="Y46" i="56"/>
  <c r="F46" i="56"/>
  <c r="AG44" i="56"/>
  <c r="AF44" i="56"/>
  <c r="Y44" i="56"/>
  <c r="F44" i="56"/>
  <c r="AG42" i="56"/>
  <c r="AF42" i="56"/>
  <c r="Y42" i="56"/>
  <c r="F42" i="56"/>
  <c r="AG39" i="56"/>
  <c r="AF39" i="56"/>
  <c r="Y39" i="56"/>
  <c r="F39" i="56"/>
  <c r="AG150" i="56"/>
  <c r="AF150" i="56"/>
  <c r="Y150" i="56"/>
  <c r="U150" i="56"/>
  <c r="AG85" i="56"/>
  <c r="AF85" i="56"/>
  <c r="AI37" i="56"/>
  <c r="Y37" i="56"/>
  <c r="U37" i="56"/>
  <c r="AH11" i="35"/>
  <c r="AG11" i="35"/>
  <c r="AF11" i="35"/>
  <c r="Y11" i="35"/>
  <c r="AH9" i="35"/>
  <c r="AG9" i="35"/>
  <c r="AF9" i="35"/>
  <c r="Y9" i="35"/>
  <c r="AH14" i="35"/>
  <c r="AG14" i="35"/>
  <c r="AF14" i="35"/>
  <c r="Y14" i="35"/>
  <c r="AH13" i="35"/>
  <c r="AG13" i="35"/>
  <c r="AF13" i="35"/>
  <c r="Y13" i="35"/>
  <c r="AH34" i="35"/>
  <c r="AG34" i="35"/>
  <c r="AF34" i="35"/>
  <c r="Y34" i="35"/>
  <c r="AH33" i="35"/>
  <c r="AG33" i="35"/>
  <c r="AF33" i="35"/>
  <c r="Y33" i="35"/>
  <c r="AH29" i="35"/>
  <c r="AG29" i="35"/>
  <c r="AF29" i="35"/>
  <c r="Y29" i="35"/>
  <c r="AH28" i="35"/>
  <c r="AG28" i="35"/>
  <c r="AF28" i="35"/>
  <c r="Y28" i="35"/>
  <c r="AH27" i="35"/>
  <c r="AG27" i="35"/>
  <c r="AF27" i="35"/>
  <c r="Y27" i="35"/>
  <c r="AH26" i="35"/>
  <c r="AG26" i="35"/>
  <c r="AF26" i="35"/>
  <c r="Y26" i="35"/>
  <c r="AH25" i="35"/>
  <c r="AG25" i="35"/>
  <c r="AF25" i="35"/>
  <c r="Y25" i="35"/>
  <c r="AH24" i="35"/>
  <c r="AG24" i="35"/>
  <c r="AF24" i="35"/>
  <c r="Y24" i="35"/>
  <c r="Z24" i="35" s="1"/>
  <c r="AH35" i="35"/>
  <c r="AG35" i="35"/>
  <c r="AF35" i="35"/>
  <c r="Y35" i="35"/>
  <c r="AH31" i="35"/>
  <c r="AG31" i="35"/>
  <c r="AF31" i="35"/>
  <c r="Y31" i="35"/>
  <c r="AH30" i="35"/>
  <c r="AG30" i="35"/>
  <c r="AF30" i="35"/>
  <c r="Y30" i="35"/>
  <c r="AH21" i="35"/>
  <c r="AG21" i="35"/>
  <c r="AF21" i="35"/>
  <c r="Y21" i="35"/>
  <c r="Z21" i="35" s="1"/>
  <c r="AH20" i="35"/>
  <c r="AG20" i="35"/>
  <c r="AF20" i="35"/>
  <c r="Y20" i="35"/>
  <c r="Z20" i="35" s="1"/>
  <c r="AH18" i="35"/>
  <c r="AG18" i="35"/>
  <c r="AF18" i="35"/>
  <c r="Y18" i="35"/>
  <c r="AH17" i="35"/>
  <c r="AG17" i="35"/>
  <c r="AF17" i="35"/>
  <c r="Y17" i="35"/>
  <c r="AH15" i="35"/>
  <c r="AG15" i="35"/>
  <c r="AF15" i="35"/>
  <c r="Y15" i="35"/>
  <c r="AH36" i="35"/>
  <c r="AG36" i="35"/>
  <c r="AF36" i="35"/>
  <c r="Y36" i="35"/>
  <c r="AH32" i="35"/>
  <c r="AG32" i="35"/>
  <c r="AF32" i="35"/>
  <c r="Y32" i="35"/>
  <c r="AH22" i="35"/>
  <c r="AG22" i="35"/>
  <c r="AF22" i="35"/>
  <c r="Y22" i="35"/>
  <c r="Z22" i="35" s="1"/>
  <c r="AH19" i="35"/>
  <c r="AG19" i="35"/>
  <c r="AF19" i="35"/>
  <c r="Y19" i="35"/>
  <c r="AH16" i="35"/>
  <c r="AG16" i="35"/>
  <c r="AF16" i="35"/>
  <c r="Y16" i="35"/>
  <c r="AH12" i="35"/>
  <c r="AG12" i="35"/>
  <c r="AF12" i="35"/>
  <c r="Y12" i="35"/>
  <c r="AF179" i="55"/>
  <c r="AE179" i="55"/>
  <c r="AD179" i="55"/>
  <c r="F179" i="55"/>
  <c r="AF176" i="55"/>
  <c r="AE176" i="55"/>
  <c r="AD176" i="55"/>
  <c r="F176" i="55"/>
  <c r="AF175" i="55"/>
  <c r="AE175" i="55"/>
  <c r="AD175" i="55"/>
  <c r="F175" i="55"/>
  <c r="AF173" i="55"/>
  <c r="AE173" i="55"/>
  <c r="AD173" i="55"/>
  <c r="F173" i="55"/>
  <c r="AF172" i="55"/>
  <c r="AE172" i="55"/>
  <c r="AD172" i="55"/>
  <c r="F172" i="55"/>
  <c r="AF171" i="55"/>
  <c r="AE171" i="55"/>
  <c r="AD171" i="55"/>
  <c r="F171" i="55"/>
  <c r="AF170" i="55"/>
  <c r="AE170" i="55"/>
  <c r="AD170" i="55"/>
  <c r="F170" i="55"/>
  <c r="AF169" i="55"/>
  <c r="AE169" i="55"/>
  <c r="AD169" i="55"/>
  <c r="F169" i="55"/>
  <c r="AF150" i="55"/>
  <c r="AE150" i="55"/>
  <c r="AD150" i="55"/>
  <c r="F150" i="55"/>
  <c r="AF149" i="55"/>
  <c r="AE149" i="55"/>
  <c r="AD149" i="55"/>
  <c r="F149" i="55"/>
  <c r="AF148" i="55"/>
  <c r="AE148" i="55"/>
  <c r="AD148" i="55"/>
  <c r="F148" i="55"/>
  <c r="AF147" i="55"/>
  <c r="AE147" i="55"/>
  <c r="AD147" i="55"/>
  <c r="F147" i="55"/>
  <c r="AF146" i="55"/>
  <c r="AE146" i="55"/>
  <c r="AD146" i="55"/>
  <c r="F146" i="55"/>
  <c r="AF145" i="55"/>
  <c r="AE145" i="55"/>
  <c r="AD145" i="55"/>
  <c r="F145" i="55"/>
  <c r="AF144" i="55"/>
  <c r="AE144" i="55"/>
  <c r="AD144" i="55"/>
  <c r="F144" i="55"/>
  <c r="AF142" i="55"/>
  <c r="AE142" i="55"/>
  <c r="AD142" i="55"/>
  <c r="F142" i="55"/>
  <c r="AF141" i="55"/>
  <c r="AE141" i="55"/>
  <c r="AD141" i="55"/>
  <c r="F141" i="55"/>
  <c r="AF140" i="55"/>
  <c r="AE140" i="55"/>
  <c r="AD140" i="55"/>
  <c r="F140" i="55"/>
  <c r="AF137" i="55"/>
  <c r="AE137" i="55"/>
  <c r="AD137" i="55"/>
  <c r="F137" i="55"/>
  <c r="AF136" i="55"/>
  <c r="AE136" i="55"/>
  <c r="AD136" i="55"/>
  <c r="F136" i="55"/>
  <c r="AF134" i="55"/>
  <c r="AE134" i="55"/>
  <c r="AD134" i="55"/>
  <c r="F134" i="55"/>
  <c r="AF133" i="55"/>
  <c r="AE133" i="55"/>
  <c r="AD133" i="55"/>
  <c r="F133" i="55"/>
  <c r="AF130" i="55"/>
  <c r="AE130" i="55"/>
  <c r="AD130" i="55"/>
  <c r="F130" i="55"/>
  <c r="AF129" i="55"/>
  <c r="AE129" i="55"/>
  <c r="AD129" i="55"/>
  <c r="F129" i="55"/>
  <c r="AF125" i="55"/>
  <c r="AE125" i="55"/>
  <c r="AD125" i="55"/>
  <c r="F125" i="55"/>
  <c r="AF124" i="55"/>
  <c r="AE124" i="55"/>
  <c r="AD124" i="55"/>
  <c r="F124" i="55"/>
  <c r="AF123" i="55"/>
  <c r="AE123" i="55"/>
  <c r="AD123" i="55"/>
  <c r="F123" i="55"/>
  <c r="AF122" i="55"/>
  <c r="AE122" i="55"/>
  <c r="AD122" i="55"/>
  <c r="F122" i="55"/>
  <c r="AF120" i="55"/>
  <c r="AE120" i="55"/>
  <c r="AD120" i="55"/>
  <c r="F120" i="55"/>
  <c r="AF119" i="55"/>
  <c r="AE119" i="55"/>
  <c r="AD119" i="55"/>
  <c r="F119" i="55"/>
  <c r="AF118" i="55"/>
  <c r="AE118" i="55"/>
  <c r="AD118" i="55"/>
  <c r="F118" i="55"/>
  <c r="AF117" i="55"/>
  <c r="AE117" i="55"/>
  <c r="AD117" i="55"/>
  <c r="F117" i="55"/>
  <c r="AF114" i="55"/>
  <c r="AE114" i="55"/>
  <c r="AD114" i="55"/>
  <c r="F114" i="55"/>
  <c r="AF113" i="55"/>
  <c r="AE113" i="55"/>
  <c r="AD113" i="55"/>
  <c r="F113" i="55"/>
  <c r="AF112" i="55"/>
  <c r="AE112" i="55"/>
  <c r="AD112" i="55"/>
  <c r="F112" i="55"/>
  <c r="AF111" i="55"/>
  <c r="AE111" i="55"/>
  <c r="AD111" i="55"/>
  <c r="F111" i="55"/>
  <c r="AF110" i="55"/>
  <c r="AE110" i="55"/>
  <c r="AD110" i="55"/>
  <c r="F110" i="55"/>
  <c r="AF107" i="55"/>
  <c r="AE107" i="55"/>
  <c r="AD107" i="55"/>
  <c r="F107" i="55"/>
  <c r="AF106" i="55"/>
  <c r="AE106" i="55"/>
  <c r="AD106" i="55"/>
  <c r="F106" i="55"/>
  <c r="AF105" i="55"/>
  <c r="AE105" i="55"/>
  <c r="AD105" i="55"/>
  <c r="F105" i="55"/>
  <c r="AF104" i="55"/>
  <c r="AE104" i="55"/>
  <c r="AD104" i="55"/>
  <c r="F104" i="55"/>
  <c r="AF84" i="55"/>
  <c r="AE84" i="55"/>
  <c r="AD84" i="55"/>
  <c r="F84" i="55"/>
  <c r="AF83" i="55"/>
  <c r="AE83" i="55"/>
  <c r="AD83" i="55"/>
  <c r="F83" i="55"/>
  <c r="AF82" i="55"/>
  <c r="AE82" i="55"/>
  <c r="AD82" i="55"/>
  <c r="F82" i="55"/>
  <c r="AF81" i="55"/>
  <c r="AE81" i="55"/>
  <c r="AD81" i="55"/>
  <c r="F81" i="55"/>
  <c r="AF80" i="55"/>
  <c r="AE80" i="55"/>
  <c r="AD80" i="55"/>
  <c r="F80" i="55"/>
  <c r="AF77" i="55"/>
  <c r="AE77" i="55"/>
  <c r="AD77" i="55"/>
  <c r="F77" i="55"/>
  <c r="AF76" i="55"/>
  <c r="AE76" i="55"/>
  <c r="AD76" i="55"/>
  <c r="F76" i="55"/>
  <c r="AF71" i="55"/>
  <c r="AE71" i="55"/>
  <c r="AD71" i="55"/>
  <c r="F71" i="55"/>
  <c r="AF70" i="55"/>
  <c r="AE70" i="55"/>
  <c r="AD70" i="55"/>
  <c r="F70" i="55"/>
  <c r="AF67" i="55"/>
  <c r="AE67" i="55"/>
  <c r="AD67" i="55"/>
  <c r="F67" i="55"/>
  <c r="AF66" i="55"/>
  <c r="AE66" i="55"/>
  <c r="AD66" i="55"/>
  <c r="F66" i="55"/>
  <c r="AF63" i="55"/>
  <c r="AE63" i="55"/>
  <c r="AD63" i="55"/>
  <c r="F63" i="55"/>
  <c r="AF62" i="55"/>
  <c r="AE62" i="55"/>
  <c r="AD62" i="55"/>
  <c r="F62" i="55"/>
  <c r="AF59" i="55"/>
  <c r="AE59" i="55"/>
  <c r="AD59" i="55"/>
  <c r="F59" i="55"/>
  <c r="AF58" i="55"/>
  <c r="AE58" i="55"/>
  <c r="AD58" i="55"/>
  <c r="F58" i="55"/>
  <c r="AF36" i="55"/>
  <c r="AE36" i="55"/>
  <c r="AD36" i="55"/>
  <c r="F36" i="55"/>
  <c r="AF35" i="55"/>
  <c r="AE35" i="55"/>
  <c r="AD35" i="55"/>
  <c r="F35" i="55"/>
  <c r="AF32" i="55"/>
  <c r="AE32" i="55"/>
  <c r="AD32" i="55"/>
  <c r="F32" i="55"/>
  <c r="AF31" i="55"/>
  <c r="AE31" i="55"/>
  <c r="AD31" i="55"/>
  <c r="F31" i="55"/>
  <c r="AF30" i="55"/>
  <c r="AE30" i="55"/>
  <c r="AD30" i="55"/>
  <c r="F30" i="55"/>
  <c r="AF27" i="55"/>
  <c r="AE27" i="55"/>
  <c r="AD27" i="55"/>
  <c r="F27" i="55"/>
  <c r="AF26" i="55"/>
  <c r="AE26" i="55"/>
  <c r="AD26" i="55"/>
  <c r="F26" i="55"/>
  <c r="AF25" i="55"/>
  <c r="AE25" i="55"/>
  <c r="AD25" i="55"/>
  <c r="F25" i="55"/>
  <c r="AF24" i="55"/>
  <c r="AE24" i="55"/>
  <c r="AD24" i="55"/>
  <c r="F24" i="55"/>
  <c r="AF23" i="55"/>
  <c r="AE23" i="55"/>
  <c r="AD23" i="55"/>
  <c r="F23" i="55"/>
  <c r="AF21" i="55"/>
  <c r="AE21" i="55"/>
  <c r="AD21" i="55"/>
  <c r="F21" i="55"/>
  <c r="AF20" i="55"/>
  <c r="AE20" i="55"/>
  <c r="AD20" i="55"/>
  <c r="F20" i="55"/>
  <c r="AF177" i="55"/>
  <c r="AE177" i="55"/>
  <c r="AD177" i="55"/>
  <c r="F177" i="55"/>
  <c r="AF167" i="55"/>
  <c r="AE167" i="55"/>
  <c r="AD167" i="55"/>
  <c r="F167" i="55"/>
  <c r="AF166" i="55"/>
  <c r="AE166" i="55"/>
  <c r="AD166" i="55"/>
  <c r="F166" i="55"/>
  <c r="AF165" i="55"/>
  <c r="AE165" i="55"/>
  <c r="AD165" i="55"/>
  <c r="F165" i="55"/>
  <c r="AF163" i="55"/>
  <c r="AE163" i="55"/>
  <c r="AD163" i="55"/>
  <c r="F163" i="55"/>
  <c r="AF161" i="55"/>
  <c r="AE161" i="55"/>
  <c r="AD161" i="55"/>
  <c r="F161" i="55"/>
  <c r="AF160" i="55"/>
  <c r="AE160" i="55"/>
  <c r="AD160" i="55"/>
  <c r="F160" i="55"/>
  <c r="AF158" i="55"/>
  <c r="AE158" i="55"/>
  <c r="AD158" i="55"/>
  <c r="F158" i="55"/>
  <c r="AF156" i="55"/>
  <c r="AE156" i="55"/>
  <c r="AD156" i="55"/>
  <c r="F156" i="55"/>
  <c r="AF155" i="55"/>
  <c r="AE155" i="55"/>
  <c r="AD155" i="55"/>
  <c r="F155" i="55"/>
  <c r="AF154" i="55"/>
  <c r="AE154" i="55"/>
  <c r="AD154" i="55"/>
  <c r="F154" i="55"/>
  <c r="AF152" i="55"/>
  <c r="AE152" i="55"/>
  <c r="AD152" i="55"/>
  <c r="F152" i="55"/>
  <c r="AF138" i="55"/>
  <c r="AE138" i="55"/>
  <c r="AD138" i="55"/>
  <c r="F138" i="55"/>
  <c r="AF131" i="55"/>
  <c r="AE131" i="55"/>
  <c r="AD131" i="55"/>
  <c r="F131" i="55"/>
  <c r="AF127" i="55"/>
  <c r="AE127" i="55"/>
  <c r="AD127" i="55"/>
  <c r="F127" i="55"/>
  <c r="AF126" i="55"/>
  <c r="AE126" i="55"/>
  <c r="AD126" i="55"/>
  <c r="F126" i="55"/>
  <c r="AF115" i="55"/>
  <c r="AE115" i="55"/>
  <c r="AD115" i="55"/>
  <c r="F115" i="55"/>
  <c r="AF108" i="55"/>
  <c r="AE108" i="55"/>
  <c r="AD108" i="55"/>
  <c r="F108" i="55"/>
  <c r="AF102" i="55"/>
  <c r="AE102" i="55"/>
  <c r="AD102" i="55"/>
  <c r="F102" i="55"/>
  <c r="AF101" i="55"/>
  <c r="AE101" i="55"/>
  <c r="AD101" i="55"/>
  <c r="F101" i="55"/>
  <c r="AF100" i="55"/>
  <c r="AE100" i="55"/>
  <c r="AD100" i="55"/>
  <c r="F100" i="55"/>
  <c r="AF98" i="55"/>
  <c r="AE98" i="55"/>
  <c r="AD98" i="55"/>
  <c r="F98" i="55"/>
  <c r="AF96" i="55"/>
  <c r="AE96" i="55"/>
  <c r="AD96" i="55"/>
  <c r="F96" i="55"/>
  <c r="AF94" i="55"/>
  <c r="AE94" i="55"/>
  <c r="AD94" i="55"/>
  <c r="F94" i="55"/>
  <c r="AF92" i="55"/>
  <c r="AE92" i="55"/>
  <c r="AD92" i="55"/>
  <c r="F92" i="55"/>
  <c r="AF90" i="55"/>
  <c r="AE90" i="55"/>
  <c r="AD90" i="55"/>
  <c r="F90" i="55"/>
  <c r="AF89" i="55"/>
  <c r="AE89" i="55"/>
  <c r="AD89" i="55"/>
  <c r="F89" i="55"/>
  <c r="AF87" i="55"/>
  <c r="AE87" i="55"/>
  <c r="AD87" i="55"/>
  <c r="F87" i="55"/>
  <c r="AF85" i="55"/>
  <c r="AE85" i="55"/>
  <c r="AD85" i="55"/>
  <c r="F85" i="55"/>
  <c r="AF78" i="55"/>
  <c r="AE78" i="55"/>
  <c r="AD78" i="55"/>
  <c r="F78" i="55"/>
  <c r="AF74" i="55"/>
  <c r="AE74" i="55"/>
  <c r="AD74" i="55"/>
  <c r="F74" i="55"/>
  <c r="AF73" i="55"/>
  <c r="AE73" i="55"/>
  <c r="AD73" i="55"/>
  <c r="F73" i="55"/>
  <c r="AF72" i="55"/>
  <c r="AE72" i="55"/>
  <c r="AD72" i="55"/>
  <c r="F72" i="55"/>
  <c r="AF68" i="55"/>
  <c r="AE68" i="55"/>
  <c r="AD68" i="55"/>
  <c r="F68" i="55"/>
  <c r="AF64" i="55"/>
  <c r="AE64" i="55"/>
  <c r="AD64" i="55"/>
  <c r="F64" i="55"/>
  <c r="AF60" i="55"/>
  <c r="AE60" i="55"/>
  <c r="AD60" i="55"/>
  <c r="F60" i="55"/>
  <c r="AF56" i="55"/>
  <c r="AE56" i="55"/>
  <c r="AD56" i="55"/>
  <c r="F56" i="55"/>
  <c r="AF55" i="55"/>
  <c r="AE55" i="55"/>
  <c r="AD55" i="55"/>
  <c r="F55" i="55"/>
  <c r="AF54" i="55"/>
  <c r="AE54" i="55"/>
  <c r="AD54" i="55"/>
  <c r="F54" i="55"/>
  <c r="AF52" i="55"/>
  <c r="AE52" i="55"/>
  <c r="AD52" i="55"/>
  <c r="F52" i="55"/>
  <c r="AF50" i="55"/>
  <c r="AE50" i="55"/>
  <c r="AD50" i="55"/>
  <c r="F50" i="55"/>
  <c r="AF48" i="55"/>
  <c r="AE48" i="55"/>
  <c r="AD48" i="55"/>
  <c r="F48" i="55"/>
  <c r="AF46" i="55"/>
  <c r="AE46" i="55"/>
  <c r="AD46" i="55"/>
  <c r="F46" i="55"/>
  <c r="AF44" i="55"/>
  <c r="AE44" i="55"/>
  <c r="AD44" i="55"/>
  <c r="F44" i="55"/>
  <c r="AF42" i="55"/>
  <c r="AE42" i="55"/>
  <c r="AD42" i="55"/>
  <c r="F42" i="55"/>
  <c r="AF41" i="55"/>
  <c r="AE41" i="55"/>
  <c r="AD41" i="55"/>
  <c r="F41" i="55"/>
  <c r="AF39" i="55"/>
  <c r="AE39" i="55"/>
  <c r="AD39" i="55"/>
  <c r="F39" i="55"/>
  <c r="AF37" i="55"/>
  <c r="AE37" i="55"/>
  <c r="AD37" i="55"/>
  <c r="F37" i="55"/>
  <c r="AF28" i="55"/>
  <c r="AE28" i="55"/>
  <c r="AD28" i="55"/>
  <c r="F28" i="55"/>
  <c r="AF17" i="55"/>
  <c r="AE17" i="55"/>
  <c r="AD17" i="55"/>
  <c r="O17" i="55"/>
  <c r="F17" i="55"/>
  <c r="AF16" i="55"/>
  <c r="AE16" i="55"/>
  <c r="AD16" i="55"/>
  <c r="F16" i="55"/>
  <c r="AF14" i="55"/>
  <c r="AE14" i="55"/>
  <c r="AD14" i="55"/>
  <c r="F14" i="55"/>
  <c r="AF13" i="55"/>
  <c r="AE13" i="55"/>
  <c r="AD13" i="55"/>
  <c r="F13" i="55"/>
  <c r="AF12" i="55"/>
  <c r="AE12" i="55"/>
  <c r="AD12" i="55"/>
  <c r="F12" i="55"/>
  <c r="AF11" i="55"/>
  <c r="AE11" i="55"/>
  <c r="AD11" i="55"/>
  <c r="F11" i="55"/>
  <c r="AF178" i="55"/>
  <c r="AE178" i="55"/>
  <c r="AD178" i="55"/>
  <c r="F178" i="55"/>
  <c r="AF174" i="55"/>
  <c r="AE174" i="55"/>
  <c r="AD174" i="55"/>
  <c r="F174" i="55"/>
  <c r="AF168" i="55"/>
  <c r="AE168" i="55"/>
  <c r="AD168" i="55"/>
  <c r="F168" i="55"/>
  <c r="AF143" i="55"/>
  <c r="AE143" i="55"/>
  <c r="AD143" i="55"/>
  <c r="F143" i="55"/>
  <c r="AF139" i="55"/>
  <c r="AE139" i="55"/>
  <c r="AD139" i="55"/>
  <c r="F139" i="55"/>
  <c r="AF135" i="55"/>
  <c r="AE135" i="55"/>
  <c r="AD135" i="55"/>
  <c r="F135" i="55"/>
  <c r="AF132" i="55"/>
  <c r="AE132" i="55"/>
  <c r="AD132" i="55"/>
  <c r="F132" i="55"/>
  <c r="AF128" i="55"/>
  <c r="AE128" i="55"/>
  <c r="AD128" i="55"/>
  <c r="F128" i="55"/>
  <c r="AF121" i="55"/>
  <c r="AE121" i="55"/>
  <c r="AD121" i="55"/>
  <c r="F121" i="55"/>
  <c r="AF116" i="55"/>
  <c r="AE116" i="55"/>
  <c r="AD116" i="55"/>
  <c r="F116" i="55"/>
  <c r="AF109" i="55"/>
  <c r="AE109" i="55"/>
  <c r="AD109" i="55"/>
  <c r="F109" i="55"/>
  <c r="AF103" i="55"/>
  <c r="AE103" i="55"/>
  <c r="AD103" i="55"/>
  <c r="F103" i="55"/>
  <c r="AF79" i="55"/>
  <c r="AE79" i="55"/>
  <c r="AD79" i="55"/>
  <c r="F79" i="55"/>
  <c r="AF75" i="55"/>
  <c r="AE75" i="55"/>
  <c r="AD75" i="55"/>
  <c r="F75" i="55"/>
  <c r="AF69" i="55"/>
  <c r="AE69" i="55"/>
  <c r="AD69" i="55"/>
  <c r="F69" i="55"/>
  <c r="AF65" i="55"/>
  <c r="AE65" i="55"/>
  <c r="AD65" i="55"/>
  <c r="F65" i="55"/>
  <c r="AF61" i="55"/>
  <c r="AE61" i="55"/>
  <c r="AD61" i="55"/>
  <c r="F61" i="55"/>
  <c r="AF57" i="55"/>
  <c r="AE57" i="55"/>
  <c r="AD57" i="55"/>
  <c r="F57" i="55"/>
  <c r="AF29" i="55"/>
  <c r="AE29" i="55"/>
  <c r="AD29" i="55"/>
  <c r="F29" i="55"/>
  <c r="AF22" i="55"/>
  <c r="AE22" i="55"/>
  <c r="AD22" i="55"/>
  <c r="F22" i="55"/>
  <c r="AF18" i="55"/>
  <c r="AE18" i="55"/>
  <c r="AD18" i="55"/>
  <c r="F18" i="55"/>
  <c r="F33" i="55"/>
  <c r="AD33" i="55"/>
  <c r="AE33" i="55"/>
  <c r="AF33" i="55"/>
  <c r="AF164" i="55"/>
  <c r="AE164" i="55"/>
  <c r="AD164" i="55"/>
  <c r="F164" i="55"/>
  <c r="AF162" i="55"/>
  <c r="AE162" i="55"/>
  <c r="AD162" i="55"/>
  <c r="F162" i="55"/>
  <c r="AF159" i="55"/>
  <c r="AE159" i="55"/>
  <c r="AD159" i="55"/>
  <c r="F159" i="55"/>
  <c r="AF157" i="55"/>
  <c r="AE157" i="55"/>
  <c r="AD157" i="55"/>
  <c r="F157" i="55"/>
  <c r="AF153" i="55"/>
  <c r="AE153" i="55"/>
  <c r="AD153" i="55"/>
  <c r="F153" i="55"/>
  <c r="AF99" i="55"/>
  <c r="AE99" i="55"/>
  <c r="AD99" i="55"/>
  <c r="F99" i="55"/>
  <c r="AF97" i="55"/>
  <c r="AE97" i="55"/>
  <c r="AD97" i="55"/>
  <c r="F97" i="55"/>
  <c r="AF95" i="55"/>
  <c r="AE95" i="55"/>
  <c r="AD95" i="55"/>
  <c r="F95" i="55"/>
  <c r="AF93" i="55"/>
  <c r="AE93" i="55"/>
  <c r="AD93" i="55"/>
  <c r="F93" i="55"/>
  <c r="AF91" i="55"/>
  <c r="AE91" i="55"/>
  <c r="AD91" i="55"/>
  <c r="F91" i="55"/>
  <c r="AF88" i="55"/>
  <c r="AE88" i="55"/>
  <c r="AD88" i="55"/>
  <c r="F88" i="55"/>
  <c r="AF53" i="55"/>
  <c r="AE53" i="55"/>
  <c r="AD53" i="55"/>
  <c r="F53" i="55"/>
  <c r="AF51" i="55"/>
  <c r="AE51" i="55"/>
  <c r="AD51" i="55"/>
  <c r="F51" i="55"/>
  <c r="AF49" i="55"/>
  <c r="AE49" i="55"/>
  <c r="AD49" i="55"/>
  <c r="F49" i="55"/>
  <c r="AF47" i="55"/>
  <c r="AE47" i="55"/>
  <c r="AD47" i="55"/>
  <c r="F47" i="55"/>
  <c r="AF45" i="55"/>
  <c r="AE45" i="55"/>
  <c r="AD45" i="55"/>
  <c r="F45" i="55"/>
  <c r="AF43" i="55"/>
  <c r="AE43" i="55"/>
  <c r="AD43" i="55"/>
  <c r="F43" i="55"/>
  <c r="AF40" i="55"/>
  <c r="AE40" i="55"/>
  <c r="AD40" i="55"/>
  <c r="F40" i="55"/>
  <c r="AF151" i="55"/>
  <c r="AE151" i="55"/>
  <c r="AD151" i="55"/>
  <c r="F151" i="55"/>
  <c r="AF86" i="55"/>
  <c r="AE86" i="55"/>
  <c r="AD86" i="55"/>
  <c r="F86" i="55"/>
  <c r="AF38" i="55"/>
  <c r="AE38" i="55"/>
  <c r="AD38" i="55"/>
  <c r="F38" i="55"/>
  <c r="H17" i="56" l="1"/>
  <c r="AI65" i="58"/>
  <c r="AI24" i="58"/>
  <c r="AI51" i="58"/>
  <c r="AI66" i="58"/>
  <c r="AI94" i="58"/>
  <c r="AI93" i="58"/>
  <c r="AI34" i="58"/>
  <c r="AI36" i="58"/>
  <c r="AI67" i="58"/>
  <c r="AI35" i="58"/>
  <c r="AI50" i="58"/>
  <c r="AI49" i="58"/>
  <c r="AI22" i="58"/>
  <c r="AI10" i="58"/>
  <c r="AI23" i="58"/>
  <c r="AG151" i="55"/>
  <c r="AG88" i="55"/>
  <c r="AG87" i="55"/>
  <c r="AG152" i="55"/>
  <c r="AG40" i="55"/>
  <c r="AG39" i="55"/>
  <c r="AI85" i="56"/>
  <c r="AI150" i="56"/>
  <c r="AI39" i="56"/>
  <c r="AI87" i="56"/>
  <c r="AI152" i="56"/>
  <c r="AI9" i="35"/>
  <c r="AI38" i="56"/>
  <c r="AG38" i="55"/>
  <c r="AG153" i="55"/>
  <c r="AG86" i="55"/>
  <c r="AI9" i="56"/>
  <c r="AI86" i="56"/>
  <c r="AI151" i="56"/>
  <c r="AI27" i="58"/>
  <c r="AI26" i="58"/>
  <c r="AI41" i="56"/>
  <c r="AI91" i="56"/>
  <c r="AI53" i="56"/>
  <c r="AI41" i="58"/>
  <c r="AI57" i="58"/>
  <c r="AI63" i="58"/>
  <c r="AI132" i="58"/>
  <c r="AI15" i="58"/>
  <c r="AI61" i="58"/>
  <c r="AI82" i="58"/>
  <c r="AI68" i="58"/>
  <c r="AI15" i="56"/>
  <c r="AG54" i="55"/>
  <c r="AI13" i="35"/>
  <c r="AI29" i="35"/>
  <c r="AI90" i="58"/>
  <c r="AI102" i="58"/>
  <c r="AI49" i="56"/>
  <c r="AI118" i="58"/>
  <c r="AI20" i="58"/>
  <c r="AI44" i="58"/>
  <c r="AI98" i="58"/>
  <c r="AI96" i="58"/>
  <c r="AI86" i="58"/>
  <c r="AI126" i="58"/>
  <c r="AI121" i="58"/>
  <c r="AI104" i="58"/>
  <c r="AI110" i="58"/>
  <c r="AI113" i="58"/>
  <c r="AI114" i="58"/>
  <c r="AI122" i="58"/>
  <c r="AI127" i="58"/>
  <c r="AI78" i="58"/>
  <c r="AI87" i="58"/>
  <c r="AI69" i="58"/>
  <c r="AI83" i="58"/>
  <c r="AI54" i="58"/>
  <c r="AI40" i="58"/>
  <c r="AI37" i="58"/>
  <c r="AI39" i="58"/>
  <c r="AI29" i="58"/>
  <c r="AI31" i="58"/>
  <c r="AI25" i="58"/>
  <c r="AI14" i="58"/>
  <c r="AI48" i="58"/>
  <c r="AI106" i="58"/>
  <c r="AI99" i="58"/>
  <c r="AI33" i="58"/>
  <c r="AI52" i="58"/>
  <c r="AI77" i="58"/>
  <c r="AI28" i="58"/>
  <c r="AI70" i="58"/>
  <c r="AI120" i="58"/>
  <c r="AI97" i="58"/>
  <c r="AI46" i="58"/>
  <c r="AI59" i="58"/>
  <c r="AI75" i="58"/>
  <c r="AI84" i="58"/>
  <c r="AI116" i="58"/>
  <c r="AI124" i="58"/>
  <c r="AI131" i="58"/>
  <c r="AI129" i="58"/>
  <c r="AI53" i="58"/>
  <c r="AI81" i="58"/>
  <c r="AI100" i="58"/>
  <c r="AI18" i="58"/>
  <c r="AI21" i="58"/>
  <c r="AI91" i="58"/>
  <c r="AI107" i="58"/>
  <c r="AI43" i="58"/>
  <c r="AI103" i="58"/>
  <c r="AI16" i="58"/>
  <c r="AI64" i="58"/>
  <c r="AI79" i="58"/>
  <c r="AI88" i="58"/>
  <c r="AI105" i="58"/>
  <c r="AI128" i="58"/>
  <c r="AI13" i="58"/>
  <c r="AI56" i="58"/>
  <c r="AI108" i="58"/>
  <c r="AI38" i="58"/>
  <c r="AI71" i="58"/>
  <c r="AI32" i="58"/>
  <c r="AI47" i="58"/>
  <c r="AI60" i="58"/>
  <c r="AI76" i="58"/>
  <c r="AI112" i="58"/>
  <c r="AI119" i="58"/>
  <c r="AI125" i="58"/>
  <c r="AI62" i="58"/>
  <c r="AI111" i="58"/>
  <c r="AI42" i="58"/>
  <c r="AI19" i="58"/>
  <c r="AI30" i="58"/>
  <c r="AI45" i="58"/>
  <c r="AI85" i="58"/>
  <c r="AI92" i="58"/>
  <c r="AI109" i="58"/>
  <c r="AI115" i="58"/>
  <c r="AI73" i="58"/>
  <c r="AI117" i="58"/>
  <c r="AI12" i="58"/>
  <c r="AI55" i="58"/>
  <c r="AI72" i="58"/>
  <c r="AI101" i="58"/>
  <c r="AI17" i="58"/>
  <c r="AI58" i="58"/>
  <c r="AI74" i="58"/>
  <c r="AI80" i="58"/>
  <c r="AI89" i="58"/>
  <c r="AI123" i="58"/>
  <c r="AI130" i="58"/>
  <c r="AG91" i="55"/>
  <c r="AG96" i="55"/>
  <c r="AG93" i="55"/>
  <c r="AG146" i="55"/>
  <c r="AG150" i="55"/>
  <c r="AI102" i="56"/>
  <c r="AI142" i="56"/>
  <c r="AI22" i="56"/>
  <c r="AI31" i="56"/>
  <c r="AI61" i="56"/>
  <c r="AI69" i="56"/>
  <c r="AI119" i="56"/>
  <c r="AI133" i="56"/>
  <c r="AI42" i="56"/>
  <c r="AI92" i="56"/>
  <c r="AI29" i="56"/>
  <c r="AI108" i="56"/>
  <c r="AI167" i="56"/>
  <c r="AI27" i="56"/>
  <c r="AI146" i="56"/>
  <c r="AI168" i="56"/>
  <c r="AI172" i="56"/>
  <c r="AI175" i="56"/>
  <c r="AI17" i="56"/>
  <c r="AI36" i="56"/>
  <c r="AI125" i="56"/>
  <c r="AI130" i="56"/>
  <c r="AI105" i="56"/>
  <c r="AI111" i="56"/>
  <c r="AI64" i="56"/>
  <c r="AI127" i="56"/>
  <c r="AI160" i="56"/>
  <c r="AI164" i="56"/>
  <c r="AI28" i="56"/>
  <c r="AI40" i="56"/>
  <c r="AI54" i="56"/>
  <c r="AI35" i="56"/>
  <c r="AI83" i="56"/>
  <c r="AI112" i="56"/>
  <c r="AI56" i="56"/>
  <c r="AI115" i="56"/>
  <c r="AI173" i="56"/>
  <c r="AI59" i="56"/>
  <c r="AI72" i="56"/>
  <c r="AI89" i="56"/>
  <c r="AI93" i="56"/>
  <c r="AI97" i="56"/>
  <c r="AI80" i="56"/>
  <c r="AI103" i="56"/>
  <c r="AI121" i="56"/>
  <c r="AI123" i="56"/>
  <c r="AI128" i="56"/>
  <c r="AI135" i="56"/>
  <c r="AI126" i="56"/>
  <c r="AI129" i="56"/>
  <c r="AI169" i="56"/>
  <c r="AI159" i="56"/>
  <c r="AI114" i="56"/>
  <c r="AI20" i="56"/>
  <c r="AI60" i="56"/>
  <c r="AI120" i="56"/>
  <c r="AI177" i="56"/>
  <c r="AI90" i="56"/>
  <c r="AI68" i="56"/>
  <c r="AI131" i="56"/>
  <c r="AI74" i="56"/>
  <c r="AI134" i="56"/>
  <c r="AI18" i="56"/>
  <c r="AI78" i="56"/>
  <c r="AI138" i="56"/>
  <c r="AI16" i="56"/>
  <c r="AI43" i="56"/>
  <c r="AI55" i="56"/>
  <c r="AI67" i="56"/>
  <c r="AI88" i="56"/>
  <c r="AI162" i="56"/>
  <c r="AI166" i="56"/>
  <c r="AI14" i="56"/>
  <c r="AI84" i="56"/>
  <c r="AI101" i="56"/>
  <c r="AI12" i="56"/>
  <c r="AI73" i="56"/>
  <c r="AI155" i="56"/>
  <c r="AI45" i="56"/>
  <c r="AI99" i="56"/>
  <c r="AI107" i="56"/>
  <c r="AI153" i="56"/>
  <c r="AI34" i="56"/>
  <c r="AI104" i="56"/>
  <c r="AI116" i="56"/>
  <c r="AI13" i="56"/>
  <c r="AI51" i="56"/>
  <c r="AI71" i="56"/>
  <c r="AI77" i="56"/>
  <c r="AI95" i="56"/>
  <c r="AI157" i="56"/>
  <c r="AI176" i="56"/>
  <c r="AI47" i="56"/>
  <c r="AI63" i="56"/>
  <c r="AI100" i="56"/>
  <c r="AI137" i="56"/>
  <c r="AI154" i="56"/>
  <c r="AI165" i="56"/>
  <c r="AI110" i="56"/>
  <c r="AI30" i="56"/>
  <c r="AI65" i="56"/>
  <c r="AI57" i="56"/>
  <c r="AI82" i="56"/>
  <c r="AI106" i="56"/>
  <c r="AI124" i="56"/>
  <c r="AI21" i="56"/>
  <c r="AI76" i="56"/>
  <c r="AI25" i="56"/>
  <c r="AI70" i="56"/>
  <c r="AI81" i="56"/>
  <c r="AI113" i="56"/>
  <c r="AI117" i="56"/>
  <c r="AI23" i="56"/>
  <c r="AI66" i="56"/>
  <c r="AI79" i="56"/>
  <c r="AI118" i="56"/>
  <c r="AI170" i="56"/>
  <c r="AI62" i="56"/>
  <c r="AI75" i="56"/>
  <c r="AI109" i="56"/>
  <c r="AI132" i="56"/>
  <c r="AI122" i="56"/>
  <c r="AI143" i="56"/>
  <c r="AI145" i="56"/>
  <c r="AI148" i="56"/>
  <c r="AI140" i="56"/>
  <c r="AI136" i="56"/>
  <c r="AI144" i="56"/>
  <c r="AI174" i="56"/>
  <c r="AI178" i="56"/>
  <c r="AI141" i="56"/>
  <c r="AI171" i="56"/>
  <c r="AI139" i="56"/>
  <c r="AI149" i="56"/>
  <c r="AI24" i="56"/>
  <c r="AI147" i="56"/>
  <c r="AI26" i="56"/>
  <c r="AI32" i="56"/>
  <c r="AI58" i="56"/>
  <c r="AI98" i="56"/>
  <c r="AI44" i="56"/>
  <c r="AI94" i="56"/>
  <c r="AG15" i="55"/>
  <c r="AG11" i="55"/>
  <c r="AG16" i="55"/>
  <c r="AI50" i="56"/>
  <c r="AG18" i="55"/>
  <c r="AG139" i="55"/>
  <c r="AG178" i="55"/>
  <c r="AI161" i="56"/>
  <c r="AI35" i="35"/>
  <c r="AG142" i="55"/>
  <c r="AG170" i="55"/>
  <c r="AG175" i="55"/>
  <c r="AG147" i="55"/>
  <c r="AI158" i="56"/>
  <c r="AG106" i="55"/>
  <c r="AG118" i="55"/>
  <c r="AG130" i="55"/>
  <c r="AG148" i="55"/>
  <c r="AG64" i="55"/>
  <c r="AI30" i="35"/>
  <c r="AG97" i="55"/>
  <c r="AG159" i="55"/>
  <c r="AG44" i="55"/>
  <c r="AG52" i="55"/>
  <c r="AG73" i="55"/>
  <c r="AG94" i="55"/>
  <c r="AG29" i="55"/>
  <c r="AG109" i="55"/>
  <c r="AG132" i="55"/>
  <c r="AG172" i="55"/>
  <c r="AI20" i="35"/>
  <c r="AG45" i="55"/>
  <c r="AG53" i="55"/>
  <c r="AG13" i="55"/>
  <c r="AG92" i="55"/>
  <c r="AG100" i="55"/>
  <c r="AG138" i="55"/>
  <c r="AG156" i="55"/>
  <c r="AG163" i="55"/>
  <c r="AG179" i="55"/>
  <c r="AI19" i="35"/>
  <c r="AI17" i="35"/>
  <c r="AI163" i="56"/>
  <c r="AI96" i="56"/>
  <c r="AI46" i="56"/>
  <c r="AI48" i="56"/>
  <c r="AI11" i="35"/>
  <c r="AI52" i="56"/>
  <c r="AI156" i="56"/>
  <c r="AI16" i="35"/>
  <c r="AI24" i="35"/>
  <c r="AI25" i="35"/>
  <c r="AI26" i="35"/>
  <c r="AI27" i="35"/>
  <c r="AI34" i="35"/>
  <c r="AI32" i="35"/>
  <c r="AI31" i="35"/>
  <c r="AI14" i="35"/>
  <c r="AI12" i="35"/>
  <c r="AI21" i="35"/>
  <c r="AI36" i="35"/>
  <c r="AI22" i="35"/>
  <c r="AI15" i="35"/>
  <c r="AI18" i="35"/>
  <c r="AI28" i="35"/>
  <c r="AI33" i="35"/>
  <c r="AG160" i="55"/>
  <c r="AG171" i="55"/>
  <c r="AG169" i="55"/>
  <c r="AG176" i="55"/>
  <c r="AG157" i="55"/>
  <c r="AG174" i="55"/>
  <c r="AG173" i="55"/>
  <c r="AG144" i="55"/>
  <c r="AG149" i="55"/>
  <c r="AG145" i="55"/>
  <c r="AG49" i="55"/>
  <c r="AG59" i="55"/>
  <c r="AG77" i="55"/>
  <c r="AG42" i="55"/>
  <c r="AG50" i="55"/>
  <c r="AG56" i="55"/>
  <c r="AG57" i="55"/>
  <c r="AG75" i="55"/>
  <c r="AG37" i="55"/>
  <c r="AG26" i="55"/>
  <c r="AG33" i="55"/>
  <c r="AG47" i="55"/>
  <c r="AG116" i="55"/>
  <c r="AG60" i="55"/>
  <c r="AG164" i="55"/>
  <c r="AG95" i="55"/>
  <c r="AG61" i="55"/>
  <c r="AG23" i="55"/>
  <c r="AG70" i="55"/>
  <c r="AG113" i="55"/>
  <c r="AG140" i="55"/>
  <c r="AG43" i="55"/>
  <c r="AG162" i="55"/>
  <c r="AG79" i="55"/>
  <c r="AG135" i="55"/>
  <c r="AG46" i="55"/>
  <c r="AG74" i="55"/>
  <c r="AG27" i="55"/>
  <c r="AG36" i="55"/>
  <c r="AG80" i="55"/>
  <c r="AG104" i="55"/>
  <c r="AG119" i="55"/>
  <c r="AG125" i="55"/>
  <c r="AG69" i="55"/>
  <c r="AG128" i="55"/>
  <c r="AG89" i="55"/>
  <c r="AG127" i="55"/>
  <c r="AG35" i="55"/>
  <c r="AG84" i="55"/>
  <c r="AG124" i="55"/>
  <c r="AG65" i="55"/>
  <c r="AG99" i="55"/>
  <c r="AG121" i="55"/>
  <c r="AG14" i="55"/>
  <c r="AG85" i="55"/>
  <c r="AG154" i="55"/>
  <c r="AG24" i="55"/>
  <c r="AG62" i="55"/>
  <c r="AG71" i="55"/>
  <c r="AG107" i="55"/>
  <c r="AG114" i="55"/>
  <c r="AG133" i="55"/>
  <c r="AG141" i="55"/>
  <c r="AG12" i="55"/>
  <c r="AG41" i="55"/>
  <c r="AG55" i="55"/>
  <c r="AG78" i="55"/>
  <c r="AG98" i="55"/>
  <c r="AG131" i="55"/>
  <c r="AG161" i="55"/>
  <c r="AG25" i="55"/>
  <c r="AG58" i="55"/>
  <c r="AG76" i="55"/>
  <c r="AG105" i="55"/>
  <c r="AG117" i="55"/>
  <c r="AG129" i="55"/>
  <c r="AG168" i="55"/>
  <c r="AG28" i="55"/>
  <c r="AG72" i="55"/>
  <c r="AG21" i="55"/>
  <c r="AG32" i="55"/>
  <c r="AG67" i="55"/>
  <c r="AG83" i="55"/>
  <c r="AG112" i="55"/>
  <c r="AG123" i="55"/>
  <c r="AG137" i="55"/>
  <c r="AG51" i="55"/>
  <c r="AG22" i="55"/>
  <c r="AG103" i="55"/>
  <c r="AG143" i="55"/>
  <c r="AG17" i="55"/>
  <c r="AG48" i="55"/>
  <c r="AG68" i="55"/>
  <c r="AG90" i="55"/>
  <c r="AG20" i="55"/>
  <c r="AG31" i="55"/>
  <c r="AG66" i="55"/>
  <c r="AG82" i="55"/>
  <c r="AG111" i="55"/>
  <c r="AG122" i="55"/>
  <c r="AG136" i="55"/>
  <c r="AG30" i="55"/>
  <c r="AG63" i="55"/>
  <c r="AG81" i="55"/>
  <c r="AG110" i="55"/>
  <c r="AG120" i="55"/>
  <c r="AG134" i="55"/>
  <c r="AG126" i="55"/>
  <c r="AG158" i="55"/>
  <c r="AG115" i="55"/>
  <c r="AG177" i="55"/>
  <c r="AG108" i="55"/>
  <c r="AG155" i="55"/>
  <c r="AG167" i="55"/>
  <c r="AG102" i="55"/>
  <c r="AG166" i="55"/>
  <c r="AG101" i="55"/>
  <c r="AG165" i="55"/>
  <c r="AF336" i="52"/>
  <c r="AE336" i="52"/>
  <c r="AD336" i="52"/>
  <c r="F336" i="52"/>
  <c r="AF335" i="52"/>
  <c r="AE335" i="52"/>
  <c r="AD335" i="52"/>
  <c r="F335" i="52"/>
  <c r="AF332" i="52"/>
  <c r="AE332" i="52"/>
  <c r="AD332" i="52"/>
  <c r="O332" i="52"/>
  <c r="F332" i="52"/>
  <c r="AF331" i="52"/>
  <c r="AE331" i="52"/>
  <c r="AD331" i="52"/>
  <c r="F331" i="52"/>
  <c r="AF330" i="52"/>
  <c r="AE330" i="52"/>
  <c r="AD330" i="52"/>
  <c r="F330" i="52"/>
  <c r="AF329" i="52"/>
  <c r="AE329" i="52"/>
  <c r="AD329" i="52"/>
  <c r="F329" i="52"/>
  <c r="AF328" i="52"/>
  <c r="AE328" i="52"/>
  <c r="AD328" i="52"/>
  <c r="F328" i="52"/>
  <c r="AF327" i="52"/>
  <c r="AE327" i="52"/>
  <c r="AD327" i="52"/>
  <c r="F327" i="52"/>
  <c r="AF325" i="52"/>
  <c r="AE325" i="52"/>
  <c r="AD325" i="52"/>
  <c r="F325" i="52"/>
  <c r="AF324" i="52"/>
  <c r="AE324" i="52"/>
  <c r="AD324" i="52"/>
  <c r="F324" i="52"/>
  <c r="AF323" i="52"/>
  <c r="AE323" i="52"/>
  <c r="AD323" i="52"/>
  <c r="F323" i="52"/>
  <c r="AF322" i="52"/>
  <c r="AE322" i="52"/>
  <c r="AD322" i="52"/>
  <c r="F322" i="52"/>
  <c r="AF321" i="52"/>
  <c r="AE321" i="52"/>
  <c r="AD321" i="52"/>
  <c r="F321" i="52"/>
  <c r="AF320" i="52"/>
  <c r="AE320" i="52"/>
  <c r="AD320" i="52"/>
  <c r="F320" i="52"/>
  <c r="AF319" i="52"/>
  <c r="AE319" i="52"/>
  <c r="AD319" i="52"/>
  <c r="F319" i="52"/>
  <c r="AF318" i="52"/>
  <c r="AE318" i="52"/>
  <c r="AD318" i="52"/>
  <c r="F318" i="52"/>
  <c r="AF317" i="52"/>
  <c r="AE317" i="52"/>
  <c r="AD317" i="52"/>
  <c r="F317" i="52"/>
  <c r="AF314" i="52"/>
  <c r="AE314" i="52"/>
  <c r="AD314" i="52"/>
  <c r="F314" i="52"/>
  <c r="AF313" i="52"/>
  <c r="AE313" i="52"/>
  <c r="AD313" i="52"/>
  <c r="F313" i="52"/>
  <c r="AF312" i="52"/>
  <c r="AE312" i="52"/>
  <c r="AD312" i="52"/>
  <c r="F312" i="52"/>
  <c r="AF311" i="52"/>
  <c r="AE311" i="52"/>
  <c r="AD311" i="52"/>
  <c r="F311" i="52"/>
  <c r="AF310" i="52"/>
  <c r="AE310" i="52"/>
  <c r="AD310" i="52"/>
  <c r="F310" i="52"/>
  <c r="AF307" i="52"/>
  <c r="AE307" i="52"/>
  <c r="AD307" i="52"/>
  <c r="F307" i="52"/>
  <c r="AF306" i="52"/>
  <c r="AE306" i="52"/>
  <c r="AD306" i="52"/>
  <c r="F306" i="52"/>
  <c r="AF305" i="52"/>
  <c r="AE305" i="52"/>
  <c r="AD305" i="52"/>
  <c r="F305" i="52"/>
  <c r="AF304" i="52"/>
  <c r="AE304" i="52"/>
  <c r="AD304" i="52"/>
  <c r="F304" i="52"/>
  <c r="AF303" i="52"/>
  <c r="AE303" i="52"/>
  <c r="AD303" i="52"/>
  <c r="F303" i="52"/>
  <c r="AF285" i="52"/>
  <c r="AE285" i="52"/>
  <c r="AD285" i="52"/>
  <c r="F285" i="52"/>
  <c r="AF284" i="52"/>
  <c r="AE284" i="52"/>
  <c r="AD284" i="52"/>
  <c r="F284" i="52"/>
  <c r="AF283" i="52"/>
  <c r="AE283" i="52"/>
  <c r="AD283" i="52"/>
  <c r="F283" i="52"/>
  <c r="AF282" i="52"/>
  <c r="AE282" i="52"/>
  <c r="AD282" i="52"/>
  <c r="F282" i="52"/>
  <c r="AF281" i="52"/>
  <c r="AE281" i="52"/>
  <c r="AD281" i="52"/>
  <c r="F281" i="52"/>
  <c r="AF280" i="52"/>
  <c r="AE280" i="52"/>
  <c r="AD280" i="52"/>
  <c r="F280" i="52"/>
  <c r="AF278" i="52"/>
  <c r="AE278" i="52"/>
  <c r="AD278" i="52"/>
  <c r="F278" i="52"/>
  <c r="AF277" i="52"/>
  <c r="AE277" i="52"/>
  <c r="AD277" i="52"/>
  <c r="F277" i="52"/>
  <c r="AF276" i="52"/>
  <c r="AE276" i="52"/>
  <c r="AD276" i="52"/>
  <c r="F276" i="52"/>
  <c r="AF275" i="52"/>
  <c r="AE275" i="52"/>
  <c r="AD275" i="52"/>
  <c r="F275" i="52"/>
  <c r="AF273" i="52"/>
  <c r="AE273" i="52"/>
  <c r="AD273" i="52"/>
  <c r="F273" i="52"/>
  <c r="AF272" i="52"/>
  <c r="AE272" i="52"/>
  <c r="AD272" i="52"/>
  <c r="F272" i="52"/>
  <c r="AF271" i="52"/>
  <c r="AE271" i="52"/>
  <c r="AD271" i="52"/>
  <c r="F271" i="52"/>
  <c r="AF269" i="52"/>
  <c r="AE269" i="52"/>
  <c r="AD269" i="52"/>
  <c r="F269" i="52"/>
  <c r="AF268" i="52"/>
  <c r="AE268" i="52"/>
  <c r="AD268" i="52"/>
  <c r="F268" i="52"/>
  <c r="AF267" i="52"/>
  <c r="AE267" i="52"/>
  <c r="AD267" i="52"/>
  <c r="F267" i="52"/>
  <c r="AF257" i="52"/>
  <c r="AE257" i="52"/>
  <c r="AD257" i="52"/>
  <c r="F257" i="52"/>
  <c r="AF256" i="52"/>
  <c r="AE256" i="52"/>
  <c r="AD256" i="52"/>
  <c r="F256" i="52"/>
  <c r="AF255" i="52"/>
  <c r="AE255" i="52"/>
  <c r="AD255" i="52"/>
  <c r="F255" i="52"/>
  <c r="AF254" i="52"/>
  <c r="AE254" i="52"/>
  <c r="AD254" i="52"/>
  <c r="F254" i="52"/>
  <c r="AF253" i="52"/>
  <c r="AE253" i="52"/>
  <c r="AD253" i="52"/>
  <c r="F253" i="52"/>
  <c r="AF252" i="52"/>
  <c r="AE252" i="52"/>
  <c r="AD252" i="52"/>
  <c r="F252" i="52"/>
  <c r="AF251" i="52"/>
  <c r="AE251" i="52"/>
  <c r="AD251" i="52"/>
  <c r="F251" i="52"/>
  <c r="AF250" i="52"/>
  <c r="AE250" i="52"/>
  <c r="AD250" i="52"/>
  <c r="F250" i="52"/>
  <c r="AF249" i="52"/>
  <c r="AE249" i="52"/>
  <c r="AD249" i="52"/>
  <c r="F249" i="52"/>
  <c r="AF246" i="52"/>
  <c r="AE246" i="52"/>
  <c r="AD246" i="52"/>
  <c r="F246" i="52"/>
  <c r="AF245" i="52"/>
  <c r="AE245" i="52"/>
  <c r="AD245" i="52"/>
  <c r="F245" i="52"/>
  <c r="AF244" i="52"/>
  <c r="AE244" i="52"/>
  <c r="AD244" i="52"/>
  <c r="F244" i="52"/>
  <c r="AF243" i="52"/>
  <c r="AE243" i="52"/>
  <c r="AD243" i="52"/>
  <c r="F243" i="52"/>
  <c r="AF242" i="52"/>
  <c r="AE242" i="52"/>
  <c r="AD242" i="52"/>
  <c r="F242" i="52"/>
  <c r="AF241" i="52"/>
  <c r="AE241" i="52"/>
  <c r="AD241" i="52"/>
  <c r="F241" i="52"/>
  <c r="AF240" i="52"/>
  <c r="AE240" i="52"/>
  <c r="AD240" i="52"/>
  <c r="F240" i="52"/>
  <c r="AF237" i="52"/>
  <c r="AE237" i="52"/>
  <c r="AD237" i="52"/>
  <c r="F237" i="52"/>
  <c r="AF236" i="52"/>
  <c r="AE236" i="52"/>
  <c r="AD236" i="52"/>
  <c r="F236" i="52"/>
  <c r="AF235" i="52"/>
  <c r="AE235" i="52"/>
  <c r="AD235" i="52"/>
  <c r="F235" i="52"/>
  <c r="AF234" i="52"/>
  <c r="AE234" i="52"/>
  <c r="AD234" i="52"/>
  <c r="F234" i="52"/>
  <c r="AF231" i="52"/>
  <c r="AE231" i="52"/>
  <c r="AD231" i="52"/>
  <c r="F231" i="52"/>
  <c r="AF230" i="52"/>
  <c r="AE230" i="52"/>
  <c r="AD230" i="52"/>
  <c r="F230" i="52"/>
  <c r="AF229" i="52"/>
  <c r="AE229" i="52"/>
  <c r="AD229" i="52"/>
  <c r="F229" i="52"/>
  <c r="AF228" i="52"/>
  <c r="AE228" i="52"/>
  <c r="AD228" i="52"/>
  <c r="F228" i="52"/>
  <c r="AF227" i="52"/>
  <c r="AE227" i="52"/>
  <c r="AD227" i="52"/>
  <c r="F227" i="52"/>
  <c r="AF226" i="52"/>
  <c r="AE226" i="52"/>
  <c r="AD226" i="52"/>
  <c r="F226" i="52"/>
  <c r="AF208" i="52"/>
  <c r="AE208" i="52"/>
  <c r="AD208" i="52"/>
  <c r="F208" i="52"/>
  <c r="AF207" i="52"/>
  <c r="AE207" i="52"/>
  <c r="AD207" i="52"/>
  <c r="F207" i="52"/>
  <c r="AF206" i="52"/>
  <c r="AE206" i="52"/>
  <c r="AD206" i="52"/>
  <c r="F206" i="52"/>
  <c r="AF203" i="52"/>
  <c r="AE203" i="52"/>
  <c r="AD203" i="52"/>
  <c r="F203" i="52"/>
  <c r="AF202" i="52"/>
  <c r="AE202" i="52"/>
  <c r="AD202" i="52"/>
  <c r="F202" i="52"/>
  <c r="AF201" i="52"/>
  <c r="AE201" i="52"/>
  <c r="AD201" i="52"/>
  <c r="F201" i="52"/>
  <c r="AF200" i="52"/>
  <c r="AE200" i="52"/>
  <c r="AD200" i="52"/>
  <c r="F200" i="52"/>
  <c r="AF199" i="52"/>
  <c r="AE199" i="52"/>
  <c r="AD199" i="52"/>
  <c r="F199" i="52"/>
  <c r="AF196" i="52"/>
  <c r="AE196" i="52"/>
  <c r="AD196" i="52"/>
  <c r="F196" i="52"/>
  <c r="AF195" i="52"/>
  <c r="AE195" i="52"/>
  <c r="AD195" i="52"/>
  <c r="F195" i="52"/>
  <c r="AF194" i="52"/>
  <c r="AE194" i="52"/>
  <c r="AD194" i="52"/>
  <c r="F194" i="52"/>
  <c r="AF193" i="52"/>
  <c r="AE193" i="52"/>
  <c r="AD193" i="52"/>
  <c r="F193" i="52"/>
  <c r="AF191" i="52"/>
  <c r="AE191" i="52"/>
  <c r="AD191" i="52"/>
  <c r="F191" i="52"/>
  <c r="AF190" i="52"/>
  <c r="AE190" i="52"/>
  <c r="AD190" i="52"/>
  <c r="F190" i="52"/>
  <c r="AF188" i="52"/>
  <c r="AE188" i="52"/>
  <c r="AD188" i="52"/>
  <c r="F188" i="52"/>
  <c r="AF187" i="52"/>
  <c r="AE187" i="52"/>
  <c r="AD187" i="52"/>
  <c r="F187" i="52"/>
  <c r="AF186" i="52"/>
  <c r="AE186" i="52"/>
  <c r="AD186" i="52"/>
  <c r="F186" i="52"/>
  <c r="AF185" i="52"/>
  <c r="AE185" i="52"/>
  <c r="AD185" i="52"/>
  <c r="F185" i="52"/>
  <c r="AF183" i="52"/>
  <c r="AE183" i="52"/>
  <c r="AD183" i="52"/>
  <c r="F183" i="52"/>
  <c r="AF182" i="52"/>
  <c r="AE182" i="52"/>
  <c r="AD182" i="52"/>
  <c r="F182" i="52"/>
  <c r="AF181" i="52"/>
  <c r="AE181" i="52"/>
  <c r="AD181" i="52"/>
  <c r="F181" i="52"/>
  <c r="AF180" i="52"/>
  <c r="AE180" i="52"/>
  <c r="AD180" i="52"/>
  <c r="F180" i="52"/>
  <c r="AF179" i="52"/>
  <c r="AE179" i="52"/>
  <c r="AD179" i="52"/>
  <c r="F179" i="52"/>
  <c r="AF178" i="52"/>
  <c r="AE178" i="52"/>
  <c r="AD178" i="52"/>
  <c r="F178" i="52"/>
  <c r="AF176" i="52"/>
  <c r="AE176" i="52"/>
  <c r="AD176" i="52"/>
  <c r="F176" i="52"/>
  <c r="AF175" i="52"/>
  <c r="AE175" i="52"/>
  <c r="AD175" i="52"/>
  <c r="F175" i="52"/>
  <c r="AF174" i="52"/>
  <c r="AE174" i="52"/>
  <c r="AD174" i="52"/>
  <c r="F174" i="52"/>
  <c r="AF173" i="52"/>
  <c r="AE173" i="52"/>
  <c r="AD173" i="52"/>
  <c r="F173" i="52"/>
  <c r="AF172" i="52"/>
  <c r="AE172" i="52"/>
  <c r="AD172" i="52"/>
  <c r="F172" i="52"/>
  <c r="AF157" i="52"/>
  <c r="AE157" i="52"/>
  <c r="AD157" i="52"/>
  <c r="F157" i="52"/>
  <c r="AF156" i="52"/>
  <c r="AE156" i="52"/>
  <c r="AD156" i="52"/>
  <c r="F156" i="52"/>
  <c r="AF155" i="52"/>
  <c r="AE155" i="52"/>
  <c r="AD155" i="52"/>
  <c r="F155" i="52"/>
  <c r="AF152" i="52"/>
  <c r="AE152" i="52"/>
  <c r="AD152" i="52"/>
  <c r="F152" i="52"/>
  <c r="AF151" i="52"/>
  <c r="AE151" i="52"/>
  <c r="AD151" i="52"/>
  <c r="F151" i="52"/>
  <c r="AF150" i="52"/>
  <c r="AE150" i="52"/>
  <c r="AD150" i="52"/>
  <c r="F150" i="52"/>
  <c r="AF149" i="52"/>
  <c r="AE149" i="52"/>
  <c r="AD149" i="52"/>
  <c r="F149" i="52"/>
  <c r="AF148" i="52"/>
  <c r="AE148" i="52"/>
  <c r="AD148" i="52"/>
  <c r="F148" i="52"/>
  <c r="AF147" i="52"/>
  <c r="AE147" i="52"/>
  <c r="AD147" i="52"/>
  <c r="F147" i="52"/>
  <c r="AF146" i="52"/>
  <c r="AE146" i="52"/>
  <c r="AD146" i="52"/>
  <c r="F146" i="52"/>
  <c r="AF144" i="52"/>
  <c r="AE144" i="52"/>
  <c r="AD144" i="52"/>
  <c r="F144" i="52"/>
  <c r="AF143" i="52"/>
  <c r="AE143" i="52"/>
  <c r="AD143" i="52"/>
  <c r="F143" i="52"/>
  <c r="AF142" i="52"/>
  <c r="AE142" i="52"/>
  <c r="AD142" i="52"/>
  <c r="F142" i="52"/>
  <c r="AF141" i="52"/>
  <c r="AE141" i="52"/>
  <c r="AD141" i="52"/>
  <c r="F141" i="52"/>
  <c r="AF140" i="52"/>
  <c r="AE140" i="52"/>
  <c r="AD140" i="52"/>
  <c r="F140" i="52"/>
  <c r="AF139" i="52"/>
  <c r="AE139" i="52"/>
  <c r="AD139" i="52"/>
  <c r="F139" i="52"/>
  <c r="AF138" i="52"/>
  <c r="AE138" i="52"/>
  <c r="AD138" i="52"/>
  <c r="F138" i="52"/>
  <c r="AF125" i="52"/>
  <c r="AE125" i="52"/>
  <c r="AD125" i="52"/>
  <c r="F125" i="52"/>
  <c r="AF124" i="52"/>
  <c r="AE124" i="52"/>
  <c r="AD124" i="52"/>
  <c r="F124" i="52"/>
  <c r="AF123" i="52"/>
  <c r="AE123" i="52"/>
  <c r="AD123" i="52"/>
  <c r="F123" i="52"/>
  <c r="AF122" i="52"/>
  <c r="AE122" i="52"/>
  <c r="AD122" i="52"/>
  <c r="F122" i="52"/>
  <c r="AF120" i="52"/>
  <c r="AE120" i="52"/>
  <c r="AD120" i="52"/>
  <c r="F120" i="52"/>
  <c r="AF119" i="52"/>
  <c r="AE119" i="52"/>
  <c r="AD119" i="52"/>
  <c r="F119" i="52"/>
  <c r="AF118" i="52"/>
  <c r="AE118" i="52"/>
  <c r="AD118" i="52"/>
  <c r="F118" i="52"/>
  <c r="AF116" i="52"/>
  <c r="AE116" i="52"/>
  <c r="AD116" i="52"/>
  <c r="F116" i="52"/>
  <c r="AF115" i="52"/>
  <c r="AE115" i="52"/>
  <c r="AD115" i="52"/>
  <c r="F115" i="52"/>
  <c r="AF114" i="52"/>
  <c r="AE114" i="52"/>
  <c r="AD114" i="52"/>
  <c r="F114" i="52"/>
  <c r="AF112" i="52"/>
  <c r="AE112" i="52"/>
  <c r="AD112" i="52"/>
  <c r="F112" i="52"/>
  <c r="AF111" i="52"/>
  <c r="AE111" i="52"/>
  <c r="AD111" i="52"/>
  <c r="F111" i="52"/>
  <c r="AF110" i="52"/>
  <c r="AE110" i="52"/>
  <c r="AD110" i="52"/>
  <c r="F110" i="52"/>
  <c r="AF108" i="52"/>
  <c r="AE108" i="52"/>
  <c r="AD108" i="52"/>
  <c r="F108" i="52"/>
  <c r="AF107" i="52"/>
  <c r="AE107" i="52"/>
  <c r="AD107" i="52"/>
  <c r="F107" i="52"/>
  <c r="AF106" i="52"/>
  <c r="AE106" i="52"/>
  <c r="AD106" i="52"/>
  <c r="F106" i="52"/>
  <c r="AF105" i="52"/>
  <c r="AE105" i="52"/>
  <c r="AD105" i="52"/>
  <c r="F105" i="52"/>
  <c r="AF103" i="52"/>
  <c r="AE103" i="52"/>
  <c r="AD103" i="52"/>
  <c r="F103" i="52"/>
  <c r="AF102" i="52"/>
  <c r="AE102" i="52"/>
  <c r="AD102" i="52"/>
  <c r="F102" i="52"/>
  <c r="AF101" i="52"/>
  <c r="AE101" i="52"/>
  <c r="AD101" i="52"/>
  <c r="F101" i="52"/>
  <c r="AF99" i="52"/>
  <c r="AE99" i="52"/>
  <c r="AD99" i="52"/>
  <c r="F99" i="52"/>
  <c r="AF98" i="52"/>
  <c r="AE98" i="52"/>
  <c r="AD98" i="52"/>
  <c r="F98" i="52"/>
  <c r="AF97" i="52"/>
  <c r="AE97" i="52"/>
  <c r="AD97" i="52"/>
  <c r="F97" i="52"/>
  <c r="AF96" i="52"/>
  <c r="AE96" i="52"/>
  <c r="AD96" i="52"/>
  <c r="F96" i="52"/>
  <c r="AF94" i="52"/>
  <c r="AE94" i="52"/>
  <c r="AD94" i="52"/>
  <c r="F94" i="52"/>
  <c r="AF93" i="52"/>
  <c r="AE93" i="52"/>
  <c r="AD93" i="52"/>
  <c r="F93" i="52"/>
  <c r="AF92" i="52"/>
  <c r="AE92" i="52"/>
  <c r="AD92" i="52"/>
  <c r="F92" i="52"/>
  <c r="AF91" i="52"/>
  <c r="AE91" i="52"/>
  <c r="AD91" i="52"/>
  <c r="F91" i="52"/>
  <c r="AF89" i="52"/>
  <c r="AE89" i="52"/>
  <c r="AD89" i="52"/>
  <c r="F89" i="52"/>
  <c r="AF88" i="52"/>
  <c r="AE88" i="52"/>
  <c r="AD88" i="52"/>
  <c r="F88" i="52"/>
  <c r="AF87" i="52"/>
  <c r="AE87" i="52"/>
  <c r="AD87" i="52"/>
  <c r="F87" i="52"/>
  <c r="AF85" i="52"/>
  <c r="AE85" i="52"/>
  <c r="AD85" i="52"/>
  <c r="F85" i="52"/>
  <c r="AF84" i="52"/>
  <c r="AE84" i="52"/>
  <c r="AD84" i="52"/>
  <c r="F84" i="52"/>
  <c r="AF83" i="52"/>
  <c r="AE83" i="52"/>
  <c r="AD83" i="52"/>
  <c r="F83" i="52"/>
  <c r="AF65" i="52"/>
  <c r="AE65" i="52"/>
  <c r="AD65" i="52"/>
  <c r="F65" i="52"/>
  <c r="AF64" i="52"/>
  <c r="AE64" i="52"/>
  <c r="AD64" i="52"/>
  <c r="F64" i="52"/>
  <c r="AF63" i="52"/>
  <c r="AE63" i="52"/>
  <c r="AD63" i="52"/>
  <c r="F63" i="52"/>
  <c r="AF62" i="52"/>
  <c r="AE62" i="52"/>
  <c r="AD62" i="52"/>
  <c r="F62" i="52"/>
  <c r="AF61" i="52"/>
  <c r="AE61" i="52"/>
  <c r="AD61" i="52"/>
  <c r="F61" i="52"/>
  <c r="AF58" i="52"/>
  <c r="AE58" i="52"/>
  <c r="AD58" i="52"/>
  <c r="F58" i="52"/>
  <c r="AF57" i="52"/>
  <c r="AE57" i="52"/>
  <c r="AD57" i="52"/>
  <c r="F57" i="52"/>
  <c r="AF56" i="52"/>
  <c r="AE56" i="52"/>
  <c r="AD56" i="52"/>
  <c r="F56" i="52"/>
  <c r="AF55" i="52"/>
  <c r="AE55" i="52"/>
  <c r="AD55" i="52"/>
  <c r="F55" i="52"/>
  <c r="AF53" i="52"/>
  <c r="AE53" i="52"/>
  <c r="AD53" i="52"/>
  <c r="F53" i="52"/>
  <c r="AF52" i="52"/>
  <c r="AE52" i="52"/>
  <c r="AD52" i="52"/>
  <c r="F52" i="52"/>
  <c r="AF51" i="52"/>
  <c r="AE51" i="52"/>
  <c r="AD51" i="52"/>
  <c r="F51" i="52"/>
  <c r="AF50" i="52"/>
  <c r="AE50" i="52"/>
  <c r="AD50" i="52"/>
  <c r="F50" i="52"/>
  <c r="AF48" i="52"/>
  <c r="AE48" i="52"/>
  <c r="AD48" i="52"/>
  <c r="F48" i="52"/>
  <c r="AF47" i="52"/>
  <c r="AE47" i="52"/>
  <c r="AD47" i="52"/>
  <c r="F47" i="52"/>
  <c r="AF46" i="52"/>
  <c r="AE46" i="52"/>
  <c r="AD46" i="52"/>
  <c r="F46" i="52"/>
  <c r="AF44" i="52"/>
  <c r="AE44" i="52"/>
  <c r="AD44" i="52"/>
  <c r="F44" i="52"/>
  <c r="AF43" i="52"/>
  <c r="AE43" i="52"/>
  <c r="AD43" i="52"/>
  <c r="F43" i="52"/>
  <c r="AF42" i="52"/>
  <c r="AE42" i="52"/>
  <c r="AD42" i="52"/>
  <c r="F42" i="52"/>
  <c r="AF41" i="52"/>
  <c r="AE41" i="52"/>
  <c r="AD41" i="52"/>
  <c r="F41" i="52"/>
  <c r="AF40" i="52"/>
  <c r="AE40" i="52"/>
  <c r="AD40" i="52"/>
  <c r="F40" i="52"/>
  <c r="AF39" i="52"/>
  <c r="AE39" i="52"/>
  <c r="AD39" i="52"/>
  <c r="F39" i="52"/>
  <c r="AF38" i="52"/>
  <c r="AE38" i="52"/>
  <c r="AD38" i="52"/>
  <c r="F38" i="52"/>
  <c r="AF37" i="52"/>
  <c r="AE37" i="52"/>
  <c r="AD37" i="52"/>
  <c r="F37" i="52"/>
  <c r="AF34" i="52"/>
  <c r="AE34" i="52"/>
  <c r="AD34" i="52"/>
  <c r="F34" i="52"/>
  <c r="AF33" i="52"/>
  <c r="AE33" i="52"/>
  <c r="AD33" i="52"/>
  <c r="F33" i="52"/>
  <c r="AF29" i="52"/>
  <c r="AE29" i="52"/>
  <c r="AD29" i="52"/>
  <c r="F29" i="52"/>
  <c r="AF28" i="52"/>
  <c r="AE28" i="52"/>
  <c r="AD28" i="52"/>
  <c r="F28" i="52"/>
  <c r="AF27" i="52"/>
  <c r="AE27" i="52"/>
  <c r="AD27" i="52"/>
  <c r="F27" i="52"/>
  <c r="AF26" i="52"/>
  <c r="AE26" i="52"/>
  <c r="AD26" i="52"/>
  <c r="F26" i="52"/>
  <c r="AF25" i="52"/>
  <c r="AE25" i="52"/>
  <c r="AD25" i="52"/>
  <c r="F25" i="52"/>
  <c r="AF24" i="52"/>
  <c r="AE24" i="52"/>
  <c r="AD24" i="52"/>
  <c r="O24" i="52"/>
  <c r="G24" i="35" s="1"/>
  <c r="F24" i="52"/>
  <c r="AF340" i="52"/>
  <c r="AE340" i="52"/>
  <c r="AD340" i="52"/>
  <c r="F340" i="52"/>
  <c r="AF339" i="52"/>
  <c r="AE339" i="52"/>
  <c r="AD339" i="52"/>
  <c r="F339" i="52"/>
  <c r="AF338" i="52"/>
  <c r="AE338" i="52"/>
  <c r="AD338" i="52"/>
  <c r="F338" i="52"/>
  <c r="AF337" i="52"/>
  <c r="AE337" i="52"/>
  <c r="AD337" i="52"/>
  <c r="F337" i="52"/>
  <c r="AF333" i="52"/>
  <c r="AE333" i="52"/>
  <c r="AD333" i="52"/>
  <c r="F333" i="52"/>
  <c r="AF315" i="52"/>
  <c r="AE315" i="52"/>
  <c r="AD315" i="52"/>
  <c r="F315" i="52"/>
  <c r="AF308" i="52"/>
  <c r="AE308" i="52"/>
  <c r="AD308" i="52"/>
  <c r="F308" i="52"/>
  <c r="AF301" i="52"/>
  <c r="AE301" i="52"/>
  <c r="AD301" i="52"/>
  <c r="F301" i="52"/>
  <c r="AF300" i="52"/>
  <c r="AE300" i="52"/>
  <c r="AD300" i="52"/>
  <c r="F300" i="52"/>
  <c r="AF299" i="52"/>
  <c r="AE299" i="52"/>
  <c r="AD299" i="52"/>
  <c r="F299" i="52"/>
  <c r="AF298" i="52"/>
  <c r="AE298" i="52"/>
  <c r="AD298" i="52"/>
  <c r="F298" i="52"/>
  <c r="AF297" i="52"/>
  <c r="AE297" i="52"/>
  <c r="AD297" i="52"/>
  <c r="F297" i="52"/>
  <c r="AF296" i="52"/>
  <c r="AE296" i="52"/>
  <c r="AD296" i="52"/>
  <c r="F296" i="52"/>
  <c r="AF294" i="52"/>
  <c r="AE294" i="52"/>
  <c r="AD294" i="52"/>
  <c r="F294" i="52"/>
  <c r="AF292" i="52"/>
  <c r="AE292" i="52"/>
  <c r="AD292" i="52"/>
  <c r="F292" i="52"/>
  <c r="AF290" i="52"/>
  <c r="AE290" i="52"/>
  <c r="AD290" i="52"/>
  <c r="F290" i="52"/>
  <c r="AF288" i="52"/>
  <c r="AE288" i="52"/>
  <c r="AD288" i="52"/>
  <c r="F288" i="52"/>
  <c r="AF286" i="52"/>
  <c r="AE286" i="52"/>
  <c r="AD286" i="52"/>
  <c r="F286" i="52"/>
  <c r="AF265" i="52"/>
  <c r="AE265" i="52"/>
  <c r="AD265" i="52"/>
  <c r="F265" i="52"/>
  <c r="AF264" i="52"/>
  <c r="AE264" i="52"/>
  <c r="AD264" i="52"/>
  <c r="F264" i="52"/>
  <c r="AF263" i="52"/>
  <c r="AE263" i="52"/>
  <c r="AD263" i="52"/>
  <c r="F263" i="52"/>
  <c r="AF262" i="52"/>
  <c r="AE262" i="52"/>
  <c r="AD262" i="52"/>
  <c r="F262" i="52"/>
  <c r="AF261" i="52"/>
  <c r="AE261" i="52"/>
  <c r="AD261" i="52"/>
  <c r="F261" i="52"/>
  <c r="AF259" i="52"/>
  <c r="AE259" i="52"/>
  <c r="AD259" i="52"/>
  <c r="F259" i="52"/>
  <c r="AF247" i="52"/>
  <c r="AE247" i="52"/>
  <c r="AD247" i="52"/>
  <c r="F247" i="52"/>
  <c r="AF238" i="52"/>
  <c r="AE238" i="52"/>
  <c r="AD238" i="52"/>
  <c r="F238" i="52"/>
  <c r="AF232" i="52"/>
  <c r="AE232" i="52"/>
  <c r="AD232" i="52"/>
  <c r="F232" i="52"/>
  <c r="AF224" i="52"/>
  <c r="AE224" i="52"/>
  <c r="AD224" i="52"/>
  <c r="F224" i="52"/>
  <c r="AF222" i="52"/>
  <c r="AE222" i="52"/>
  <c r="AD222" i="52"/>
  <c r="F222" i="52"/>
  <c r="AF220" i="52"/>
  <c r="AE220" i="52"/>
  <c r="AD220" i="52"/>
  <c r="F220" i="52"/>
  <c r="AF218" i="52"/>
  <c r="AE218" i="52"/>
  <c r="AD218" i="52"/>
  <c r="F218" i="52"/>
  <c r="AF216" i="52"/>
  <c r="AE216" i="52"/>
  <c r="AD216" i="52"/>
  <c r="F216" i="52"/>
  <c r="AF214" i="52"/>
  <c r="AE214" i="52"/>
  <c r="AD214" i="52"/>
  <c r="F214" i="52"/>
  <c r="AF212" i="52"/>
  <c r="AE212" i="52"/>
  <c r="AD212" i="52"/>
  <c r="F212" i="52"/>
  <c r="AF210" i="52"/>
  <c r="AE210" i="52"/>
  <c r="AD210" i="52"/>
  <c r="F210" i="52"/>
  <c r="AF204" i="52"/>
  <c r="AE204" i="52"/>
  <c r="AD204" i="52"/>
  <c r="F204" i="52"/>
  <c r="AF197" i="52"/>
  <c r="AE197" i="52"/>
  <c r="AD197" i="52"/>
  <c r="F197" i="52"/>
  <c r="AF170" i="52"/>
  <c r="AE170" i="52"/>
  <c r="AD170" i="52"/>
  <c r="F170" i="52"/>
  <c r="AF168" i="52"/>
  <c r="AE168" i="52"/>
  <c r="AD168" i="52"/>
  <c r="F168" i="52"/>
  <c r="AF166" i="52"/>
  <c r="AE166" i="52"/>
  <c r="AD166" i="52"/>
  <c r="F166" i="52"/>
  <c r="AF165" i="52"/>
  <c r="AE165" i="52"/>
  <c r="AD165" i="52"/>
  <c r="F165" i="52"/>
  <c r="AF164" i="52"/>
  <c r="AE164" i="52"/>
  <c r="AD164" i="52"/>
  <c r="F164" i="52"/>
  <c r="AF163" i="52"/>
  <c r="AE163" i="52"/>
  <c r="AD163" i="52"/>
  <c r="F163" i="52"/>
  <c r="AF162" i="52"/>
  <c r="AE162" i="52"/>
  <c r="AD162" i="52"/>
  <c r="F162" i="52"/>
  <c r="AF161" i="52"/>
  <c r="AE161" i="52"/>
  <c r="AD161" i="52"/>
  <c r="F161" i="52"/>
  <c r="AF159" i="52"/>
  <c r="AE159" i="52"/>
  <c r="AD159" i="52"/>
  <c r="F159" i="52"/>
  <c r="AF153" i="52"/>
  <c r="AE153" i="52"/>
  <c r="AD153" i="52"/>
  <c r="F153" i="52"/>
  <c r="AF136" i="52"/>
  <c r="AE136" i="52"/>
  <c r="AD136" i="52"/>
  <c r="F136" i="52"/>
  <c r="AF135" i="52"/>
  <c r="AE135" i="52"/>
  <c r="AD135" i="52"/>
  <c r="F135" i="52"/>
  <c r="AF134" i="52"/>
  <c r="AE134" i="52"/>
  <c r="AD134" i="52"/>
  <c r="F134" i="52"/>
  <c r="AF133" i="52"/>
  <c r="AE133" i="52"/>
  <c r="AD133" i="52"/>
  <c r="F133" i="52"/>
  <c r="AF132" i="52"/>
  <c r="AE132" i="52"/>
  <c r="AD132" i="52"/>
  <c r="F132" i="52"/>
  <c r="AF130" i="52"/>
  <c r="AE130" i="52"/>
  <c r="AD130" i="52"/>
  <c r="F130" i="52"/>
  <c r="AF129" i="52"/>
  <c r="AE129" i="52"/>
  <c r="AD129" i="52"/>
  <c r="F129" i="52"/>
  <c r="AF127" i="52"/>
  <c r="AE127" i="52"/>
  <c r="AD127" i="52"/>
  <c r="F127" i="52"/>
  <c r="AF81" i="52"/>
  <c r="AE81" i="52"/>
  <c r="AD81" i="52"/>
  <c r="F81" i="52"/>
  <c r="AF80" i="52"/>
  <c r="AE80" i="52"/>
  <c r="AD80" i="52"/>
  <c r="F80" i="52"/>
  <c r="AF78" i="52"/>
  <c r="AE78" i="52"/>
  <c r="AD78" i="52"/>
  <c r="F78" i="52"/>
  <c r="AF77" i="52"/>
  <c r="AE77" i="52"/>
  <c r="AD77" i="52"/>
  <c r="F77" i="52"/>
  <c r="AF76" i="52"/>
  <c r="AE76" i="52"/>
  <c r="AD76" i="52"/>
  <c r="F76" i="52"/>
  <c r="AF75" i="52"/>
  <c r="AE75" i="52"/>
  <c r="AD75" i="52"/>
  <c r="F75" i="52"/>
  <c r="AF74" i="52"/>
  <c r="AE74" i="52"/>
  <c r="AD74" i="52"/>
  <c r="F74" i="52"/>
  <c r="AF73" i="52"/>
  <c r="AE73" i="52"/>
  <c r="AD73" i="52"/>
  <c r="F73" i="52"/>
  <c r="AF71" i="52"/>
  <c r="AE71" i="52"/>
  <c r="AD71" i="52"/>
  <c r="F71" i="52"/>
  <c r="AF69" i="52"/>
  <c r="AE69" i="52"/>
  <c r="AD69" i="52"/>
  <c r="F69" i="52"/>
  <c r="AF67" i="52"/>
  <c r="AE67" i="52"/>
  <c r="AD67" i="52"/>
  <c r="F67" i="52"/>
  <c r="AF59" i="52"/>
  <c r="AE59" i="52"/>
  <c r="AD59" i="52"/>
  <c r="F59" i="52"/>
  <c r="AF35" i="52"/>
  <c r="AE35" i="52"/>
  <c r="AD35" i="52"/>
  <c r="F35" i="52"/>
  <c r="AF31" i="52"/>
  <c r="AE31" i="52"/>
  <c r="AD31" i="52"/>
  <c r="F31" i="52"/>
  <c r="AF30" i="52"/>
  <c r="AE30" i="52"/>
  <c r="AD30" i="52"/>
  <c r="F30" i="52"/>
  <c r="AF21" i="52"/>
  <c r="AE21" i="52"/>
  <c r="AD21" i="52"/>
  <c r="F21" i="52"/>
  <c r="AF20" i="52"/>
  <c r="AE20" i="52"/>
  <c r="AD20" i="52"/>
  <c r="F20" i="52"/>
  <c r="AF18" i="52"/>
  <c r="AE18" i="52"/>
  <c r="AD18" i="52"/>
  <c r="F18" i="52"/>
  <c r="AF17" i="52"/>
  <c r="AE17" i="52"/>
  <c r="AD17" i="52"/>
  <c r="F17" i="52"/>
  <c r="AF15" i="52"/>
  <c r="AE15" i="52"/>
  <c r="AD15" i="52"/>
  <c r="F15" i="52"/>
  <c r="AF14" i="52"/>
  <c r="AE14" i="52"/>
  <c r="AD14" i="52"/>
  <c r="F14" i="52"/>
  <c r="AF13" i="52"/>
  <c r="AE13" i="52"/>
  <c r="AD13" i="52"/>
  <c r="F13" i="52"/>
  <c r="AF11" i="52"/>
  <c r="AE11" i="52"/>
  <c r="AD11" i="52"/>
  <c r="F11" i="52"/>
  <c r="AF334" i="52"/>
  <c r="AE334" i="52"/>
  <c r="AD334" i="52"/>
  <c r="O334" i="52"/>
  <c r="F334" i="52"/>
  <c r="AF326" i="52"/>
  <c r="AE326" i="52"/>
  <c r="AD326" i="52"/>
  <c r="O326" i="52"/>
  <c r="F326" i="52"/>
  <c r="AF316" i="52"/>
  <c r="AE316" i="52"/>
  <c r="AD316" i="52"/>
  <c r="O316" i="52"/>
  <c r="F316" i="52"/>
  <c r="AF309" i="52"/>
  <c r="AE309" i="52"/>
  <c r="AD309" i="52"/>
  <c r="O309" i="52"/>
  <c r="F309" i="52"/>
  <c r="AF302" i="52"/>
  <c r="AE302" i="52"/>
  <c r="AD302" i="52"/>
  <c r="O302" i="52"/>
  <c r="F302" i="52"/>
  <c r="AF279" i="52"/>
  <c r="AE279" i="52"/>
  <c r="AD279" i="52"/>
  <c r="O279" i="52"/>
  <c r="F279" i="52"/>
  <c r="AF274" i="52"/>
  <c r="AE274" i="52"/>
  <c r="AD274" i="52"/>
  <c r="O274" i="52"/>
  <c r="F274" i="52"/>
  <c r="AF270" i="52"/>
  <c r="AE270" i="52"/>
  <c r="AD270" i="52"/>
  <c r="O270" i="52"/>
  <c r="F270" i="52"/>
  <c r="AF266" i="52"/>
  <c r="AE266" i="52"/>
  <c r="AD266" i="52"/>
  <c r="O266" i="52"/>
  <c r="F266" i="52"/>
  <c r="AF248" i="52"/>
  <c r="AE248" i="52"/>
  <c r="AD248" i="52"/>
  <c r="O248" i="52"/>
  <c r="F248" i="52"/>
  <c r="AF239" i="52"/>
  <c r="AE239" i="52"/>
  <c r="AD239" i="52"/>
  <c r="O239" i="52"/>
  <c r="F239" i="52"/>
  <c r="AF233" i="52"/>
  <c r="AE233" i="52"/>
  <c r="AD233" i="52"/>
  <c r="O233" i="52"/>
  <c r="F233" i="52"/>
  <c r="AF225" i="52"/>
  <c r="AE225" i="52"/>
  <c r="AD225" i="52"/>
  <c r="O225" i="52"/>
  <c r="F225" i="52"/>
  <c r="AF205" i="52"/>
  <c r="AE205" i="52"/>
  <c r="AD205" i="52"/>
  <c r="O205" i="52"/>
  <c r="F205" i="52"/>
  <c r="AF198" i="52"/>
  <c r="AE198" i="52"/>
  <c r="AD198" i="52"/>
  <c r="O198" i="52"/>
  <c r="F198" i="52"/>
  <c r="AF192" i="52"/>
  <c r="AE192" i="52"/>
  <c r="AD192" i="52"/>
  <c r="O192" i="52"/>
  <c r="F192" i="52"/>
  <c r="AF189" i="52"/>
  <c r="AE189" i="52"/>
  <c r="AD189" i="52"/>
  <c r="O189" i="52"/>
  <c r="F189" i="52"/>
  <c r="AF184" i="52"/>
  <c r="AE184" i="52"/>
  <c r="AD184" i="52"/>
  <c r="O184" i="52"/>
  <c r="F184" i="52"/>
  <c r="AF177" i="52"/>
  <c r="AE177" i="52"/>
  <c r="AD177" i="52"/>
  <c r="O177" i="52"/>
  <c r="F177" i="52"/>
  <c r="AF171" i="52"/>
  <c r="AE171" i="52"/>
  <c r="AD171" i="52"/>
  <c r="O171" i="52"/>
  <c r="F171" i="52"/>
  <c r="AF154" i="52"/>
  <c r="AE154" i="52"/>
  <c r="AD154" i="52"/>
  <c r="O154" i="52"/>
  <c r="F154" i="52"/>
  <c r="AF145" i="52"/>
  <c r="AE145" i="52"/>
  <c r="AD145" i="52"/>
  <c r="O145" i="52"/>
  <c r="F145" i="52"/>
  <c r="AF137" i="52"/>
  <c r="AE137" i="52"/>
  <c r="AD137" i="52"/>
  <c r="O137" i="52"/>
  <c r="F137" i="52"/>
  <c r="AF117" i="52"/>
  <c r="AE117" i="52"/>
  <c r="AD117" i="52"/>
  <c r="O117" i="52"/>
  <c r="F117" i="52"/>
  <c r="AF113" i="52"/>
  <c r="AE113" i="52"/>
  <c r="AD113" i="52"/>
  <c r="O113" i="52"/>
  <c r="F113" i="52"/>
  <c r="AF109" i="52"/>
  <c r="AE109" i="52"/>
  <c r="AD109" i="52"/>
  <c r="O109" i="52"/>
  <c r="F109" i="52"/>
  <c r="AF104" i="52"/>
  <c r="AE104" i="52"/>
  <c r="AD104" i="52"/>
  <c r="O104" i="52"/>
  <c r="F104" i="52"/>
  <c r="AF100" i="52"/>
  <c r="AE100" i="52"/>
  <c r="AD100" i="52"/>
  <c r="O100" i="52"/>
  <c r="F100" i="52"/>
  <c r="AF95" i="52"/>
  <c r="AE95" i="52"/>
  <c r="AD95" i="52"/>
  <c r="O95" i="52"/>
  <c r="F95" i="52"/>
  <c r="AF90" i="52"/>
  <c r="AE90" i="52"/>
  <c r="AD90" i="52"/>
  <c r="O90" i="52"/>
  <c r="F90" i="52"/>
  <c r="AF86" i="52"/>
  <c r="AE86" i="52"/>
  <c r="AD86" i="52"/>
  <c r="O86" i="52"/>
  <c r="F86" i="52"/>
  <c r="AF82" i="52"/>
  <c r="AE82" i="52"/>
  <c r="AD82" i="52"/>
  <c r="O82" i="52"/>
  <c r="F82" i="52"/>
  <c r="AF60" i="52"/>
  <c r="AE60" i="52"/>
  <c r="AD60" i="52"/>
  <c r="O60" i="52"/>
  <c r="F60" i="52"/>
  <c r="AF54" i="52"/>
  <c r="AE54" i="52"/>
  <c r="AD54" i="52"/>
  <c r="O54" i="52"/>
  <c r="F54" i="52"/>
  <c r="AF49" i="52"/>
  <c r="AE49" i="52"/>
  <c r="AD49" i="52"/>
  <c r="O49" i="52"/>
  <c r="F49" i="52"/>
  <c r="AF45" i="52"/>
  <c r="AE45" i="52"/>
  <c r="AD45" i="52"/>
  <c r="O45" i="52"/>
  <c r="F45" i="52"/>
  <c r="AF36" i="52"/>
  <c r="AE36" i="52"/>
  <c r="AD36" i="52"/>
  <c r="F36" i="52"/>
  <c r="AF32" i="52"/>
  <c r="AE32" i="52"/>
  <c r="AD32" i="52"/>
  <c r="F32" i="52"/>
  <c r="AF22" i="52"/>
  <c r="AE22" i="52"/>
  <c r="AD22" i="52"/>
  <c r="F22" i="52"/>
  <c r="F121" i="52"/>
  <c r="O121" i="52"/>
  <c r="AD121" i="52"/>
  <c r="AE121" i="52"/>
  <c r="AF121" i="52"/>
  <c r="AF295" i="52"/>
  <c r="AE295" i="52"/>
  <c r="AD295" i="52"/>
  <c r="O295" i="52"/>
  <c r="F295" i="52"/>
  <c r="AF293" i="52"/>
  <c r="AE293" i="52"/>
  <c r="AD293" i="52"/>
  <c r="O293" i="52"/>
  <c r="F293" i="52"/>
  <c r="AF291" i="52"/>
  <c r="AE291" i="52"/>
  <c r="AD291" i="52"/>
  <c r="O291" i="52"/>
  <c r="F291" i="52"/>
  <c r="AF289" i="52"/>
  <c r="AE289" i="52"/>
  <c r="AD289" i="52"/>
  <c r="O289" i="52"/>
  <c r="F289" i="52"/>
  <c r="AF260" i="52"/>
  <c r="AE260" i="52"/>
  <c r="AD260" i="52"/>
  <c r="O260" i="52"/>
  <c r="F260" i="52"/>
  <c r="AF223" i="52"/>
  <c r="AE223" i="52"/>
  <c r="AD223" i="52"/>
  <c r="O223" i="52"/>
  <c r="F223" i="52"/>
  <c r="AF221" i="52"/>
  <c r="AE221" i="52"/>
  <c r="AD221" i="52"/>
  <c r="O221" i="52"/>
  <c r="F221" i="52"/>
  <c r="AF219" i="52"/>
  <c r="AE219" i="52"/>
  <c r="AD219" i="52"/>
  <c r="O219" i="52"/>
  <c r="F219" i="52"/>
  <c r="AF217" i="52"/>
  <c r="AE217" i="52"/>
  <c r="AD217" i="52"/>
  <c r="O217" i="52"/>
  <c r="F217" i="52"/>
  <c r="AF215" i="52"/>
  <c r="AE215" i="52"/>
  <c r="AD215" i="52"/>
  <c r="O215" i="52"/>
  <c r="F215" i="52"/>
  <c r="AF213" i="52"/>
  <c r="AE213" i="52"/>
  <c r="AD213" i="52"/>
  <c r="O213" i="52"/>
  <c r="F213" i="52"/>
  <c r="AF211" i="52"/>
  <c r="AE211" i="52"/>
  <c r="AD211" i="52"/>
  <c r="O211" i="52"/>
  <c r="F211" i="52"/>
  <c r="AF169" i="52"/>
  <c r="AE169" i="52"/>
  <c r="AD169" i="52"/>
  <c r="O169" i="52"/>
  <c r="F169" i="52"/>
  <c r="AF167" i="52"/>
  <c r="AE167" i="52"/>
  <c r="AD167" i="52"/>
  <c r="O167" i="52"/>
  <c r="F167" i="52"/>
  <c r="AF160" i="52"/>
  <c r="AE160" i="52"/>
  <c r="AD160" i="52"/>
  <c r="O160" i="52"/>
  <c r="F160" i="52"/>
  <c r="AF131" i="52"/>
  <c r="AE131" i="52"/>
  <c r="AD131" i="52"/>
  <c r="O131" i="52"/>
  <c r="F131" i="52"/>
  <c r="AF128" i="52"/>
  <c r="AE128" i="52"/>
  <c r="AD128" i="52"/>
  <c r="O128" i="52"/>
  <c r="F128" i="52"/>
  <c r="AF79" i="52"/>
  <c r="AE79" i="52"/>
  <c r="AD79" i="52"/>
  <c r="O79" i="52"/>
  <c r="F79" i="52"/>
  <c r="AF72" i="52"/>
  <c r="AE72" i="52"/>
  <c r="AD72" i="52"/>
  <c r="O72" i="52"/>
  <c r="F72" i="52"/>
  <c r="AF70" i="52"/>
  <c r="AE70" i="52"/>
  <c r="AD70" i="52"/>
  <c r="O70" i="52"/>
  <c r="F70" i="52"/>
  <c r="AF68" i="52"/>
  <c r="AE68" i="52"/>
  <c r="AD68" i="52"/>
  <c r="O68" i="52"/>
  <c r="F68" i="52"/>
  <c r="AF19" i="52"/>
  <c r="AE19" i="52"/>
  <c r="AD19" i="52"/>
  <c r="O19" i="52"/>
  <c r="F19" i="52"/>
  <c r="AF16" i="52"/>
  <c r="AE16" i="52"/>
  <c r="AD16" i="52"/>
  <c r="O16" i="52"/>
  <c r="F16" i="52"/>
  <c r="AF12" i="52"/>
  <c r="AE12" i="52"/>
  <c r="AD12" i="52"/>
  <c r="O12" i="52"/>
  <c r="F12" i="52"/>
  <c r="AF287" i="52"/>
  <c r="AE287" i="52"/>
  <c r="AD287" i="52"/>
  <c r="O287" i="52"/>
  <c r="F287" i="52"/>
  <c r="AF258" i="52"/>
  <c r="AE258" i="52"/>
  <c r="AD258" i="52"/>
  <c r="O258" i="52"/>
  <c r="F258" i="52"/>
  <c r="AF209" i="52"/>
  <c r="AE209" i="52"/>
  <c r="AD209" i="52"/>
  <c r="O209" i="52"/>
  <c r="F209" i="52"/>
  <c r="AF158" i="52"/>
  <c r="AE158" i="52"/>
  <c r="AD158" i="52"/>
  <c r="O158" i="52"/>
  <c r="F158" i="52"/>
  <c r="AF126" i="52"/>
  <c r="AE126" i="52"/>
  <c r="AD126" i="52"/>
  <c r="O126" i="52"/>
  <c r="F126" i="52"/>
  <c r="AF66" i="52"/>
  <c r="AE66" i="52"/>
  <c r="AD66" i="52"/>
  <c r="O66" i="52"/>
  <c r="F66" i="52"/>
  <c r="Z132" i="58"/>
  <c r="Z131" i="58"/>
  <c r="Z130" i="58"/>
  <c r="Z128" i="58"/>
  <c r="Z127" i="58"/>
  <c r="Z125" i="58"/>
  <c r="Z123" i="58"/>
  <c r="Z120" i="58"/>
  <c r="Z119" i="58"/>
  <c r="Z116" i="58"/>
  <c r="Z115" i="58"/>
  <c r="Z114" i="58"/>
  <c r="Z113" i="58"/>
  <c r="Z112" i="58"/>
  <c r="Z110" i="58"/>
  <c r="Z109" i="58"/>
  <c r="Z107" i="58"/>
  <c r="Z106" i="58"/>
  <c r="Z105" i="58"/>
  <c r="Z104" i="58"/>
  <c r="Z92" i="58"/>
  <c r="Z91" i="58"/>
  <c r="Z88" i="58"/>
  <c r="Z86" i="58"/>
  <c r="Z85" i="58"/>
  <c r="Z80" i="58"/>
  <c r="Z78" i="58"/>
  <c r="Z76" i="58"/>
  <c r="Z75" i="58"/>
  <c r="Z74" i="58"/>
  <c r="Z63" i="58"/>
  <c r="Z60" i="58"/>
  <c r="Z59" i="58"/>
  <c r="Z58" i="58"/>
  <c r="Z57" i="58"/>
  <c r="Z48" i="58"/>
  <c r="Z47" i="58"/>
  <c r="Z45" i="58"/>
  <c r="Z44" i="58"/>
  <c r="Z33" i="58"/>
  <c r="Z32" i="58"/>
  <c r="Z31" i="58"/>
  <c r="Z30" i="58"/>
  <c r="Z20" i="58"/>
  <c r="Z19" i="58"/>
  <c r="Z18" i="58"/>
  <c r="Z17" i="58"/>
  <c r="Z16" i="58"/>
  <c r="AF724" i="34"/>
  <c r="AE724" i="34"/>
  <c r="AD724" i="34"/>
  <c r="X724" i="34"/>
  <c r="F724" i="34"/>
  <c r="AF723" i="34"/>
  <c r="AE723" i="34"/>
  <c r="AD723" i="34"/>
  <c r="X723" i="34"/>
  <c r="F723" i="34"/>
  <c r="AF721" i="34"/>
  <c r="AE721" i="34"/>
  <c r="AD721" i="34"/>
  <c r="X721" i="34"/>
  <c r="F721" i="34"/>
  <c r="AF720" i="34"/>
  <c r="AE720" i="34"/>
  <c r="AD720" i="34"/>
  <c r="X720" i="34"/>
  <c r="F720" i="34"/>
  <c r="AF719" i="34"/>
  <c r="AE719" i="34"/>
  <c r="AD719" i="34"/>
  <c r="X719" i="34"/>
  <c r="F719" i="34"/>
  <c r="AF718" i="34"/>
  <c r="AE718" i="34"/>
  <c r="AD718" i="34"/>
  <c r="X718" i="34"/>
  <c r="F718" i="34"/>
  <c r="AF715" i="34"/>
  <c r="AE715" i="34"/>
  <c r="AD715" i="34"/>
  <c r="X715" i="34"/>
  <c r="F715" i="34"/>
  <c r="AF714" i="34"/>
  <c r="AE714" i="34"/>
  <c r="AD714" i="34"/>
  <c r="X714" i="34"/>
  <c r="F714" i="34"/>
  <c r="AF712" i="34"/>
  <c r="AE712" i="34"/>
  <c r="AD712" i="34"/>
  <c r="X712" i="34"/>
  <c r="F712" i="34"/>
  <c r="AF711" i="34"/>
  <c r="AE711" i="34"/>
  <c r="AD711" i="34"/>
  <c r="X711" i="34"/>
  <c r="F711" i="34"/>
  <c r="AF710" i="34"/>
  <c r="AE710" i="34"/>
  <c r="AD710" i="34"/>
  <c r="X710" i="34"/>
  <c r="F710" i="34"/>
  <c r="AF708" i="34"/>
  <c r="AE708" i="34"/>
  <c r="AD708" i="34"/>
  <c r="X708" i="34"/>
  <c r="F708" i="34"/>
  <c r="AF707" i="34"/>
  <c r="AE707" i="34"/>
  <c r="AD707" i="34"/>
  <c r="X707" i="34"/>
  <c r="F707" i="34"/>
  <c r="AF706" i="34"/>
  <c r="AE706" i="34"/>
  <c r="AD706" i="34"/>
  <c r="X706" i="34"/>
  <c r="F706" i="34"/>
  <c r="AF704" i="34"/>
  <c r="AE704" i="34"/>
  <c r="AD704" i="34"/>
  <c r="X704" i="34"/>
  <c r="F704" i="34"/>
  <c r="AF703" i="34"/>
  <c r="AE703" i="34"/>
  <c r="AD703" i="34"/>
  <c r="X703" i="34"/>
  <c r="F703" i="34"/>
  <c r="AF702" i="34"/>
  <c r="AE702" i="34"/>
  <c r="AD702" i="34"/>
  <c r="X702" i="34"/>
  <c r="F702" i="34"/>
  <c r="AF700" i="34"/>
  <c r="AE700" i="34"/>
  <c r="AD700" i="34"/>
  <c r="X700" i="34"/>
  <c r="F700" i="34"/>
  <c r="AF699" i="34"/>
  <c r="AE699" i="34"/>
  <c r="AD699" i="34"/>
  <c r="X699" i="34"/>
  <c r="F699" i="34"/>
  <c r="AF686" i="34"/>
  <c r="AE686" i="34"/>
  <c r="AD686" i="34"/>
  <c r="X686" i="34"/>
  <c r="F686" i="34"/>
  <c r="AF685" i="34"/>
  <c r="AE685" i="34"/>
  <c r="AD685" i="34"/>
  <c r="X685" i="34"/>
  <c r="F685" i="34"/>
  <c r="AF684" i="34"/>
  <c r="AE684" i="34"/>
  <c r="AD684" i="34"/>
  <c r="X684" i="34"/>
  <c r="F684" i="34"/>
  <c r="AF683" i="34"/>
  <c r="AE683" i="34"/>
  <c r="AD683" i="34"/>
  <c r="X683" i="34"/>
  <c r="F683" i="34"/>
  <c r="AF677" i="34"/>
  <c r="AE677" i="34"/>
  <c r="AD677" i="34"/>
  <c r="X677" i="34"/>
  <c r="F677" i="34"/>
  <c r="AF676" i="34"/>
  <c r="AE676" i="34"/>
  <c r="AD676" i="34"/>
  <c r="X676" i="34"/>
  <c r="F676" i="34"/>
  <c r="AF675" i="34"/>
  <c r="AE675" i="34"/>
  <c r="AD675" i="34"/>
  <c r="X675" i="34"/>
  <c r="F675" i="34"/>
  <c r="AF674" i="34"/>
  <c r="AE674" i="34"/>
  <c r="AD674" i="34"/>
  <c r="X674" i="34"/>
  <c r="F674" i="34"/>
  <c r="AF660" i="34"/>
  <c r="AE660" i="34"/>
  <c r="AD660" i="34"/>
  <c r="X660" i="34"/>
  <c r="F660" i="34"/>
  <c r="AF659" i="34"/>
  <c r="AE659" i="34"/>
  <c r="AD659" i="34"/>
  <c r="X659" i="34"/>
  <c r="F659" i="34"/>
  <c r="AF658" i="34"/>
  <c r="AE658" i="34"/>
  <c r="AD658" i="34"/>
  <c r="X658" i="34"/>
  <c r="F658" i="34"/>
  <c r="AF655" i="34"/>
  <c r="AE655" i="34"/>
  <c r="AD655" i="34"/>
  <c r="Y655" i="34"/>
  <c r="X655" i="34"/>
  <c r="F655" i="34"/>
  <c r="AF654" i="34"/>
  <c r="AE654" i="34"/>
  <c r="AD654" i="34"/>
  <c r="Y654" i="34"/>
  <c r="X654" i="34"/>
  <c r="F654" i="34"/>
  <c r="AF649" i="34"/>
  <c r="AE649" i="34"/>
  <c r="AD649" i="34"/>
  <c r="X649" i="34"/>
  <c r="F649" i="34"/>
  <c r="AF648" i="34"/>
  <c r="AE648" i="34"/>
  <c r="AD648" i="34"/>
  <c r="X648" i="34"/>
  <c r="F648" i="34"/>
  <c r="AF647" i="34"/>
  <c r="AE647" i="34"/>
  <c r="AD647" i="34"/>
  <c r="X647" i="34"/>
  <c r="F647" i="34"/>
  <c r="AF646" i="34"/>
  <c r="AE646" i="34"/>
  <c r="AD646" i="34"/>
  <c r="X646" i="34"/>
  <c r="F646" i="34"/>
  <c r="AF642" i="34"/>
  <c r="AE642" i="34"/>
  <c r="AD642" i="34"/>
  <c r="X642" i="34"/>
  <c r="F642" i="34"/>
  <c r="AF641" i="34"/>
  <c r="AE641" i="34"/>
  <c r="AD641" i="34"/>
  <c r="X641" i="34"/>
  <c r="F641" i="34"/>
  <c r="AF640" i="34"/>
  <c r="AE640" i="34"/>
  <c r="AD640" i="34"/>
  <c r="Y640" i="34"/>
  <c r="X640" i="34"/>
  <c r="F640" i="34"/>
  <c r="AF638" i="34"/>
  <c r="AE638" i="34"/>
  <c r="AD638" i="34"/>
  <c r="X638" i="34"/>
  <c r="F638" i="34"/>
  <c r="AF637" i="34"/>
  <c r="AE637" i="34"/>
  <c r="AD637" i="34"/>
  <c r="X637" i="34"/>
  <c r="F637" i="34"/>
  <c r="AF636" i="34"/>
  <c r="AE636" i="34"/>
  <c r="AD636" i="34"/>
  <c r="X636" i="34"/>
  <c r="F636" i="34"/>
  <c r="AF618" i="34"/>
  <c r="AE618" i="34"/>
  <c r="AD618" i="34"/>
  <c r="X618" i="34"/>
  <c r="F618" i="34"/>
  <c r="AF617" i="34"/>
  <c r="AE617" i="34"/>
  <c r="AD617" i="34"/>
  <c r="X617" i="34"/>
  <c r="F617" i="34"/>
  <c r="AF615" i="34"/>
  <c r="AE615" i="34"/>
  <c r="AD615" i="34"/>
  <c r="X615" i="34"/>
  <c r="F615" i="34"/>
  <c r="AF614" i="34"/>
  <c r="AE614" i="34"/>
  <c r="AD614" i="34"/>
  <c r="X614" i="34"/>
  <c r="F614" i="34"/>
  <c r="AF613" i="34"/>
  <c r="AE613" i="34"/>
  <c r="AD613" i="34"/>
  <c r="X613" i="34"/>
  <c r="F613" i="34"/>
  <c r="AF612" i="34"/>
  <c r="AE612" i="34"/>
  <c r="AD612" i="34"/>
  <c r="X612" i="34"/>
  <c r="F612" i="34"/>
  <c r="AF611" i="34"/>
  <c r="AE611" i="34"/>
  <c r="AD611" i="34"/>
  <c r="X611" i="34"/>
  <c r="F611" i="34"/>
  <c r="AF610" i="34"/>
  <c r="AE610" i="34"/>
  <c r="AD610" i="34"/>
  <c r="Y610" i="34"/>
  <c r="X610" i="34"/>
  <c r="F610" i="34"/>
  <c r="AF608" i="34"/>
  <c r="AE608" i="34"/>
  <c r="AD608" i="34"/>
  <c r="X608" i="34"/>
  <c r="F608" i="34"/>
  <c r="AF607" i="34"/>
  <c r="AE607" i="34"/>
  <c r="AD607" i="34"/>
  <c r="X607" i="34"/>
  <c r="F607" i="34"/>
  <c r="AF605" i="34"/>
  <c r="AE605" i="34"/>
  <c r="AD605" i="34"/>
  <c r="X605" i="34"/>
  <c r="F605" i="34"/>
  <c r="AF604" i="34"/>
  <c r="AE604" i="34"/>
  <c r="AD604" i="34"/>
  <c r="X604" i="34"/>
  <c r="F604" i="34"/>
  <c r="AF590" i="34"/>
  <c r="AE590" i="34"/>
  <c r="AD590" i="34"/>
  <c r="X590" i="34"/>
  <c r="F590" i="34"/>
  <c r="AF589" i="34"/>
  <c r="AE589" i="34"/>
  <c r="AD589" i="34"/>
  <c r="X589" i="34"/>
  <c r="F589" i="34"/>
  <c r="AF588" i="34"/>
  <c r="AE588" i="34"/>
  <c r="AD588" i="34"/>
  <c r="X588" i="34"/>
  <c r="F588" i="34"/>
  <c r="AF586" i="34"/>
  <c r="AE586" i="34"/>
  <c r="AD586" i="34"/>
  <c r="X586" i="34"/>
  <c r="F586" i="34"/>
  <c r="AF585" i="34"/>
  <c r="AE585" i="34"/>
  <c r="AD585" i="34"/>
  <c r="X585" i="34"/>
  <c r="F585" i="34"/>
  <c r="AF584" i="34"/>
  <c r="AE584" i="34"/>
  <c r="AD584" i="34"/>
  <c r="X584" i="34"/>
  <c r="F584" i="34"/>
  <c r="AF582" i="34"/>
  <c r="AE582" i="34"/>
  <c r="AD582" i="34"/>
  <c r="X582" i="34"/>
  <c r="F582" i="34"/>
  <c r="AF581" i="34"/>
  <c r="AE581" i="34"/>
  <c r="AD581" i="34"/>
  <c r="X581" i="34"/>
  <c r="F581" i="34"/>
  <c r="AF580" i="34"/>
  <c r="AE580" i="34"/>
  <c r="AD580" i="34"/>
  <c r="X580" i="34"/>
  <c r="F580" i="34"/>
  <c r="AF578" i="34"/>
  <c r="AE578" i="34"/>
  <c r="AD578" i="34"/>
  <c r="X578" i="34"/>
  <c r="F578" i="34"/>
  <c r="AF577" i="34"/>
  <c r="AE577" i="34"/>
  <c r="AD577" i="34"/>
  <c r="X577" i="34"/>
  <c r="F577" i="34"/>
  <c r="AF572" i="34"/>
  <c r="AE572" i="34"/>
  <c r="AD572" i="34"/>
  <c r="X572" i="34"/>
  <c r="F572" i="34"/>
  <c r="AF571" i="34"/>
  <c r="AE571" i="34"/>
  <c r="AD571" i="34"/>
  <c r="X571" i="34"/>
  <c r="F571" i="34"/>
  <c r="AF570" i="34"/>
  <c r="AE570" i="34"/>
  <c r="AD570" i="34"/>
  <c r="X570" i="34"/>
  <c r="F570" i="34"/>
  <c r="AF567" i="34"/>
  <c r="AE567" i="34"/>
  <c r="AD567" i="34"/>
  <c r="X567" i="34"/>
  <c r="F567" i="34"/>
  <c r="AF566" i="34"/>
  <c r="AE566" i="34"/>
  <c r="AD566" i="34"/>
  <c r="X566" i="34"/>
  <c r="F566" i="34"/>
  <c r="AF565" i="34"/>
  <c r="AE565" i="34"/>
  <c r="AD565" i="34"/>
  <c r="X565" i="34"/>
  <c r="F565" i="34"/>
  <c r="AF564" i="34"/>
  <c r="AE564" i="34"/>
  <c r="AD564" i="34"/>
  <c r="X564" i="34"/>
  <c r="F564" i="34"/>
  <c r="AF562" i="34"/>
  <c r="AE562" i="34"/>
  <c r="AD562" i="34"/>
  <c r="X562" i="34"/>
  <c r="F562" i="34"/>
  <c r="AF561" i="34"/>
  <c r="AE561" i="34"/>
  <c r="AD561" i="34"/>
  <c r="X561" i="34"/>
  <c r="F561" i="34"/>
  <c r="AF559" i="34"/>
  <c r="AE559" i="34"/>
  <c r="AD559" i="34"/>
  <c r="X559" i="34"/>
  <c r="F559" i="34"/>
  <c r="AF558" i="34"/>
  <c r="AE558" i="34"/>
  <c r="AD558" i="34"/>
  <c r="X558" i="34"/>
  <c r="F558" i="34"/>
  <c r="AF557" i="34"/>
  <c r="AE557" i="34"/>
  <c r="AD557" i="34"/>
  <c r="X557" i="34"/>
  <c r="F557" i="34"/>
  <c r="AF556" i="34"/>
  <c r="AE556" i="34"/>
  <c r="AD556" i="34"/>
  <c r="X556" i="34"/>
  <c r="F556" i="34"/>
  <c r="AF555" i="34"/>
  <c r="AE555" i="34"/>
  <c r="AD555" i="34"/>
  <c r="X555" i="34"/>
  <c r="F555" i="34"/>
  <c r="AF538" i="34"/>
  <c r="AE538" i="34"/>
  <c r="AD538" i="34"/>
  <c r="Y538" i="34"/>
  <c r="X538" i="34"/>
  <c r="F538" i="34"/>
  <c r="AF537" i="34"/>
  <c r="AE537" i="34"/>
  <c r="AD537" i="34"/>
  <c r="Y537" i="34"/>
  <c r="X537" i="34"/>
  <c r="F537" i="34"/>
  <c r="AF536" i="34"/>
  <c r="AE536" i="34"/>
  <c r="AD536" i="34"/>
  <c r="Y536" i="34"/>
  <c r="X536" i="34"/>
  <c r="F536" i="34"/>
  <c r="AF534" i="34"/>
  <c r="AE534" i="34"/>
  <c r="AD534" i="34"/>
  <c r="Y534" i="34"/>
  <c r="X534" i="34"/>
  <c r="F534" i="34"/>
  <c r="AF533" i="34"/>
  <c r="AE533" i="34"/>
  <c r="AD533" i="34"/>
  <c r="Y533" i="34"/>
  <c r="X533" i="34"/>
  <c r="F533" i="34"/>
  <c r="AF532" i="34"/>
  <c r="AE532" i="34"/>
  <c r="AD532" i="34"/>
  <c r="Y532" i="34"/>
  <c r="X532" i="34"/>
  <c r="F532" i="34"/>
  <c r="AF531" i="34"/>
  <c r="AE531" i="34"/>
  <c r="AD531" i="34"/>
  <c r="Y531" i="34"/>
  <c r="X531" i="34"/>
  <c r="F531" i="34"/>
  <c r="AF530" i="34"/>
  <c r="AE530" i="34"/>
  <c r="AD530" i="34"/>
  <c r="Y530" i="34"/>
  <c r="X530" i="34"/>
  <c r="F530" i="34"/>
  <c r="AF529" i="34"/>
  <c r="AE529" i="34"/>
  <c r="AD529" i="34"/>
  <c r="Y529" i="34"/>
  <c r="X529" i="34"/>
  <c r="F529" i="34"/>
  <c r="AF528" i="34"/>
  <c r="AE528" i="34"/>
  <c r="AD528" i="34"/>
  <c r="Y528" i="34"/>
  <c r="X528" i="34"/>
  <c r="F528" i="34"/>
  <c r="AF527" i="34"/>
  <c r="AE527" i="34"/>
  <c r="AD527" i="34"/>
  <c r="Y527" i="34"/>
  <c r="X527" i="34"/>
  <c r="F527" i="34"/>
  <c r="AF526" i="34"/>
  <c r="AE526" i="34"/>
  <c r="AD526" i="34"/>
  <c r="Y526" i="34"/>
  <c r="X526" i="34"/>
  <c r="F526" i="34"/>
  <c r="AF524" i="34"/>
  <c r="AE524" i="34"/>
  <c r="AD524" i="34"/>
  <c r="Y524" i="34"/>
  <c r="X524" i="34"/>
  <c r="F524" i="34"/>
  <c r="AF523" i="34"/>
  <c r="AE523" i="34"/>
  <c r="AD523" i="34"/>
  <c r="Y523" i="34"/>
  <c r="X523" i="34"/>
  <c r="F523" i="34"/>
  <c r="AF522" i="34"/>
  <c r="AE522" i="34"/>
  <c r="AD522" i="34"/>
  <c r="Y522" i="34"/>
  <c r="X522" i="34"/>
  <c r="F522" i="34"/>
  <c r="AF520" i="34"/>
  <c r="AE520" i="34"/>
  <c r="AD520" i="34"/>
  <c r="Y520" i="34"/>
  <c r="X520" i="34"/>
  <c r="F520" i="34"/>
  <c r="AF519" i="34"/>
  <c r="AE519" i="34"/>
  <c r="AD519" i="34"/>
  <c r="Y519" i="34"/>
  <c r="X519" i="34"/>
  <c r="F519" i="34"/>
  <c r="AF518" i="34"/>
  <c r="AE518" i="34"/>
  <c r="AD518" i="34"/>
  <c r="Y518" i="34"/>
  <c r="X518" i="34"/>
  <c r="F518" i="34"/>
  <c r="AF516" i="34"/>
  <c r="AE516" i="34"/>
  <c r="AD516" i="34"/>
  <c r="Y516" i="34"/>
  <c r="X516" i="34"/>
  <c r="F516" i="34"/>
  <c r="AF515" i="34"/>
  <c r="AE515" i="34"/>
  <c r="AD515" i="34"/>
  <c r="Y515" i="34"/>
  <c r="X515" i="34"/>
  <c r="F515" i="34"/>
  <c r="AF514" i="34"/>
  <c r="AE514" i="34"/>
  <c r="AD514" i="34"/>
  <c r="X514" i="34"/>
  <c r="Z178" i="56" s="1"/>
  <c r="F514" i="34"/>
  <c r="AF511" i="34"/>
  <c r="AE511" i="34"/>
  <c r="AD511" i="34"/>
  <c r="X511" i="34"/>
  <c r="Z175" i="56" s="1"/>
  <c r="F511" i="34"/>
  <c r="AF510" i="34"/>
  <c r="AE510" i="34"/>
  <c r="AD510" i="34"/>
  <c r="X510" i="34"/>
  <c r="Z174" i="56" s="1"/>
  <c r="F510" i="34"/>
  <c r="AF508" i="34"/>
  <c r="AE508" i="34"/>
  <c r="AD508" i="34"/>
  <c r="X508" i="34"/>
  <c r="Z172" i="56" s="1"/>
  <c r="F508" i="34"/>
  <c r="AF507" i="34"/>
  <c r="AE507" i="34"/>
  <c r="AD507" i="34"/>
  <c r="X507" i="34"/>
  <c r="Z171" i="56" s="1"/>
  <c r="F507" i="34"/>
  <c r="AF506" i="34"/>
  <c r="AE506" i="34"/>
  <c r="AD506" i="34"/>
  <c r="X506" i="34"/>
  <c r="Z170" i="56" s="1"/>
  <c r="F506" i="34"/>
  <c r="AF505" i="34"/>
  <c r="AE505" i="34"/>
  <c r="AD505" i="34"/>
  <c r="X505" i="34"/>
  <c r="Z169" i="56" s="1"/>
  <c r="F505" i="34"/>
  <c r="AF504" i="34"/>
  <c r="AE504" i="34"/>
  <c r="AD504" i="34"/>
  <c r="X504" i="34"/>
  <c r="Z168" i="56" s="1"/>
  <c r="F504" i="34"/>
  <c r="AF485" i="34"/>
  <c r="AE485" i="34"/>
  <c r="AD485" i="34"/>
  <c r="X485" i="34"/>
  <c r="Z149" i="56" s="1"/>
  <c r="F485" i="34"/>
  <c r="AF484" i="34"/>
  <c r="AE484" i="34"/>
  <c r="AD484" i="34"/>
  <c r="X484" i="34"/>
  <c r="Z148" i="56" s="1"/>
  <c r="F484" i="34"/>
  <c r="AF483" i="34"/>
  <c r="AE483" i="34"/>
  <c r="AD483" i="34"/>
  <c r="X483" i="34"/>
  <c r="Z147" i="56" s="1"/>
  <c r="F483" i="34"/>
  <c r="AF482" i="34"/>
  <c r="AE482" i="34"/>
  <c r="AD482" i="34"/>
  <c r="X482" i="34"/>
  <c r="Z146" i="56" s="1"/>
  <c r="F482" i="34"/>
  <c r="AF481" i="34"/>
  <c r="AE481" i="34"/>
  <c r="AD481" i="34"/>
  <c r="X481" i="34"/>
  <c r="Z145" i="56" s="1"/>
  <c r="F481" i="34"/>
  <c r="AF480" i="34"/>
  <c r="AE480" i="34"/>
  <c r="AD480" i="34"/>
  <c r="X480" i="34"/>
  <c r="Z144" i="56" s="1"/>
  <c r="F480" i="34"/>
  <c r="AF479" i="34"/>
  <c r="AE479" i="34"/>
  <c r="AD479" i="34"/>
  <c r="X479" i="34"/>
  <c r="Z143" i="56" s="1"/>
  <c r="F479" i="34"/>
  <c r="AF477" i="34"/>
  <c r="AE477" i="34"/>
  <c r="AD477" i="34"/>
  <c r="X477" i="34"/>
  <c r="Z141" i="56" s="1"/>
  <c r="F477" i="34"/>
  <c r="AF476" i="34"/>
  <c r="AE476" i="34"/>
  <c r="AD476" i="34"/>
  <c r="Y476" i="34"/>
  <c r="N141" i="55" s="1"/>
  <c r="X476" i="34"/>
  <c r="Z140" i="56" s="1"/>
  <c r="F476" i="34"/>
  <c r="AF475" i="34"/>
  <c r="AE475" i="34"/>
  <c r="AD475" i="34"/>
  <c r="X475" i="34"/>
  <c r="Z139" i="56" s="1"/>
  <c r="F475" i="34"/>
  <c r="AF472" i="34"/>
  <c r="AE472" i="34"/>
  <c r="AD472" i="34"/>
  <c r="X472" i="34"/>
  <c r="Z136" i="56" s="1"/>
  <c r="F472" i="34"/>
  <c r="AF471" i="34"/>
  <c r="AE471" i="34"/>
  <c r="AD471" i="34"/>
  <c r="X471" i="34"/>
  <c r="Z135" i="56" s="1"/>
  <c r="F471" i="34"/>
  <c r="AF469" i="34"/>
  <c r="AE469" i="34"/>
  <c r="AD469" i="34"/>
  <c r="Y469" i="34"/>
  <c r="N134" i="55" s="1"/>
  <c r="X469" i="34"/>
  <c r="Z133" i="56" s="1"/>
  <c r="F469" i="34"/>
  <c r="AF468" i="34"/>
  <c r="AE468" i="34"/>
  <c r="AD468" i="34"/>
  <c r="X468" i="34"/>
  <c r="Z132" i="56" s="1"/>
  <c r="F468" i="34"/>
  <c r="AF465" i="34"/>
  <c r="AE465" i="34"/>
  <c r="AD465" i="34"/>
  <c r="X465" i="34"/>
  <c r="Z129" i="56" s="1"/>
  <c r="F465" i="34"/>
  <c r="AF464" i="34"/>
  <c r="AE464" i="34"/>
  <c r="AD464" i="34"/>
  <c r="X464" i="34"/>
  <c r="Z128" i="56" s="1"/>
  <c r="F464" i="34"/>
  <c r="AF460" i="34"/>
  <c r="AE460" i="34"/>
  <c r="AD460" i="34"/>
  <c r="X460" i="34"/>
  <c r="F460" i="34"/>
  <c r="AF459" i="34"/>
  <c r="AE459" i="34"/>
  <c r="AD459" i="34"/>
  <c r="X459" i="34"/>
  <c r="F459" i="34"/>
  <c r="AF458" i="34"/>
  <c r="AE458" i="34"/>
  <c r="AD458" i="34"/>
  <c r="X458" i="34"/>
  <c r="F458" i="34"/>
  <c r="AF457" i="34"/>
  <c r="AE457" i="34"/>
  <c r="AD457" i="34"/>
  <c r="Y457" i="34"/>
  <c r="N122" i="55" s="1"/>
  <c r="X457" i="34"/>
  <c r="Z121" i="56" s="1"/>
  <c r="F457" i="34"/>
  <c r="AF455" i="34"/>
  <c r="AE455" i="34"/>
  <c r="AD455" i="34"/>
  <c r="Y455" i="34"/>
  <c r="N120" i="55" s="1"/>
  <c r="X455" i="34"/>
  <c r="Z119" i="56" s="1"/>
  <c r="F455" i="34"/>
  <c r="AF454" i="34"/>
  <c r="AE454" i="34"/>
  <c r="AD454" i="34"/>
  <c r="Y454" i="34"/>
  <c r="N119" i="55" s="1"/>
  <c r="X454" i="34"/>
  <c r="Z118" i="56" s="1"/>
  <c r="F454" i="34"/>
  <c r="AF453" i="34"/>
  <c r="AE453" i="34"/>
  <c r="AD453" i="34"/>
  <c r="X453" i="34"/>
  <c r="Z117" i="56" s="1"/>
  <c r="F453" i="34"/>
  <c r="AF452" i="34"/>
  <c r="AE452" i="34"/>
  <c r="AD452" i="34"/>
  <c r="X452" i="34"/>
  <c r="Z116" i="56" s="1"/>
  <c r="F452" i="34"/>
  <c r="AF449" i="34"/>
  <c r="AE449" i="34"/>
  <c r="AD449" i="34"/>
  <c r="X449" i="34"/>
  <c r="F449" i="34"/>
  <c r="AF448" i="34"/>
  <c r="AE448" i="34"/>
  <c r="AD448" i="34"/>
  <c r="Y448" i="34"/>
  <c r="N113" i="55" s="1"/>
  <c r="X448" i="34"/>
  <c r="Z112" i="56" s="1"/>
  <c r="F448" i="34"/>
  <c r="AF447" i="34"/>
  <c r="AE447" i="34"/>
  <c r="AD447" i="34"/>
  <c r="Y447" i="34"/>
  <c r="N112" i="55" s="1"/>
  <c r="X447" i="34"/>
  <c r="Z111" i="56" s="1"/>
  <c r="F447" i="34"/>
  <c r="AF446" i="34"/>
  <c r="AE446" i="34"/>
  <c r="AD446" i="34"/>
  <c r="Y446" i="34"/>
  <c r="N111" i="55" s="1"/>
  <c r="X446" i="34"/>
  <c r="Z110" i="56" s="1"/>
  <c r="AF445" i="34"/>
  <c r="AE445" i="34"/>
  <c r="AD445" i="34"/>
  <c r="X445" i="34"/>
  <c r="Z109" i="56" s="1"/>
  <c r="F445" i="34"/>
  <c r="AF442" i="34"/>
  <c r="AE442" i="34"/>
  <c r="AD442" i="34"/>
  <c r="X442" i="34"/>
  <c r="Z106" i="56" s="1"/>
  <c r="F442" i="34"/>
  <c r="AF441" i="34"/>
  <c r="AE441" i="34"/>
  <c r="AD441" i="34"/>
  <c r="X441" i="34"/>
  <c r="Z105" i="56" s="1"/>
  <c r="F441" i="34"/>
  <c r="AF440" i="34"/>
  <c r="AE440" i="34"/>
  <c r="AD440" i="34"/>
  <c r="Y440" i="34"/>
  <c r="N105" i="55" s="1"/>
  <c r="X440" i="34"/>
  <c r="Z104" i="56" s="1"/>
  <c r="AF439" i="34"/>
  <c r="AE439" i="34"/>
  <c r="AD439" i="34"/>
  <c r="X439" i="34"/>
  <c r="Z103" i="56" s="1"/>
  <c r="F439" i="34"/>
  <c r="AF419" i="34"/>
  <c r="AE419" i="34"/>
  <c r="AD419" i="34"/>
  <c r="X419" i="34"/>
  <c r="Z83" i="56" s="1"/>
  <c r="F419" i="34"/>
  <c r="AF418" i="34"/>
  <c r="AE418" i="34"/>
  <c r="AD418" i="34"/>
  <c r="X418" i="34"/>
  <c r="Z82" i="56" s="1"/>
  <c r="F418" i="34"/>
  <c r="AF417" i="34"/>
  <c r="AE417" i="34"/>
  <c r="AD417" i="34"/>
  <c r="X417" i="34"/>
  <c r="Z81" i="56" s="1"/>
  <c r="F417" i="34"/>
  <c r="AF416" i="34"/>
  <c r="AE416" i="34"/>
  <c r="AD416" i="34"/>
  <c r="X416" i="34"/>
  <c r="Z80" i="56" s="1"/>
  <c r="F416" i="34"/>
  <c r="AF415" i="34"/>
  <c r="AE415" i="34"/>
  <c r="AD415" i="34"/>
  <c r="X415" i="34"/>
  <c r="Z79" i="56" s="1"/>
  <c r="F415" i="34"/>
  <c r="AF412" i="34"/>
  <c r="AE412" i="34"/>
  <c r="AD412" i="34"/>
  <c r="X412" i="34"/>
  <c r="F412" i="34"/>
  <c r="AF411" i="34"/>
  <c r="AE411" i="34"/>
  <c r="AD411" i="34"/>
  <c r="Y411" i="34"/>
  <c r="N76" i="55" s="1"/>
  <c r="X411" i="34"/>
  <c r="Z75" i="56" s="1"/>
  <c r="F411" i="34"/>
  <c r="AF406" i="34"/>
  <c r="AE406" i="34"/>
  <c r="AD406" i="34"/>
  <c r="X406" i="34"/>
  <c r="Z70" i="56" s="1"/>
  <c r="F406" i="34"/>
  <c r="AF405" i="34"/>
  <c r="AE405" i="34"/>
  <c r="AD405" i="34"/>
  <c r="X405" i="34"/>
  <c r="Z69" i="56" s="1"/>
  <c r="F405" i="34"/>
  <c r="AF402" i="34"/>
  <c r="AE402" i="34"/>
  <c r="AD402" i="34"/>
  <c r="Y402" i="34"/>
  <c r="N67" i="55" s="1"/>
  <c r="X402" i="34"/>
  <c r="Z66" i="56" s="1"/>
  <c r="F402" i="34"/>
  <c r="AF401" i="34"/>
  <c r="AE401" i="34"/>
  <c r="AD401" i="34"/>
  <c r="X401" i="34"/>
  <c r="Z65" i="56" s="1"/>
  <c r="F401" i="34"/>
  <c r="AF398" i="34"/>
  <c r="AE398" i="34"/>
  <c r="AD398" i="34"/>
  <c r="X398" i="34"/>
  <c r="F398" i="34"/>
  <c r="AF397" i="34"/>
  <c r="AE397" i="34"/>
  <c r="AD397" i="34"/>
  <c r="X397" i="34"/>
  <c r="F397" i="34"/>
  <c r="AF394" i="34"/>
  <c r="AE394" i="34"/>
  <c r="AD394" i="34"/>
  <c r="X394" i="34"/>
  <c r="F394" i="34"/>
  <c r="AF393" i="34"/>
  <c r="AE393" i="34"/>
  <c r="AD393" i="34"/>
  <c r="X393" i="34"/>
  <c r="Z57" i="56" s="1"/>
  <c r="F393" i="34"/>
  <c r="AF371" i="34"/>
  <c r="AE371" i="34"/>
  <c r="AD371" i="34"/>
  <c r="Y371" i="34"/>
  <c r="N36" i="55" s="1"/>
  <c r="X371" i="34"/>
  <c r="Z35" i="56" s="1"/>
  <c r="F371" i="34"/>
  <c r="AF370" i="34"/>
  <c r="AE370" i="34"/>
  <c r="AD370" i="34"/>
  <c r="Y370" i="34"/>
  <c r="N35" i="55" s="1"/>
  <c r="X370" i="34"/>
  <c r="F370" i="34"/>
  <c r="AF367" i="34"/>
  <c r="AE367" i="34"/>
  <c r="AD367" i="34"/>
  <c r="X367" i="34"/>
  <c r="F367" i="34"/>
  <c r="AF366" i="34"/>
  <c r="AE366" i="34"/>
  <c r="AD366" i="34"/>
  <c r="X366" i="34"/>
  <c r="F366" i="34"/>
  <c r="AF365" i="34"/>
  <c r="AE365" i="34"/>
  <c r="AD365" i="34"/>
  <c r="X365" i="34"/>
  <c r="F365" i="34"/>
  <c r="AF362" i="34"/>
  <c r="AE362" i="34"/>
  <c r="AD362" i="34"/>
  <c r="X362" i="34"/>
  <c r="Z27" i="56" s="1"/>
  <c r="F362" i="34"/>
  <c r="AF361" i="34"/>
  <c r="AE361" i="34"/>
  <c r="AD361" i="34"/>
  <c r="Y361" i="34"/>
  <c r="N26" i="55" s="1"/>
  <c r="X361" i="34"/>
  <c r="Z26" i="56" s="1"/>
  <c r="F361" i="34"/>
  <c r="AF360" i="34"/>
  <c r="AE360" i="34"/>
  <c r="AD360" i="34"/>
  <c r="X360" i="34"/>
  <c r="Z25" i="56" s="1"/>
  <c r="F360" i="34"/>
  <c r="AF359" i="34"/>
  <c r="AE359" i="34"/>
  <c r="AD359" i="34"/>
  <c r="X359" i="34"/>
  <c r="Z24" i="56" s="1"/>
  <c r="F359" i="34"/>
  <c r="AF358" i="34"/>
  <c r="AE358" i="34"/>
  <c r="AD358" i="34"/>
  <c r="X358" i="34"/>
  <c r="Z23" i="56" s="1"/>
  <c r="F358" i="34"/>
  <c r="AF356" i="34"/>
  <c r="AE356" i="34"/>
  <c r="AD356" i="34"/>
  <c r="X356" i="34"/>
  <c r="Z21" i="56" s="1"/>
  <c r="F356" i="34"/>
  <c r="AF355" i="34"/>
  <c r="AE355" i="34"/>
  <c r="AD355" i="34"/>
  <c r="X355" i="34"/>
  <c r="Z20" i="56" s="1"/>
  <c r="F355" i="34"/>
  <c r="AF354" i="34"/>
  <c r="AE354" i="34"/>
  <c r="AD354" i="34"/>
  <c r="Y354" i="34"/>
  <c r="N19" i="55" s="1"/>
  <c r="X354" i="34"/>
  <c r="F354" i="34"/>
  <c r="AF337" i="34"/>
  <c r="AE337" i="34"/>
  <c r="AD337" i="34"/>
  <c r="Y337" i="34"/>
  <c r="N336" i="52" s="1"/>
  <c r="X337" i="34"/>
  <c r="F337" i="34"/>
  <c r="AF336" i="34"/>
  <c r="AE336" i="34"/>
  <c r="AD336" i="34"/>
  <c r="Y336" i="34"/>
  <c r="N335" i="52" s="1"/>
  <c r="X336" i="34"/>
  <c r="F336" i="34"/>
  <c r="AF333" i="34"/>
  <c r="AE333" i="34"/>
  <c r="AD333" i="34"/>
  <c r="Y333" i="34"/>
  <c r="N332" i="52" s="1"/>
  <c r="X333" i="34"/>
  <c r="F333" i="34"/>
  <c r="AF332" i="34"/>
  <c r="AE332" i="34"/>
  <c r="AD332" i="34"/>
  <c r="Y332" i="34"/>
  <c r="N331" i="52" s="1"/>
  <c r="X332" i="34"/>
  <c r="F332" i="34"/>
  <c r="AF331" i="34"/>
  <c r="AE331" i="34"/>
  <c r="AD331" i="34"/>
  <c r="Y331" i="34"/>
  <c r="N330" i="52" s="1"/>
  <c r="X331" i="34"/>
  <c r="F331" i="34"/>
  <c r="AF330" i="34"/>
  <c r="AE330" i="34"/>
  <c r="AD330" i="34"/>
  <c r="Y330" i="34"/>
  <c r="N329" i="52" s="1"/>
  <c r="X330" i="34"/>
  <c r="F330" i="34"/>
  <c r="AF329" i="34"/>
  <c r="AE329" i="34"/>
  <c r="AD329" i="34"/>
  <c r="Y329" i="34"/>
  <c r="N328" i="52" s="1"/>
  <c r="X329" i="34"/>
  <c r="F329" i="34"/>
  <c r="AF328" i="34"/>
  <c r="AE328" i="34"/>
  <c r="AD328" i="34"/>
  <c r="Y328" i="34"/>
  <c r="N327" i="52" s="1"/>
  <c r="X328" i="34"/>
  <c r="F328" i="34"/>
  <c r="AF326" i="34"/>
  <c r="AE326" i="34"/>
  <c r="AD326" i="34"/>
  <c r="Y326" i="34"/>
  <c r="N325" i="52" s="1"/>
  <c r="X326" i="34"/>
  <c r="F326" i="34"/>
  <c r="AF325" i="34"/>
  <c r="AE325" i="34"/>
  <c r="AD325" i="34"/>
  <c r="Y325" i="34"/>
  <c r="N324" i="52" s="1"/>
  <c r="X325" i="34"/>
  <c r="F325" i="34"/>
  <c r="AF324" i="34"/>
  <c r="AE324" i="34"/>
  <c r="AD324" i="34"/>
  <c r="Y324" i="34"/>
  <c r="N323" i="52" s="1"/>
  <c r="X324" i="34"/>
  <c r="F324" i="34"/>
  <c r="AF323" i="34"/>
  <c r="AE323" i="34"/>
  <c r="AD323" i="34"/>
  <c r="Y323" i="34"/>
  <c r="N322" i="52" s="1"/>
  <c r="X323" i="34"/>
  <c r="F323" i="34"/>
  <c r="AF322" i="34"/>
  <c r="AE322" i="34"/>
  <c r="AD322" i="34"/>
  <c r="Y322" i="34"/>
  <c r="N321" i="52" s="1"/>
  <c r="X322" i="34"/>
  <c r="F322" i="34"/>
  <c r="AF321" i="34"/>
  <c r="AE321" i="34"/>
  <c r="AD321" i="34"/>
  <c r="Y321" i="34"/>
  <c r="N320" i="52" s="1"/>
  <c r="X321" i="34"/>
  <c r="F321" i="34"/>
  <c r="AF320" i="34"/>
  <c r="AE320" i="34"/>
  <c r="AD320" i="34"/>
  <c r="Y320" i="34"/>
  <c r="N319" i="52" s="1"/>
  <c r="X320" i="34"/>
  <c r="F320" i="34"/>
  <c r="AF319" i="34"/>
  <c r="AE319" i="34"/>
  <c r="AD319" i="34"/>
  <c r="Y319" i="34"/>
  <c r="N318" i="52" s="1"/>
  <c r="X319" i="34"/>
  <c r="F319" i="34"/>
  <c r="AF318" i="34"/>
  <c r="AE318" i="34"/>
  <c r="AD318" i="34"/>
  <c r="Y318" i="34"/>
  <c r="N317" i="52" s="1"/>
  <c r="X318" i="34"/>
  <c r="F318" i="34"/>
  <c r="AF315" i="34"/>
  <c r="AE315" i="34"/>
  <c r="AD315" i="34"/>
  <c r="Y315" i="34"/>
  <c r="N314" i="52" s="1"/>
  <c r="X315" i="34"/>
  <c r="F315" i="34"/>
  <c r="AF314" i="34"/>
  <c r="AE314" i="34"/>
  <c r="AD314" i="34"/>
  <c r="Y314" i="34"/>
  <c r="N313" i="52" s="1"/>
  <c r="X314" i="34"/>
  <c r="F314" i="34"/>
  <c r="AF313" i="34"/>
  <c r="AE313" i="34"/>
  <c r="AD313" i="34"/>
  <c r="Y313" i="34"/>
  <c r="N312" i="52" s="1"/>
  <c r="X313" i="34"/>
  <c r="F313" i="34"/>
  <c r="AF312" i="34"/>
  <c r="AE312" i="34"/>
  <c r="AD312" i="34"/>
  <c r="Y312" i="34"/>
  <c r="N311" i="52" s="1"/>
  <c r="X312" i="34"/>
  <c r="F312" i="34"/>
  <c r="AF311" i="34"/>
  <c r="AE311" i="34"/>
  <c r="AD311" i="34"/>
  <c r="Y311" i="34"/>
  <c r="N310" i="52" s="1"/>
  <c r="X311" i="34"/>
  <c r="F311" i="34"/>
  <c r="AF308" i="34"/>
  <c r="AE308" i="34"/>
  <c r="AD308" i="34"/>
  <c r="Y308" i="34"/>
  <c r="N307" i="52" s="1"/>
  <c r="X308" i="34"/>
  <c r="F308" i="34"/>
  <c r="AF307" i="34"/>
  <c r="AE307" i="34"/>
  <c r="AD307" i="34"/>
  <c r="Y307" i="34"/>
  <c r="N306" i="52" s="1"/>
  <c r="X307" i="34"/>
  <c r="F307" i="34"/>
  <c r="AF306" i="34"/>
  <c r="AE306" i="34"/>
  <c r="AD306" i="34"/>
  <c r="Y306" i="34"/>
  <c r="N305" i="52" s="1"/>
  <c r="X306" i="34"/>
  <c r="F306" i="34"/>
  <c r="AF305" i="34"/>
  <c r="AE305" i="34"/>
  <c r="AD305" i="34"/>
  <c r="Y305" i="34"/>
  <c r="N304" i="52" s="1"/>
  <c r="X305" i="34"/>
  <c r="F305" i="34"/>
  <c r="AF304" i="34"/>
  <c r="AE304" i="34"/>
  <c r="AD304" i="34"/>
  <c r="Y304" i="34"/>
  <c r="N303" i="52" s="1"/>
  <c r="X304" i="34"/>
  <c r="F304" i="34"/>
  <c r="AF286" i="34"/>
  <c r="AE286" i="34"/>
  <c r="AD286" i="34"/>
  <c r="Y286" i="34"/>
  <c r="N285" i="52" s="1"/>
  <c r="X286" i="34"/>
  <c r="F286" i="34"/>
  <c r="AF285" i="34"/>
  <c r="AE285" i="34"/>
  <c r="AD285" i="34"/>
  <c r="Y285" i="34"/>
  <c r="N284" i="52" s="1"/>
  <c r="X285" i="34"/>
  <c r="F285" i="34"/>
  <c r="AF284" i="34"/>
  <c r="AE284" i="34"/>
  <c r="AD284" i="34"/>
  <c r="Y284" i="34"/>
  <c r="N283" i="52" s="1"/>
  <c r="X284" i="34"/>
  <c r="F284" i="34"/>
  <c r="AF283" i="34"/>
  <c r="AE283" i="34"/>
  <c r="AD283" i="34"/>
  <c r="Y283" i="34"/>
  <c r="N282" i="52" s="1"/>
  <c r="X283" i="34"/>
  <c r="F283" i="34"/>
  <c r="AF282" i="34"/>
  <c r="AE282" i="34"/>
  <c r="AD282" i="34"/>
  <c r="Y282" i="34"/>
  <c r="N281" i="52" s="1"/>
  <c r="X282" i="34"/>
  <c r="F282" i="34"/>
  <c r="AF281" i="34"/>
  <c r="AE281" i="34"/>
  <c r="AD281" i="34"/>
  <c r="Y281" i="34"/>
  <c r="N280" i="52" s="1"/>
  <c r="X281" i="34"/>
  <c r="F281" i="34"/>
  <c r="AF279" i="34"/>
  <c r="AE279" i="34"/>
  <c r="AD279" i="34"/>
  <c r="Y279" i="34"/>
  <c r="N278" i="52" s="1"/>
  <c r="X279" i="34"/>
  <c r="F279" i="34"/>
  <c r="AF278" i="34"/>
  <c r="AE278" i="34"/>
  <c r="AD278" i="34"/>
  <c r="Y278" i="34"/>
  <c r="N277" i="52" s="1"/>
  <c r="X278" i="34"/>
  <c r="F278" i="34"/>
  <c r="AF277" i="34"/>
  <c r="AE277" i="34"/>
  <c r="AD277" i="34"/>
  <c r="Y277" i="34"/>
  <c r="N276" i="52" s="1"/>
  <c r="X277" i="34"/>
  <c r="F277" i="34"/>
  <c r="AF276" i="34"/>
  <c r="AE276" i="34"/>
  <c r="AD276" i="34"/>
  <c r="Y276" i="34"/>
  <c r="N275" i="52" s="1"/>
  <c r="X276" i="34"/>
  <c r="F276" i="34"/>
  <c r="AF274" i="34"/>
  <c r="AE274" i="34"/>
  <c r="AD274" i="34"/>
  <c r="Y274" i="34"/>
  <c r="N273" i="52" s="1"/>
  <c r="X274" i="34"/>
  <c r="F274" i="34"/>
  <c r="AF273" i="34"/>
  <c r="AE273" i="34"/>
  <c r="AD273" i="34"/>
  <c r="Y273" i="34"/>
  <c r="N272" i="52" s="1"/>
  <c r="X273" i="34"/>
  <c r="F273" i="34"/>
  <c r="AF272" i="34"/>
  <c r="AE272" i="34"/>
  <c r="AD272" i="34"/>
  <c r="Y272" i="34"/>
  <c r="N271" i="52" s="1"/>
  <c r="X272" i="34"/>
  <c r="F272" i="34"/>
  <c r="AF270" i="34"/>
  <c r="AE270" i="34"/>
  <c r="AD270" i="34"/>
  <c r="Y270" i="34"/>
  <c r="N269" i="52" s="1"/>
  <c r="X270" i="34"/>
  <c r="F270" i="34"/>
  <c r="AF269" i="34"/>
  <c r="AE269" i="34"/>
  <c r="AD269" i="34"/>
  <c r="Y269" i="34"/>
  <c r="N268" i="52" s="1"/>
  <c r="X269" i="34"/>
  <c r="F269" i="34"/>
  <c r="AF268" i="34"/>
  <c r="AE268" i="34"/>
  <c r="AD268" i="34"/>
  <c r="Y268" i="34"/>
  <c r="N267" i="52" s="1"/>
  <c r="X268" i="34"/>
  <c r="F268" i="34"/>
  <c r="AF258" i="34"/>
  <c r="AE258" i="34"/>
  <c r="AD258" i="34"/>
  <c r="Y258" i="34"/>
  <c r="N257" i="52" s="1"/>
  <c r="X258" i="34"/>
  <c r="F258" i="34"/>
  <c r="AF257" i="34"/>
  <c r="AE257" i="34"/>
  <c r="AD257" i="34"/>
  <c r="Y257" i="34"/>
  <c r="N256" i="52" s="1"/>
  <c r="X257" i="34"/>
  <c r="F257" i="34"/>
  <c r="AF256" i="34"/>
  <c r="AE256" i="34"/>
  <c r="AD256" i="34"/>
  <c r="Y256" i="34"/>
  <c r="N255" i="52" s="1"/>
  <c r="X256" i="34"/>
  <c r="F256" i="34"/>
  <c r="AF255" i="34"/>
  <c r="AE255" i="34"/>
  <c r="AD255" i="34"/>
  <c r="Y255" i="34"/>
  <c r="N254" i="52" s="1"/>
  <c r="X255" i="34"/>
  <c r="F255" i="34"/>
  <c r="AF254" i="34"/>
  <c r="AE254" i="34"/>
  <c r="AD254" i="34"/>
  <c r="Y254" i="34"/>
  <c r="N253" i="52" s="1"/>
  <c r="X254" i="34"/>
  <c r="F254" i="34"/>
  <c r="AF253" i="34"/>
  <c r="AE253" i="34"/>
  <c r="AD253" i="34"/>
  <c r="Y253" i="34"/>
  <c r="N252" i="52" s="1"/>
  <c r="X253" i="34"/>
  <c r="F253" i="34"/>
  <c r="AF252" i="34"/>
  <c r="AE252" i="34"/>
  <c r="AD252" i="34"/>
  <c r="Y252" i="34"/>
  <c r="N251" i="52" s="1"/>
  <c r="X252" i="34"/>
  <c r="F252" i="34"/>
  <c r="AF251" i="34"/>
  <c r="AE251" i="34"/>
  <c r="AD251" i="34"/>
  <c r="Y251" i="34"/>
  <c r="N250" i="52" s="1"/>
  <c r="X251" i="34"/>
  <c r="F251" i="34"/>
  <c r="AF250" i="34"/>
  <c r="AE250" i="34"/>
  <c r="AD250" i="34"/>
  <c r="Y250" i="34"/>
  <c r="N249" i="52" s="1"/>
  <c r="X250" i="34"/>
  <c r="F250" i="34"/>
  <c r="AF247" i="34"/>
  <c r="AE247" i="34"/>
  <c r="AD247" i="34"/>
  <c r="Y247" i="34"/>
  <c r="N246" i="52" s="1"/>
  <c r="X247" i="34"/>
  <c r="F247" i="34"/>
  <c r="AF246" i="34"/>
  <c r="AE246" i="34"/>
  <c r="AD246" i="34"/>
  <c r="Y246" i="34"/>
  <c r="N245" i="52" s="1"/>
  <c r="X246" i="34"/>
  <c r="F246" i="34"/>
  <c r="AF245" i="34"/>
  <c r="AE245" i="34"/>
  <c r="AD245" i="34"/>
  <c r="Y245" i="34"/>
  <c r="N244" i="52" s="1"/>
  <c r="X245" i="34"/>
  <c r="F245" i="34"/>
  <c r="AF244" i="34"/>
  <c r="AE244" i="34"/>
  <c r="AD244" i="34"/>
  <c r="Y244" i="34"/>
  <c r="N243" i="52" s="1"/>
  <c r="X244" i="34"/>
  <c r="F244" i="34"/>
  <c r="AF243" i="34"/>
  <c r="AE243" i="34"/>
  <c r="AD243" i="34"/>
  <c r="Y243" i="34"/>
  <c r="N242" i="52" s="1"/>
  <c r="X243" i="34"/>
  <c r="F243" i="34"/>
  <c r="AF242" i="34"/>
  <c r="AE242" i="34"/>
  <c r="AD242" i="34"/>
  <c r="Y242" i="34"/>
  <c r="N241" i="52" s="1"/>
  <c r="X242" i="34"/>
  <c r="F242" i="34"/>
  <c r="AF241" i="34"/>
  <c r="AE241" i="34"/>
  <c r="AD241" i="34"/>
  <c r="Y241" i="34"/>
  <c r="N240" i="52" s="1"/>
  <c r="X241" i="34"/>
  <c r="F241" i="34"/>
  <c r="AF238" i="34"/>
  <c r="AE238" i="34"/>
  <c r="AD238" i="34"/>
  <c r="Y238" i="34"/>
  <c r="N237" i="52" s="1"/>
  <c r="X238" i="34"/>
  <c r="F238" i="34"/>
  <c r="AF237" i="34"/>
  <c r="AE237" i="34"/>
  <c r="AD237" i="34"/>
  <c r="Y237" i="34"/>
  <c r="N236" i="52" s="1"/>
  <c r="X237" i="34"/>
  <c r="F237" i="34"/>
  <c r="AF236" i="34"/>
  <c r="AE236" i="34"/>
  <c r="AD236" i="34"/>
  <c r="Y236" i="34"/>
  <c r="N235" i="52" s="1"/>
  <c r="X236" i="34"/>
  <c r="F236" i="34"/>
  <c r="AF235" i="34"/>
  <c r="AE235" i="34"/>
  <c r="AD235" i="34"/>
  <c r="Y235" i="34"/>
  <c r="N234" i="52" s="1"/>
  <c r="X235" i="34"/>
  <c r="F235" i="34"/>
  <c r="AF232" i="34"/>
  <c r="AE232" i="34"/>
  <c r="AD232" i="34"/>
  <c r="Y232" i="34"/>
  <c r="N231" i="52" s="1"/>
  <c r="X232" i="34"/>
  <c r="F232" i="34"/>
  <c r="AF231" i="34"/>
  <c r="AE231" i="34"/>
  <c r="AD231" i="34"/>
  <c r="Y231" i="34"/>
  <c r="N230" i="52" s="1"/>
  <c r="X231" i="34"/>
  <c r="F231" i="34"/>
  <c r="AF230" i="34"/>
  <c r="AE230" i="34"/>
  <c r="AD230" i="34"/>
  <c r="Y230" i="34"/>
  <c r="N229" i="52" s="1"/>
  <c r="X230" i="34"/>
  <c r="F230" i="34"/>
  <c r="AF229" i="34"/>
  <c r="AE229" i="34"/>
  <c r="AD229" i="34"/>
  <c r="Y229" i="34"/>
  <c r="N228" i="52" s="1"/>
  <c r="X229" i="34"/>
  <c r="F229" i="34"/>
  <c r="AF228" i="34"/>
  <c r="AE228" i="34"/>
  <c r="AD228" i="34"/>
  <c r="Y228" i="34"/>
  <c r="N227" i="52" s="1"/>
  <c r="X228" i="34"/>
  <c r="F228" i="34"/>
  <c r="AF227" i="34"/>
  <c r="AE227" i="34"/>
  <c r="AD227" i="34"/>
  <c r="Y227" i="34"/>
  <c r="N226" i="52" s="1"/>
  <c r="X227" i="34"/>
  <c r="F227" i="34"/>
  <c r="AF209" i="34"/>
  <c r="AE209" i="34"/>
  <c r="AD209" i="34"/>
  <c r="Y209" i="34"/>
  <c r="N208" i="52" s="1"/>
  <c r="X209" i="34"/>
  <c r="F209" i="34"/>
  <c r="AF208" i="34"/>
  <c r="AE208" i="34"/>
  <c r="AD208" i="34"/>
  <c r="Y208" i="34"/>
  <c r="N207" i="52" s="1"/>
  <c r="X208" i="34"/>
  <c r="F208" i="34"/>
  <c r="AF207" i="34"/>
  <c r="AE207" i="34"/>
  <c r="AD207" i="34"/>
  <c r="Y207" i="34"/>
  <c r="N206" i="52" s="1"/>
  <c r="X207" i="34"/>
  <c r="F207" i="34"/>
  <c r="AF204" i="34"/>
  <c r="AE204" i="34"/>
  <c r="AD204" i="34"/>
  <c r="Y204" i="34"/>
  <c r="N203" i="52" s="1"/>
  <c r="X204" i="34"/>
  <c r="F204" i="34"/>
  <c r="AF203" i="34"/>
  <c r="AE203" i="34"/>
  <c r="AD203" i="34"/>
  <c r="Y203" i="34"/>
  <c r="N202" i="52" s="1"/>
  <c r="X203" i="34"/>
  <c r="F203" i="34"/>
  <c r="AF202" i="34"/>
  <c r="AE202" i="34"/>
  <c r="AD202" i="34"/>
  <c r="Y202" i="34"/>
  <c r="N201" i="52" s="1"/>
  <c r="X202" i="34"/>
  <c r="F202" i="34"/>
  <c r="AF201" i="34"/>
  <c r="AE201" i="34"/>
  <c r="AD201" i="34"/>
  <c r="Y201" i="34"/>
  <c r="N200" i="52" s="1"/>
  <c r="X201" i="34"/>
  <c r="F201" i="34"/>
  <c r="AF200" i="34"/>
  <c r="AE200" i="34"/>
  <c r="AD200" i="34"/>
  <c r="Y200" i="34"/>
  <c r="N199" i="52" s="1"/>
  <c r="X200" i="34"/>
  <c r="F200" i="34"/>
  <c r="AF197" i="34"/>
  <c r="AE197" i="34"/>
  <c r="AD197" i="34"/>
  <c r="Y197" i="34"/>
  <c r="N196" i="52" s="1"/>
  <c r="X197" i="34"/>
  <c r="F197" i="34"/>
  <c r="AF196" i="34"/>
  <c r="AE196" i="34"/>
  <c r="AD196" i="34"/>
  <c r="Y196" i="34"/>
  <c r="N195" i="52" s="1"/>
  <c r="X196" i="34"/>
  <c r="F196" i="34"/>
  <c r="AF195" i="34"/>
  <c r="AE195" i="34"/>
  <c r="AD195" i="34"/>
  <c r="Y195" i="34"/>
  <c r="N194" i="52" s="1"/>
  <c r="X195" i="34"/>
  <c r="F195" i="34"/>
  <c r="AF194" i="34"/>
  <c r="AE194" i="34"/>
  <c r="AD194" i="34"/>
  <c r="Y194" i="34"/>
  <c r="N193" i="52" s="1"/>
  <c r="X194" i="34"/>
  <c r="F194" i="34"/>
  <c r="AF192" i="34"/>
  <c r="AE192" i="34"/>
  <c r="AD192" i="34"/>
  <c r="Y192" i="34"/>
  <c r="N191" i="52" s="1"/>
  <c r="X192" i="34"/>
  <c r="F192" i="34"/>
  <c r="AF191" i="34"/>
  <c r="AE191" i="34"/>
  <c r="AD191" i="34"/>
  <c r="Y191" i="34"/>
  <c r="N190" i="52" s="1"/>
  <c r="X191" i="34"/>
  <c r="F191" i="34"/>
  <c r="AF189" i="34"/>
  <c r="AE189" i="34"/>
  <c r="AD189" i="34"/>
  <c r="Y189" i="34"/>
  <c r="N188" i="52" s="1"/>
  <c r="X189" i="34"/>
  <c r="F189" i="34"/>
  <c r="AF188" i="34"/>
  <c r="AE188" i="34"/>
  <c r="AD188" i="34"/>
  <c r="Y188" i="34"/>
  <c r="N187" i="52" s="1"/>
  <c r="X188" i="34"/>
  <c r="F188" i="34"/>
  <c r="AF187" i="34"/>
  <c r="AE187" i="34"/>
  <c r="AD187" i="34"/>
  <c r="Y187" i="34"/>
  <c r="N186" i="52" s="1"/>
  <c r="X187" i="34"/>
  <c r="F187" i="34"/>
  <c r="AF186" i="34"/>
  <c r="AE186" i="34"/>
  <c r="AD186" i="34"/>
  <c r="Y186" i="34"/>
  <c r="N185" i="52" s="1"/>
  <c r="X186" i="34"/>
  <c r="F186" i="34"/>
  <c r="AF184" i="34"/>
  <c r="AE184" i="34"/>
  <c r="AD184" i="34"/>
  <c r="Y184" i="34"/>
  <c r="N183" i="52" s="1"/>
  <c r="X184" i="34"/>
  <c r="F184" i="34"/>
  <c r="AF183" i="34"/>
  <c r="AE183" i="34"/>
  <c r="AD183" i="34"/>
  <c r="Y183" i="34"/>
  <c r="N182" i="52" s="1"/>
  <c r="X183" i="34"/>
  <c r="F183" i="34"/>
  <c r="AF182" i="34"/>
  <c r="AE182" i="34"/>
  <c r="AD182" i="34"/>
  <c r="Y182" i="34"/>
  <c r="N181" i="52" s="1"/>
  <c r="X182" i="34"/>
  <c r="F182" i="34"/>
  <c r="AF181" i="34"/>
  <c r="AE181" i="34"/>
  <c r="AD181" i="34"/>
  <c r="Y181" i="34"/>
  <c r="N180" i="52" s="1"/>
  <c r="X181" i="34"/>
  <c r="F181" i="34"/>
  <c r="AF180" i="34"/>
  <c r="AE180" i="34"/>
  <c r="AD180" i="34"/>
  <c r="Y180" i="34"/>
  <c r="N179" i="52" s="1"/>
  <c r="X180" i="34"/>
  <c r="F180" i="34"/>
  <c r="AF179" i="34"/>
  <c r="AE179" i="34"/>
  <c r="AD179" i="34"/>
  <c r="Y179" i="34"/>
  <c r="N178" i="52" s="1"/>
  <c r="X179" i="34"/>
  <c r="F179" i="34"/>
  <c r="AF177" i="34"/>
  <c r="AE177" i="34"/>
  <c r="AD177" i="34"/>
  <c r="Y177" i="34"/>
  <c r="N176" i="52" s="1"/>
  <c r="X177" i="34"/>
  <c r="F177" i="34"/>
  <c r="AF176" i="34"/>
  <c r="AE176" i="34"/>
  <c r="AD176" i="34"/>
  <c r="Y176" i="34"/>
  <c r="N175" i="52" s="1"/>
  <c r="X176" i="34"/>
  <c r="F176" i="34"/>
  <c r="AF175" i="34"/>
  <c r="AE175" i="34"/>
  <c r="AD175" i="34"/>
  <c r="Y175" i="34"/>
  <c r="N174" i="52" s="1"/>
  <c r="X175" i="34"/>
  <c r="F175" i="34"/>
  <c r="AF174" i="34"/>
  <c r="AE174" i="34"/>
  <c r="AD174" i="34"/>
  <c r="Y174" i="34"/>
  <c r="N173" i="52" s="1"/>
  <c r="X174" i="34"/>
  <c r="F174" i="34"/>
  <c r="AF173" i="34"/>
  <c r="AE173" i="34"/>
  <c r="AD173" i="34"/>
  <c r="Y173" i="34"/>
  <c r="N172" i="52" s="1"/>
  <c r="X173" i="34"/>
  <c r="F173" i="34"/>
  <c r="AF158" i="34"/>
  <c r="AE158" i="34"/>
  <c r="AD158" i="34"/>
  <c r="Y158" i="34"/>
  <c r="N157" i="52" s="1"/>
  <c r="X158" i="34"/>
  <c r="F158" i="34"/>
  <c r="AF157" i="34"/>
  <c r="AE157" i="34"/>
  <c r="AD157" i="34"/>
  <c r="Y157" i="34"/>
  <c r="N156" i="52" s="1"/>
  <c r="X157" i="34"/>
  <c r="F157" i="34"/>
  <c r="AF156" i="34"/>
  <c r="AE156" i="34"/>
  <c r="AD156" i="34"/>
  <c r="Y156" i="34"/>
  <c r="N155" i="52" s="1"/>
  <c r="X156" i="34"/>
  <c r="F156" i="34"/>
  <c r="AF153" i="34"/>
  <c r="AE153" i="34"/>
  <c r="AD153" i="34"/>
  <c r="Y153" i="34"/>
  <c r="N152" i="52" s="1"/>
  <c r="X153" i="34"/>
  <c r="F153" i="34"/>
  <c r="AF152" i="34"/>
  <c r="AE152" i="34"/>
  <c r="AD152" i="34"/>
  <c r="Y152" i="34"/>
  <c r="N151" i="52" s="1"/>
  <c r="X152" i="34"/>
  <c r="F152" i="34"/>
  <c r="AF151" i="34"/>
  <c r="AE151" i="34"/>
  <c r="AD151" i="34"/>
  <c r="Y151" i="34"/>
  <c r="N150" i="52" s="1"/>
  <c r="X151" i="34"/>
  <c r="F151" i="34"/>
  <c r="AF150" i="34"/>
  <c r="AE150" i="34"/>
  <c r="AD150" i="34"/>
  <c r="Y150" i="34"/>
  <c r="N149" i="52" s="1"/>
  <c r="X150" i="34"/>
  <c r="F150" i="34"/>
  <c r="AF149" i="34"/>
  <c r="AE149" i="34"/>
  <c r="AD149" i="34"/>
  <c r="Y149" i="34"/>
  <c r="N148" i="52" s="1"/>
  <c r="X149" i="34"/>
  <c r="F149" i="34"/>
  <c r="AF148" i="34"/>
  <c r="AE148" i="34"/>
  <c r="AD148" i="34"/>
  <c r="Y148" i="34"/>
  <c r="N147" i="52" s="1"/>
  <c r="X148" i="34"/>
  <c r="F148" i="34"/>
  <c r="AF147" i="34"/>
  <c r="AE147" i="34"/>
  <c r="AD147" i="34"/>
  <c r="Y147" i="34"/>
  <c r="N146" i="52" s="1"/>
  <c r="X147" i="34"/>
  <c r="F147" i="34"/>
  <c r="AF145" i="34"/>
  <c r="AE145" i="34"/>
  <c r="AD145" i="34"/>
  <c r="Y145" i="34"/>
  <c r="N144" i="52" s="1"/>
  <c r="X145" i="34"/>
  <c r="F145" i="34"/>
  <c r="AF144" i="34"/>
  <c r="AE144" i="34"/>
  <c r="AD144" i="34"/>
  <c r="Y144" i="34"/>
  <c r="N143" i="52" s="1"/>
  <c r="X144" i="34"/>
  <c r="F144" i="34"/>
  <c r="AF143" i="34"/>
  <c r="AE143" i="34"/>
  <c r="AD143" i="34"/>
  <c r="Y143" i="34"/>
  <c r="N142" i="52" s="1"/>
  <c r="X143" i="34"/>
  <c r="F143" i="34"/>
  <c r="AF142" i="34"/>
  <c r="AE142" i="34"/>
  <c r="AD142" i="34"/>
  <c r="Y142" i="34"/>
  <c r="N141" i="52" s="1"/>
  <c r="X142" i="34"/>
  <c r="F142" i="34"/>
  <c r="AF141" i="34"/>
  <c r="AE141" i="34"/>
  <c r="AD141" i="34"/>
  <c r="Y141" i="34"/>
  <c r="N140" i="52" s="1"/>
  <c r="X141" i="34"/>
  <c r="F141" i="34"/>
  <c r="AF140" i="34"/>
  <c r="AE140" i="34"/>
  <c r="AD140" i="34"/>
  <c r="Y140" i="34"/>
  <c r="N139" i="52" s="1"/>
  <c r="X140" i="34"/>
  <c r="F140" i="34"/>
  <c r="AF139" i="34"/>
  <c r="AE139" i="34"/>
  <c r="AD139" i="34"/>
  <c r="Y139" i="34"/>
  <c r="N138" i="52" s="1"/>
  <c r="X139" i="34"/>
  <c r="F139" i="34"/>
  <c r="AF126" i="34"/>
  <c r="AE126" i="34"/>
  <c r="AD126" i="34"/>
  <c r="Y126" i="34"/>
  <c r="N125" i="52" s="1"/>
  <c r="X126" i="34"/>
  <c r="F126" i="34"/>
  <c r="AF125" i="34"/>
  <c r="AE125" i="34"/>
  <c r="AD125" i="34"/>
  <c r="Y125" i="34"/>
  <c r="N124" i="52" s="1"/>
  <c r="X125" i="34"/>
  <c r="F125" i="34"/>
  <c r="AF124" i="34"/>
  <c r="AE124" i="34"/>
  <c r="AD124" i="34"/>
  <c r="Y124" i="34"/>
  <c r="N123" i="52" s="1"/>
  <c r="X124" i="34"/>
  <c r="F124" i="34"/>
  <c r="AF123" i="34"/>
  <c r="AE123" i="34"/>
  <c r="AD123" i="34"/>
  <c r="Y123" i="34"/>
  <c r="N122" i="52" s="1"/>
  <c r="X123" i="34"/>
  <c r="F123" i="34"/>
  <c r="AF121" i="34"/>
  <c r="AE121" i="34"/>
  <c r="AD121" i="34"/>
  <c r="Y121" i="34"/>
  <c r="N120" i="52" s="1"/>
  <c r="X121" i="34"/>
  <c r="F121" i="34"/>
  <c r="AF120" i="34"/>
  <c r="AE120" i="34"/>
  <c r="AD120" i="34"/>
  <c r="Y120" i="34"/>
  <c r="N119" i="52" s="1"/>
  <c r="X120" i="34"/>
  <c r="F120" i="34"/>
  <c r="AF119" i="34"/>
  <c r="AE119" i="34"/>
  <c r="AD119" i="34"/>
  <c r="Y119" i="34"/>
  <c r="N118" i="52" s="1"/>
  <c r="X119" i="34"/>
  <c r="F119" i="34"/>
  <c r="AF117" i="34"/>
  <c r="AE117" i="34"/>
  <c r="AD117" i="34"/>
  <c r="Y117" i="34"/>
  <c r="N116" i="52" s="1"/>
  <c r="X117" i="34"/>
  <c r="F117" i="34"/>
  <c r="AF116" i="34"/>
  <c r="AE116" i="34"/>
  <c r="AD116" i="34"/>
  <c r="Y116" i="34"/>
  <c r="N115" i="52" s="1"/>
  <c r="X116" i="34"/>
  <c r="F116" i="34"/>
  <c r="AF115" i="34"/>
  <c r="AE115" i="34"/>
  <c r="AD115" i="34"/>
  <c r="Y115" i="34"/>
  <c r="N114" i="52" s="1"/>
  <c r="X115" i="34"/>
  <c r="F115" i="34"/>
  <c r="AF113" i="34"/>
  <c r="AE113" i="34"/>
  <c r="AD113" i="34"/>
  <c r="Y113" i="34"/>
  <c r="N112" i="52" s="1"/>
  <c r="X113" i="34"/>
  <c r="F113" i="34"/>
  <c r="AF112" i="34"/>
  <c r="AE112" i="34"/>
  <c r="AD112" i="34"/>
  <c r="Y112" i="34"/>
  <c r="N111" i="52" s="1"/>
  <c r="X112" i="34"/>
  <c r="F112" i="34"/>
  <c r="AF111" i="34"/>
  <c r="AE111" i="34"/>
  <c r="AD111" i="34"/>
  <c r="Y111" i="34"/>
  <c r="N110" i="52" s="1"/>
  <c r="X111" i="34"/>
  <c r="F111" i="34"/>
  <c r="AF109" i="34"/>
  <c r="AE109" i="34"/>
  <c r="AD109" i="34"/>
  <c r="Y109" i="34"/>
  <c r="N108" i="52" s="1"/>
  <c r="X109" i="34"/>
  <c r="F109" i="34"/>
  <c r="AF108" i="34"/>
  <c r="AE108" i="34"/>
  <c r="AD108" i="34"/>
  <c r="Y108" i="34"/>
  <c r="N107" i="52" s="1"/>
  <c r="X108" i="34"/>
  <c r="F108" i="34"/>
  <c r="AF107" i="34"/>
  <c r="AE107" i="34"/>
  <c r="AD107" i="34"/>
  <c r="Y107" i="34"/>
  <c r="N106" i="52" s="1"/>
  <c r="X107" i="34"/>
  <c r="F107" i="34"/>
  <c r="AF106" i="34"/>
  <c r="AE106" i="34"/>
  <c r="AD106" i="34"/>
  <c r="Y106" i="34"/>
  <c r="N105" i="52" s="1"/>
  <c r="X106" i="34"/>
  <c r="F106" i="34"/>
  <c r="AF104" i="34"/>
  <c r="AE104" i="34"/>
  <c r="AD104" i="34"/>
  <c r="Y104" i="34"/>
  <c r="N103" i="52" s="1"/>
  <c r="X104" i="34"/>
  <c r="F104" i="34"/>
  <c r="AF103" i="34"/>
  <c r="AE103" i="34"/>
  <c r="AD103" i="34"/>
  <c r="Y103" i="34"/>
  <c r="N102" i="52" s="1"/>
  <c r="X103" i="34"/>
  <c r="F103" i="34"/>
  <c r="AF102" i="34"/>
  <c r="AE102" i="34"/>
  <c r="AD102" i="34"/>
  <c r="Y102" i="34"/>
  <c r="N101" i="52" s="1"/>
  <c r="X102" i="34"/>
  <c r="F102" i="34"/>
  <c r="AF100" i="34"/>
  <c r="AE100" i="34"/>
  <c r="AD100" i="34"/>
  <c r="Y100" i="34"/>
  <c r="N99" i="52" s="1"/>
  <c r="X100" i="34"/>
  <c r="F100" i="34"/>
  <c r="AF99" i="34"/>
  <c r="AE99" i="34"/>
  <c r="AD99" i="34"/>
  <c r="Y99" i="34"/>
  <c r="N98" i="52" s="1"/>
  <c r="X99" i="34"/>
  <c r="F99" i="34"/>
  <c r="AF98" i="34"/>
  <c r="AE98" i="34"/>
  <c r="AD98" i="34"/>
  <c r="Y98" i="34"/>
  <c r="N97" i="52" s="1"/>
  <c r="X98" i="34"/>
  <c r="F98" i="34"/>
  <c r="AF97" i="34"/>
  <c r="AE97" i="34"/>
  <c r="AD97" i="34"/>
  <c r="Y97" i="34"/>
  <c r="N96" i="52" s="1"/>
  <c r="X97" i="34"/>
  <c r="F97" i="34"/>
  <c r="AF95" i="34"/>
  <c r="AE95" i="34"/>
  <c r="AD95" i="34"/>
  <c r="Y95" i="34"/>
  <c r="N94" i="52" s="1"/>
  <c r="X95" i="34"/>
  <c r="F95" i="34"/>
  <c r="AF94" i="34"/>
  <c r="AE94" i="34"/>
  <c r="AD94" i="34"/>
  <c r="Y94" i="34"/>
  <c r="N93" i="52" s="1"/>
  <c r="X94" i="34"/>
  <c r="F94" i="34"/>
  <c r="AF93" i="34"/>
  <c r="AE93" i="34"/>
  <c r="AD93" i="34"/>
  <c r="Y93" i="34"/>
  <c r="N92" i="52" s="1"/>
  <c r="X93" i="34"/>
  <c r="F93" i="34"/>
  <c r="AF92" i="34"/>
  <c r="AE92" i="34"/>
  <c r="AD92" i="34"/>
  <c r="Y92" i="34"/>
  <c r="N91" i="52" s="1"/>
  <c r="X92" i="34"/>
  <c r="F92" i="34"/>
  <c r="AF90" i="34"/>
  <c r="AE90" i="34"/>
  <c r="AD90" i="34"/>
  <c r="Y90" i="34"/>
  <c r="N89" i="52" s="1"/>
  <c r="X90" i="34"/>
  <c r="F90" i="34"/>
  <c r="AF89" i="34"/>
  <c r="AE89" i="34"/>
  <c r="AD89" i="34"/>
  <c r="Y89" i="34"/>
  <c r="N88" i="52" s="1"/>
  <c r="X89" i="34"/>
  <c r="F89" i="34"/>
  <c r="AF88" i="34"/>
  <c r="AE88" i="34"/>
  <c r="AD88" i="34"/>
  <c r="Y88" i="34"/>
  <c r="N87" i="52" s="1"/>
  <c r="X88" i="34"/>
  <c r="F88" i="34"/>
  <c r="AF86" i="34"/>
  <c r="AE86" i="34"/>
  <c r="AD86" i="34"/>
  <c r="Y86" i="34"/>
  <c r="N85" i="52" s="1"/>
  <c r="X86" i="34"/>
  <c r="F86" i="34"/>
  <c r="AF85" i="34"/>
  <c r="AE85" i="34"/>
  <c r="AD85" i="34"/>
  <c r="Y85" i="34"/>
  <c r="N84" i="52" s="1"/>
  <c r="X85" i="34"/>
  <c r="F85" i="34"/>
  <c r="AF84" i="34"/>
  <c r="AE84" i="34"/>
  <c r="AD84" i="34"/>
  <c r="Y84" i="34"/>
  <c r="N83" i="52" s="1"/>
  <c r="X84" i="34"/>
  <c r="F84" i="34"/>
  <c r="AF66" i="34"/>
  <c r="AE66" i="34"/>
  <c r="AD66" i="34"/>
  <c r="Y66" i="34"/>
  <c r="N65" i="52" s="1"/>
  <c r="X66" i="34"/>
  <c r="F66" i="34"/>
  <c r="AF65" i="34"/>
  <c r="AE65" i="34"/>
  <c r="AD65" i="34"/>
  <c r="Y65" i="34"/>
  <c r="N64" i="52" s="1"/>
  <c r="X65" i="34"/>
  <c r="F65" i="34"/>
  <c r="AF64" i="34"/>
  <c r="AE64" i="34"/>
  <c r="AD64" i="34"/>
  <c r="Y64" i="34"/>
  <c r="N63" i="52" s="1"/>
  <c r="X64" i="34"/>
  <c r="F64" i="34"/>
  <c r="AF63" i="34"/>
  <c r="AE63" i="34"/>
  <c r="AD63" i="34"/>
  <c r="Y63" i="34"/>
  <c r="N62" i="52" s="1"/>
  <c r="X63" i="34"/>
  <c r="F63" i="34"/>
  <c r="AF62" i="34"/>
  <c r="AE62" i="34"/>
  <c r="AD62" i="34"/>
  <c r="Y62" i="34"/>
  <c r="N61" i="52" s="1"/>
  <c r="X62" i="34"/>
  <c r="F62" i="34"/>
  <c r="AF59" i="34"/>
  <c r="AE59" i="34"/>
  <c r="AD59" i="34"/>
  <c r="Y59" i="34"/>
  <c r="N58" i="52" s="1"/>
  <c r="X59" i="34"/>
  <c r="F59" i="34"/>
  <c r="AF58" i="34"/>
  <c r="AE58" i="34"/>
  <c r="AD58" i="34"/>
  <c r="Y58" i="34"/>
  <c r="N57" i="52" s="1"/>
  <c r="X58" i="34"/>
  <c r="F58" i="34"/>
  <c r="AF57" i="34"/>
  <c r="AE57" i="34"/>
  <c r="AD57" i="34"/>
  <c r="Y57" i="34"/>
  <c r="N56" i="52" s="1"/>
  <c r="X57" i="34"/>
  <c r="F57" i="34"/>
  <c r="AF56" i="34"/>
  <c r="AE56" i="34"/>
  <c r="AD56" i="34"/>
  <c r="Y56" i="34"/>
  <c r="N55" i="52" s="1"/>
  <c r="X56" i="34"/>
  <c r="F56" i="34"/>
  <c r="AF54" i="34"/>
  <c r="AE54" i="34"/>
  <c r="AD54" i="34"/>
  <c r="Y54" i="34"/>
  <c r="N53" i="52" s="1"/>
  <c r="X54" i="34"/>
  <c r="F54" i="34"/>
  <c r="AF53" i="34"/>
  <c r="AE53" i="34"/>
  <c r="AD53" i="34"/>
  <c r="Y53" i="34"/>
  <c r="N52" i="52" s="1"/>
  <c r="X53" i="34"/>
  <c r="F53" i="34"/>
  <c r="AF52" i="34"/>
  <c r="AE52" i="34"/>
  <c r="AD52" i="34"/>
  <c r="Y52" i="34"/>
  <c r="N51" i="52" s="1"/>
  <c r="X52" i="34"/>
  <c r="F52" i="34"/>
  <c r="AF51" i="34"/>
  <c r="AE51" i="34"/>
  <c r="AD51" i="34"/>
  <c r="Y51" i="34"/>
  <c r="N50" i="52" s="1"/>
  <c r="X51" i="34"/>
  <c r="F51" i="34"/>
  <c r="AF49" i="34"/>
  <c r="AE49" i="34"/>
  <c r="AD49" i="34"/>
  <c r="Y49" i="34"/>
  <c r="N48" i="52" s="1"/>
  <c r="X49" i="34"/>
  <c r="F49" i="34"/>
  <c r="AF48" i="34"/>
  <c r="AE48" i="34"/>
  <c r="AD48" i="34"/>
  <c r="Y48" i="34"/>
  <c r="N47" i="52" s="1"/>
  <c r="X48" i="34"/>
  <c r="F48" i="34"/>
  <c r="AF47" i="34"/>
  <c r="AE47" i="34"/>
  <c r="AD47" i="34"/>
  <c r="Y47" i="34"/>
  <c r="N46" i="52" s="1"/>
  <c r="X47" i="34"/>
  <c r="F47" i="34"/>
  <c r="AF45" i="34"/>
  <c r="AE45" i="34"/>
  <c r="AD45" i="34"/>
  <c r="Y45" i="34"/>
  <c r="N44" i="52" s="1"/>
  <c r="X45" i="34"/>
  <c r="F45" i="34"/>
  <c r="AF44" i="34"/>
  <c r="AE44" i="34"/>
  <c r="AD44" i="34"/>
  <c r="Y44" i="34"/>
  <c r="N43" i="52" s="1"/>
  <c r="X44" i="34"/>
  <c r="F44" i="34"/>
  <c r="AF43" i="34"/>
  <c r="AE43" i="34"/>
  <c r="AD43" i="34"/>
  <c r="Y43" i="34"/>
  <c r="N42" i="52" s="1"/>
  <c r="X43" i="34"/>
  <c r="F43" i="34"/>
  <c r="AF42" i="34"/>
  <c r="AE42" i="34"/>
  <c r="AD42" i="34"/>
  <c r="Y42" i="34"/>
  <c r="N41" i="52" s="1"/>
  <c r="X42" i="34"/>
  <c r="F42" i="34"/>
  <c r="AF41" i="34"/>
  <c r="AE41" i="34"/>
  <c r="AD41" i="34"/>
  <c r="Y41" i="34"/>
  <c r="N40" i="52" s="1"/>
  <c r="X41" i="34"/>
  <c r="F41" i="34"/>
  <c r="AF40" i="34"/>
  <c r="AE40" i="34"/>
  <c r="AD40" i="34"/>
  <c r="Y40" i="34"/>
  <c r="N39" i="52" s="1"/>
  <c r="X40" i="34"/>
  <c r="F40" i="34"/>
  <c r="AF39" i="34"/>
  <c r="AE39" i="34"/>
  <c r="AD39" i="34"/>
  <c r="Y39" i="34"/>
  <c r="N38" i="52" s="1"/>
  <c r="X39" i="34"/>
  <c r="F39" i="34"/>
  <c r="AF38" i="34"/>
  <c r="AE38" i="34"/>
  <c r="AD38" i="34"/>
  <c r="Y38" i="34"/>
  <c r="N37" i="52" s="1"/>
  <c r="X38" i="34"/>
  <c r="F38" i="34"/>
  <c r="AF35" i="34"/>
  <c r="AE35" i="34"/>
  <c r="AD35" i="34"/>
  <c r="X35" i="34"/>
  <c r="Z34" i="35" s="1"/>
  <c r="F35" i="34"/>
  <c r="AF34" i="34"/>
  <c r="AE34" i="34"/>
  <c r="AD34" i="34"/>
  <c r="X34" i="34"/>
  <c r="Z33" i="35" s="1"/>
  <c r="F34" i="34"/>
  <c r="AF30" i="34"/>
  <c r="AE30" i="34"/>
  <c r="AD30" i="34"/>
  <c r="X30" i="34"/>
  <c r="Z29" i="35" s="1"/>
  <c r="F30" i="34"/>
  <c r="AF29" i="34"/>
  <c r="AE29" i="34"/>
  <c r="AD29" i="34"/>
  <c r="X29" i="34"/>
  <c r="Z28" i="35" s="1"/>
  <c r="F29" i="34"/>
  <c r="AF28" i="34"/>
  <c r="AE28" i="34"/>
  <c r="AD28" i="34"/>
  <c r="X28" i="34"/>
  <c r="Z27" i="35" s="1"/>
  <c r="F28" i="34"/>
  <c r="AF27" i="34"/>
  <c r="AE27" i="34"/>
  <c r="AD27" i="34"/>
  <c r="X27" i="34"/>
  <c r="Z26" i="35" s="1"/>
  <c r="F27" i="34"/>
  <c r="AF26" i="34"/>
  <c r="AE26" i="34"/>
  <c r="AD26" i="34"/>
  <c r="X26" i="34"/>
  <c r="Z25" i="35" s="1"/>
  <c r="F26" i="34"/>
  <c r="AF25" i="34"/>
  <c r="AE25" i="34"/>
  <c r="AD25" i="34"/>
  <c r="Y25" i="34"/>
  <c r="N24" i="52" s="1"/>
  <c r="X25" i="34"/>
  <c r="F25" i="34"/>
  <c r="Z102" i="58"/>
  <c r="Z96" i="58"/>
  <c r="Z94" i="58"/>
  <c r="Z81" i="58"/>
  <c r="Z71" i="58"/>
  <c r="Z70" i="58"/>
  <c r="Z69" i="58"/>
  <c r="Z68" i="58"/>
  <c r="Z61" i="58"/>
  <c r="Z55" i="58"/>
  <c r="Z53" i="58"/>
  <c r="Z52" i="58"/>
  <c r="Z42" i="58"/>
  <c r="Z41" i="58"/>
  <c r="Z38" i="58"/>
  <c r="Z37" i="58"/>
  <c r="Z28" i="58"/>
  <c r="Z26" i="58"/>
  <c r="Z25" i="58"/>
  <c r="Z23" i="58"/>
  <c r="AF716" i="34"/>
  <c r="AE716" i="34"/>
  <c r="AD716" i="34"/>
  <c r="X716" i="34"/>
  <c r="F716" i="34"/>
  <c r="AF697" i="34"/>
  <c r="AE697" i="34"/>
  <c r="AD697" i="34"/>
  <c r="X697" i="34"/>
  <c r="F697" i="34"/>
  <c r="AF695" i="34"/>
  <c r="AE695" i="34"/>
  <c r="AD695" i="34"/>
  <c r="X695" i="34"/>
  <c r="F695" i="34"/>
  <c r="AF694" i="34"/>
  <c r="AE694" i="34"/>
  <c r="AD694" i="34"/>
  <c r="X694" i="34"/>
  <c r="F694" i="34"/>
  <c r="AF693" i="34"/>
  <c r="AE693" i="34"/>
  <c r="AD693" i="34"/>
  <c r="X693" i="34"/>
  <c r="F693" i="34"/>
  <c r="AF691" i="34"/>
  <c r="AE691" i="34"/>
  <c r="AD691" i="34"/>
  <c r="X691" i="34"/>
  <c r="F691" i="34"/>
  <c r="AF690" i="34"/>
  <c r="AE690" i="34"/>
  <c r="AD690" i="34"/>
  <c r="X690" i="34"/>
  <c r="F690" i="34"/>
  <c r="AF688" i="34"/>
  <c r="AE688" i="34"/>
  <c r="AD688" i="34"/>
  <c r="X688" i="34"/>
  <c r="F688" i="34"/>
  <c r="AF681" i="34"/>
  <c r="AE681" i="34"/>
  <c r="AD681" i="34"/>
  <c r="X681" i="34"/>
  <c r="F681" i="34"/>
  <c r="AF680" i="34"/>
  <c r="AE680" i="34"/>
  <c r="AD680" i="34"/>
  <c r="X680" i="34"/>
  <c r="F680" i="34"/>
  <c r="AF679" i="34"/>
  <c r="AE679" i="34"/>
  <c r="AD679" i="34"/>
  <c r="X679" i="34"/>
  <c r="F679" i="34"/>
  <c r="AF678" i="34"/>
  <c r="AE678" i="34"/>
  <c r="AD678" i="34"/>
  <c r="X678" i="34"/>
  <c r="F678" i="34"/>
  <c r="AF672" i="34"/>
  <c r="AE672" i="34"/>
  <c r="AD672" i="34"/>
  <c r="X672" i="34"/>
  <c r="F672" i="34"/>
  <c r="AF670" i="34"/>
  <c r="AE670" i="34"/>
  <c r="AD670" i="34"/>
  <c r="Y670" i="34"/>
  <c r="X670" i="34"/>
  <c r="F670" i="34"/>
  <c r="AF669" i="34"/>
  <c r="AE669" i="34"/>
  <c r="AD669" i="34"/>
  <c r="X669" i="34"/>
  <c r="F669" i="34"/>
  <c r="AF668" i="34"/>
  <c r="AE668" i="34"/>
  <c r="AD668" i="34"/>
  <c r="X668" i="34"/>
  <c r="F668" i="34"/>
  <c r="AF667" i="34"/>
  <c r="AE667" i="34"/>
  <c r="AD667" i="34"/>
  <c r="X667" i="34"/>
  <c r="F667" i="34"/>
  <c r="AF666" i="34"/>
  <c r="AE666" i="34"/>
  <c r="AD666" i="34"/>
  <c r="X666" i="34"/>
  <c r="F666" i="34"/>
  <c r="AF665" i="34"/>
  <c r="AE665" i="34"/>
  <c r="AD665" i="34"/>
  <c r="X665" i="34"/>
  <c r="F665" i="34"/>
  <c r="AF663" i="34"/>
  <c r="AE663" i="34"/>
  <c r="AD663" i="34"/>
  <c r="X663" i="34"/>
  <c r="F663" i="34"/>
  <c r="AF661" i="34"/>
  <c r="AE661" i="34"/>
  <c r="AD661" i="34"/>
  <c r="X661" i="34"/>
  <c r="F661" i="34"/>
  <c r="AF656" i="34"/>
  <c r="AE656" i="34"/>
  <c r="AD656" i="34"/>
  <c r="X656" i="34"/>
  <c r="F656" i="34"/>
  <c r="AF652" i="34"/>
  <c r="AE652" i="34"/>
  <c r="AD652" i="34"/>
  <c r="X652" i="34"/>
  <c r="F652" i="34"/>
  <c r="AF651" i="34"/>
  <c r="AE651" i="34"/>
  <c r="AD651" i="34"/>
  <c r="X651" i="34"/>
  <c r="F651" i="34"/>
  <c r="AF650" i="34"/>
  <c r="AE650" i="34"/>
  <c r="AD650" i="34"/>
  <c r="X650" i="34"/>
  <c r="F650" i="34"/>
  <c r="AF644" i="34"/>
  <c r="AE644" i="34"/>
  <c r="AD644" i="34"/>
  <c r="X644" i="34"/>
  <c r="F644" i="34"/>
  <c r="AF643" i="34"/>
  <c r="AE643" i="34"/>
  <c r="AD643" i="34"/>
  <c r="X643" i="34"/>
  <c r="F643" i="34"/>
  <c r="AF634" i="34"/>
  <c r="AE634" i="34"/>
  <c r="AD634" i="34"/>
  <c r="X634" i="34"/>
  <c r="F634" i="34"/>
  <c r="AF633" i="34"/>
  <c r="AE633" i="34"/>
  <c r="AD633" i="34"/>
  <c r="X633" i="34"/>
  <c r="F633" i="34"/>
  <c r="AF631" i="34"/>
  <c r="AE631" i="34"/>
  <c r="AD631" i="34"/>
  <c r="X631" i="34"/>
  <c r="F631" i="34"/>
  <c r="AF629" i="34"/>
  <c r="AE629" i="34"/>
  <c r="AD629" i="34"/>
  <c r="X629" i="34"/>
  <c r="F629" i="34"/>
  <c r="AF628" i="34"/>
  <c r="AE628" i="34"/>
  <c r="AD628" i="34"/>
  <c r="Y628" i="34"/>
  <c r="X628" i="34"/>
  <c r="F628" i="34"/>
  <c r="AF626" i="34"/>
  <c r="AE626" i="34"/>
  <c r="AD626" i="34"/>
  <c r="X626" i="34"/>
  <c r="F626" i="34"/>
  <c r="AF625" i="34"/>
  <c r="AE625" i="34"/>
  <c r="AD625" i="34"/>
  <c r="X625" i="34"/>
  <c r="F625" i="34"/>
  <c r="AF624" i="34"/>
  <c r="AE624" i="34"/>
  <c r="AD624" i="34"/>
  <c r="X624" i="34"/>
  <c r="F624" i="34"/>
  <c r="AF622" i="34"/>
  <c r="AE622" i="34"/>
  <c r="AD622" i="34"/>
  <c r="X622" i="34"/>
  <c r="F622" i="34"/>
  <c r="AF620" i="34"/>
  <c r="AE620" i="34"/>
  <c r="AD620" i="34"/>
  <c r="X620" i="34"/>
  <c r="F620" i="34"/>
  <c r="AF602" i="34"/>
  <c r="AE602" i="34"/>
  <c r="AD602" i="34"/>
  <c r="X602" i="34"/>
  <c r="F602" i="34"/>
  <c r="AF601" i="34"/>
  <c r="AE601" i="34"/>
  <c r="AD601" i="34"/>
  <c r="X601" i="34"/>
  <c r="F601" i="34"/>
  <c r="AF599" i="34"/>
  <c r="AE599" i="34"/>
  <c r="AD599" i="34"/>
  <c r="X599" i="34"/>
  <c r="F599" i="34"/>
  <c r="AF597" i="34"/>
  <c r="AE597" i="34"/>
  <c r="AD597" i="34"/>
  <c r="Y597" i="34"/>
  <c r="X597" i="34"/>
  <c r="F597" i="34"/>
  <c r="AF595" i="34"/>
  <c r="AE595" i="34"/>
  <c r="AD595" i="34"/>
  <c r="X595" i="34"/>
  <c r="F595" i="34"/>
  <c r="AF594" i="34"/>
  <c r="AE594" i="34"/>
  <c r="AD594" i="34"/>
  <c r="X594" i="34"/>
  <c r="F594" i="34"/>
  <c r="AF592" i="34"/>
  <c r="AE592" i="34"/>
  <c r="AD592" i="34"/>
  <c r="X592" i="34"/>
  <c r="F592" i="34"/>
  <c r="AF575" i="34"/>
  <c r="AE575" i="34"/>
  <c r="AD575" i="34"/>
  <c r="X575" i="34"/>
  <c r="F575" i="34"/>
  <c r="AF574" i="34"/>
  <c r="AE574" i="34"/>
  <c r="AD574" i="34"/>
  <c r="X574" i="34"/>
  <c r="F574" i="34"/>
  <c r="AF573" i="34"/>
  <c r="AE573" i="34"/>
  <c r="AD573" i="34"/>
  <c r="X573" i="34"/>
  <c r="F573" i="34"/>
  <c r="AF568" i="34"/>
  <c r="AE568" i="34"/>
  <c r="AD568" i="34"/>
  <c r="X568" i="34"/>
  <c r="F568" i="34"/>
  <c r="AF553" i="34"/>
  <c r="AE553" i="34"/>
  <c r="AD553" i="34"/>
  <c r="X553" i="34"/>
  <c r="F553" i="34"/>
  <c r="AF552" i="34"/>
  <c r="AE552" i="34"/>
  <c r="AD552" i="34"/>
  <c r="X552" i="34"/>
  <c r="F552" i="34"/>
  <c r="AF551" i="34"/>
  <c r="AE551" i="34"/>
  <c r="AD551" i="34"/>
  <c r="X551" i="34"/>
  <c r="F551" i="34"/>
  <c r="AF549" i="34"/>
  <c r="AE549" i="34"/>
  <c r="AD549" i="34"/>
  <c r="X549" i="34"/>
  <c r="F549" i="34"/>
  <c r="AF547" i="34"/>
  <c r="AE547" i="34"/>
  <c r="AD547" i="34"/>
  <c r="X547" i="34"/>
  <c r="F547" i="34"/>
  <c r="AF546" i="34"/>
  <c r="AE546" i="34"/>
  <c r="AD546" i="34"/>
  <c r="X546" i="34"/>
  <c r="F546" i="34"/>
  <c r="AF545" i="34"/>
  <c r="AE545" i="34"/>
  <c r="AD545" i="34"/>
  <c r="X545" i="34"/>
  <c r="F545" i="34"/>
  <c r="AF543" i="34"/>
  <c r="AE543" i="34"/>
  <c r="AD543" i="34"/>
  <c r="X543" i="34"/>
  <c r="F543" i="34"/>
  <c r="AF542" i="34"/>
  <c r="AE542" i="34"/>
  <c r="AD542" i="34"/>
  <c r="X542" i="34"/>
  <c r="F542" i="34"/>
  <c r="AF540" i="34"/>
  <c r="AE540" i="34"/>
  <c r="AD540" i="34"/>
  <c r="Y540" i="34"/>
  <c r="X540" i="34"/>
  <c r="F540" i="34"/>
  <c r="AF512" i="34"/>
  <c r="AE512" i="34"/>
  <c r="AD512" i="34"/>
  <c r="X512" i="34"/>
  <c r="Z176" i="56" s="1"/>
  <c r="F512" i="34"/>
  <c r="AF502" i="34"/>
  <c r="AE502" i="34"/>
  <c r="AD502" i="34"/>
  <c r="X502" i="34"/>
  <c r="Z166" i="56" s="1"/>
  <c r="F502" i="34"/>
  <c r="AF501" i="34"/>
  <c r="AE501" i="34"/>
  <c r="AD501" i="34"/>
  <c r="Y501" i="34"/>
  <c r="N166" i="55" s="1"/>
  <c r="X501" i="34"/>
  <c r="Z165" i="56" s="1"/>
  <c r="F501" i="34"/>
  <c r="AF500" i="34"/>
  <c r="AE500" i="34"/>
  <c r="AD500" i="34"/>
  <c r="X500" i="34"/>
  <c r="Z164" i="56" s="1"/>
  <c r="F500" i="34"/>
  <c r="AF498" i="34"/>
  <c r="AE498" i="34"/>
  <c r="AD498" i="34"/>
  <c r="X498" i="34"/>
  <c r="Z162" i="56" s="1"/>
  <c r="F498" i="34"/>
  <c r="AF496" i="34"/>
  <c r="AE496" i="34"/>
  <c r="AD496" i="34"/>
  <c r="X496" i="34"/>
  <c r="Z160" i="56" s="1"/>
  <c r="F496" i="34"/>
  <c r="AF495" i="34"/>
  <c r="AE495" i="34"/>
  <c r="AD495" i="34"/>
  <c r="X495" i="34"/>
  <c r="Z159" i="56" s="1"/>
  <c r="F495" i="34"/>
  <c r="AF493" i="34"/>
  <c r="AE493" i="34"/>
  <c r="AD493" i="34"/>
  <c r="X493" i="34"/>
  <c r="F493" i="34"/>
  <c r="AF491" i="34"/>
  <c r="AE491" i="34"/>
  <c r="AD491" i="34"/>
  <c r="X491" i="34"/>
  <c r="F491" i="34"/>
  <c r="AF490" i="34"/>
  <c r="AE490" i="34"/>
  <c r="AD490" i="34"/>
  <c r="Y490" i="34"/>
  <c r="N155" i="55" s="1"/>
  <c r="X490" i="34"/>
  <c r="Z154" i="56" s="1"/>
  <c r="F490" i="34"/>
  <c r="AF489" i="34"/>
  <c r="AE489" i="34"/>
  <c r="AD489" i="34"/>
  <c r="X489" i="34"/>
  <c r="F489" i="34"/>
  <c r="AF487" i="34"/>
  <c r="AE487" i="34"/>
  <c r="AD487" i="34"/>
  <c r="Y487" i="34"/>
  <c r="N152" i="55" s="1"/>
  <c r="X487" i="34"/>
  <c r="Z151" i="56" s="1"/>
  <c r="F487" i="34"/>
  <c r="AF473" i="34"/>
  <c r="AE473" i="34"/>
  <c r="AD473" i="34"/>
  <c r="X473" i="34"/>
  <c r="Z137" i="56" s="1"/>
  <c r="F473" i="34"/>
  <c r="AF466" i="34"/>
  <c r="AE466" i="34"/>
  <c r="AD466" i="34"/>
  <c r="X466" i="34"/>
  <c r="Z130" i="56" s="1"/>
  <c r="F466" i="34"/>
  <c r="AF462" i="34"/>
  <c r="AE462" i="34"/>
  <c r="AD462" i="34"/>
  <c r="X462" i="34"/>
  <c r="Z126" i="56" s="1"/>
  <c r="F462" i="34"/>
  <c r="AF461" i="34"/>
  <c r="AE461" i="34"/>
  <c r="AD461" i="34"/>
  <c r="X461" i="34"/>
  <c r="F461" i="34"/>
  <c r="AF450" i="34"/>
  <c r="AE450" i="34"/>
  <c r="AD450" i="34"/>
  <c r="X450" i="34"/>
  <c r="F450" i="34"/>
  <c r="AF443" i="34"/>
  <c r="AE443" i="34"/>
  <c r="AD443" i="34"/>
  <c r="X443" i="34"/>
  <c r="Z107" i="56" s="1"/>
  <c r="F443" i="34"/>
  <c r="AF437" i="34"/>
  <c r="AE437" i="34"/>
  <c r="AD437" i="34"/>
  <c r="X437" i="34"/>
  <c r="Z101" i="56" s="1"/>
  <c r="F437" i="34"/>
  <c r="AF436" i="34"/>
  <c r="X436" i="34"/>
  <c r="Z100" i="56" s="1"/>
  <c r="F436" i="34"/>
  <c r="AF435" i="34"/>
  <c r="X435" i="34"/>
  <c r="Z99" i="56" s="1"/>
  <c r="F435" i="34"/>
  <c r="AF433" i="34"/>
  <c r="Y433" i="34"/>
  <c r="N98" i="55" s="1"/>
  <c r="X433" i="34"/>
  <c r="Z97" i="56" s="1"/>
  <c r="F433" i="34"/>
  <c r="AF431" i="34"/>
  <c r="X431" i="34"/>
  <c r="F431" i="34"/>
  <c r="AF429" i="34"/>
  <c r="X429" i="34"/>
  <c r="Z93" i="56" s="1"/>
  <c r="F429" i="34"/>
  <c r="AF427" i="34"/>
  <c r="X427" i="34"/>
  <c r="F427" i="34"/>
  <c r="AF425" i="34"/>
  <c r="AE425" i="34"/>
  <c r="AD425" i="34"/>
  <c r="Y425" i="34"/>
  <c r="N90" i="55" s="1"/>
  <c r="X425" i="34"/>
  <c r="Z89" i="56" s="1"/>
  <c r="F425" i="34"/>
  <c r="AF424" i="34"/>
  <c r="AE424" i="34"/>
  <c r="AD424" i="34"/>
  <c r="X424" i="34"/>
  <c r="Z88" i="56" s="1"/>
  <c r="F424" i="34"/>
  <c r="AF422" i="34"/>
  <c r="AE422" i="34"/>
  <c r="AD422" i="34"/>
  <c r="X422" i="34"/>
  <c r="F422" i="34"/>
  <c r="AF420" i="34"/>
  <c r="AE420" i="34"/>
  <c r="AD420" i="34"/>
  <c r="X420" i="34"/>
  <c r="Z84" i="56" s="1"/>
  <c r="F420" i="34"/>
  <c r="AF413" i="34"/>
  <c r="AE413" i="34"/>
  <c r="AD413" i="34"/>
  <c r="X413" i="34"/>
  <c r="F413" i="34"/>
  <c r="AF409" i="34"/>
  <c r="AE409" i="34"/>
  <c r="AD409" i="34"/>
  <c r="X409" i="34"/>
  <c r="Z73" i="56" s="1"/>
  <c r="F409" i="34"/>
  <c r="AF408" i="34"/>
  <c r="AE408" i="34"/>
  <c r="AD408" i="34"/>
  <c r="X408" i="34"/>
  <c r="Z72" i="56" s="1"/>
  <c r="F408" i="34"/>
  <c r="AF407" i="34"/>
  <c r="AE407" i="34"/>
  <c r="AD407" i="34"/>
  <c r="X407" i="34"/>
  <c r="Z71" i="56" s="1"/>
  <c r="F407" i="34"/>
  <c r="AF403" i="34"/>
  <c r="AE403" i="34"/>
  <c r="AD403" i="34"/>
  <c r="X403" i="34"/>
  <c r="Z67" i="56" s="1"/>
  <c r="F403" i="34"/>
  <c r="AF399" i="34"/>
  <c r="AE399" i="34"/>
  <c r="AD399" i="34"/>
  <c r="Y399" i="34"/>
  <c r="N64" i="55" s="1"/>
  <c r="X399" i="34"/>
  <c r="Z63" i="56" s="1"/>
  <c r="F399" i="34"/>
  <c r="AF395" i="34"/>
  <c r="AE395" i="34"/>
  <c r="AD395" i="34"/>
  <c r="X395" i="34"/>
  <c r="F395" i="34"/>
  <c r="AF391" i="34"/>
  <c r="AE391" i="34"/>
  <c r="AD391" i="34"/>
  <c r="X391" i="34"/>
  <c r="Z55" i="56" s="1"/>
  <c r="F391" i="34"/>
  <c r="AF390" i="34"/>
  <c r="AE390" i="34"/>
  <c r="AD390" i="34"/>
  <c r="Y390" i="34"/>
  <c r="N55" i="55" s="1"/>
  <c r="X390" i="34"/>
  <c r="Z54" i="56" s="1"/>
  <c r="F390" i="34"/>
  <c r="AF389" i="34"/>
  <c r="AE389" i="34"/>
  <c r="AD389" i="34"/>
  <c r="Y389" i="34"/>
  <c r="N54" i="55" s="1"/>
  <c r="X389" i="34"/>
  <c r="Z53" i="56" s="1"/>
  <c r="F389" i="34"/>
  <c r="AF387" i="34"/>
  <c r="AE387" i="34"/>
  <c r="AD387" i="34"/>
  <c r="Y387" i="34"/>
  <c r="N52" i="55" s="1"/>
  <c r="X387" i="34"/>
  <c r="Z51" i="56" s="1"/>
  <c r="F387" i="34"/>
  <c r="AF385" i="34"/>
  <c r="AE385" i="34"/>
  <c r="AD385" i="34"/>
  <c r="Y385" i="34"/>
  <c r="N50" i="55" s="1"/>
  <c r="X385" i="34"/>
  <c r="Z49" i="56" s="1"/>
  <c r="F385" i="34"/>
  <c r="AF383" i="34"/>
  <c r="AE383" i="34"/>
  <c r="AD383" i="34"/>
  <c r="Y383" i="34"/>
  <c r="N48" i="55" s="1"/>
  <c r="X383" i="34"/>
  <c r="Z47" i="56" s="1"/>
  <c r="F383" i="34"/>
  <c r="AF381" i="34"/>
  <c r="AE381" i="34"/>
  <c r="AD381" i="34"/>
  <c r="Y381" i="34"/>
  <c r="N46" i="55" s="1"/>
  <c r="X381" i="34"/>
  <c r="Z45" i="56" s="1"/>
  <c r="F381" i="34"/>
  <c r="AF379" i="34"/>
  <c r="AE379" i="34"/>
  <c r="AD379" i="34"/>
  <c r="Y379" i="34"/>
  <c r="N44" i="55" s="1"/>
  <c r="X379" i="34"/>
  <c r="Z43" i="56" s="1"/>
  <c r="F379" i="34"/>
  <c r="AF377" i="34"/>
  <c r="AE377" i="34"/>
  <c r="AD377" i="34"/>
  <c r="Y377" i="34"/>
  <c r="N42" i="55" s="1"/>
  <c r="X377" i="34"/>
  <c r="Z41" i="56" s="1"/>
  <c r="F377" i="34"/>
  <c r="AF376" i="34"/>
  <c r="AE376" i="34"/>
  <c r="AD376" i="34"/>
  <c r="Y376" i="34"/>
  <c r="N41" i="55" s="1"/>
  <c r="X376" i="34"/>
  <c r="Z40" i="56" s="1"/>
  <c r="F376" i="34"/>
  <c r="AF374" i="34"/>
  <c r="AE374" i="34"/>
  <c r="AD374" i="34"/>
  <c r="Y374" i="34"/>
  <c r="N39" i="55" s="1"/>
  <c r="X374" i="34"/>
  <c r="Z38" i="56" s="1"/>
  <c r="F374" i="34"/>
  <c r="AF372" i="34"/>
  <c r="AE372" i="34"/>
  <c r="AD372" i="34"/>
  <c r="Y372" i="34"/>
  <c r="N37" i="55" s="1"/>
  <c r="X372" i="34"/>
  <c r="Z36" i="56" s="1"/>
  <c r="F372" i="34"/>
  <c r="AF363" i="34"/>
  <c r="AE363" i="34"/>
  <c r="AD363" i="34"/>
  <c r="X363" i="34"/>
  <c r="Z28" i="56" s="1"/>
  <c r="F363" i="34"/>
  <c r="AF352" i="34"/>
  <c r="AE352" i="34"/>
  <c r="AD352" i="34"/>
  <c r="Y352" i="34"/>
  <c r="N17" i="55" s="1"/>
  <c r="F352" i="34"/>
  <c r="AF351" i="34"/>
  <c r="AE351" i="34"/>
  <c r="AD351" i="34"/>
  <c r="Y351" i="34"/>
  <c r="N16" i="55" s="1"/>
  <c r="Z16" i="56"/>
  <c r="F351" i="34"/>
  <c r="AF349" i="34"/>
  <c r="AE349" i="34"/>
  <c r="AD349" i="34"/>
  <c r="Y349" i="34"/>
  <c r="N14" i="55" s="1"/>
  <c r="Z14" i="56"/>
  <c r="F349" i="34"/>
  <c r="AF348" i="34"/>
  <c r="AE348" i="34"/>
  <c r="AD348" i="34"/>
  <c r="Y348" i="34"/>
  <c r="N13" i="55" s="1"/>
  <c r="Z13" i="56"/>
  <c r="F348" i="34"/>
  <c r="AF347" i="34"/>
  <c r="AE347" i="34"/>
  <c r="AD347" i="34"/>
  <c r="Y347" i="34"/>
  <c r="N12" i="55" s="1"/>
  <c r="Z12" i="56"/>
  <c r="F347" i="34"/>
  <c r="AF346" i="34"/>
  <c r="AE346" i="34"/>
  <c r="AD346" i="34"/>
  <c r="Y346" i="34"/>
  <c r="N11" i="55" s="1"/>
  <c r="F346" i="34"/>
  <c r="AF344" i="34"/>
  <c r="AE344" i="34"/>
  <c r="AD344" i="34"/>
  <c r="Y344" i="34"/>
  <c r="Z9" i="56"/>
  <c r="F344" i="34"/>
  <c r="AF341" i="34"/>
  <c r="AE341" i="34"/>
  <c r="AD341" i="34"/>
  <c r="Y341" i="34"/>
  <c r="N340" i="52" s="1"/>
  <c r="X341" i="34"/>
  <c r="F341" i="34"/>
  <c r="AF340" i="34"/>
  <c r="AE340" i="34"/>
  <c r="AD340" i="34"/>
  <c r="Y340" i="34"/>
  <c r="N339" i="52" s="1"/>
  <c r="X340" i="34"/>
  <c r="F340" i="34"/>
  <c r="AF339" i="34"/>
  <c r="AE339" i="34"/>
  <c r="AD339" i="34"/>
  <c r="Y339" i="34"/>
  <c r="N338" i="52" s="1"/>
  <c r="X339" i="34"/>
  <c r="F339" i="34"/>
  <c r="AF338" i="34"/>
  <c r="AE338" i="34"/>
  <c r="AD338" i="34"/>
  <c r="Y338" i="34"/>
  <c r="N337" i="52" s="1"/>
  <c r="X338" i="34"/>
  <c r="F338" i="34"/>
  <c r="AF334" i="34"/>
  <c r="AE334" i="34"/>
  <c r="AD334" i="34"/>
  <c r="Y334" i="34"/>
  <c r="N333" i="52" s="1"/>
  <c r="X334" i="34"/>
  <c r="F334" i="34"/>
  <c r="AF316" i="34"/>
  <c r="AE316" i="34"/>
  <c r="AD316" i="34"/>
  <c r="Y316" i="34"/>
  <c r="N315" i="52" s="1"/>
  <c r="X316" i="34"/>
  <c r="F316" i="34"/>
  <c r="AF309" i="34"/>
  <c r="AE309" i="34"/>
  <c r="AD309" i="34"/>
  <c r="Y309" i="34"/>
  <c r="N308" i="52" s="1"/>
  <c r="X309" i="34"/>
  <c r="F309" i="34"/>
  <c r="AF302" i="34"/>
  <c r="AE302" i="34"/>
  <c r="AD302" i="34"/>
  <c r="Y302" i="34"/>
  <c r="N301" i="52" s="1"/>
  <c r="X302" i="34"/>
  <c r="F302" i="34"/>
  <c r="AF301" i="34"/>
  <c r="AE301" i="34"/>
  <c r="AD301" i="34"/>
  <c r="Y301" i="34"/>
  <c r="N300" i="52" s="1"/>
  <c r="X301" i="34"/>
  <c r="F301" i="34"/>
  <c r="AF300" i="34"/>
  <c r="AE300" i="34"/>
  <c r="AD300" i="34"/>
  <c r="Y300" i="34"/>
  <c r="N299" i="52" s="1"/>
  <c r="X300" i="34"/>
  <c r="F300" i="34"/>
  <c r="AF299" i="34"/>
  <c r="AE299" i="34"/>
  <c r="AD299" i="34"/>
  <c r="Y299" i="34"/>
  <c r="N298" i="52" s="1"/>
  <c r="X299" i="34"/>
  <c r="F299" i="34"/>
  <c r="AF298" i="34"/>
  <c r="AE298" i="34"/>
  <c r="AD298" i="34"/>
  <c r="Y298" i="34"/>
  <c r="N297" i="52" s="1"/>
  <c r="X298" i="34"/>
  <c r="F298" i="34"/>
  <c r="AF297" i="34"/>
  <c r="AE297" i="34"/>
  <c r="AD297" i="34"/>
  <c r="Y297" i="34"/>
  <c r="N296" i="52" s="1"/>
  <c r="X297" i="34"/>
  <c r="F297" i="34"/>
  <c r="AF295" i="34"/>
  <c r="AE295" i="34"/>
  <c r="AD295" i="34"/>
  <c r="Y295" i="34"/>
  <c r="N294" i="52" s="1"/>
  <c r="X295" i="34"/>
  <c r="F295" i="34"/>
  <c r="AF293" i="34"/>
  <c r="AE293" i="34"/>
  <c r="AD293" i="34"/>
  <c r="Y293" i="34"/>
  <c r="N292" i="52" s="1"/>
  <c r="X293" i="34"/>
  <c r="F293" i="34"/>
  <c r="AF291" i="34"/>
  <c r="AE291" i="34"/>
  <c r="AD291" i="34"/>
  <c r="Y291" i="34"/>
  <c r="N290" i="52" s="1"/>
  <c r="X291" i="34"/>
  <c r="F291" i="34"/>
  <c r="AF289" i="34"/>
  <c r="AE289" i="34"/>
  <c r="AD289" i="34"/>
  <c r="Y289" i="34"/>
  <c r="N288" i="52" s="1"/>
  <c r="X289" i="34"/>
  <c r="F289" i="34"/>
  <c r="AF287" i="34"/>
  <c r="AE287" i="34"/>
  <c r="AD287" i="34"/>
  <c r="Y287" i="34"/>
  <c r="N286" i="52" s="1"/>
  <c r="X287" i="34"/>
  <c r="F287" i="34"/>
  <c r="AF266" i="34"/>
  <c r="AE266" i="34"/>
  <c r="AD266" i="34"/>
  <c r="Y266" i="34"/>
  <c r="N265" i="52" s="1"/>
  <c r="X266" i="34"/>
  <c r="F266" i="34"/>
  <c r="AF265" i="34"/>
  <c r="AE265" i="34"/>
  <c r="AD265" i="34"/>
  <c r="Y265" i="34"/>
  <c r="N264" i="52" s="1"/>
  <c r="X265" i="34"/>
  <c r="F265" i="34"/>
  <c r="AF264" i="34"/>
  <c r="AE264" i="34"/>
  <c r="AD264" i="34"/>
  <c r="Y264" i="34"/>
  <c r="N263" i="52" s="1"/>
  <c r="X264" i="34"/>
  <c r="F264" i="34"/>
  <c r="AF263" i="34"/>
  <c r="AE263" i="34"/>
  <c r="AD263" i="34"/>
  <c r="Y263" i="34"/>
  <c r="N262" i="52" s="1"/>
  <c r="X263" i="34"/>
  <c r="F263" i="34"/>
  <c r="AF262" i="34"/>
  <c r="AE262" i="34"/>
  <c r="AD262" i="34"/>
  <c r="Y262" i="34"/>
  <c r="N261" i="52" s="1"/>
  <c r="X262" i="34"/>
  <c r="F262" i="34"/>
  <c r="AF260" i="34"/>
  <c r="AE260" i="34"/>
  <c r="AD260" i="34"/>
  <c r="Y260" i="34"/>
  <c r="N259" i="52" s="1"/>
  <c r="X260" i="34"/>
  <c r="F260" i="34"/>
  <c r="AF248" i="34"/>
  <c r="AE248" i="34"/>
  <c r="AD248" i="34"/>
  <c r="Y248" i="34"/>
  <c r="N247" i="52" s="1"/>
  <c r="X248" i="34"/>
  <c r="F248" i="34"/>
  <c r="AF239" i="34"/>
  <c r="AE239" i="34"/>
  <c r="AD239" i="34"/>
  <c r="Y239" i="34"/>
  <c r="N238" i="52" s="1"/>
  <c r="X239" i="34"/>
  <c r="F239" i="34"/>
  <c r="AF233" i="34"/>
  <c r="AE233" i="34"/>
  <c r="AD233" i="34"/>
  <c r="Y233" i="34"/>
  <c r="N232" i="52" s="1"/>
  <c r="X233" i="34"/>
  <c r="F233" i="34"/>
  <c r="AF225" i="34"/>
  <c r="AE225" i="34"/>
  <c r="AD225" i="34"/>
  <c r="Y225" i="34"/>
  <c r="N224" i="52" s="1"/>
  <c r="X225" i="34"/>
  <c r="F225" i="34"/>
  <c r="AF223" i="34"/>
  <c r="AE223" i="34"/>
  <c r="AD223" i="34"/>
  <c r="Y223" i="34"/>
  <c r="N222" i="52" s="1"/>
  <c r="X223" i="34"/>
  <c r="F223" i="34"/>
  <c r="AF221" i="34"/>
  <c r="AE221" i="34"/>
  <c r="AD221" i="34"/>
  <c r="Y221" i="34"/>
  <c r="N220" i="52" s="1"/>
  <c r="X221" i="34"/>
  <c r="F221" i="34"/>
  <c r="AF219" i="34"/>
  <c r="AE219" i="34"/>
  <c r="AD219" i="34"/>
  <c r="Y219" i="34"/>
  <c r="N218" i="52" s="1"/>
  <c r="X219" i="34"/>
  <c r="F219" i="34"/>
  <c r="AF217" i="34"/>
  <c r="AE217" i="34"/>
  <c r="AD217" i="34"/>
  <c r="Y217" i="34"/>
  <c r="N216" i="52" s="1"/>
  <c r="X217" i="34"/>
  <c r="F217" i="34"/>
  <c r="AF215" i="34"/>
  <c r="AE215" i="34"/>
  <c r="AD215" i="34"/>
  <c r="Y215" i="34"/>
  <c r="N214" i="52" s="1"/>
  <c r="X215" i="34"/>
  <c r="F215" i="34"/>
  <c r="AF213" i="34"/>
  <c r="AE213" i="34"/>
  <c r="AD213" i="34"/>
  <c r="Y213" i="34"/>
  <c r="N212" i="52" s="1"/>
  <c r="X213" i="34"/>
  <c r="F213" i="34"/>
  <c r="AF211" i="34"/>
  <c r="AE211" i="34"/>
  <c r="AD211" i="34"/>
  <c r="Y211" i="34"/>
  <c r="N210" i="52" s="1"/>
  <c r="X211" i="34"/>
  <c r="F211" i="34"/>
  <c r="AF205" i="34"/>
  <c r="AE205" i="34"/>
  <c r="AD205" i="34"/>
  <c r="Y205" i="34"/>
  <c r="N204" i="52" s="1"/>
  <c r="X205" i="34"/>
  <c r="F205" i="34"/>
  <c r="AF198" i="34"/>
  <c r="AE198" i="34"/>
  <c r="AD198" i="34"/>
  <c r="Y198" i="34"/>
  <c r="N197" i="52" s="1"/>
  <c r="X198" i="34"/>
  <c r="F198" i="34"/>
  <c r="AF171" i="34"/>
  <c r="AE171" i="34"/>
  <c r="AD171" i="34"/>
  <c r="Y171" i="34"/>
  <c r="N170" i="52" s="1"/>
  <c r="X171" i="34"/>
  <c r="F171" i="34"/>
  <c r="AF169" i="34"/>
  <c r="AE169" i="34"/>
  <c r="AD169" i="34"/>
  <c r="Y169" i="34"/>
  <c r="N168" i="52" s="1"/>
  <c r="X169" i="34"/>
  <c r="F169" i="34"/>
  <c r="AF167" i="34"/>
  <c r="AE167" i="34"/>
  <c r="AD167" i="34"/>
  <c r="Y167" i="34"/>
  <c r="N166" i="52" s="1"/>
  <c r="X167" i="34"/>
  <c r="F167" i="34"/>
  <c r="AF166" i="34"/>
  <c r="AE166" i="34"/>
  <c r="AD166" i="34"/>
  <c r="Y166" i="34"/>
  <c r="N165" i="52" s="1"/>
  <c r="X166" i="34"/>
  <c r="F166" i="34"/>
  <c r="AF165" i="34"/>
  <c r="AE165" i="34"/>
  <c r="AD165" i="34"/>
  <c r="Y165" i="34"/>
  <c r="N164" i="52" s="1"/>
  <c r="X165" i="34"/>
  <c r="F165" i="34"/>
  <c r="AF164" i="34"/>
  <c r="AE164" i="34"/>
  <c r="AD164" i="34"/>
  <c r="Y164" i="34"/>
  <c r="N163" i="52" s="1"/>
  <c r="X164" i="34"/>
  <c r="F164" i="34"/>
  <c r="AF163" i="34"/>
  <c r="AE163" i="34"/>
  <c r="AD163" i="34"/>
  <c r="Y163" i="34"/>
  <c r="N162" i="52" s="1"/>
  <c r="X163" i="34"/>
  <c r="F163" i="34"/>
  <c r="AF162" i="34"/>
  <c r="AE162" i="34"/>
  <c r="AD162" i="34"/>
  <c r="Y162" i="34"/>
  <c r="N161" i="52" s="1"/>
  <c r="X162" i="34"/>
  <c r="F162" i="34"/>
  <c r="AF160" i="34"/>
  <c r="AE160" i="34"/>
  <c r="AD160" i="34"/>
  <c r="Y160" i="34"/>
  <c r="N159" i="52" s="1"/>
  <c r="X160" i="34"/>
  <c r="F160" i="34"/>
  <c r="AF154" i="34"/>
  <c r="AE154" i="34"/>
  <c r="AD154" i="34"/>
  <c r="Y154" i="34"/>
  <c r="N153" i="52" s="1"/>
  <c r="X154" i="34"/>
  <c r="F154" i="34"/>
  <c r="AF137" i="34"/>
  <c r="AE137" i="34"/>
  <c r="AD137" i="34"/>
  <c r="Y137" i="34"/>
  <c r="N136" i="52" s="1"/>
  <c r="X137" i="34"/>
  <c r="F137" i="34"/>
  <c r="AF136" i="34"/>
  <c r="AE136" i="34"/>
  <c r="AD136" i="34"/>
  <c r="Y136" i="34"/>
  <c r="N135" i="52" s="1"/>
  <c r="X136" i="34"/>
  <c r="F136" i="34"/>
  <c r="AF135" i="34"/>
  <c r="AE135" i="34"/>
  <c r="AD135" i="34"/>
  <c r="Y135" i="34"/>
  <c r="N134" i="52" s="1"/>
  <c r="X135" i="34"/>
  <c r="F135" i="34"/>
  <c r="AF134" i="34"/>
  <c r="AE134" i="34"/>
  <c r="AD134" i="34"/>
  <c r="Y134" i="34"/>
  <c r="N133" i="52" s="1"/>
  <c r="X134" i="34"/>
  <c r="F134" i="34"/>
  <c r="AF133" i="34"/>
  <c r="AE133" i="34"/>
  <c r="AD133" i="34"/>
  <c r="Y133" i="34"/>
  <c r="N132" i="52" s="1"/>
  <c r="X133" i="34"/>
  <c r="F133" i="34"/>
  <c r="AF131" i="34"/>
  <c r="AE131" i="34"/>
  <c r="AD131" i="34"/>
  <c r="Y131" i="34"/>
  <c r="N130" i="52" s="1"/>
  <c r="X131" i="34"/>
  <c r="F131" i="34"/>
  <c r="AF130" i="34"/>
  <c r="AE130" i="34"/>
  <c r="AD130" i="34"/>
  <c r="Y130" i="34"/>
  <c r="N129" i="52" s="1"/>
  <c r="X130" i="34"/>
  <c r="F130" i="34"/>
  <c r="AF128" i="34"/>
  <c r="AE128" i="34"/>
  <c r="AD128" i="34"/>
  <c r="Y128" i="34"/>
  <c r="N127" i="52" s="1"/>
  <c r="X128" i="34"/>
  <c r="F128" i="34"/>
  <c r="AF82" i="34"/>
  <c r="AE82" i="34"/>
  <c r="AD82" i="34"/>
  <c r="Y82" i="34"/>
  <c r="N81" i="52" s="1"/>
  <c r="X82" i="34"/>
  <c r="F82" i="34"/>
  <c r="AF81" i="34"/>
  <c r="AE81" i="34"/>
  <c r="AD81" i="34"/>
  <c r="Y81" i="34"/>
  <c r="N80" i="52" s="1"/>
  <c r="X81" i="34"/>
  <c r="F81" i="34"/>
  <c r="AF79" i="34"/>
  <c r="AE79" i="34"/>
  <c r="AD79" i="34"/>
  <c r="Y79" i="34"/>
  <c r="N78" i="52" s="1"/>
  <c r="X79" i="34"/>
  <c r="F79" i="34"/>
  <c r="AF78" i="34"/>
  <c r="AE78" i="34"/>
  <c r="AD78" i="34"/>
  <c r="Y78" i="34"/>
  <c r="N77" i="52" s="1"/>
  <c r="X78" i="34"/>
  <c r="F78" i="34"/>
  <c r="AF77" i="34"/>
  <c r="AE77" i="34"/>
  <c r="AD77" i="34"/>
  <c r="Y77" i="34"/>
  <c r="N76" i="52" s="1"/>
  <c r="X77" i="34"/>
  <c r="F77" i="34"/>
  <c r="AF76" i="34"/>
  <c r="AE76" i="34"/>
  <c r="AD76" i="34"/>
  <c r="Y76" i="34"/>
  <c r="N75" i="52" s="1"/>
  <c r="X76" i="34"/>
  <c r="F76" i="34"/>
  <c r="AF75" i="34"/>
  <c r="AE75" i="34"/>
  <c r="AD75" i="34"/>
  <c r="Y75" i="34"/>
  <c r="N74" i="52" s="1"/>
  <c r="X75" i="34"/>
  <c r="F75" i="34"/>
  <c r="AF74" i="34"/>
  <c r="AE74" i="34"/>
  <c r="AD74" i="34"/>
  <c r="Y74" i="34"/>
  <c r="N73" i="52" s="1"/>
  <c r="X74" i="34"/>
  <c r="F74" i="34"/>
  <c r="AF72" i="34"/>
  <c r="AE72" i="34"/>
  <c r="AD72" i="34"/>
  <c r="Y72" i="34"/>
  <c r="N71" i="52" s="1"/>
  <c r="X72" i="34"/>
  <c r="F72" i="34"/>
  <c r="AF70" i="34"/>
  <c r="AE70" i="34"/>
  <c r="AD70" i="34"/>
  <c r="Y70" i="34"/>
  <c r="N69" i="52" s="1"/>
  <c r="X70" i="34"/>
  <c r="F70" i="34"/>
  <c r="AF68" i="34"/>
  <c r="AE68" i="34"/>
  <c r="AD68" i="34"/>
  <c r="Y68" i="34"/>
  <c r="N67" i="52" s="1"/>
  <c r="X68" i="34"/>
  <c r="F68" i="34"/>
  <c r="AF60" i="34"/>
  <c r="AE60" i="34"/>
  <c r="AD60" i="34"/>
  <c r="Y60" i="34"/>
  <c r="N59" i="52" s="1"/>
  <c r="X60" i="34"/>
  <c r="F60" i="34"/>
  <c r="AF36" i="34"/>
  <c r="AE36" i="34"/>
  <c r="AD36" i="34"/>
  <c r="X36" i="34"/>
  <c r="Z35" i="35" s="1"/>
  <c r="F36" i="34"/>
  <c r="AF32" i="34"/>
  <c r="AE32" i="34"/>
  <c r="AD32" i="34"/>
  <c r="X32" i="34"/>
  <c r="Z31" i="35" s="1"/>
  <c r="F32" i="34"/>
  <c r="AF31" i="34"/>
  <c r="AE31" i="34"/>
  <c r="AD31" i="34"/>
  <c r="X31" i="34"/>
  <c r="Z30" i="35" s="1"/>
  <c r="F31" i="34"/>
  <c r="AF22" i="34"/>
  <c r="AE22" i="34"/>
  <c r="AD22" i="34"/>
  <c r="X22" i="34"/>
  <c r="F22" i="34"/>
  <c r="AF21" i="34"/>
  <c r="AE21" i="34"/>
  <c r="AD21" i="34"/>
  <c r="X21" i="34"/>
  <c r="F21" i="34"/>
  <c r="AF19" i="34"/>
  <c r="AE19" i="34"/>
  <c r="AD19" i="34"/>
  <c r="Y19" i="34"/>
  <c r="N18" i="52" s="1"/>
  <c r="X19" i="34"/>
  <c r="Z18" i="35" s="1"/>
  <c r="F19" i="34"/>
  <c r="AF18" i="34"/>
  <c r="AE18" i="34"/>
  <c r="AD18" i="34"/>
  <c r="Y18" i="34"/>
  <c r="N17" i="52" s="1"/>
  <c r="X18" i="34"/>
  <c r="Z17" i="35" s="1"/>
  <c r="F18" i="34"/>
  <c r="AF16" i="34"/>
  <c r="AE16" i="34"/>
  <c r="AD16" i="34"/>
  <c r="Y16" i="34"/>
  <c r="N15" i="52" s="1"/>
  <c r="X16" i="34"/>
  <c r="Z15" i="35" s="1"/>
  <c r="F16" i="34"/>
  <c r="AF15" i="34"/>
  <c r="AE15" i="34"/>
  <c r="AD15" i="34"/>
  <c r="Y15" i="34"/>
  <c r="N14" i="52" s="1"/>
  <c r="X15" i="34"/>
  <c r="Z14" i="35" s="1"/>
  <c r="F15" i="34"/>
  <c r="AF14" i="34"/>
  <c r="AE14" i="34"/>
  <c r="AD14" i="34"/>
  <c r="Y14" i="34"/>
  <c r="N13" i="52" s="1"/>
  <c r="X14" i="34"/>
  <c r="Z13" i="35" s="1"/>
  <c r="F14" i="34"/>
  <c r="AF12" i="34"/>
  <c r="AE12" i="34"/>
  <c r="AD12" i="34"/>
  <c r="Y12" i="34"/>
  <c r="N11" i="52" s="1"/>
  <c r="X12" i="34"/>
  <c r="Z11" i="35" s="1"/>
  <c r="F12" i="34"/>
  <c r="Z126" i="58"/>
  <c r="Z121" i="58"/>
  <c r="Z118" i="58"/>
  <c r="Z117" i="58"/>
  <c r="Z111" i="58"/>
  <c r="Z108" i="58"/>
  <c r="Z103" i="58"/>
  <c r="Z90" i="58"/>
  <c r="Z87" i="58"/>
  <c r="Z83" i="58"/>
  <c r="Z73" i="58"/>
  <c r="Z62" i="58"/>
  <c r="Z56" i="58"/>
  <c r="Z43" i="58"/>
  <c r="Z29" i="58"/>
  <c r="Z15" i="58"/>
  <c r="AF722" i="34"/>
  <c r="AE722" i="34"/>
  <c r="AD722" i="34"/>
  <c r="X722" i="34"/>
  <c r="F722" i="34"/>
  <c r="AF717" i="34"/>
  <c r="AE717" i="34"/>
  <c r="AD717" i="34"/>
  <c r="X717" i="34"/>
  <c r="F717" i="34"/>
  <c r="AF713" i="34"/>
  <c r="AE713" i="34"/>
  <c r="AD713" i="34"/>
  <c r="X713" i="34"/>
  <c r="F713" i="34"/>
  <c r="AF709" i="34"/>
  <c r="AE709" i="34"/>
  <c r="AD709" i="34"/>
  <c r="X709" i="34"/>
  <c r="F709" i="34"/>
  <c r="AF705" i="34"/>
  <c r="AE705" i="34"/>
  <c r="AD705" i="34"/>
  <c r="X705" i="34"/>
  <c r="F705" i="34"/>
  <c r="AF701" i="34"/>
  <c r="AE701" i="34"/>
  <c r="AD701" i="34"/>
  <c r="X701" i="34"/>
  <c r="F701" i="34"/>
  <c r="AF698" i="34"/>
  <c r="AE698" i="34"/>
  <c r="AD698" i="34"/>
  <c r="X698" i="34"/>
  <c r="F698" i="34"/>
  <c r="AF682" i="34"/>
  <c r="AE682" i="34"/>
  <c r="AD682" i="34"/>
  <c r="X682" i="34"/>
  <c r="F682" i="34"/>
  <c r="AF673" i="34"/>
  <c r="AE673" i="34"/>
  <c r="AD673" i="34"/>
  <c r="X673" i="34"/>
  <c r="F673" i="34"/>
  <c r="AF657" i="34"/>
  <c r="AE657" i="34"/>
  <c r="AD657" i="34"/>
  <c r="X657" i="34"/>
  <c r="F657" i="34"/>
  <c r="AF653" i="34"/>
  <c r="AE653" i="34"/>
  <c r="AD653" i="34"/>
  <c r="X653" i="34"/>
  <c r="F653" i="34"/>
  <c r="AF645" i="34"/>
  <c r="AE645" i="34"/>
  <c r="AD645" i="34"/>
  <c r="X645" i="34"/>
  <c r="F645" i="34"/>
  <c r="AF639" i="34"/>
  <c r="AE639" i="34"/>
  <c r="AD639" i="34"/>
  <c r="X639" i="34"/>
  <c r="F639" i="34"/>
  <c r="AF635" i="34"/>
  <c r="AE635" i="34"/>
  <c r="AD635" i="34"/>
  <c r="X635" i="34"/>
  <c r="F635" i="34"/>
  <c r="AF616" i="34"/>
  <c r="AE616" i="34"/>
  <c r="AD616" i="34"/>
  <c r="X616" i="34"/>
  <c r="F616" i="34"/>
  <c r="AF609" i="34"/>
  <c r="AE609" i="34"/>
  <c r="AD609" i="34"/>
  <c r="Y609" i="34"/>
  <c r="X609" i="34"/>
  <c r="F609" i="34"/>
  <c r="AF606" i="34"/>
  <c r="AE606" i="34"/>
  <c r="AD606" i="34"/>
  <c r="X606" i="34"/>
  <c r="F606" i="34"/>
  <c r="AF603" i="34"/>
  <c r="AE603" i="34"/>
  <c r="AD603" i="34"/>
  <c r="X603" i="34"/>
  <c r="F603" i="34"/>
  <c r="AF587" i="34"/>
  <c r="AE587" i="34"/>
  <c r="AD587" i="34"/>
  <c r="X587" i="34"/>
  <c r="F587" i="34"/>
  <c r="AF583" i="34"/>
  <c r="AE583" i="34"/>
  <c r="AD583" i="34"/>
  <c r="X583" i="34"/>
  <c r="F583" i="34"/>
  <c r="AF579" i="34"/>
  <c r="AE579" i="34"/>
  <c r="AD579" i="34"/>
  <c r="X579" i="34"/>
  <c r="F579" i="34"/>
  <c r="AF576" i="34"/>
  <c r="AE576" i="34"/>
  <c r="AD576" i="34"/>
  <c r="X576" i="34"/>
  <c r="F576" i="34"/>
  <c r="AF569" i="34"/>
  <c r="AE569" i="34"/>
  <c r="AD569" i="34"/>
  <c r="Y569" i="34"/>
  <c r="X569" i="34"/>
  <c r="F569" i="34"/>
  <c r="AF563" i="34"/>
  <c r="AE563" i="34"/>
  <c r="AD563" i="34"/>
  <c r="X563" i="34"/>
  <c r="F563" i="34"/>
  <c r="AF560" i="34"/>
  <c r="AE560" i="34"/>
  <c r="AD560" i="34"/>
  <c r="X560" i="34"/>
  <c r="F560" i="34"/>
  <c r="AF554" i="34"/>
  <c r="AE554" i="34"/>
  <c r="AD554" i="34"/>
  <c r="X554" i="34"/>
  <c r="F554" i="34"/>
  <c r="AF535" i="34"/>
  <c r="AE535" i="34"/>
  <c r="AD535" i="34"/>
  <c r="Y535" i="34"/>
  <c r="X535" i="34"/>
  <c r="F535" i="34"/>
  <c r="AF525" i="34"/>
  <c r="AE525" i="34"/>
  <c r="AD525" i="34"/>
  <c r="Y525" i="34"/>
  <c r="X525" i="34"/>
  <c r="F525" i="34"/>
  <c r="AF521" i="34"/>
  <c r="AE521" i="34"/>
  <c r="AD521" i="34"/>
  <c r="Y521" i="34"/>
  <c r="X521" i="34"/>
  <c r="F521" i="34"/>
  <c r="AF517" i="34"/>
  <c r="AE517" i="34"/>
  <c r="AD517" i="34"/>
  <c r="Y517" i="34"/>
  <c r="X517" i="34"/>
  <c r="F517" i="34"/>
  <c r="AF513" i="34"/>
  <c r="AE513" i="34"/>
  <c r="AD513" i="34"/>
  <c r="X513" i="34"/>
  <c r="Z177" i="56" s="1"/>
  <c r="F513" i="34"/>
  <c r="AF509" i="34"/>
  <c r="AE509" i="34"/>
  <c r="AD509" i="34"/>
  <c r="Y509" i="34"/>
  <c r="N174" i="55" s="1"/>
  <c r="X509" i="34"/>
  <c r="Z173" i="56" s="1"/>
  <c r="F509" i="34"/>
  <c r="AF503" i="34"/>
  <c r="AE503" i="34"/>
  <c r="AD503" i="34"/>
  <c r="X503" i="34"/>
  <c r="Z167" i="56" s="1"/>
  <c r="F503" i="34"/>
  <c r="AF478" i="34"/>
  <c r="AE478" i="34"/>
  <c r="AD478" i="34"/>
  <c r="X478" i="34"/>
  <c r="Z142" i="56" s="1"/>
  <c r="F478" i="34"/>
  <c r="AF474" i="34"/>
  <c r="AE474" i="34"/>
  <c r="AD474" i="34"/>
  <c r="X474" i="34"/>
  <c r="Z138" i="56" s="1"/>
  <c r="F474" i="34"/>
  <c r="AF470" i="34"/>
  <c r="AE470" i="34"/>
  <c r="AD470" i="34"/>
  <c r="X470" i="34"/>
  <c r="Z134" i="56" s="1"/>
  <c r="F470" i="34"/>
  <c r="AF467" i="34"/>
  <c r="AE467" i="34"/>
  <c r="AD467" i="34"/>
  <c r="X467" i="34"/>
  <c r="Z131" i="56" s="1"/>
  <c r="F467" i="34"/>
  <c r="AF463" i="34"/>
  <c r="AE463" i="34"/>
  <c r="AD463" i="34"/>
  <c r="X463" i="34"/>
  <c r="Z127" i="56" s="1"/>
  <c r="F463" i="34"/>
  <c r="AF456" i="34"/>
  <c r="AE456" i="34"/>
  <c r="AD456" i="34"/>
  <c r="X456" i="34"/>
  <c r="F456" i="34"/>
  <c r="AF451" i="34"/>
  <c r="AE451" i="34"/>
  <c r="AD451" i="34"/>
  <c r="X451" i="34"/>
  <c r="Z115" i="56" s="1"/>
  <c r="F451" i="34"/>
  <c r="AF444" i="34"/>
  <c r="AE444" i="34"/>
  <c r="AD444" i="34"/>
  <c r="X444" i="34"/>
  <c r="Z108" i="56" s="1"/>
  <c r="F444" i="34"/>
  <c r="AF438" i="34"/>
  <c r="AE438" i="34"/>
  <c r="AD438" i="34"/>
  <c r="X438" i="34"/>
  <c r="Z102" i="56" s="1"/>
  <c r="F438" i="34"/>
  <c r="AF414" i="34"/>
  <c r="AE414" i="34"/>
  <c r="AD414" i="34"/>
  <c r="Y414" i="34"/>
  <c r="N79" i="55" s="1"/>
  <c r="X414" i="34"/>
  <c r="F414" i="34"/>
  <c r="AF410" i="34"/>
  <c r="AE410" i="34"/>
  <c r="AD410" i="34"/>
  <c r="Y410" i="34"/>
  <c r="N75" i="55" s="1"/>
  <c r="X410" i="34"/>
  <c r="Z74" i="56" s="1"/>
  <c r="F410" i="34"/>
  <c r="AF404" i="34"/>
  <c r="AE404" i="34"/>
  <c r="AD404" i="34"/>
  <c r="X404" i="34"/>
  <c r="Z68" i="56" s="1"/>
  <c r="F404" i="34"/>
  <c r="AF400" i="34"/>
  <c r="AE400" i="34"/>
  <c r="AD400" i="34"/>
  <c r="X400" i="34"/>
  <c r="Z64" i="56" s="1"/>
  <c r="F400" i="34"/>
  <c r="AF396" i="34"/>
  <c r="AE396" i="34"/>
  <c r="AD396" i="34"/>
  <c r="X396" i="34"/>
  <c r="F396" i="34"/>
  <c r="AF392" i="34"/>
  <c r="AE392" i="34"/>
  <c r="AD392" i="34"/>
  <c r="X392" i="34"/>
  <c r="Z56" i="56" s="1"/>
  <c r="F392" i="34"/>
  <c r="AF368" i="34"/>
  <c r="AE368" i="34"/>
  <c r="AD368" i="34"/>
  <c r="X368" i="34"/>
  <c r="F368" i="34"/>
  <c r="AF364" i="34"/>
  <c r="AE364" i="34"/>
  <c r="AD364" i="34"/>
  <c r="Y364" i="34"/>
  <c r="N29" i="55" s="1"/>
  <c r="X364" i="34"/>
  <c r="F364" i="34"/>
  <c r="AF357" i="34"/>
  <c r="AE357" i="34"/>
  <c r="AD357" i="34"/>
  <c r="X357" i="34"/>
  <c r="Z22" i="56" s="1"/>
  <c r="F357" i="34"/>
  <c r="AF353" i="34"/>
  <c r="AE353" i="34"/>
  <c r="AD353" i="34"/>
  <c r="X353" i="34"/>
  <c r="F353" i="34"/>
  <c r="AF350" i="34"/>
  <c r="AE350" i="34"/>
  <c r="AD350" i="34"/>
  <c r="Y350" i="34"/>
  <c r="N15" i="55" s="1"/>
  <c r="Z15" i="56"/>
  <c r="F350" i="34"/>
  <c r="AF335" i="34"/>
  <c r="AE335" i="34"/>
  <c r="AD335" i="34"/>
  <c r="Y335" i="34"/>
  <c r="N334" i="52" s="1"/>
  <c r="X335" i="34"/>
  <c r="F335" i="34"/>
  <c r="AF327" i="34"/>
  <c r="AE327" i="34"/>
  <c r="AD327" i="34"/>
  <c r="Y327" i="34"/>
  <c r="N326" i="52" s="1"/>
  <c r="X327" i="34"/>
  <c r="F327" i="34"/>
  <c r="AF317" i="34"/>
  <c r="AE317" i="34"/>
  <c r="AD317" i="34"/>
  <c r="Y317" i="34"/>
  <c r="N316" i="52" s="1"/>
  <c r="X317" i="34"/>
  <c r="F317" i="34"/>
  <c r="AF310" i="34"/>
  <c r="AE310" i="34"/>
  <c r="AD310" i="34"/>
  <c r="Y310" i="34"/>
  <c r="N309" i="52" s="1"/>
  <c r="X310" i="34"/>
  <c r="F310" i="34"/>
  <c r="AF303" i="34"/>
  <c r="AE303" i="34"/>
  <c r="AD303" i="34"/>
  <c r="Y303" i="34"/>
  <c r="N302" i="52" s="1"/>
  <c r="X303" i="34"/>
  <c r="F303" i="34"/>
  <c r="AF280" i="34"/>
  <c r="AE280" i="34"/>
  <c r="AD280" i="34"/>
  <c r="Y280" i="34"/>
  <c r="N279" i="52" s="1"/>
  <c r="X280" i="34"/>
  <c r="F280" i="34"/>
  <c r="AF275" i="34"/>
  <c r="AE275" i="34"/>
  <c r="AD275" i="34"/>
  <c r="Y275" i="34"/>
  <c r="N274" i="52" s="1"/>
  <c r="X275" i="34"/>
  <c r="F275" i="34"/>
  <c r="AF271" i="34"/>
  <c r="AE271" i="34"/>
  <c r="AD271" i="34"/>
  <c r="Y271" i="34"/>
  <c r="N270" i="52" s="1"/>
  <c r="X271" i="34"/>
  <c r="F271" i="34"/>
  <c r="AF267" i="34"/>
  <c r="AE267" i="34"/>
  <c r="AD267" i="34"/>
  <c r="Y267" i="34"/>
  <c r="N266" i="52" s="1"/>
  <c r="X267" i="34"/>
  <c r="F267" i="34"/>
  <c r="AF249" i="34"/>
  <c r="AE249" i="34"/>
  <c r="AD249" i="34"/>
  <c r="Y249" i="34"/>
  <c r="N248" i="52" s="1"/>
  <c r="X249" i="34"/>
  <c r="F249" i="34"/>
  <c r="AF240" i="34"/>
  <c r="AE240" i="34"/>
  <c r="AD240" i="34"/>
  <c r="Y240" i="34"/>
  <c r="N239" i="52" s="1"/>
  <c r="X240" i="34"/>
  <c r="F240" i="34"/>
  <c r="AF234" i="34"/>
  <c r="AE234" i="34"/>
  <c r="AD234" i="34"/>
  <c r="Y234" i="34"/>
  <c r="N233" i="52" s="1"/>
  <c r="X234" i="34"/>
  <c r="F234" i="34"/>
  <c r="AF226" i="34"/>
  <c r="AE226" i="34"/>
  <c r="AD226" i="34"/>
  <c r="Y226" i="34"/>
  <c r="N225" i="52" s="1"/>
  <c r="X226" i="34"/>
  <c r="F226" i="34"/>
  <c r="AF206" i="34"/>
  <c r="AE206" i="34"/>
  <c r="AD206" i="34"/>
  <c r="Y206" i="34"/>
  <c r="N205" i="52" s="1"/>
  <c r="X206" i="34"/>
  <c r="F206" i="34"/>
  <c r="AF199" i="34"/>
  <c r="AE199" i="34"/>
  <c r="AD199" i="34"/>
  <c r="Y199" i="34"/>
  <c r="N198" i="52" s="1"/>
  <c r="X199" i="34"/>
  <c r="F199" i="34"/>
  <c r="AF193" i="34"/>
  <c r="AE193" i="34"/>
  <c r="AD193" i="34"/>
  <c r="Y193" i="34"/>
  <c r="N192" i="52" s="1"/>
  <c r="X193" i="34"/>
  <c r="F193" i="34"/>
  <c r="AF190" i="34"/>
  <c r="AE190" i="34"/>
  <c r="AD190" i="34"/>
  <c r="Y190" i="34"/>
  <c r="N189" i="52" s="1"/>
  <c r="X190" i="34"/>
  <c r="F190" i="34"/>
  <c r="AF185" i="34"/>
  <c r="AE185" i="34"/>
  <c r="AD185" i="34"/>
  <c r="Y185" i="34"/>
  <c r="N184" i="52" s="1"/>
  <c r="X185" i="34"/>
  <c r="F185" i="34"/>
  <c r="AF178" i="34"/>
  <c r="AE178" i="34"/>
  <c r="AD178" i="34"/>
  <c r="Y178" i="34"/>
  <c r="N177" i="52" s="1"/>
  <c r="X178" i="34"/>
  <c r="F178" i="34"/>
  <c r="AF172" i="34"/>
  <c r="AE172" i="34"/>
  <c r="AD172" i="34"/>
  <c r="Y172" i="34"/>
  <c r="N171" i="52" s="1"/>
  <c r="X172" i="34"/>
  <c r="F172" i="34"/>
  <c r="AF155" i="34"/>
  <c r="AE155" i="34"/>
  <c r="AD155" i="34"/>
  <c r="Y155" i="34"/>
  <c r="N154" i="52" s="1"/>
  <c r="X155" i="34"/>
  <c r="F155" i="34"/>
  <c r="AF146" i="34"/>
  <c r="AE146" i="34"/>
  <c r="AD146" i="34"/>
  <c r="Y146" i="34"/>
  <c r="N145" i="52" s="1"/>
  <c r="X146" i="34"/>
  <c r="F146" i="34"/>
  <c r="AF138" i="34"/>
  <c r="AE138" i="34"/>
  <c r="AD138" i="34"/>
  <c r="Y138" i="34"/>
  <c r="N137" i="52" s="1"/>
  <c r="X138" i="34"/>
  <c r="F138" i="34"/>
  <c r="AF122" i="34"/>
  <c r="AE122" i="34"/>
  <c r="AD122" i="34"/>
  <c r="Y122" i="34"/>
  <c r="N121" i="52" s="1"/>
  <c r="X122" i="34"/>
  <c r="F122" i="34"/>
  <c r="AF118" i="34"/>
  <c r="AE118" i="34"/>
  <c r="AD118" i="34"/>
  <c r="Y118" i="34"/>
  <c r="N117" i="52" s="1"/>
  <c r="X118" i="34"/>
  <c r="F118" i="34"/>
  <c r="AF114" i="34"/>
  <c r="AE114" i="34"/>
  <c r="AD114" i="34"/>
  <c r="Y114" i="34"/>
  <c r="N113" i="52" s="1"/>
  <c r="X114" i="34"/>
  <c r="F114" i="34"/>
  <c r="AF110" i="34"/>
  <c r="AE110" i="34"/>
  <c r="AD110" i="34"/>
  <c r="Y110" i="34"/>
  <c r="N109" i="52" s="1"/>
  <c r="X110" i="34"/>
  <c r="F110" i="34"/>
  <c r="AF105" i="34"/>
  <c r="AE105" i="34"/>
  <c r="AD105" i="34"/>
  <c r="Y105" i="34"/>
  <c r="N104" i="52" s="1"/>
  <c r="X105" i="34"/>
  <c r="F105" i="34"/>
  <c r="AF101" i="34"/>
  <c r="AE101" i="34"/>
  <c r="AD101" i="34"/>
  <c r="Y101" i="34"/>
  <c r="N100" i="52" s="1"/>
  <c r="X101" i="34"/>
  <c r="F101" i="34"/>
  <c r="AF96" i="34"/>
  <c r="AE96" i="34"/>
  <c r="AD96" i="34"/>
  <c r="Y96" i="34"/>
  <c r="N95" i="52" s="1"/>
  <c r="X96" i="34"/>
  <c r="F96" i="34"/>
  <c r="AF91" i="34"/>
  <c r="AE91" i="34"/>
  <c r="AD91" i="34"/>
  <c r="Y91" i="34"/>
  <c r="N90" i="52" s="1"/>
  <c r="X91" i="34"/>
  <c r="F91" i="34"/>
  <c r="AF87" i="34"/>
  <c r="AE87" i="34"/>
  <c r="AD87" i="34"/>
  <c r="Y87" i="34"/>
  <c r="N86" i="52" s="1"/>
  <c r="X87" i="34"/>
  <c r="F87" i="34"/>
  <c r="AF83" i="34"/>
  <c r="AE83" i="34"/>
  <c r="AD83" i="34"/>
  <c r="Y83" i="34"/>
  <c r="N82" i="52" s="1"/>
  <c r="X83" i="34"/>
  <c r="F83" i="34"/>
  <c r="AF61" i="34"/>
  <c r="AE61" i="34"/>
  <c r="AD61" i="34"/>
  <c r="Y61" i="34"/>
  <c r="N60" i="52" s="1"/>
  <c r="X61" i="34"/>
  <c r="F61" i="34"/>
  <c r="AF55" i="34"/>
  <c r="AE55" i="34"/>
  <c r="AD55" i="34"/>
  <c r="Y55" i="34"/>
  <c r="N54" i="52" s="1"/>
  <c r="X55" i="34"/>
  <c r="F55" i="34"/>
  <c r="AF50" i="34"/>
  <c r="AE50" i="34"/>
  <c r="AD50" i="34"/>
  <c r="Y50" i="34"/>
  <c r="N49" i="52" s="1"/>
  <c r="X50" i="34"/>
  <c r="F50" i="34"/>
  <c r="AF46" i="34"/>
  <c r="AE46" i="34"/>
  <c r="AD46" i="34"/>
  <c r="Y46" i="34"/>
  <c r="N45" i="52" s="1"/>
  <c r="X46" i="34"/>
  <c r="F46" i="34"/>
  <c r="AF37" i="34"/>
  <c r="AE37" i="34"/>
  <c r="AD37" i="34"/>
  <c r="X37" i="34"/>
  <c r="Z36" i="35" s="1"/>
  <c r="F37" i="34"/>
  <c r="AF33" i="34"/>
  <c r="AE33" i="34"/>
  <c r="AD33" i="34"/>
  <c r="X33" i="34"/>
  <c r="Z32" i="35" s="1"/>
  <c r="F33" i="34"/>
  <c r="AG128" i="34" l="1"/>
  <c r="AG211" i="34"/>
  <c r="AG289" i="34"/>
  <c r="AG620" i="34"/>
  <c r="AG688" i="34"/>
  <c r="AG66" i="52"/>
  <c r="AG258" i="52"/>
  <c r="AG259" i="52"/>
  <c r="AG422" i="34"/>
  <c r="AG487" i="34"/>
  <c r="AG540" i="34"/>
  <c r="AG126" i="52"/>
  <c r="AG287" i="52"/>
  <c r="AG68" i="52"/>
  <c r="AG128" i="52"/>
  <c r="AG260" i="52"/>
  <c r="AG127" i="52"/>
  <c r="AG210" i="52"/>
  <c r="AG160" i="34"/>
  <c r="AG260" i="34"/>
  <c r="AG344" i="34"/>
  <c r="AG592" i="34"/>
  <c r="AG663" i="34"/>
  <c r="AG158" i="52"/>
  <c r="AG211" i="52"/>
  <c r="AG289" i="52"/>
  <c r="AG67" i="52"/>
  <c r="AG159" i="52"/>
  <c r="AG68" i="34"/>
  <c r="AG374" i="34"/>
  <c r="AG209" i="52"/>
  <c r="AG160" i="52"/>
  <c r="AG288" i="52"/>
  <c r="N37" i="57"/>
  <c r="N77" i="57"/>
  <c r="N46" i="65"/>
  <c r="N96" i="57"/>
  <c r="N108" i="57"/>
  <c r="N123" i="57"/>
  <c r="N36" i="65"/>
  <c r="N47" i="65"/>
  <c r="N65" i="57"/>
  <c r="N9" i="65"/>
  <c r="N27" i="65"/>
  <c r="N78" i="57"/>
  <c r="N122" i="57"/>
  <c r="N37" i="65"/>
  <c r="N45" i="65"/>
  <c r="N8" i="57"/>
  <c r="AG350" i="34"/>
  <c r="AG105" i="34"/>
  <c r="AG193" i="34"/>
  <c r="AG467" i="34"/>
  <c r="AG87" i="34"/>
  <c r="AG368" i="34"/>
  <c r="AG503" i="34"/>
  <c r="AG270" i="34"/>
  <c r="AG691" i="34"/>
  <c r="AG98" i="34"/>
  <c r="AG108" i="34"/>
  <c r="AG326" i="34"/>
  <c r="AG480" i="34"/>
  <c r="AG83" i="34"/>
  <c r="AG701" i="34"/>
  <c r="AG217" i="34"/>
  <c r="AG291" i="34"/>
  <c r="AG372" i="34"/>
  <c r="AG387" i="34"/>
  <c r="AG408" i="34"/>
  <c r="AG429" i="34"/>
  <c r="AG461" i="34"/>
  <c r="AG493" i="34"/>
  <c r="AG546" i="34"/>
  <c r="AG573" i="34"/>
  <c r="AG594" i="34"/>
  <c r="AG601" i="34"/>
  <c r="AG624" i="34"/>
  <c r="AG652" i="34"/>
  <c r="AG695" i="34"/>
  <c r="AG39" i="34"/>
  <c r="AG157" i="34"/>
  <c r="AG175" i="34"/>
  <c r="AG189" i="34"/>
  <c r="AG223" i="34"/>
  <c r="AG264" i="34"/>
  <c r="AG348" i="34"/>
  <c r="AG385" i="34"/>
  <c r="AG435" i="34"/>
  <c r="AG545" i="34"/>
  <c r="AG599" i="34"/>
  <c r="AG634" i="34"/>
  <c r="AG668" i="34"/>
  <c r="AG694" i="34"/>
  <c r="AG705" i="34"/>
  <c r="AG722" i="34"/>
  <c r="AG60" i="34"/>
  <c r="AG154" i="34"/>
  <c r="AG164" i="34"/>
  <c r="AG169" i="34"/>
  <c r="AG219" i="34"/>
  <c r="AG389" i="34"/>
  <c r="AG431" i="34"/>
  <c r="AG489" i="34"/>
  <c r="AG542" i="34"/>
  <c r="AG551" i="34"/>
  <c r="AG44" i="34"/>
  <c r="AG54" i="34"/>
  <c r="AG148" i="34"/>
  <c r="AG202" i="34"/>
  <c r="AG229" i="34"/>
  <c r="AG241" i="34"/>
  <c r="AG268" i="34"/>
  <c r="AG556" i="34"/>
  <c r="AG238" i="34"/>
  <c r="AG244" i="34"/>
  <c r="AG273" i="34"/>
  <c r="AG526" i="34"/>
  <c r="AG585" i="34"/>
  <c r="AG14" i="34"/>
  <c r="AG162" i="34"/>
  <c r="AG166" i="34"/>
  <c r="AG95" i="34"/>
  <c r="AG77" i="34"/>
  <c r="AG178" i="34"/>
  <c r="AG199" i="34"/>
  <c r="AG240" i="34"/>
  <c r="AG392" i="34"/>
  <c r="AG509" i="34"/>
  <c r="AG12" i="34"/>
  <c r="AG130" i="34"/>
  <c r="AG135" i="34"/>
  <c r="AG165" i="34"/>
  <c r="AG213" i="34"/>
  <c r="AG221" i="34"/>
  <c r="AG263" i="34"/>
  <c r="AG146" i="34"/>
  <c r="AG252" i="34"/>
  <c r="AG117" i="34"/>
  <c r="AG536" i="34"/>
  <c r="AG653" i="34"/>
  <c r="AG302" i="34"/>
  <c r="AG377" i="34"/>
  <c r="AG643" i="34"/>
  <c r="AG230" i="34"/>
  <c r="AG574" i="34"/>
  <c r="AG21" i="34"/>
  <c r="AG137" i="34"/>
  <c r="AG167" i="34"/>
  <c r="AG295" i="34"/>
  <c r="AG347" i="34"/>
  <c r="AG376" i="34"/>
  <c r="AG383" i="34"/>
  <c r="AG433" i="34"/>
  <c r="AG414" i="34"/>
  <c r="AG198" i="34"/>
  <c r="AG265" i="34"/>
  <c r="AG185" i="34"/>
  <c r="AG327" i="34"/>
  <c r="AG456" i="34"/>
  <c r="AG569" i="34"/>
  <c r="AG698" i="34"/>
  <c r="AG490" i="34"/>
  <c r="AG496" i="34"/>
  <c r="AG330" i="34"/>
  <c r="AG611" i="34"/>
  <c r="AG85" i="34"/>
  <c r="AG278" i="34"/>
  <c r="AG324" i="34"/>
  <c r="AG361" i="34"/>
  <c r="AG393" i="34"/>
  <c r="AG394" i="34"/>
  <c r="AG464" i="34"/>
  <c r="AG614" i="34"/>
  <c r="AG641" i="34"/>
  <c r="AG648" i="34"/>
  <c r="AG658" i="34"/>
  <c r="AG675" i="34"/>
  <c r="AG706" i="34"/>
  <c r="AG711" i="34"/>
  <c r="AG718" i="34"/>
  <c r="AG723" i="34"/>
  <c r="AG154" i="52"/>
  <c r="AG466" i="34"/>
  <c r="AG473" i="34"/>
  <c r="AG332" i="34"/>
  <c r="AG633" i="34"/>
  <c r="AG667" i="34"/>
  <c r="AG150" i="34"/>
  <c r="AG174" i="34"/>
  <c r="AG183" i="34"/>
  <c r="AG204" i="34"/>
  <c r="AG683" i="34"/>
  <c r="AG699" i="34"/>
  <c r="AG45" i="34"/>
  <c r="AG56" i="34"/>
  <c r="AG281" i="34"/>
  <c r="AG306" i="34"/>
  <c r="AG362" i="34"/>
  <c r="AG415" i="34"/>
  <c r="AG612" i="34"/>
  <c r="AG617" i="34"/>
  <c r="AG638" i="34"/>
  <c r="AG660" i="34"/>
  <c r="AG602" i="34"/>
  <c r="AG631" i="34"/>
  <c r="AG656" i="34"/>
  <c r="AG666" i="34"/>
  <c r="AG149" i="34"/>
  <c r="AG173" i="34"/>
  <c r="AG182" i="34"/>
  <c r="AG187" i="34"/>
  <c r="AG337" i="34"/>
  <c r="AG397" i="34"/>
  <c r="AG537" i="34"/>
  <c r="AG562" i="34"/>
  <c r="AG577" i="34"/>
  <c r="AG518" i="34"/>
  <c r="AG528" i="34"/>
  <c r="AG588" i="34"/>
  <c r="AG676" i="34"/>
  <c r="AG291" i="52"/>
  <c r="AG302" i="52"/>
  <c r="AG334" i="52"/>
  <c r="AG290" i="52"/>
  <c r="AG317" i="52"/>
  <c r="AG284" i="52"/>
  <c r="AG286" i="52"/>
  <c r="AG213" i="52"/>
  <c r="AG219" i="52"/>
  <c r="AG233" i="52"/>
  <c r="AG212" i="52"/>
  <c r="AG215" i="52"/>
  <c r="AG223" i="52"/>
  <c r="AG216" i="52"/>
  <c r="AG161" i="52"/>
  <c r="AG189" i="52"/>
  <c r="AG179" i="52"/>
  <c r="AG293" i="52"/>
  <c r="AG331" i="52"/>
  <c r="AG296" i="52"/>
  <c r="AG336" i="52"/>
  <c r="AG299" i="52"/>
  <c r="AG339" i="52"/>
  <c r="AG263" i="52"/>
  <c r="AG261" i="52"/>
  <c r="AG238" i="52"/>
  <c r="AG236" i="52"/>
  <c r="AG249" i="52"/>
  <c r="AG167" i="52"/>
  <c r="AG163" i="52"/>
  <c r="AG168" i="52"/>
  <c r="AG171" i="52"/>
  <c r="AG199" i="52"/>
  <c r="AG133" i="52"/>
  <c r="AG130" i="52"/>
  <c r="AG144" i="52"/>
  <c r="AG155" i="52"/>
  <c r="AG134" i="52"/>
  <c r="AG232" i="52"/>
  <c r="AG188" i="52"/>
  <c r="AG325" i="52"/>
  <c r="AG309" i="52"/>
  <c r="AG164" i="52"/>
  <c r="AG265" i="52"/>
  <c r="AG292" i="52"/>
  <c r="AG200" i="52"/>
  <c r="AG131" i="52"/>
  <c r="AG221" i="52"/>
  <c r="AG32" i="52"/>
  <c r="AG54" i="52"/>
  <c r="AG145" i="52"/>
  <c r="AG225" i="52"/>
  <c r="AG266" i="52"/>
  <c r="AG222" i="52"/>
  <c r="AG298" i="52"/>
  <c r="AG308" i="52"/>
  <c r="AG227" i="52"/>
  <c r="AG256" i="52"/>
  <c r="AG248" i="52"/>
  <c r="AG301" i="52"/>
  <c r="AG205" i="52"/>
  <c r="AG226" i="52"/>
  <c r="AG237" i="52"/>
  <c r="AG275" i="52"/>
  <c r="AG285" i="52"/>
  <c r="AG169" i="52"/>
  <c r="AG279" i="52"/>
  <c r="AG326" i="52"/>
  <c r="AG136" i="52"/>
  <c r="AG166" i="52"/>
  <c r="AG218" i="52"/>
  <c r="AG338" i="52"/>
  <c r="AG312" i="52"/>
  <c r="AG322" i="52"/>
  <c r="AG19" i="52"/>
  <c r="AG45" i="52"/>
  <c r="AG100" i="52"/>
  <c r="AG72" i="52"/>
  <c r="AG95" i="52"/>
  <c r="AG113" i="52"/>
  <c r="AG73" i="52"/>
  <c r="AG77" i="52"/>
  <c r="AG75" i="52"/>
  <c r="AG93" i="52"/>
  <c r="AG103" i="52"/>
  <c r="AG114" i="52"/>
  <c r="AG78" i="52"/>
  <c r="AG90" i="52"/>
  <c r="AG121" i="52"/>
  <c r="AG71" i="52"/>
  <c r="AG76" i="52"/>
  <c r="AG81" i="52"/>
  <c r="AG84" i="52"/>
  <c r="AG94" i="52"/>
  <c r="AG105" i="52"/>
  <c r="AG115" i="52"/>
  <c r="AG125" i="52"/>
  <c r="AG16" i="52"/>
  <c r="AG13" i="52"/>
  <c r="AG37" i="52"/>
  <c r="AG46" i="52"/>
  <c r="AG36" i="52"/>
  <c r="AG17" i="52"/>
  <c r="AG12" i="52"/>
  <c r="AG15" i="52"/>
  <c r="AG21" i="52"/>
  <c r="AG59" i="52"/>
  <c r="AG33" i="52"/>
  <c r="AG43" i="52"/>
  <c r="AG14" i="52"/>
  <c r="AG20" i="52"/>
  <c r="AG35" i="52"/>
  <c r="AG25" i="52"/>
  <c r="AG29" i="52"/>
  <c r="AG42" i="52"/>
  <c r="AG57" i="52"/>
  <c r="AG79" i="52"/>
  <c r="AG60" i="52"/>
  <c r="AG184" i="52"/>
  <c r="AG153" i="52"/>
  <c r="AG47" i="52"/>
  <c r="AG83" i="52"/>
  <c r="AG156" i="52"/>
  <c r="AG187" i="52"/>
  <c r="AG276" i="52"/>
  <c r="AG24" i="52"/>
  <c r="AG124" i="52"/>
  <c r="AG246" i="52"/>
  <c r="AG109" i="52"/>
  <c r="AG38" i="52"/>
  <c r="AG56" i="52"/>
  <c r="AG146" i="52"/>
  <c r="AG178" i="52"/>
  <c r="AG257" i="52"/>
  <c r="AG311" i="52"/>
  <c r="AG321" i="52"/>
  <c r="AG330" i="52"/>
  <c r="AG70" i="52"/>
  <c r="AG49" i="52"/>
  <c r="AG104" i="52"/>
  <c r="AG177" i="52"/>
  <c r="AG239" i="52"/>
  <c r="AG316" i="52"/>
  <c r="AG18" i="52"/>
  <c r="AG69" i="52"/>
  <c r="AG80" i="52"/>
  <c r="AG135" i="52"/>
  <c r="AG165" i="52"/>
  <c r="AG214" i="52"/>
  <c r="AG247" i="52"/>
  <c r="AG300" i="52"/>
  <c r="AG340" i="52"/>
  <c r="AG34" i="52"/>
  <c r="AG44" i="52"/>
  <c r="AG55" i="52"/>
  <c r="AG65" i="52"/>
  <c r="AG92" i="52"/>
  <c r="AG102" i="52"/>
  <c r="AG112" i="52"/>
  <c r="AG123" i="52"/>
  <c r="AG143" i="52"/>
  <c r="AG152" i="52"/>
  <c r="AG176" i="52"/>
  <c r="AG186" i="52"/>
  <c r="AG196" i="52"/>
  <c r="AG208" i="52"/>
  <c r="AG235" i="52"/>
  <c r="AG245" i="52"/>
  <c r="AG255" i="52"/>
  <c r="AG273" i="52"/>
  <c r="AG283" i="52"/>
  <c r="AG310" i="52"/>
  <c r="AG320" i="52"/>
  <c r="AG329" i="52"/>
  <c r="AG132" i="52"/>
  <c r="AG162" i="52"/>
  <c r="AG204" i="52"/>
  <c r="AG224" i="52"/>
  <c r="AG264" i="52"/>
  <c r="AG297" i="52"/>
  <c r="AG337" i="52"/>
  <c r="AG28" i="52"/>
  <c r="AG41" i="52"/>
  <c r="AG51" i="52"/>
  <c r="AG62" i="52"/>
  <c r="AG88" i="52"/>
  <c r="AG98" i="52"/>
  <c r="AG108" i="52"/>
  <c r="AG119" i="52"/>
  <c r="AG140" i="52"/>
  <c r="AG149" i="52"/>
  <c r="AG173" i="52"/>
  <c r="AG182" i="52"/>
  <c r="AG193" i="52"/>
  <c r="AG203" i="52"/>
  <c r="AG230" i="52"/>
  <c r="AG242" i="52"/>
  <c r="AG252" i="52"/>
  <c r="AG269" i="52"/>
  <c r="AG280" i="52"/>
  <c r="AG305" i="52"/>
  <c r="AG22" i="52"/>
  <c r="AG86" i="52"/>
  <c r="AG137" i="52"/>
  <c r="AG198" i="52"/>
  <c r="AG274" i="52"/>
  <c r="AG31" i="52"/>
  <c r="AG197" i="52"/>
  <c r="AG333" i="52"/>
  <c r="AG27" i="52"/>
  <c r="AG40" i="52"/>
  <c r="AG50" i="52"/>
  <c r="AG181" i="52"/>
  <c r="AG217" i="52"/>
  <c r="AG295" i="52"/>
  <c r="AG82" i="52"/>
  <c r="AG117" i="52"/>
  <c r="AG192" i="52"/>
  <c r="AG270" i="52"/>
  <c r="AG11" i="52"/>
  <c r="AG30" i="52"/>
  <c r="AG74" i="52"/>
  <c r="AG129" i="52"/>
  <c r="AG170" i="52"/>
  <c r="AG220" i="52"/>
  <c r="AG262" i="52"/>
  <c r="AG294" i="52"/>
  <c r="AG315" i="52"/>
  <c r="AG26" i="52"/>
  <c r="AG39" i="52"/>
  <c r="AG48" i="52"/>
  <c r="AG53" i="52"/>
  <c r="AG64" i="52"/>
  <c r="AG91" i="52"/>
  <c r="AG101" i="52"/>
  <c r="AG111" i="52"/>
  <c r="AG122" i="52"/>
  <c r="AG142" i="52"/>
  <c r="AG151" i="52"/>
  <c r="AG175" i="52"/>
  <c r="AG185" i="52"/>
  <c r="AG52" i="52"/>
  <c r="AG63" i="52"/>
  <c r="AG89" i="52"/>
  <c r="AG99" i="52"/>
  <c r="AG110" i="52"/>
  <c r="AG120" i="52"/>
  <c r="AG141" i="52"/>
  <c r="AG150" i="52"/>
  <c r="AG174" i="52"/>
  <c r="AG183" i="52"/>
  <c r="AG61" i="52"/>
  <c r="AG118" i="52"/>
  <c r="AG172" i="52"/>
  <c r="AG191" i="52"/>
  <c r="AG202" i="52"/>
  <c r="AG229" i="52"/>
  <c r="AG241" i="52"/>
  <c r="AG87" i="52"/>
  <c r="AG97" i="52"/>
  <c r="AG107" i="52"/>
  <c r="AG139" i="52"/>
  <c r="AG148" i="52"/>
  <c r="AG58" i="52"/>
  <c r="AG85" i="52"/>
  <c r="AG96" i="52"/>
  <c r="AG106" i="52"/>
  <c r="AG116" i="52"/>
  <c r="AG138" i="52"/>
  <c r="AG147" i="52"/>
  <c r="AG157" i="52"/>
  <c r="AG180" i="52"/>
  <c r="AG195" i="52"/>
  <c r="AG207" i="52"/>
  <c r="AG234" i="52"/>
  <c r="AG244" i="52"/>
  <c r="AG254" i="52"/>
  <c r="AG272" i="52"/>
  <c r="AG282" i="52"/>
  <c r="AG307" i="52"/>
  <c r="AG319" i="52"/>
  <c r="AG328" i="52"/>
  <c r="AG194" i="52"/>
  <c r="AG206" i="52"/>
  <c r="AG231" i="52"/>
  <c r="AG243" i="52"/>
  <c r="AG253" i="52"/>
  <c r="AG271" i="52"/>
  <c r="AG281" i="52"/>
  <c r="AG306" i="52"/>
  <c r="AG318" i="52"/>
  <c r="AG327" i="52"/>
  <c r="AG251" i="52"/>
  <c r="AG268" i="52"/>
  <c r="AG278" i="52"/>
  <c r="AG304" i="52"/>
  <c r="AG314" i="52"/>
  <c r="AG324" i="52"/>
  <c r="AG335" i="52"/>
  <c r="AG190" i="52"/>
  <c r="AG201" i="52"/>
  <c r="AG228" i="52"/>
  <c r="AG240" i="52"/>
  <c r="AG250" i="52"/>
  <c r="AG267" i="52"/>
  <c r="AG277" i="52"/>
  <c r="AG303" i="52"/>
  <c r="AG313" i="52"/>
  <c r="AG323" i="52"/>
  <c r="AG332" i="52"/>
  <c r="AG703" i="34"/>
  <c r="AG708" i="34"/>
  <c r="AG714" i="34"/>
  <c r="AG720" i="34"/>
  <c r="AG717" i="34"/>
  <c r="AG702" i="34"/>
  <c r="AG712" i="34"/>
  <c r="AG724" i="34"/>
  <c r="AG709" i="34"/>
  <c r="AG710" i="34"/>
  <c r="AG715" i="34"/>
  <c r="AG721" i="34"/>
  <c r="AG677" i="34"/>
  <c r="AG678" i="34"/>
  <c r="AG685" i="34"/>
  <c r="AG682" i="34"/>
  <c r="AG670" i="34"/>
  <c r="AG674" i="34"/>
  <c r="AG665" i="34"/>
  <c r="AG669" i="34"/>
  <c r="AG637" i="34"/>
  <c r="AG645" i="34"/>
  <c r="AG629" i="34"/>
  <c r="AG647" i="34"/>
  <c r="AG622" i="34"/>
  <c r="AG606" i="34"/>
  <c r="AG595" i="34"/>
  <c r="AG603" i="34"/>
  <c r="AG610" i="34"/>
  <c r="AG618" i="34"/>
  <c r="AG609" i="34"/>
  <c r="AG597" i="34"/>
  <c r="AG576" i="34"/>
  <c r="AG581" i="34"/>
  <c r="AG559" i="34"/>
  <c r="AG563" i="34"/>
  <c r="AG583" i="34"/>
  <c r="AG543" i="34"/>
  <c r="AG558" i="34"/>
  <c r="AG564" i="34"/>
  <c r="AG570" i="34"/>
  <c r="AG579" i="34"/>
  <c r="AG584" i="34"/>
  <c r="AG504" i="34"/>
  <c r="AG535" i="34"/>
  <c r="AG508" i="34"/>
  <c r="AG525" i="34"/>
  <c r="AG520" i="34"/>
  <c r="AG491" i="34"/>
  <c r="AG498" i="34"/>
  <c r="AG453" i="34"/>
  <c r="AG479" i="34"/>
  <c r="AG451" i="34"/>
  <c r="AG470" i="34"/>
  <c r="AG446" i="34"/>
  <c r="AG452" i="34"/>
  <c r="AG439" i="34"/>
  <c r="AG445" i="34"/>
  <c r="AG463" i="34"/>
  <c r="AG442" i="34"/>
  <c r="AG448" i="34"/>
  <c r="AG454" i="34"/>
  <c r="AG468" i="34"/>
  <c r="AG478" i="34"/>
  <c r="AG395" i="34"/>
  <c r="AG409" i="34"/>
  <c r="AG412" i="34"/>
  <c r="AG406" i="34"/>
  <c r="AG390" i="34"/>
  <c r="AG410" i="34"/>
  <c r="AG413" i="34"/>
  <c r="AG353" i="34"/>
  <c r="AG349" i="34"/>
  <c r="AG364" i="34"/>
  <c r="AG312" i="34"/>
  <c r="AG335" i="34"/>
  <c r="AG298" i="34"/>
  <c r="AG334" i="34"/>
  <c r="AG304" i="34"/>
  <c r="AG325" i="34"/>
  <c r="AG297" i="34"/>
  <c r="AG317" i="34"/>
  <c r="AG333" i="34"/>
  <c r="AG293" i="34"/>
  <c r="AG309" i="34"/>
  <c r="AG262" i="34"/>
  <c r="AG269" i="34"/>
  <c r="AG285" i="34"/>
  <c r="AG280" i="34"/>
  <c r="AG275" i="34"/>
  <c r="AG276" i="34"/>
  <c r="AG245" i="34"/>
  <c r="AG234" i="34"/>
  <c r="AG231" i="34"/>
  <c r="AG243" i="34"/>
  <c r="AG226" i="34"/>
  <c r="AG253" i="34"/>
  <c r="AG236" i="34"/>
  <c r="AG215" i="34"/>
  <c r="AG208" i="34"/>
  <c r="AG171" i="34"/>
  <c r="AG207" i="34"/>
  <c r="AG179" i="34"/>
  <c r="AG194" i="34"/>
  <c r="AG190" i="34"/>
  <c r="AG181" i="34"/>
  <c r="AG186" i="34"/>
  <c r="AG191" i="34"/>
  <c r="AG134" i="34"/>
  <c r="AG138" i="34"/>
  <c r="AG133" i="34"/>
  <c r="AG153" i="34"/>
  <c r="AG131" i="34"/>
  <c r="AG139" i="34"/>
  <c r="AG158" i="34"/>
  <c r="AG74" i="34"/>
  <c r="AG78" i="34"/>
  <c r="AG88" i="34"/>
  <c r="AG101" i="34"/>
  <c r="AG72" i="34"/>
  <c r="AG70" i="34"/>
  <c r="AG76" i="34"/>
  <c r="AG86" i="34"/>
  <c r="AG91" i="34"/>
  <c r="AG110" i="34"/>
  <c r="AG106" i="34"/>
  <c r="AG111" i="34"/>
  <c r="AG121" i="34"/>
  <c r="AG126" i="34"/>
  <c r="AG75" i="34"/>
  <c r="AG79" i="34"/>
  <c r="AG89" i="34"/>
  <c r="AG51" i="34"/>
  <c r="AG61" i="34"/>
  <c r="AG27" i="34"/>
  <c r="AG48" i="34"/>
  <c r="AG33" i="34"/>
  <c r="AG55" i="34"/>
  <c r="AG19" i="34"/>
  <c r="AG29" i="34"/>
  <c r="AG58" i="34"/>
  <c r="AG47" i="34"/>
  <c r="AG57" i="34"/>
  <c r="AG63" i="34"/>
  <c r="AG18" i="34"/>
  <c r="AG31" i="34"/>
  <c r="AG32" i="34"/>
  <c r="AG37" i="34"/>
  <c r="AG82" i="34"/>
  <c r="AG46" i="34"/>
  <c r="AG114" i="34"/>
  <c r="AG118" i="34"/>
  <c r="AG122" i="34"/>
  <c r="AG155" i="34"/>
  <c r="AG249" i="34"/>
  <c r="AG267" i="34"/>
  <c r="AG271" i="34"/>
  <c r="AG303" i="34"/>
  <c r="AG396" i="34"/>
  <c r="AG400" i="34"/>
  <c r="AG404" i="34"/>
  <c r="AG438" i="34"/>
  <c r="AG513" i="34"/>
  <c r="AG517" i="34"/>
  <c r="AG521" i="34"/>
  <c r="AG554" i="34"/>
  <c r="AG616" i="34"/>
  <c r="AG635" i="34"/>
  <c r="AG639" i="34"/>
  <c r="AG657" i="34"/>
  <c r="AG15" i="34"/>
  <c r="AG81" i="34"/>
  <c r="AG136" i="34"/>
  <c r="AG316" i="34"/>
  <c r="AG22" i="34"/>
  <c r="AG346" i="34"/>
  <c r="AG381" i="34"/>
  <c r="AG206" i="34"/>
  <c r="AG357" i="34"/>
  <c r="AG474" i="34"/>
  <c r="AG587" i="34"/>
  <c r="AG713" i="34"/>
  <c r="AG96" i="34"/>
  <c r="AG50" i="34"/>
  <c r="AG172" i="34"/>
  <c r="AG310" i="34"/>
  <c r="AG444" i="34"/>
  <c r="AG560" i="34"/>
  <c r="AG673" i="34"/>
  <c r="AG16" i="34"/>
  <c r="AG36" i="34"/>
  <c r="AG379" i="34"/>
  <c r="AG391" i="34"/>
  <c r="AG399" i="34"/>
  <c r="AG403" i="34"/>
  <c r="AG407" i="34"/>
  <c r="AG424" i="34"/>
  <c r="AG425" i="34"/>
  <c r="AG427" i="34"/>
  <c r="AG644" i="34"/>
  <c r="AG650" i="34"/>
  <c r="AG651" i="34"/>
  <c r="AG437" i="34"/>
  <c r="AG443" i="34"/>
  <c r="AG450" i="34"/>
  <c r="AG495" i="34"/>
  <c r="AG500" i="34"/>
  <c r="AG681" i="34"/>
  <c r="AG26" i="34"/>
  <c r="AG420" i="34"/>
  <c r="AG436" i="34"/>
  <c r="AG680" i="34"/>
  <c r="AG116" i="34"/>
  <c r="AG251" i="34"/>
  <c r="AG318" i="34"/>
  <c r="AG360" i="34"/>
  <c r="AG163" i="34"/>
  <c r="AG205" i="34"/>
  <c r="AG233" i="34"/>
  <c r="AG239" i="34"/>
  <c r="AG248" i="34"/>
  <c r="AG462" i="34"/>
  <c r="AG661" i="34"/>
  <c r="AG679" i="34"/>
  <c r="AG225" i="34"/>
  <c r="AG266" i="34"/>
  <c r="AG287" i="34"/>
  <c r="AG672" i="34"/>
  <c r="AG314" i="34"/>
  <c r="AG299" i="34"/>
  <c r="AG300" i="34"/>
  <c r="AG301" i="34"/>
  <c r="AG339" i="34"/>
  <c r="AG340" i="34"/>
  <c r="AG341" i="34"/>
  <c r="AG501" i="34"/>
  <c r="AG502" i="34"/>
  <c r="AG512" i="34"/>
  <c r="AG547" i="34"/>
  <c r="AG549" i="34"/>
  <c r="AG552" i="34"/>
  <c r="AG553" i="34"/>
  <c r="AG568" i="34"/>
  <c r="AG716" i="34"/>
  <c r="AG338" i="34"/>
  <c r="AG351" i="34"/>
  <c r="AG352" i="34"/>
  <c r="AG363" i="34"/>
  <c r="AG575" i="34"/>
  <c r="AG625" i="34"/>
  <c r="AG626" i="34"/>
  <c r="AG628" i="34"/>
  <c r="AG690" i="34"/>
  <c r="AG693" i="34"/>
  <c r="AG697" i="34"/>
  <c r="AG30" i="34"/>
  <c r="AG40" i="34"/>
  <c r="AG65" i="34"/>
  <c r="AG66" i="34"/>
  <c r="AG84" i="34"/>
  <c r="AG99" i="34"/>
  <c r="AG119" i="34"/>
  <c r="AG142" i="34"/>
  <c r="AG145" i="34"/>
  <c r="AG195" i="34"/>
  <c r="AG196" i="34"/>
  <c r="AG200" i="34"/>
  <c r="AG203" i="34"/>
  <c r="AG246" i="34"/>
  <c r="AG250" i="34"/>
  <c r="AG254" i="34"/>
  <c r="AG255" i="34"/>
  <c r="AG257" i="34"/>
  <c r="AG279" i="34"/>
  <c r="AG319" i="34"/>
  <c r="AG320" i="34"/>
  <c r="AG322" i="34"/>
  <c r="AG411" i="34"/>
  <c r="AG419" i="34"/>
  <c r="AG458" i="34"/>
  <c r="AG484" i="34"/>
  <c r="AG514" i="34"/>
  <c r="AG567" i="34"/>
  <c r="AG640" i="34"/>
  <c r="AG64" i="34"/>
  <c r="AG112" i="34"/>
  <c r="AG113" i="34"/>
  <c r="AG115" i="34"/>
  <c r="AG141" i="34"/>
  <c r="AG247" i="34"/>
  <c r="AG311" i="34"/>
  <c r="AG313" i="34"/>
  <c r="AG359" i="34"/>
  <c r="AG418" i="34"/>
  <c r="AG506" i="34"/>
  <c r="AG566" i="34"/>
  <c r="AG646" i="34"/>
  <c r="AG28" i="34"/>
  <c r="AG43" i="34"/>
  <c r="AG49" i="34"/>
  <c r="AG92" i="34"/>
  <c r="AG93" i="34"/>
  <c r="AG94" i="34"/>
  <c r="AG109" i="34"/>
  <c r="AG140" i="34"/>
  <c r="AG188" i="34"/>
  <c r="AG192" i="34"/>
  <c r="AG209" i="34"/>
  <c r="AG228" i="34"/>
  <c r="AG232" i="34"/>
  <c r="AG235" i="34"/>
  <c r="AG237" i="34"/>
  <c r="AG307" i="34"/>
  <c r="AG308" i="34"/>
  <c r="AG315" i="34"/>
  <c r="AG356" i="34"/>
  <c r="AG358" i="34"/>
  <c r="AG402" i="34"/>
  <c r="AG440" i="34"/>
  <c r="AG511" i="34"/>
  <c r="AG530" i="34"/>
  <c r="AG571" i="34"/>
  <c r="AG572" i="34"/>
  <c r="AG586" i="34"/>
  <c r="AG608" i="34"/>
  <c r="AG25" i="34"/>
  <c r="AG42" i="34"/>
  <c r="AG62" i="34"/>
  <c r="AG90" i="34"/>
  <c r="AG97" i="34"/>
  <c r="AG123" i="34"/>
  <c r="AG124" i="34"/>
  <c r="AG125" i="34"/>
  <c r="AG176" i="34"/>
  <c r="AG177" i="34"/>
  <c r="AG180" i="34"/>
  <c r="AG227" i="34"/>
  <c r="AG242" i="34"/>
  <c r="AG284" i="34"/>
  <c r="AG286" i="34"/>
  <c r="AG354" i="34"/>
  <c r="AG355" i="34"/>
  <c r="AG416" i="34"/>
  <c r="AG417" i="34"/>
  <c r="AG441" i="34"/>
  <c r="AG565" i="34"/>
  <c r="AG642" i="34"/>
  <c r="AG649" i="34"/>
  <c r="AG41" i="34"/>
  <c r="AG53" i="34"/>
  <c r="AG59" i="34"/>
  <c r="AG102" i="34"/>
  <c r="AG103" i="34"/>
  <c r="AG104" i="34"/>
  <c r="AG120" i="34"/>
  <c r="AG152" i="34"/>
  <c r="AG156" i="34"/>
  <c r="AG274" i="34"/>
  <c r="AG277" i="34"/>
  <c r="AG282" i="34"/>
  <c r="AG283" i="34"/>
  <c r="AG305" i="34"/>
  <c r="AG328" i="34"/>
  <c r="AG329" i="34"/>
  <c r="AG331" i="34"/>
  <c r="AG367" i="34"/>
  <c r="AG371" i="34"/>
  <c r="AG460" i="34"/>
  <c r="AG485" i="34"/>
  <c r="AG515" i="34"/>
  <c r="AG516" i="34"/>
  <c r="AG524" i="34"/>
  <c r="AG34" i="34"/>
  <c r="AG35" i="34"/>
  <c r="AG38" i="34"/>
  <c r="AG52" i="34"/>
  <c r="AG100" i="34"/>
  <c r="AG107" i="34"/>
  <c r="AG143" i="34"/>
  <c r="AG144" i="34"/>
  <c r="AG147" i="34"/>
  <c r="AG151" i="34"/>
  <c r="AG197" i="34"/>
  <c r="AG201" i="34"/>
  <c r="AG256" i="34"/>
  <c r="AG258" i="34"/>
  <c r="AG272" i="34"/>
  <c r="AG321" i="34"/>
  <c r="AG323" i="34"/>
  <c r="AG336" i="34"/>
  <c r="AG365" i="34"/>
  <c r="AG465" i="34"/>
  <c r="AG477" i="34"/>
  <c r="AG527" i="34"/>
  <c r="AG534" i="34"/>
  <c r="AG719" i="34"/>
  <c r="AG481" i="34"/>
  <c r="AG482" i="34"/>
  <c r="AG505" i="34"/>
  <c r="AG538" i="34"/>
  <c r="AG555" i="34"/>
  <c r="AG557" i="34"/>
  <c r="AG613" i="34"/>
  <c r="AG615" i="34"/>
  <c r="AG704" i="34"/>
  <c r="AG707" i="34"/>
  <c r="AG472" i="34"/>
  <c r="AG476" i="34"/>
  <c r="AG531" i="34"/>
  <c r="AG533" i="34"/>
  <c r="AG561" i="34"/>
  <c r="AG604" i="34"/>
  <c r="AG607" i="34"/>
  <c r="AG636" i="34"/>
  <c r="AG684" i="34"/>
  <c r="AG686" i="34"/>
  <c r="AG700" i="34"/>
  <c r="AG398" i="34"/>
  <c r="AG401" i="34"/>
  <c r="AG405" i="34"/>
  <c r="AG469" i="34"/>
  <c r="AG471" i="34"/>
  <c r="AG475" i="34"/>
  <c r="AG532" i="34"/>
  <c r="AG589" i="34"/>
  <c r="AG590" i="34"/>
  <c r="AG605" i="34"/>
  <c r="AG366" i="34"/>
  <c r="AG370" i="34"/>
  <c r="AG447" i="34"/>
  <c r="AG449" i="34"/>
  <c r="AG455" i="34"/>
  <c r="AG457" i="34"/>
  <c r="AG459" i="34"/>
  <c r="AG523" i="34"/>
  <c r="AG578" i="34"/>
  <c r="AG580" i="34"/>
  <c r="AG582" i="34"/>
  <c r="AG654" i="34"/>
  <c r="AG655" i="34"/>
  <c r="AG659" i="34"/>
  <c r="AG184" i="34"/>
  <c r="AG522" i="34"/>
  <c r="AG529" i="34"/>
  <c r="AG483" i="34"/>
  <c r="AG507" i="34"/>
  <c r="AG510" i="34"/>
  <c r="AG519" i="34"/>
  <c r="Z67" i="58" l="1"/>
  <c r="Z54" i="58"/>
  <c r="Z51" i="58"/>
  <c r="Z40" i="58"/>
  <c r="Z36" i="58"/>
  <c r="Z24" i="58"/>
  <c r="Z13" i="58"/>
  <c r="AF687" i="34"/>
  <c r="AE687" i="34"/>
  <c r="AD687" i="34"/>
  <c r="X687" i="34"/>
  <c r="F687" i="34"/>
  <c r="AF662" i="34"/>
  <c r="AE662" i="34"/>
  <c r="AD662" i="34"/>
  <c r="X662" i="34"/>
  <c r="F662" i="34"/>
  <c r="AF619" i="34"/>
  <c r="AE619" i="34"/>
  <c r="AD619" i="34"/>
  <c r="X619" i="34"/>
  <c r="F619" i="34"/>
  <c r="AF591" i="34"/>
  <c r="AE591" i="34"/>
  <c r="AD591" i="34"/>
  <c r="X591" i="34"/>
  <c r="F591" i="34"/>
  <c r="AF539" i="34"/>
  <c r="AE539" i="34"/>
  <c r="AD539" i="34"/>
  <c r="Y539" i="34"/>
  <c r="X539" i="34"/>
  <c r="F539" i="34"/>
  <c r="AF486" i="34"/>
  <c r="AE486" i="34"/>
  <c r="AD486" i="34"/>
  <c r="Y486" i="34"/>
  <c r="N151" i="55" s="1"/>
  <c r="X486" i="34"/>
  <c r="Z150" i="56" s="1"/>
  <c r="F486" i="34"/>
  <c r="AF421" i="34"/>
  <c r="AE421" i="34"/>
  <c r="AD421" i="34"/>
  <c r="X421" i="34"/>
  <c r="F421" i="34"/>
  <c r="AF373" i="34"/>
  <c r="AE373" i="34"/>
  <c r="AD373" i="34"/>
  <c r="Y373" i="34"/>
  <c r="N38" i="55" s="1"/>
  <c r="X373" i="34"/>
  <c r="Z37" i="56" s="1"/>
  <c r="F373" i="34"/>
  <c r="AF343" i="34"/>
  <c r="AE343" i="34"/>
  <c r="AD343" i="34"/>
  <c r="Y343" i="34"/>
  <c r="N8" i="55" s="1"/>
  <c r="X343" i="34"/>
  <c r="F343" i="34"/>
  <c r="AF288" i="34"/>
  <c r="AE288" i="34"/>
  <c r="AD288" i="34"/>
  <c r="Y288" i="34"/>
  <c r="N287" i="52" s="1"/>
  <c r="X288" i="34"/>
  <c r="F288" i="34"/>
  <c r="AF259" i="34"/>
  <c r="AE259" i="34"/>
  <c r="AD259" i="34"/>
  <c r="Y259" i="34"/>
  <c r="N258" i="52" s="1"/>
  <c r="X259" i="34"/>
  <c r="F259" i="34"/>
  <c r="AF210" i="34"/>
  <c r="AE210" i="34"/>
  <c r="AD210" i="34"/>
  <c r="Y210" i="34"/>
  <c r="N209" i="52" s="1"/>
  <c r="X210" i="34"/>
  <c r="F210" i="34"/>
  <c r="AF159" i="34"/>
  <c r="AE159" i="34"/>
  <c r="AD159" i="34"/>
  <c r="Y159" i="34"/>
  <c r="N158" i="52" s="1"/>
  <c r="X159" i="34"/>
  <c r="F159" i="34"/>
  <c r="AF127" i="34"/>
  <c r="AE127" i="34"/>
  <c r="AD127" i="34"/>
  <c r="Y127" i="34"/>
  <c r="N126" i="52" s="1"/>
  <c r="X127" i="34"/>
  <c r="F127" i="34"/>
  <c r="AF67" i="34"/>
  <c r="AE67" i="34"/>
  <c r="AD67" i="34"/>
  <c r="Y67" i="34"/>
  <c r="N66" i="52" s="1"/>
  <c r="X67" i="34"/>
  <c r="F67" i="34"/>
  <c r="I434" i="53"/>
  <c r="J434" i="53"/>
  <c r="K434" i="53"/>
  <c r="L434" i="53"/>
  <c r="M434" i="53"/>
  <c r="N434" i="53"/>
  <c r="AC718" i="53"/>
  <c r="AC717" i="53"/>
  <c r="AC716" i="53"/>
  <c r="AC715" i="53"/>
  <c r="AC714" i="53"/>
  <c r="AC713" i="53"/>
  <c r="AC712" i="53"/>
  <c r="AC711" i="53"/>
  <c r="AC710" i="53"/>
  <c r="AC709" i="53"/>
  <c r="AC708" i="53"/>
  <c r="AC707" i="53"/>
  <c r="AC706" i="53"/>
  <c r="AC705" i="53"/>
  <c r="AC704" i="53"/>
  <c r="AC703" i="53"/>
  <c r="AC702" i="53"/>
  <c r="AC701" i="53"/>
  <c r="AC700" i="53"/>
  <c r="AC699" i="53"/>
  <c r="AC698" i="53"/>
  <c r="AC697" i="53"/>
  <c r="AC696" i="53"/>
  <c r="AC695" i="53"/>
  <c r="AC694" i="53"/>
  <c r="AC693" i="53"/>
  <c r="Q718" i="53"/>
  <c r="N718" i="53"/>
  <c r="M718" i="53"/>
  <c r="L718" i="53"/>
  <c r="K718" i="53"/>
  <c r="J718" i="53"/>
  <c r="I718" i="53"/>
  <c r="Q717" i="53"/>
  <c r="N717" i="53"/>
  <c r="M717" i="53"/>
  <c r="L717" i="53"/>
  <c r="K717" i="53"/>
  <c r="J717" i="53"/>
  <c r="I717" i="53"/>
  <c r="Q716" i="53"/>
  <c r="N716" i="53"/>
  <c r="M716" i="53"/>
  <c r="L716" i="53"/>
  <c r="K716" i="53"/>
  <c r="J716" i="53"/>
  <c r="I716" i="53"/>
  <c r="Q715" i="53"/>
  <c r="N715" i="53"/>
  <c r="M715" i="53"/>
  <c r="L715" i="53"/>
  <c r="K715" i="53"/>
  <c r="J715" i="53"/>
  <c r="I715" i="53"/>
  <c r="Q714" i="53"/>
  <c r="N714" i="53"/>
  <c r="M714" i="53"/>
  <c r="L714" i="53"/>
  <c r="K714" i="53"/>
  <c r="J714" i="53"/>
  <c r="I714" i="53"/>
  <c r="Q713" i="53"/>
  <c r="N713" i="53"/>
  <c r="M713" i="53"/>
  <c r="L713" i="53"/>
  <c r="K713" i="53"/>
  <c r="J713" i="53"/>
  <c r="I713" i="53"/>
  <c r="Q712" i="53"/>
  <c r="N712" i="53"/>
  <c r="M712" i="53"/>
  <c r="L712" i="53"/>
  <c r="K712" i="53"/>
  <c r="J712" i="53"/>
  <c r="I712" i="53"/>
  <c r="Q711" i="53"/>
  <c r="N711" i="53"/>
  <c r="M711" i="53"/>
  <c r="L711" i="53"/>
  <c r="K711" i="53"/>
  <c r="J711" i="53"/>
  <c r="I711" i="53"/>
  <c r="Q710" i="53"/>
  <c r="N710" i="53"/>
  <c r="M710" i="53"/>
  <c r="L710" i="53"/>
  <c r="K710" i="53"/>
  <c r="J710" i="53"/>
  <c r="I710" i="53"/>
  <c r="Q709" i="53"/>
  <c r="N709" i="53"/>
  <c r="M709" i="53"/>
  <c r="L709" i="53"/>
  <c r="K709" i="53"/>
  <c r="J709" i="53"/>
  <c r="I709" i="53"/>
  <c r="Q708" i="53"/>
  <c r="N708" i="53"/>
  <c r="M708" i="53"/>
  <c r="L708" i="53"/>
  <c r="K708" i="53"/>
  <c r="J708" i="53"/>
  <c r="I708" i="53"/>
  <c r="Q707" i="53"/>
  <c r="N707" i="53"/>
  <c r="M707" i="53"/>
  <c r="L707" i="53"/>
  <c r="K707" i="53"/>
  <c r="J707" i="53"/>
  <c r="I707" i="53"/>
  <c r="Q706" i="53"/>
  <c r="N706" i="53"/>
  <c r="M706" i="53"/>
  <c r="L706" i="53"/>
  <c r="K706" i="53"/>
  <c r="J706" i="53"/>
  <c r="I706" i="53"/>
  <c r="Q705" i="53"/>
  <c r="N705" i="53"/>
  <c r="M705" i="53"/>
  <c r="L705" i="53"/>
  <c r="K705" i="53"/>
  <c r="J705" i="53"/>
  <c r="I705" i="53"/>
  <c r="Q704" i="53"/>
  <c r="N704" i="53"/>
  <c r="M704" i="53"/>
  <c r="L704" i="53"/>
  <c r="K704" i="53"/>
  <c r="J704" i="53"/>
  <c r="I704" i="53"/>
  <c r="Q703" i="53"/>
  <c r="N703" i="53"/>
  <c r="M703" i="53"/>
  <c r="L703" i="53"/>
  <c r="K703" i="53"/>
  <c r="J703" i="53"/>
  <c r="I703" i="53"/>
  <c r="Q702" i="53"/>
  <c r="N702" i="53"/>
  <c r="M702" i="53"/>
  <c r="L702" i="53"/>
  <c r="K702" i="53"/>
  <c r="J702" i="53"/>
  <c r="I702" i="53"/>
  <c r="Q701" i="53"/>
  <c r="N701" i="53"/>
  <c r="M701" i="53"/>
  <c r="L701" i="53"/>
  <c r="K701" i="53"/>
  <c r="J701" i="53"/>
  <c r="I701" i="53"/>
  <c r="Q700" i="53"/>
  <c r="N700" i="53"/>
  <c r="M700" i="53"/>
  <c r="L700" i="53"/>
  <c r="K700" i="53"/>
  <c r="J700" i="53"/>
  <c r="I700" i="53"/>
  <c r="Q699" i="53"/>
  <c r="N699" i="53"/>
  <c r="M699" i="53"/>
  <c r="L699" i="53"/>
  <c r="K699" i="53"/>
  <c r="J699" i="53"/>
  <c r="I699" i="53"/>
  <c r="Q698" i="53"/>
  <c r="N698" i="53"/>
  <c r="M698" i="53"/>
  <c r="L698" i="53"/>
  <c r="K698" i="53"/>
  <c r="J698" i="53"/>
  <c r="I698" i="53"/>
  <c r="Q697" i="53"/>
  <c r="N697" i="53"/>
  <c r="M697" i="53"/>
  <c r="L697" i="53"/>
  <c r="K697" i="53"/>
  <c r="J697" i="53"/>
  <c r="I697" i="53"/>
  <c r="Q696" i="53"/>
  <c r="N696" i="53"/>
  <c r="M696" i="53"/>
  <c r="L696" i="53"/>
  <c r="K696" i="53"/>
  <c r="J696" i="53"/>
  <c r="I696" i="53"/>
  <c r="Q695" i="53"/>
  <c r="N695" i="53"/>
  <c r="M695" i="53"/>
  <c r="L695" i="53"/>
  <c r="K695" i="53"/>
  <c r="J695" i="53"/>
  <c r="I695" i="53"/>
  <c r="Q694" i="53"/>
  <c r="N694" i="53"/>
  <c r="M694" i="53"/>
  <c r="L694" i="53"/>
  <c r="K694" i="53"/>
  <c r="J694" i="53"/>
  <c r="I694" i="53"/>
  <c r="Q693" i="53"/>
  <c r="N693" i="53"/>
  <c r="M693" i="53"/>
  <c r="L693" i="53"/>
  <c r="K693" i="53"/>
  <c r="J693" i="53"/>
  <c r="I693" i="53"/>
  <c r="Q692" i="53"/>
  <c r="N692" i="53"/>
  <c r="M692" i="53"/>
  <c r="L692" i="53"/>
  <c r="K692" i="53"/>
  <c r="J692" i="53"/>
  <c r="I692" i="53"/>
  <c r="AG159" i="34" l="1"/>
  <c r="AG259" i="34"/>
  <c r="AG343" i="34"/>
  <c r="AG421" i="34"/>
  <c r="AG539" i="34"/>
  <c r="AG619" i="34"/>
  <c r="AG67" i="34"/>
  <c r="AG127" i="34"/>
  <c r="AG210" i="34"/>
  <c r="AG288" i="34"/>
  <c r="AG373" i="34"/>
  <c r="AG486" i="34"/>
  <c r="AG591" i="34"/>
  <c r="AG662" i="34"/>
  <c r="AG687" i="34"/>
  <c r="O713" i="53"/>
  <c r="O697" i="53"/>
  <c r="O710" i="53"/>
  <c r="O718" i="53"/>
  <c r="O701" i="53"/>
  <c r="O705" i="53"/>
  <c r="O716" i="53"/>
  <c r="O692" i="53"/>
  <c r="O699" i="53"/>
  <c r="O698" i="53"/>
  <c r="O709" i="53"/>
  <c r="O700" i="53"/>
  <c r="O706" i="53"/>
  <c r="O717" i="53"/>
  <c r="O695" i="53"/>
  <c r="O696" i="53"/>
  <c r="O704" i="53"/>
  <c r="O708" i="53"/>
  <c r="O714" i="53"/>
  <c r="O712" i="53"/>
  <c r="O694" i="53"/>
  <c r="O702" i="53"/>
  <c r="O707" i="53"/>
  <c r="O711" i="53"/>
  <c r="O703" i="53"/>
  <c r="O693" i="53"/>
  <c r="O715" i="53"/>
  <c r="C54" i="65" l="1"/>
  <c r="C54" i="64"/>
  <c r="C47" i="65"/>
  <c r="C47" i="64"/>
  <c r="C45" i="65"/>
  <c r="C45" i="64"/>
  <c r="C60" i="65"/>
  <c r="C60" i="64"/>
  <c r="C48" i="65"/>
  <c r="C48" i="64"/>
  <c r="C44" i="65"/>
  <c r="C44" i="64"/>
  <c r="C46" i="65"/>
  <c r="C46" i="64"/>
  <c r="C37" i="65"/>
  <c r="C37" i="64"/>
  <c r="C61" i="65"/>
  <c r="C61" i="64"/>
  <c r="C42" i="65"/>
  <c r="C42" i="64"/>
  <c r="C35" i="65"/>
  <c r="C35" i="64"/>
  <c r="C50" i="65"/>
  <c r="C50" i="64"/>
  <c r="C59" i="65"/>
  <c r="C59" i="64"/>
  <c r="C49" i="65"/>
  <c r="C49" i="64"/>
  <c r="C55" i="65"/>
  <c r="C55" i="64"/>
  <c r="C58" i="65"/>
  <c r="C58" i="64"/>
  <c r="C57" i="65"/>
  <c r="C57" i="64"/>
  <c r="C52" i="65"/>
  <c r="C52" i="64"/>
  <c r="C53" i="65"/>
  <c r="C53" i="64"/>
  <c r="C56" i="65"/>
  <c r="C56" i="64"/>
  <c r="C39" i="65"/>
  <c r="C39" i="64"/>
  <c r="C38" i="65"/>
  <c r="C38" i="64"/>
  <c r="C43" i="65"/>
  <c r="C43" i="64"/>
  <c r="C36" i="65"/>
  <c r="C36" i="64"/>
  <c r="C51" i="65"/>
  <c r="C51" i="64"/>
  <c r="C41" i="65"/>
  <c r="C41" i="64"/>
  <c r="C40" i="65"/>
  <c r="C40" i="64"/>
  <c r="C719" i="34"/>
  <c r="R697" i="53"/>
  <c r="B697" i="53" s="1"/>
  <c r="B703" i="34" s="1"/>
  <c r="C703" i="34"/>
  <c r="R713" i="53"/>
  <c r="B713" i="53" s="1"/>
  <c r="R710" i="53"/>
  <c r="B710" i="53" s="1"/>
  <c r="C716" i="34"/>
  <c r="R705" i="53"/>
  <c r="B705" i="53" s="1"/>
  <c r="C711" i="34"/>
  <c r="R704" i="53"/>
  <c r="B704" i="53" s="1"/>
  <c r="C710" i="34"/>
  <c r="R701" i="53"/>
  <c r="B701" i="53" s="1"/>
  <c r="C707" i="34"/>
  <c r="R715" i="53"/>
  <c r="B715" i="53" s="1"/>
  <c r="C721" i="34"/>
  <c r="R692" i="53"/>
  <c r="B692" i="53" s="1"/>
  <c r="C698" i="34"/>
  <c r="R694" i="53"/>
  <c r="B694" i="53" s="1"/>
  <c r="C700" i="34"/>
  <c r="R708" i="53"/>
  <c r="B708" i="53" s="1"/>
  <c r="C714" i="34"/>
  <c r="R699" i="53"/>
  <c r="B699" i="53" s="1"/>
  <c r="C705" i="34"/>
  <c r="R716" i="53"/>
  <c r="B716" i="53" s="1"/>
  <c r="C722" i="34"/>
  <c r="R696" i="53"/>
  <c r="B696" i="53" s="1"/>
  <c r="C702" i="34"/>
  <c r="R709" i="53"/>
  <c r="B709" i="53" s="1"/>
  <c r="C715" i="34"/>
  <c r="R693" i="53"/>
  <c r="B693" i="53" s="1"/>
  <c r="C699" i="34"/>
  <c r="R695" i="53"/>
  <c r="B695" i="53" s="1"/>
  <c r="C701" i="34"/>
  <c r="R717" i="53"/>
  <c r="B717" i="53" s="1"/>
  <c r="C723" i="34"/>
  <c r="R698" i="53"/>
  <c r="B698" i="53" s="1"/>
  <c r="C704" i="34"/>
  <c r="R702" i="53"/>
  <c r="B702" i="53" s="1"/>
  <c r="C708" i="34"/>
  <c r="R714" i="53"/>
  <c r="B714" i="53" s="1"/>
  <c r="C720" i="34"/>
  <c r="R712" i="53"/>
  <c r="B712" i="53" s="1"/>
  <c r="C718" i="34"/>
  <c r="R703" i="53"/>
  <c r="B703" i="53" s="1"/>
  <c r="C709" i="34"/>
  <c r="R706" i="53"/>
  <c r="B706" i="53" s="1"/>
  <c r="C712" i="34"/>
  <c r="R711" i="53"/>
  <c r="B711" i="53" s="1"/>
  <c r="C717" i="34"/>
  <c r="R700" i="53"/>
  <c r="B700" i="53" s="1"/>
  <c r="C706" i="34"/>
  <c r="R707" i="53"/>
  <c r="B707" i="53" s="1"/>
  <c r="C713" i="34"/>
  <c r="R718" i="53"/>
  <c r="B718" i="53" s="1"/>
  <c r="C724" i="34"/>
  <c r="B47" i="65" l="1"/>
  <c r="E47" i="65" s="1"/>
  <c r="B47" i="64"/>
  <c r="E47" i="64" s="1"/>
  <c r="B43" i="65"/>
  <c r="E43" i="65" s="1"/>
  <c r="B43" i="64"/>
  <c r="W43" i="64" s="1"/>
  <c r="AA43" i="64" s="1"/>
  <c r="B40" i="65"/>
  <c r="E40" i="65" s="1"/>
  <c r="B40" i="64"/>
  <c r="W40" i="64" s="1"/>
  <c r="AA40" i="64" s="1"/>
  <c r="W36" i="64"/>
  <c r="AA36" i="64" s="1"/>
  <c r="E36" i="64"/>
  <c r="W37" i="64"/>
  <c r="AA37" i="64" s="1"/>
  <c r="B54" i="65"/>
  <c r="E54" i="65" s="1"/>
  <c r="B54" i="64"/>
  <c r="W54" i="64" s="1"/>
  <c r="AA54" i="64" s="1"/>
  <c r="W46" i="64"/>
  <c r="AA46" i="64" s="1"/>
  <c r="W45" i="64"/>
  <c r="AA45" i="64" s="1"/>
  <c r="E45" i="64"/>
  <c r="B37" i="65"/>
  <c r="E37" i="65" s="1"/>
  <c r="B37" i="64"/>
  <c r="E37" i="64" s="1"/>
  <c r="B57" i="65"/>
  <c r="E57" i="65" s="1"/>
  <c r="B57" i="64"/>
  <c r="W57" i="64" s="1"/>
  <c r="AA57" i="64" s="1"/>
  <c r="B38" i="65"/>
  <c r="E38" i="65" s="1"/>
  <c r="B38" i="64"/>
  <c r="E38" i="64" s="1"/>
  <c r="B59" i="65"/>
  <c r="E59" i="65" s="1"/>
  <c r="B59" i="64"/>
  <c r="W59" i="64" s="1"/>
  <c r="AA59" i="64" s="1"/>
  <c r="B35" i="65"/>
  <c r="E35" i="65" s="1"/>
  <c r="B35" i="64"/>
  <c r="E35" i="64" s="1"/>
  <c r="B48" i="65"/>
  <c r="E48" i="65" s="1"/>
  <c r="B48" i="64"/>
  <c r="W48" i="64" s="1"/>
  <c r="AA48" i="64" s="1"/>
  <c r="B61" i="65"/>
  <c r="E61" i="65" s="1"/>
  <c r="B61" i="64"/>
  <c r="W61" i="64" s="1"/>
  <c r="AA61" i="64" s="1"/>
  <c r="B39" i="65"/>
  <c r="E39" i="65" s="1"/>
  <c r="B39" i="64"/>
  <c r="E39" i="64" s="1"/>
  <c r="B49" i="65"/>
  <c r="E49" i="65" s="1"/>
  <c r="B49" i="64"/>
  <c r="E49" i="64" s="1"/>
  <c r="B45" i="65"/>
  <c r="E45" i="65" s="1"/>
  <c r="B45" i="64"/>
  <c r="N45" i="64" s="1"/>
  <c r="B36" i="65"/>
  <c r="E36" i="65" s="1"/>
  <c r="B36" i="64"/>
  <c r="N36" i="64" s="1"/>
  <c r="B42" i="65"/>
  <c r="E42" i="65" s="1"/>
  <c r="B42" i="64"/>
  <c r="E42" i="64" s="1"/>
  <c r="B58" i="65"/>
  <c r="E58" i="65" s="1"/>
  <c r="B58" i="64"/>
  <c r="W58" i="64" s="1"/>
  <c r="AA58" i="64" s="1"/>
  <c r="B53" i="65"/>
  <c r="E53" i="65" s="1"/>
  <c r="B53" i="64"/>
  <c r="E53" i="64" s="1"/>
  <c r="B55" i="65"/>
  <c r="E55" i="65" s="1"/>
  <c r="B55" i="64"/>
  <c r="E55" i="64" s="1"/>
  <c r="B50" i="65"/>
  <c r="E50" i="65" s="1"/>
  <c r="B50" i="64"/>
  <c r="E50" i="64" s="1"/>
  <c r="B56" i="65"/>
  <c r="E56" i="65" s="1"/>
  <c r="B56" i="64"/>
  <c r="W56" i="64" s="1"/>
  <c r="AA56" i="64" s="1"/>
  <c r="B60" i="65"/>
  <c r="E60" i="65" s="1"/>
  <c r="B60" i="64"/>
  <c r="E60" i="64" s="1"/>
  <c r="B46" i="65"/>
  <c r="E46" i="65" s="1"/>
  <c r="B46" i="64"/>
  <c r="E46" i="64" s="1"/>
  <c r="B41" i="65"/>
  <c r="E41" i="65" s="1"/>
  <c r="B41" i="64"/>
  <c r="E41" i="64" s="1"/>
  <c r="B52" i="65"/>
  <c r="E52" i="65" s="1"/>
  <c r="B52" i="64"/>
  <c r="E52" i="64" s="1"/>
  <c r="B51" i="65"/>
  <c r="E51" i="65" s="1"/>
  <c r="B51" i="64"/>
  <c r="W51" i="64" s="1"/>
  <c r="AA51" i="64" s="1"/>
  <c r="B44" i="65"/>
  <c r="E44" i="65" s="1"/>
  <c r="B44" i="64"/>
  <c r="E44" i="64" s="1"/>
  <c r="B719" i="34"/>
  <c r="E719" i="34" s="1"/>
  <c r="T719" i="34" s="1"/>
  <c r="E703" i="34"/>
  <c r="T703" i="34" s="1"/>
  <c r="B724" i="34"/>
  <c r="E724" i="34" s="1"/>
  <c r="T724" i="34" s="1"/>
  <c r="B717" i="34"/>
  <c r="E717" i="34" s="1"/>
  <c r="T717" i="34" s="1"/>
  <c r="B720" i="34"/>
  <c r="E720" i="34" s="1"/>
  <c r="T720" i="34" s="1"/>
  <c r="B711" i="34"/>
  <c r="E711" i="34" s="1"/>
  <c r="T711" i="34" s="1"/>
  <c r="B704" i="34"/>
  <c r="E704" i="34" s="1"/>
  <c r="T704" i="34" s="1"/>
  <c r="B698" i="34"/>
  <c r="E698" i="34" s="1"/>
  <c r="T698" i="34" s="1"/>
  <c r="B707" i="34"/>
  <c r="E707" i="34" s="1"/>
  <c r="T707" i="34" s="1"/>
  <c r="B706" i="34"/>
  <c r="E706" i="34" s="1"/>
  <c r="T706" i="34" s="1"/>
  <c r="B715" i="34"/>
  <c r="E715" i="34" s="1"/>
  <c r="T715" i="34" s="1"/>
  <c r="B702" i="34"/>
  <c r="E702" i="34" s="1"/>
  <c r="T702" i="34" s="1"/>
  <c r="B710" i="34"/>
  <c r="E710" i="34" s="1"/>
  <c r="T710" i="34" s="1"/>
  <c r="B723" i="34"/>
  <c r="E723" i="34" s="1"/>
  <c r="T723" i="34" s="1"/>
  <c r="B716" i="34"/>
  <c r="E716" i="34" s="1"/>
  <c r="T716" i="34" s="1"/>
  <c r="B713" i="34"/>
  <c r="E713" i="34" s="1"/>
  <c r="T713" i="34" s="1"/>
  <c r="B712" i="34"/>
  <c r="E712" i="34" s="1"/>
  <c r="T712" i="34" s="1"/>
  <c r="B708" i="34"/>
  <c r="E708" i="34" s="1"/>
  <c r="T708" i="34" s="1"/>
  <c r="B722" i="34"/>
  <c r="E722" i="34" s="1"/>
  <c r="T722" i="34" s="1"/>
  <c r="B709" i="34"/>
  <c r="E709" i="34" s="1"/>
  <c r="T709" i="34" s="1"/>
  <c r="B705" i="34"/>
  <c r="E705" i="34" s="1"/>
  <c r="T705" i="34" s="1"/>
  <c r="B701" i="34"/>
  <c r="E701" i="34" s="1"/>
  <c r="T701" i="34" s="1"/>
  <c r="B699" i="34"/>
  <c r="E699" i="34" s="1"/>
  <c r="T699" i="34" s="1"/>
  <c r="B721" i="34"/>
  <c r="E721" i="34" s="1"/>
  <c r="T721" i="34" s="1"/>
  <c r="B718" i="34"/>
  <c r="E718" i="34" s="1"/>
  <c r="T718" i="34" s="1"/>
  <c r="B714" i="34"/>
  <c r="E714" i="34" s="1"/>
  <c r="T714" i="34" s="1"/>
  <c r="B700" i="34"/>
  <c r="E700" i="34" s="1"/>
  <c r="T700" i="34" s="1"/>
  <c r="E43" i="64" l="1"/>
  <c r="E61" i="64"/>
  <c r="E54" i="64"/>
  <c r="E57" i="64"/>
  <c r="E59" i="64"/>
  <c r="W47" i="64"/>
  <c r="AA47" i="64" s="1"/>
  <c r="W38" i="64"/>
  <c r="AA38" i="64" s="1"/>
  <c r="W39" i="64"/>
  <c r="AA39" i="64" s="1"/>
  <c r="E48" i="64"/>
  <c r="E40" i="64"/>
  <c r="W42" i="64"/>
  <c r="AA42" i="64" s="1"/>
  <c r="E51" i="64"/>
  <c r="W49" i="64"/>
  <c r="AA49" i="64" s="1"/>
  <c r="W52" i="64"/>
  <c r="AA52" i="64" s="1"/>
  <c r="W35" i="64"/>
  <c r="AA35" i="64" s="1"/>
  <c r="W50" i="64"/>
  <c r="AA50" i="64" s="1"/>
  <c r="W44" i="64"/>
  <c r="AA44" i="64" s="1"/>
  <c r="W55" i="64"/>
  <c r="AA55" i="64" s="1"/>
  <c r="E58" i="64"/>
  <c r="W41" i="64"/>
  <c r="AA41" i="64" s="1"/>
  <c r="W53" i="64"/>
  <c r="AA53" i="64" s="1"/>
  <c r="W60" i="64"/>
  <c r="AA60" i="64" s="1"/>
  <c r="E56" i="64"/>
  <c r="H22" i="22" l="1"/>
  <c r="G22" i="22" s="1"/>
  <c r="H20" i="22"/>
  <c r="G20" i="22" s="1"/>
  <c r="H19" i="22"/>
  <c r="G19" i="22" s="1"/>
  <c r="H18" i="22"/>
  <c r="G18" i="22" s="1"/>
  <c r="H17" i="22"/>
  <c r="G17" i="22" s="1"/>
  <c r="H13" i="22"/>
  <c r="G13" i="22" s="1"/>
  <c r="H12" i="22"/>
  <c r="G12" i="22" s="1"/>
  <c r="H11" i="22"/>
  <c r="G11" i="22" s="1"/>
  <c r="H10" i="22"/>
  <c r="G10" i="22" s="1"/>
  <c r="H8" i="22"/>
  <c r="G8" i="22" s="1"/>
  <c r="H7" i="22"/>
  <c r="G7" i="22" s="1"/>
  <c r="E17" i="43"/>
  <c r="E13" i="43"/>
  <c r="E12" i="43"/>
  <c r="E18" i="43"/>
  <c r="E20" i="43"/>
  <c r="E19" i="43"/>
  <c r="E15" i="43"/>
  <c r="E11" i="43"/>
  <c r="E10" i="43"/>
  <c r="E8" i="43"/>
  <c r="AG25" i="21" l="1"/>
  <c r="AC25" i="21"/>
  <c r="AF25" i="21" s="1"/>
  <c r="AG24" i="21"/>
  <c r="AC24" i="21"/>
  <c r="AB24" i="21"/>
  <c r="AG23" i="21"/>
  <c r="AC23" i="21"/>
  <c r="AF23" i="21" s="1"/>
  <c r="AB23" i="21"/>
  <c r="AG22" i="21"/>
  <c r="AC22" i="21"/>
  <c r="AF22" i="21" s="1"/>
  <c r="AB22" i="21"/>
  <c r="AG21" i="21"/>
  <c r="AC21" i="21"/>
  <c r="AF21" i="21" s="1"/>
  <c r="AB21" i="21"/>
  <c r="AG20" i="21"/>
  <c r="AC20" i="21"/>
  <c r="AF20" i="21" s="1"/>
  <c r="AB20" i="21"/>
  <c r="AG19" i="21"/>
  <c r="AC19" i="21"/>
  <c r="AB19" i="21"/>
  <c r="AG18" i="21"/>
  <c r="AC18" i="21"/>
  <c r="AB18" i="21"/>
  <c r="AG17" i="21"/>
  <c r="AC17" i="21"/>
  <c r="AB17" i="21"/>
  <c r="AG16" i="21"/>
  <c r="AC16" i="21"/>
  <c r="AF16" i="21" s="1"/>
  <c r="AB16" i="21"/>
  <c r="AG15" i="21"/>
  <c r="AC15" i="21"/>
  <c r="AF15" i="21" s="1"/>
  <c r="AB15" i="21"/>
  <c r="AG14" i="21"/>
  <c r="AC14" i="21"/>
  <c r="AF14" i="21" s="1"/>
  <c r="AB14" i="21"/>
  <c r="AG13" i="21"/>
  <c r="AC13" i="21"/>
  <c r="AF13" i="21" s="1"/>
  <c r="AB13" i="21"/>
  <c r="AG12" i="21"/>
  <c r="AC12" i="21"/>
  <c r="AB12" i="21"/>
  <c r="AG11" i="21"/>
  <c r="AC11" i="21"/>
  <c r="AB11" i="21"/>
  <c r="AG10" i="21"/>
  <c r="AC10" i="21"/>
  <c r="AF10" i="21" s="1"/>
  <c r="AB10" i="21"/>
  <c r="AG9" i="21"/>
  <c r="AC9" i="21"/>
  <c r="AB9" i="21"/>
  <c r="AG2" i="21"/>
  <c r="AC2" i="21"/>
  <c r="AF2" i="21" s="1"/>
  <c r="AB2" i="21"/>
  <c r="AG1" i="21"/>
  <c r="AC1" i="21"/>
  <c r="AB1" i="21"/>
  <c r="AF24" i="21" l="1"/>
  <c r="AF17" i="21"/>
  <c r="AF11" i="21"/>
  <c r="AF9" i="21"/>
  <c r="AF1" i="21"/>
  <c r="AF12" i="21"/>
  <c r="AF18" i="21"/>
  <c r="AF19" i="21"/>
  <c r="AH11" i="58"/>
  <c r="AG11" i="58"/>
  <c r="AF11" i="58"/>
  <c r="Y11" i="58"/>
  <c r="K11" i="58"/>
  <c r="F11" i="58"/>
  <c r="AH95" i="58"/>
  <c r="AG95" i="58"/>
  <c r="AF95" i="58"/>
  <c r="F95" i="58"/>
  <c r="Y9" i="58"/>
  <c r="K9" i="58"/>
  <c r="Y8" i="58"/>
  <c r="U8" i="58"/>
  <c r="AH9" i="58"/>
  <c r="AG9" i="58"/>
  <c r="AF9" i="58"/>
  <c r="F9" i="58"/>
  <c r="AH8" i="58"/>
  <c r="AG8" i="58"/>
  <c r="AF8" i="58"/>
  <c r="F2" i="58"/>
  <c r="Y33" i="56"/>
  <c r="Z33" i="56" s="1"/>
  <c r="K33" i="56"/>
  <c r="Y19" i="56"/>
  <c r="K19" i="56"/>
  <c r="Y11" i="56"/>
  <c r="K11" i="56"/>
  <c r="Y10" i="56"/>
  <c r="Y8" i="56"/>
  <c r="U8" i="56"/>
  <c r="AG33" i="56"/>
  <c r="AF33" i="56"/>
  <c r="F33" i="56"/>
  <c r="AG19" i="56"/>
  <c r="AF19" i="56"/>
  <c r="F19" i="56"/>
  <c r="AG11" i="56"/>
  <c r="AF11" i="56"/>
  <c r="AG10" i="56"/>
  <c r="AF10" i="56"/>
  <c r="AH8" i="56"/>
  <c r="AG8" i="56"/>
  <c r="AF8" i="56"/>
  <c r="F2" i="56"/>
  <c r="AI95" i="58" l="1"/>
  <c r="AI8" i="56"/>
  <c r="AI10" i="56"/>
  <c r="AI9" i="58"/>
  <c r="AI8" i="58"/>
  <c r="AI11" i="58"/>
  <c r="AI19" i="56"/>
  <c r="AI11" i="56"/>
  <c r="AI33" i="56"/>
  <c r="U8" i="35"/>
  <c r="Y23" i="35"/>
  <c r="Z23" i="35" s="1"/>
  <c r="Y10" i="35"/>
  <c r="Y8" i="35"/>
  <c r="AH23" i="35" l="1"/>
  <c r="AG23" i="35"/>
  <c r="AF23" i="35"/>
  <c r="AH10" i="35"/>
  <c r="AG10" i="35"/>
  <c r="AF10" i="35"/>
  <c r="AH8" i="35"/>
  <c r="AG8" i="35"/>
  <c r="AF8" i="35"/>
  <c r="O10" i="55"/>
  <c r="O10" i="52"/>
  <c r="O8" i="52"/>
  <c r="AF19" i="55"/>
  <c r="AE19" i="55"/>
  <c r="AD19" i="55"/>
  <c r="F19" i="55"/>
  <c r="Y214" i="34"/>
  <c r="N213" i="52" s="1"/>
  <c r="AF10" i="55"/>
  <c r="AE10" i="55"/>
  <c r="AD10" i="55"/>
  <c r="F10" i="55"/>
  <c r="AF9" i="55"/>
  <c r="AE9" i="55"/>
  <c r="AD9" i="55"/>
  <c r="F9" i="55"/>
  <c r="AI8" i="35" l="1"/>
  <c r="AI10" i="35"/>
  <c r="AG9" i="55"/>
  <c r="AG10" i="55"/>
  <c r="AI23" i="35"/>
  <c r="AG19" i="55"/>
  <c r="W4" i="34"/>
  <c r="X696" i="34" l="1"/>
  <c r="X692" i="34"/>
  <c r="X689" i="34"/>
  <c r="X671" i="34"/>
  <c r="X664" i="34"/>
  <c r="X632" i="34"/>
  <c r="X630" i="34"/>
  <c r="X627" i="34"/>
  <c r="X623" i="34"/>
  <c r="X621" i="34"/>
  <c r="X600" i="34"/>
  <c r="X598" i="34"/>
  <c r="X596" i="34"/>
  <c r="X593" i="34"/>
  <c r="X544" i="34"/>
  <c r="X541" i="34"/>
  <c r="X499" i="34"/>
  <c r="Z163" i="56" s="1"/>
  <c r="X497" i="34"/>
  <c r="Z161" i="56" s="1"/>
  <c r="X494" i="34"/>
  <c r="Z158" i="56" s="1"/>
  <c r="X492" i="34"/>
  <c r="X488" i="34"/>
  <c r="X434" i="34"/>
  <c r="X432" i="34"/>
  <c r="X430" i="34"/>
  <c r="X428" i="34"/>
  <c r="X426" i="34"/>
  <c r="X423" i="34"/>
  <c r="X388" i="34"/>
  <c r="X386" i="34"/>
  <c r="X384" i="34"/>
  <c r="X382" i="34"/>
  <c r="X380" i="34"/>
  <c r="X378" i="34"/>
  <c r="X375" i="34"/>
  <c r="Z39" i="56" s="1"/>
  <c r="X342" i="34"/>
  <c r="Z11" i="58"/>
  <c r="X296" i="34"/>
  <c r="X294" i="34"/>
  <c r="X292" i="34"/>
  <c r="X290" i="34"/>
  <c r="X261" i="34"/>
  <c r="X224" i="34"/>
  <c r="X222" i="34"/>
  <c r="X220" i="34"/>
  <c r="X218" i="34"/>
  <c r="X216" i="34"/>
  <c r="X214" i="34"/>
  <c r="X212" i="34"/>
  <c r="X170" i="34"/>
  <c r="X168" i="34"/>
  <c r="X161" i="34"/>
  <c r="X132" i="34"/>
  <c r="X129" i="34"/>
  <c r="X80" i="34"/>
  <c r="X73" i="34"/>
  <c r="X71" i="34"/>
  <c r="X69" i="34"/>
  <c r="X24" i="34"/>
  <c r="X23" i="34"/>
  <c r="X20" i="34"/>
  <c r="Z19" i="35" s="1"/>
  <c r="X17" i="34"/>
  <c r="Z16" i="35" s="1"/>
  <c r="X13" i="34"/>
  <c r="Z12" i="35" s="1"/>
  <c r="X11" i="34"/>
  <c r="X9" i="34"/>
  <c r="X8" i="34"/>
  <c r="X10" i="34"/>
  <c r="Z9" i="35" s="1"/>
  <c r="F696" i="34"/>
  <c r="F692" i="34"/>
  <c r="F689" i="34"/>
  <c r="F671" i="34"/>
  <c r="F664" i="34"/>
  <c r="F632" i="34"/>
  <c r="F630" i="34"/>
  <c r="F627" i="34"/>
  <c r="F623" i="34"/>
  <c r="F621" i="34"/>
  <c r="F600" i="34"/>
  <c r="F598" i="34"/>
  <c r="F596" i="34"/>
  <c r="F593" i="34"/>
  <c r="F544" i="34"/>
  <c r="F541" i="34"/>
  <c r="F499" i="34"/>
  <c r="F497" i="34"/>
  <c r="F494" i="34"/>
  <c r="F492" i="34"/>
  <c r="F488" i="34"/>
  <c r="F434" i="34"/>
  <c r="F432" i="34"/>
  <c r="F430" i="34"/>
  <c r="F428" i="34"/>
  <c r="F426" i="34"/>
  <c r="F423" i="34"/>
  <c r="F388" i="34"/>
  <c r="F386" i="34"/>
  <c r="F384" i="34"/>
  <c r="F382" i="34"/>
  <c r="F380" i="34"/>
  <c r="F378" i="34"/>
  <c r="F375" i="34"/>
  <c r="F345" i="34"/>
  <c r="F342" i="34"/>
  <c r="F296" i="34"/>
  <c r="F294" i="34"/>
  <c r="F292" i="34"/>
  <c r="F290" i="34"/>
  <c r="F261" i="34"/>
  <c r="F224" i="34"/>
  <c r="F222" i="34"/>
  <c r="F220" i="34"/>
  <c r="F218" i="34"/>
  <c r="F216" i="34"/>
  <c r="F214" i="34"/>
  <c r="F212" i="34"/>
  <c r="F170" i="34"/>
  <c r="F168" i="34"/>
  <c r="F161" i="34"/>
  <c r="F132" i="34"/>
  <c r="F129" i="34"/>
  <c r="F80" i="34"/>
  <c r="F73" i="34"/>
  <c r="F71" i="34"/>
  <c r="F69" i="34"/>
  <c r="F24" i="34"/>
  <c r="F23" i="34"/>
  <c r="F20" i="34"/>
  <c r="F17" i="34"/>
  <c r="F13" i="34"/>
  <c r="F11" i="34"/>
  <c r="F10" i="34"/>
  <c r="F9" i="34"/>
  <c r="F8" i="34"/>
  <c r="Z42" i="56" l="1"/>
  <c r="Z90" i="56"/>
  <c r="Z44" i="56"/>
  <c r="Z52" i="56"/>
  <c r="Z92" i="56"/>
  <c r="Z50" i="56"/>
  <c r="Z46" i="56"/>
  <c r="Z94" i="56"/>
  <c r="Z48" i="56"/>
  <c r="Z96" i="56"/>
  <c r="Z8" i="58"/>
  <c r="Z9" i="58"/>
  <c r="Z8" i="35"/>
  <c r="Z8" i="56"/>
  <c r="Z10" i="35"/>
  <c r="Z10" i="56"/>
  <c r="Z11" i="56"/>
  <c r="Z19" i="56"/>
  <c r="AF696" i="34"/>
  <c r="AE696" i="34"/>
  <c r="AD696" i="34"/>
  <c r="AF692" i="34"/>
  <c r="AE692" i="34"/>
  <c r="AD692" i="34"/>
  <c r="AF689" i="34"/>
  <c r="AE689" i="34"/>
  <c r="AD689" i="34"/>
  <c r="AF671" i="34"/>
  <c r="AE671" i="34"/>
  <c r="AD671" i="34"/>
  <c r="AF664" i="34"/>
  <c r="AE664" i="34"/>
  <c r="AD664" i="34"/>
  <c r="AF632" i="34"/>
  <c r="AE632" i="34"/>
  <c r="AD632" i="34"/>
  <c r="AF630" i="34"/>
  <c r="AE630" i="34"/>
  <c r="AD630" i="34"/>
  <c r="AF627" i="34"/>
  <c r="AE627" i="34"/>
  <c r="AD627" i="34"/>
  <c r="AF623" i="34"/>
  <c r="AE623" i="34"/>
  <c r="AD623" i="34"/>
  <c r="AF621" i="34"/>
  <c r="AE621" i="34"/>
  <c r="AD621" i="34"/>
  <c r="AF600" i="34"/>
  <c r="AE600" i="34"/>
  <c r="AD600" i="34"/>
  <c r="AF598" i="34"/>
  <c r="AE598" i="34"/>
  <c r="AD598" i="34"/>
  <c r="AF596" i="34"/>
  <c r="AE596" i="34"/>
  <c r="AD596" i="34"/>
  <c r="AF593" i="34"/>
  <c r="AE593" i="34"/>
  <c r="AD593" i="34"/>
  <c r="AF544" i="34"/>
  <c r="AE544" i="34"/>
  <c r="AD544" i="34"/>
  <c r="AF541" i="34"/>
  <c r="AE541" i="34"/>
  <c r="AD541" i="34"/>
  <c r="AF499" i="34"/>
  <c r="AE499" i="34"/>
  <c r="AD499" i="34"/>
  <c r="AF497" i="34"/>
  <c r="AE497" i="34"/>
  <c r="AD497" i="34"/>
  <c r="AF494" i="34"/>
  <c r="AE494" i="34"/>
  <c r="AD494" i="34"/>
  <c r="AF492" i="34"/>
  <c r="AE492" i="34"/>
  <c r="AD492" i="34"/>
  <c r="AF488" i="34"/>
  <c r="AE488" i="34"/>
  <c r="AD488" i="34"/>
  <c r="AF434" i="34"/>
  <c r="AF432" i="34"/>
  <c r="AF430" i="34"/>
  <c r="AF428" i="34"/>
  <c r="AF426" i="34"/>
  <c r="AF423" i="34"/>
  <c r="AE423" i="34"/>
  <c r="AD423" i="34"/>
  <c r="AF388" i="34"/>
  <c r="AE388" i="34"/>
  <c r="AD388" i="34"/>
  <c r="AF386" i="34"/>
  <c r="AE386" i="34"/>
  <c r="AD386" i="34"/>
  <c r="AF384" i="34"/>
  <c r="AE384" i="34"/>
  <c r="AD384" i="34"/>
  <c r="AF382" i="34"/>
  <c r="AE382" i="34"/>
  <c r="AD382" i="34"/>
  <c r="AF380" i="34"/>
  <c r="AE380" i="34"/>
  <c r="AD380" i="34"/>
  <c r="AF378" i="34"/>
  <c r="AE378" i="34"/>
  <c r="AD378" i="34"/>
  <c r="AF375" i="34"/>
  <c r="AE375" i="34"/>
  <c r="AD375" i="34"/>
  <c r="AF345" i="34"/>
  <c r="AE345" i="34"/>
  <c r="AD345" i="34"/>
  <c r="AF342" i="34"/>
  <c r="AE342" i="34"/>
  <c r="AD342" i="34"/>
  <c r="AF296" i="34"/>
  <c r="AE296" i="34"/>
  <c r="AD296" i="34"/>
  <c r="AF294" i="34"/>
  <c r="AE294" i="34"/>
  <c r="AD294" i="34"/>
  <c r="AF292" i="34"/>
  <c r="AE292" i="34"/>
  <c r="AD292" i="34"/>
  <c r="AF290" i="34"/>
  <c r="AE290" i="34"/>
  <c r="AD290" i="34"/>
  <c r="AF261" i="34"/>
  <c r="AE261" i="34"/>
  <c r="AD261" i="34"/>
  <c r="AF224" i="34"/>
  <c r="AE224" i="34"/>
  <c r="AD224" i="34"/>
  <c r="AF222" i="34"/>
  <c r="AE222" i="34"/>
  <c r="AD222" i="34"/>
  <c r="AF220" i="34"/>
  <c r="AE220" i="34"/>
  <c r="AD220" i="34"/>
  <c r="AF218" i="34"/>
  <c r="AE218" i="34"/>
  <c r="AD218" i="34"/>
  <c r="AF216" i="34"/>
  <c r="AE216" i="34"/>
  <c r="AD216" i="34"/>
  <c r="AF214" i="34"/>
  <c r="AE214" i="34"/>
  <c r="AD214" i="34"/>
  <c r="AF212" i="34"/>
  <c r="AE212" i="34"/>
  <c r="AD212" i="34"/>
  <c r="AF170" i="34"/>
  <c r="AE170" i="34"/>
  <c r="AD170" i="34"/>
  <c r="AF168" i="34"/>
  <c r="AE168" i="34"/>
  <c r="AD168" i="34"/>
  <c r="AF161" i="34"/>
  <c r="AE161" i="34"/>
  <c r="AD161" i="34"/>
  <c r="AF132" i="34"/>
  <c r="AE132" i="34"/>
  <c r="AD132" i="34"/>
  <c r="AF129" i="34"/>
  <c r="AE129" i="34"/>
  <c r="AD129" i="34"/>
  <c r="AF80" i="34"/>
  <c r="AE80" i="34"/>
  <c r="AD80" i="34"/>
  <c r="AF73" i="34"/>
  <c r="AE73" i="34"/>
  <c r="AD73" i="34"/>
  <c r="AF71" i="34"/>
  <c r="AE71" i="34"/>
  <c r="AD71" i="34"/>
  <c r="AF69" i="34"/>
  <c r="AE69" i="34"/>
  <c r="AD69" i="34"/>
  <c r="AF24" i="34"/>
  <c r="AE24" i="34"/>
  <c r="AD24" i="34"/>
  <c r="AF23" i="34"/>
  <c r="AE23" i="34"/>
  <c r="AD23" i="34"/>
  <c r="AF20" i="34"/>
  <c r="AE20" i="34"/>
  <c r="AD20" i="34"/>
  <c r="AF17" i="34"/>
  <c r="AE17" i="34"/>
  <c r="AD17" i="34"/>
  <c r="AF13" i="34"/>
  <c r="AE13" i="34"/>
  <c r="AD13" i="34"/>
  <c r="AF11" i="34"/>
  <c r="AE11" i="34"/>
  <c r="AD11" i="34"/>
  <c r="AF10" i="34"/>
  <c r="AE10" i="34"/>
  <c r="AD10" i="34"/>
  <c r="AF9" i="34"/>
  <c r="AE9" i="34"/>
  <c r="AD9" i="34"/>
  <c r="AF8" i="34"/>
  <c r="AE8" i="34"/>
  <c r="AD8" i="34"/>
  <c r="AG11" i="34" l="1"/>
  <c r="AG345" i="34"/>
  <c r="AG9" i="34"/>
  <c r="AG8" i="34"/>
  <c r="AG10" i="34"/>
  <c r="N26" i="65"/>
  <c r="AG170" i="34"/>
  <c r="AG627" i="34"/>
  <c r="AG428" i="34"/>
  <c r="AG426" i="34"/>
  <c r="AG544" i="34"/>
  <c r="AG168" i="34"/>
  <c r="AG497" i="34"/>
  <c r="AG600" i="34"/>
  <c r="AG80" i="34"/>
  <c r="AG494" i="34"/>
  <c r="AG214" i="34"/>
  <c r="AG432" i="34"/>
  <c r="AG488" i="34"/>
  <c r="AG689" i="34"/>
  <c r="AG623" i="34"/>
  <c r="AG20" i="34"/>
  <c r="AG218" i="34"/>
  <c r="AG382" i="34"/>
  <c r="AG24" i="34"/>
  <c r="AG132" i="34"/>
  <c r="AG423" i="34"/>
  <c r="AG220" i="34"/>
  <c r="AG292" i="34"/>
  <c r="AG17" i="34"/>
  <c r="AG71" i="34"/>
  <c r="AG23" i="34"/>
  <c r="AG161" i="34"/>
  <c r="AG671" i="34"/>
  <c r="AG541" i="34"/>
  <c r="AG499" i="34"/>
  <c r="AG212" i="34"/>
  <c r="AG222" i="34"/>
  <c r="AG430" i="34"/>
  <c r="AG13" i="34"/>
  <c r="AG375" i="34"/>
  <c r="AG593" i="34"/>
  <c r="AG630" i="34"/>
  <c r="AG73" i="34"/>
  <c r="AG216" i="34"/>
  <c r="AG261" i="34"/>
  <c r="AG621" i="34"/>
  <c r="AG129" i="34"/>
  <c r="AG69" i="34"/>
  <c r="AG384" i="34"/>
  <c r="AG290" i="34"/>
  <c r="AG224" i="34"/>
  <c r="AG296" i="34"/>
  <c r="AG294" i="34"/>
  <c r="AG342" i="34"/>
  <c r="AG378" i="34"/>
  <c r="AG388" i="34"/>
  <c r="AG386" i="34"/>
  <c r="AG434" i="34"/>
  <c r="AG380" i="34"/>
  <c r="AG492" i="34"/>
  <c r="AG596" i="34"/>
  <c r="AG696" i="34"/>
  <c r="AG632" i="34"/>
  <c r="AG664" i="34"/>
  <c r="AG692" i="34"/>
  <c r="AG598" i="34"/>
  <c r="AF23" i="52"/>
  <c r="AE23" i="52"/>
  <c r="AD23" i="52"/>
  <c r="AF10" i="52"/>
  <c r="AE10" i="52"/>
  <c r="AD10" i="52"/>
  <c r="AF9" i="52"/>
  <c r="AE9" i="52"/>
  <c r="AD9" i="52"/>
  <c r="AG9" i="52" l="1"/>
  <c r="AG10" i="52"/>
  <c r="AG23" i="52"/>
  <c r="F23" i="52"/>
  <c r="F10" i="52"/>
  <c r="F9" i="52"/>
  <c r="AF8" i="52"/>
  <c r="AE8" i="52"/>
  <c r="AD8" i="52"/>
  <c r="Q691" i="53"/>
  <c r="N691" i="53"/>
  <c r="M691" i="53"/>
  <c r="L691" i="53"/>
  <c r="K691" i="53"/>
  <c r="J691" i="53"/>
  <c r="I691" i="53"/>
  <c r="Q690" i="53"/>
  <c r="N690" i="53"/>
  <c r="M690" i="53"/>
  <c r="L690" i="53"/>
  <c r="K690" i="53"/>
  <c r="J690" i="53"/>
  <c r="I690" i="53"/>
  <c r="Q689" i="53"/>
  <c r="N689" i="53"/>
  <c r="M689" i="53"/>
  <c r="L689" i="53"/>
  <c r="K689" i="53"/>
  <c r="J689" i="53"/>
  <c r="I689" i="53"/>
  <c r="Q688" i="53"/>
  <c r="N688" i="53"/>
  <c r="M688" i="53"/>
  <c r="L688" i="53"/>
  <c r="K688" i="53"/>
  <c r="J688" i="53"/>
  <c r="I688" i="53"/>
  <c r="Q687" i="53"/>
  <c r="N687" i="53"/>
  <c r="M687" i="53"/>
  <c r="L687" i="53"/>
  <c r="K687" i="53"/>
  <c r="J687" i="53"/>
  <c r="I687" i="53"/>
  <c r="Q686" i="53"/>
  <c r="N686" i="53"/>
  <c r="M686" i="53"/>
  <c r="L686" i="53"/>
  <c r="K686" i="53"/>
  <c r="J686" i="53"/>
  <c r="I686" i="53"/>
  <c r="Q685" i="53"/>
  <c r="N685" i="53"/>
  <c r="M685" i="53"/>
  <c r="L685" i="53"/>
  <c r="K685" i="53"/>
  <c r="J685" i="53"/>
  <c r="I685" i="53"/>
  <c r="Q684" i="53"/>
  <c r="N684" i="53"/>
  <c r="M684" i="53"/>
  <c r="L684" i="53"/>
  <c r="K684" i="53"/>
  <c r="J684" i="53"/>
  <c r="I684" i="53"/>
  <c r="Q683" i="53"/>
  <c r="N683" i="53"/>
  <c r="M683" i="53"/>
  <c r="L683" i="53"/>
  <c r="K683" i="53"/>
  <c r="J683" i="53"/>
  <c r="I683" i="53"/>
  <c r="Q682" i="53"/>
  <c r="N682" i="53"/>
  <c r="M682" i="53"/>
  <c r="L682" i="53"/>
  <c r="K682" i="53"/>
  <c r="J682" i="53"/>
  <c r="I682" i="53"/>
  <c r="Q681" i="53"/>
  <c r="N681" i="53"/>
  <c r="M681" i="53"/>
  <c r="L681" i="53"/>
  <c r="K681" i="53"/>
  <c r="J681" i="53"/>
  <c r="I681" i="53"/>
  <c r="Q680" i="53"/>
  <c r="N680" i="53"/>
  <c r="M680" i="53"/>
  <c r="L680" i="53"/>
  <c r="K680" i="53"/>
  <c r="J680" i="53"/>
  <c r="I680" i="53"/>
  <c r="Q679" i="53"/>
  <c r="N679" i="53"/>
  <c r="M679" i="53"/>
  <c r="L679" i="53"/>
  <c r="K679" i="53"/>
  <c r="J679" i="53"/>
  <c r="I679" i="53"/>
  <c r="Q678" i="53"/>
  <c r="N678" i="53"/>
  <c r="M678" i="53"/>
  <c r="L678" i="53"/>
  <c r="K678" i="53"/>
  <c r="J678" i="53"/>
  <c r="I678" i="53"/>
  <c r="Q677" i="53"/>
  <c r="N677" i="53"/>
  <c r="M677" i="53"/>
  <c r="L677" i="53"/>
  <c r="K677" i="53"/>
  <c r="J677" i="53"/>
  <c r="I677" i="53"/>
  <c r="Q676" i="53"/>
  <c r="N676" i="53"/>
  <c r="M676" i="53"/>
  <c r="L676" i="53"/>
  <c r="K676" i="53"/>
  <c r="J676" i="53"/>
  <c r="I676" i="53"/>
  <c r="Q675" i="53"/>
  <c r="N675" i="53"/>
  <c r="M675" i="53"/>
  <c r="L675" i="53"/>
  <c r="K675" i="53"/>
  <c r="J675" i="53"/>
  <c r="I675" i="53"/>
  <c r="Q674" i="53"/>
  <c r="N674" i="53"/>
  <c r="M674" i="53"/>
  <c r="L674" i="53"/>
  <c r="K674" i="53"/>
  <c r="J674" i="53"/>
  <c r="I674" i="53"/>
  <c r="Q673" i="53"/>
  <c r="N673" i="53"/>
  <c r="M673" i="53"/>
  <c r="L673" i="53"/>
  <c r="K673" i="53"/>
  <c r="J673" i="53"/>
  <c r="I673" i="53"/>
  <c r="Q672" i="53"/>
  <c r="N672" i="53"/>
  <c r="M672" i="53"/>
  <c r="L672" i="53"/>
  <c r="K672" i="53"/>
  <c r="J672" i="53"/>
  <c r="I672" i="53"/>
  <c r="Q671" i="53"/>
  <c r="N671" i="53"/>
  <c r="M671" i="53"/>
  <c r="L671" i="53"/>
  <c r="K671" i="53"/>
  <c r="J671" i="53"/>
  <c r="I671" i="53"/>
  <c r="Q670" i="53"/>
  <c r="N670" i="53"/>
  <c r="M670" i="53"/>
  <c r="L670" i="53"/>
  <c r="K670" i="53"/>
  <c r="J670" i="53"/>
  <c r="I670" i="53"/>
  <c r="Q669" i="53"/>
  <c r="N669" i="53"/>
  <c r="M669" i="53"/>
  <c r="L669" i="53"/>
  <c r="K669" i="53"/>
  <c r="J669" i="53"/>
  <c r="I669" i="53"/>
  <c r="Q668" i="53"/>
  <c r="N668" i="53"/>
  <c r="M668" i="53"/>
  <c r="L668" i="53"/>
  <c r="K668" i="53"/>
  <c r="J668" i="53"/>
  <c r="I668" i="53"/>
  <c r="Q667" i="53"/>
  <c r="N667" i="53"/>
  <c r="M667" i="53"/>
  <c r="L667" i="53"/>
  <c r="K667" i="53"/>
  <c r="J667" i="53"/>
  <c r="I667" i="53"/>
  <c r="Q666" i="53"/>
  <c r="N666" i="53"/>
  <c r="M666" i="53"/>
  <c r="L666" i="53"/>
  <c r="K666" i="53"/>
  <c r="J666" i="53"/>
  <c r="I666" i="53"/>
  <c r="Q665" i="53"/>
  <c r="N665" i="53"/>
  <c r="M665" i="53"/>
  <c r="L665" i="53"/>
  <c r="K665" i="53"/>
  <c r="J665" i="53"/>
  <c r="I665" i="53"/>
  <c r="Q664" i="53"/>
  <c r="N664" i="53"/>
  <c r="M664" i="53"/>
  <c r="L664" i="53"/>
  <c r="K664" i="53"/>
  <c r="J664" i="53"/>
  <c r="I664" i="53"/>
  <c r="Q663" i="53"/>
  <c r="N663" i="53"/>
  <c r="M663" i="53"/>
  <c r="L663" i="53"/>
  <c r="K663" i="53"/>
  <c r="J663" i="53"/>
  <c r="I663" i="53"/>
  <c r="Q662" i="53"/>
  <c r="N662" i="53"/>
  <c r="M662" i="53"/>
  <c r="L662" i="53"/>
  <c r="K662" i="53"/>
  <c r="J662" i="53"/>
  <c r="I662" i="53"/>
  <c r="Q661" i="53"/>
  <c r="N661" i="53"/>
  <c r="M661" i="53"/>
  <c r="L661" i="53"/>
  <c r="K661" i="53"/>
  <c r="J661" i="53"/>
  <c r="I661" i="53"/>
  <c r="Q660" i="53"/>
  <c r="N660" i="53"/>
  <c r="M660" i="53"/>
  <c r="L660" i="53"/>
  <c r="K660" i="53"/>
  <c r="J660" i="53"/>
  <c r="I660" i="53"/>
  <c r="Q659" i="53"/>
  <c r="N659" i="53"/>
  <c r="M659" i="53"/>
  <c r="L659" i="53"/>
  <c r="K659" i="53"/>
  <c r="J659" i="53"/>
  <c r="I659" i="53"/>
  <c r="Q658" i="53"/>
  <c r="N658" i="53"/>
  <c r="M658" i="53"/>
  <c r="L658" i="53"/>
  <c r="K658" i="53"/>
  <c r="J658" i="53"/>
  <c r="I658" i="53"/>
  <c r="Q657" i="53"/>
  <c r="N657" i="53"/>
  <c r="M657" i="53"/>
  <c r="L657" i="53"/>
  <c r="K657" i="53"/>
  <c r="J657" i="53"/>
  <c r="I657" i="53"/>
  <c r="Q656" i="53"/>
  <c r="N656" i="53"/>
  <c r="M656" i="53"/>
  <c r="L656" i="53"/>
  <c r="K656" i="53"/>
  <c r="J656" i="53"/>
  <c r="I656" i="53"/>
  <c r="Q655" i="53"/>
  <c r="N655" i="53"/>
  <c r="M655" i="53"/>
  <c r="L655" i="53"/>
  <c r="K655" i="53"/>
  <c r="J655" i="53"/>
  <c r="I655" i="53"/>
  <c r="Q654" i="53"/>
  <c r="N654" i="53"/>
  <c r="M654" i="53"/>
  <c r="L654" i="53"/>
  <c r="K654" i="53"/>
  <c r="J654" i="53"/>
  <c r="I654" i="53"/>
  <c r="Q653" i="53"/>
  <c r="N653" i="53"/>
  <c r="M653" i="53"/>
  <c r="L653" i="53"/>
  <c r="K653" i="53"/>
  <c r="J653" i="53"/>
  <c r="I653" i="53"/>
  <c r="Q652" i="53"/>
  <c r="N652" i="53"/>
  <c r="M652" i="53"/>
  <c r="L652" i="53"/>
  <c r="K652" i="53"/>
  <c r="J652" i="53"/>
  <c r="I652" i="53"/>
  <c r="Q651" i="53"/>
  <c r="N651" i="53"/>
  <c r="M651" i="53"/>
  <c r="L651" i="53"/>
  <c r="K651" i="53"/>
  <c r="J651" i="53"/>
  <c r="I651" i="53"/>
  <c r="Q650" i="53"/>
  <c r="N650" i="53"/>
  <c r="M650" i="53"/>
  <c r="L650" i="53"/>
  <c r="K650" i="53"/>
  <c r="J650" i="53"/>
  <c r="I650" i="53"/>
  <c r="Q649" i="53"/>
  <c r="N649" i="53"/>
  <c r="M649" i="53"/>
  <c r="L649" i="53"/>
  <c r="K649" i="53"/>
  <c r="J649" i="53"/>
  <c r="I649" i="53"/>
  <c r="Q648" i="53"/>
  <c r="N648" i="53"/>
  <c r="M648" i="53"/>
  <c r="L648" i="53"/>
  <c r="K648" i="53"/>
  <c r="J648" i="53"/>
  <c r="I648" i="53"/>
  <c r="Q647" i="53"/>
  <c r="N647" i="53"/>
  <c r="M647" i="53"/>
  <c r="L647" i="53"/>
  <c r="K647" i="53"/>
  <c r="J647" i="53"/>
  <c r="I647" i="53"/>
  <c r="Q646" i="53"/>
  <c r="N646" i="53"/>
  <c r="M646" i="53"/>
  <c r="L646" i="53"/>
  <c r="K646" i="53"/>
  <c r="J646" i="53"/>
  <c r="I646" i="53"/>
  <c r="Q645" i="53"/>
  <c r="N645" i="53"/>
  <c r="M645" i="53"/>
  <c r="L645" i="53"/>
  <c r="K645" i="53"/>
  <c r="J645" i="53"/>
  <c r="I645" i="53"/>
  <c r="Q644" i="53"/>
  <c r="N644" i="53"/>
  <c r="M644" i="53"/>
  <c r="L644" i="53"/>
  <c r="K644" i="53"/>
  <c r="J644" i="53"/>
  <c r="I644" i="53"/>
  <c r="Q643" i="53"/>
  <c r="N643" i="53"/>
  <c r="M643" i="53"/>
  <c r="L643" i="53"/>
  <c r="K643" i="53"/>
  <c r="J643" i="53"/>
  <c r="I643" i="53"/>
  <c r="Q642" i="53"/>
  <c r="N642" i="53"/>
  <c r="M642" i="53"/>
  <c r="L642" i="53"/>
  <c r="K642" i="53"/>
  <c r="J642" i="53"/>
  <c r="I642" i="53"/>
  <c r="Q641" i="53"/>
  <c r="N641" i="53"/>
  <c r="M641" i="53"/>
  <c r="L641" i="53"/>
  <c r="K641" i="53"/>
  <c r="J641" i="53"/>
  <c r="I641" i="53"/>
  <c r="Q640" i="53"/>
  <c r="N640" i="53"/>
  <c r="M640" i="53"/>
  <c r="L640" i="53"/>
  <c r="K640" i="53"/>
  <c r="J640" i="53"/>
  <c r="I640" i="53"/>
  <c r="Q639" i="53"/>
  <c r="N639" i="53"/>
  <c r="M639" i="53"/>
  <c r="L639" i="53"/>
  <c r="K639" i="53"/>
  <c r="J639" i="53"/>
  <c r="I639" i="53"/>
  <c r="Q638" i="53"/>
  <c r="N638" i="53"/>
  <c r="M638" i="53"/>
  <c r="L638" i="53"/>
  <c r="K638" i="53"/>
  <c r="J638" i="53"/>
  <c r="I638" i="53"/>
  <c r="Q637" i="53"/>
  <c r="N637" i="53"/>
  <c r="M637" i="53"/>
  <c r="L637" i="53"/>
  <c r="K637" i="53"/>
  <c r="J637" i="53"/>
  <c r="I637" i="53"/>
  <c r="Q636" i="53"/>
  <c r="N636" i="53"/>
  <c r="M636" i="53"/>
  <c r="L636" i="53"/>
  <c r="K636" i="53"/>
  <c r="J636" i="53"/>
  <c r="I636" i="53"/>
  <c r="Q635" i="53"/>
  <c r="N635" i="53"/>
  <c r="M635" i="53"/>
  <c r="L635" i="53"/>
  <c r="K635" i="53"/>
  <c r="J635" i="53"/>
  <c r="I635" i="53"/>
  <c r="Q634" i="53"/>
  <c r="N634" i="53"/>
  <c r="M634" i="53"/>
  <c r="L634" i="53"/>
  <c r="K634" i="53"/>
  <c r="J634" i="53"/>
  <c r="I634" i="53"/>
  <c r="Q633" i="53"/>
  <c r="N633" i="53"/>
  <c r="M633" i="53"/>
  <c r="L633" i="53"/>
  <c r="K633" i="53"/>
  <c r="J633" i="53"/>
  <c r="I633" i="53"/>
  <c r="Q632" i="53"/>
  <c r="N632" i="53"/>
  <c r="M632" i="53"/>
  <c r="L632" i="53"/>
  <c r="K632" i="53"/>
  <c r="J632" i="53"/>
  <c r="I632" i="53"/>
  <c r="Q631" i="53"/>
  <c r="N631" i="53"/>
  <c r="M631" i="53"/>
  <c r="L631" i="53"/>
  <c r="K631" i="53"/>
  <c r="J631" i="53"/>
  <c r="I631" i="53"/>
  <c r="Q630" i="53"/>
  <c r="N630" i="53"/>
  <c r="M630" i="53"/>
  <c r="L630" i="53"/>
  <c r="K630" i="53"/>
  <c r="J630" i="53"/>
  <c r="I630" i="53"/>
  <c r="Q629" i="53"/>
  <c r="N629" i="53"/>
  <c r="M629" i="53"/>
  <c r="L629" i="53"/>
  <c r="K629" i="53"/>
  <c r="J629" i="53"/>
  <c r="I629" i="53"/>
  <c r="Q628" i="53"/>
  <c r="N628" i="53"/>
  <c r="M628" i="53"/>
  <c r="L628" i="53"/>
  <c r="K628" i="53"/>
  <c r="J628" i="53"/>
  <c r="I628" i="53"/>
  <c r="Q627" i="53"/>
  <c r="N627" i="53"/>
  <c r="M627" i="53"/>
  <c r="L627" i="53"/>
  <c r="K627" i="53"/>
  <c r="J627" i="53"/>
  <c r="I627" i="53"/>
  <c r="Q626" i="53"/>
  <c r="N626" i="53"/>
  <c r="M626" i="53"/>
  <c r="L626" i="53"/>
  <c r="K626" i="53"/>
  <c r="J626" i="53"/>
  <c r="I626" i="53"/>
  <c r="Q625" i="53"/>
  <c r="N625" i="53"/>
  <c r="M625" i="53"/>
  <c r="L625" i="53"/>
  <c r="K625" i="53"/>
  <c r="J625" i="53"/>
  <c r="I625" i="53"/>
  <c r="Q624" i="53"/>
  <c r="N624" i="53"/>
  <c r="M624" i="53"/>
  <c r="L624" i="53"/>
  <c r="K624" i="53"/>
  <c r="J624" i="53"/>
  <c r="I624" i="53"/>
  <c r="Q623" i="53"/>
  <c r="N623" i="53"/>
  <c r="M623" i="53"/>
  <c r="L623" i="53"/>
  <c r="K623" i="53"/>
  <c r="J623" i="53"/>
  <c r="I623" i="53"/>
  <c r="Q622" i="53"/>
  <c r="N622" i="53"/>
  <c r="M622" i="53"/>
  <c r="L622" i="53"/>
  <c r="K622" i="53"/>
  <c r="J622" i="53"/>
  <c r="I622" i="53"/>
  <c r="Q621" i="53"/>
  <c r="N621" i="53"/>
  <c r="M621" i="53"/>
  <c r="L621" i="53"/>
  <c r="K621" i="53"/>
  <c r="J621" i="53"/>
  <c r="I621" i="53"/>
  <c r="Q620" i="53"/>
  <c r="N620" i="53"/>
  <c r="M620" i="53"/>
  <c r="L620" i="53"/>
  <c r="K620" i="53"/>
  <c r="J620" i="53"/>
  <c r="I620" i="53"/>
  <c r="Q619" i="53"/>
  <c r="N619" i="53"/>
  <c r="M619" i="53"/>
  <c r="L619" i="53"/>
  <c r="K619" i="53"/>
  <c r="J619" i="53"/>
  <c r="I619" i="53"/>
  <c r="Q618" i="53"/>
  <c r="N618" i="53"/>
  <c r="M618" i="53"/>
  <c r="L618" i="53"/>
  <c r="K618" i="53"/>
  <c r="J618" i="53"/>
  <c r="I618" i="53"/>
  <c r="Q617" i="53"/>
  <c r="N617" i="53"/>
  <c r="M617" i="53"/>
  <c r="L617" i="53"/>
  <c r="K617" i="53"/>
  <c r="J617" i="53"/>
  <c r="I617" i="53"/>
  <c r="Q616" i="53"/>
  <c r="N616" i="53"/>
  <c r="M616" i="53"/>
  <c r="L616" i="53"/>
  <c r="K616" i="53"/>
  <c r="J616" i="53"/>
  <c r="I616" i="53"/>
  <c r="Q615" i="53"/>
  <c r="N615" i="53"/>
  <c r="M615" i="53"/>
  <c r="L615" i="53"/>
  <c r="K615" i="53"/>
  <c r="J615" i="53"/>
  <c r="I615" i="53"/>
  <c r="Q614" i="53"/>
  <c r="N614" i="53"/>
  <c r="M614" i="53"/>
  <c r="L614" i="53"/>
  <c r="K614" i="53"/>
  <c r="J614" i="53"/>
  <c r="I614" i="53"/>
  <c r="Q613" i="53"/>
  <c r="N613" i="53"/>
  <c r="M613" i="53"/>
  <c r="L613" i="53"/>
  <c r="K613" i="53"/>
  <c r="J613" i="53"/>
  <c r="I613" i="53"/>
  <c r="Q612" i="53"/>
  <c r="N612" i="53"/>
  <c r="M612" i="53"/>
  <c r="L612" i="53"/>
  <c r="K612" i="53"/>
  <c r="J612" i="53"/>
  <c r="I612" i="53"/>
  <c r="Q611" i="53"/>
  <c r="N611" i="53"/>
  <c r="M611" i="53"/>
  <c r="L611" i="53"/>
  <c r="K611" i="53"/>
  <c r="J611" i="53"/>
  <c r="I611" i="53"/>
  <c r="Q610" i="53"/>
  <c r="N610" i="53"/>
  <c r="M610" i="53"/>
  <c r="L610" i="53"/>
  <c r="K610" i="53"/>
  <c r="J610" i="53"/>
  <c r="I610" i="53"/>
  <c r="Q609" i="53"/>
  <c r="N609" i="53"/>
  <c r="M609" i="53"/>
  <c r="L609" i="53"/>
  <c r="K609" i="53"/>
  <c r="J609" i="53"/>
  <c r="I609" i="53"/>
  <c r="Q608" i="53"/>
  <c r="N608" i="53"/>
  <c r="M608" i="53"/>
  <c r="L608" i="53"/>
  <c r="K608" i="53"/>
  <c r="J608" i="53"/>
  <c r="I608" i="53"/>
  <c r="Q607" i="53"/>
  <c r="N607" i="53"/>
  <c r="M607" i="53"/>
  <c r="L607" i="53"/>
  <c r="K607" i="53"/>
  <c r="J607" i="53"/>
  <c r="I607" i="53"/>
  <c r="Q606" i="53"/>
  <c r="N606" i="53"/>
  <c r="M606" i="53"/>
  <c r="L606" i="53"/>
  <c r="K606" i="53"/>
  <c r="J606" i="53"/>
  <c r="I606" i="53"/>
  <c r="Q605" i="53"/>
  <c r="N605" i="53"/>
  <c r="M605" i="53"/>
  <c r="L605" i="53"/>
  <c r="K605" i="53"/>
  <c r="J605" i="53"/>
  <c r="I605" i="53"/>
  <c r="Q604" i="53"/>
  <c r="N604" i="53"/>
  <c r="M604" i="53"/>
  <c r="L604" i="53"/>
  <c r="K604" i="53"/>
  <c r="J604" i="53"/>
  <c r="I604" i="53"/>
  <c r="Q603" i="53"/>
  <c r="N603" i="53"/>
  <c r="M603" i="53"/>
  <c r="L603" i="53"/>
  <c r="K603" i="53"/>
  <c r="J603" i="53"/>
  <c r="I603" i="53"/>
  <c r="Q602" i="53"/>
  <c r="N602" i="53"/>
  <c r="M602" i="53"/>
  <c r="L602" i="53"/>
  <c r="K602" i="53"/>
  <c r="J602" i="53"/>
  <c r="I602" i="53"/>
  <c r="Q601" i="53"/>
  <c r="N601" i="53"/>
  <c r="M601" i="53"/>
  <c r="L601" i="53"/>
  <c r="K601" i="53"/>
  <c r="J601" i="53"/>
  <c r="I601" i="53"/>
  <c r="Q600" i="53"/>
  <c r="N600" i="53"/>
  <c r="M600" i="53"/>
  <c r="L600" i="53"/>
  <c r="K600" i="53"/>
  <c r="J600" i="53"/>
  <c r="I600" i="53"/>
  <c r="Q599" i="53"/>
  <c r="N599" i="53"/>
  <c r="M599" i="53"/>
  <c r="L599" i="53"/>
  <c r="K599" i="53"/>
  <c r="J599" i="53"/>
  <c r="I599" i="53"/>
  <c r="Q598" i="53"/>
  <c r="N598" i="53"/>
  <c r="M598" i="53"/>
  <c r="L598" i="53"/>
  <c r="K598" i="53"/>
  <c r="J598" i="53"/>
  <c r="I598" i="53"/>
  <c r="Q597" i="53"/>
  <c r="N597" i="53"/>
  <c r="M597" i="53"/>
  <c r="L597" i="53"/>
  <c r="K597" i="53"/>
  <c r="J597" i="53"/>
  <c r="I597" i="53"/>
  <c r="Q596" i="53"/>
  <c r="N596" i="53"/>
  <c r="M596" i="53"/>
  <c r="L596" i="53"/>
  <c r="K596" i="53"/>
  <c r="J596" i="53"/>
  <c r="I596" i="53"/>
  <c r="Q595" i="53"/>
  <c r="N595" i="53"/>
  <c r="M595" i="53"/>
  <c r="L595" i="53"/>
  <c r="K595" i="53"/>
  <c r="J595" i="53"/>
  <c r="I595" i="53"/>
  <c r="Q594" i="53"/>
  <c r="N594" i="53"/>
  <c r="M594" i="53"/>
  <c r="L594" i="53"/>
  <c r="K594" i="53"/>
  <c r="J594" i="53"/>
  <c r="I594" i="53"/>
  <c r="Q593" i="53"/>
  <c r="N593" i="53"/>
  <c r="M593" i="53"/>
  <c r="L593" i="53"/>
  <c r="K593" i="53"/>
  <c r="J593" i="53"/>
  <c r="I593" i="53"/>
  <c r="Q592" i="53"/>
  <c r="N592" i="53"/>
  <c r="M592" i="53"/>
  <c r="L592" i="53"/>
  <c r="K592" i="53"/>
  <c r="J592" i="53"/>
  <c r="I592" i="53"/>
  <c r="Q591" i="53"/>
  <c r="N591" i="53"/>
  <c r="M591" i="53"/>
  <c r="L591" i="53"/>
  <c r="K591" i="53"/>
  <c r="J591" i="53"/>
  <c r="I591" i="53"/>
  <c r="Q590" i="53"/>
  <c r="N590" i="53"/>
  <c r="M590" i="53"/>
  <c r="L590" i="53"/>
  <c r="K590" i="53"/>
  <c r="J590" i="53"/>
  <c r="I590" i="53"/>
  <c r="Q589" i="53"/>
  <c r="N589" i="53"/>
  <c r="M589" i="53"/>
  <c r="L589" i="53"/>
  <c r="K589" i="53"/>
  <c r="J589" i="53"/>
  <c r="I589" i="53"/>
  <c r="Q588" i="53"/>
  <c r="N588" i="53"/>
  <c r="M588" i="53"/>
  <c r="L588" i="53"/>
  <c r="K588" i="53"/>
  <c r="J588" i="53"/>
  <c r="I588" i="53"/>
  <c r="Q587" i="53"/>
  <c r="N587" i="53"/>
  <c r="M587" i="53"/>
  <c r="L587" i="53"/>
  <c r="K587" i="53"/>
  <c r="J587" i="53"/>
  <c r="I587" i="53"/>
  <c r="Q586" i="53"/>
  <c r="N586" i="53"/>
  <c r="M586" i="53"/>
  <c r="L586" i="53"/>
  <c r="K586" i="53"/>
  <c r="J586" i="53"/>
  <c r="I586" i="53"/>
  <c r="Q585" i="53"/>
  <c r="N585" i="53"/>
  <c r="M585" i="53"/>
  <c r="L585" i="53"/>
  <c r="K585" i="53"/>
  <c r="J585" i="53"/>
  <c r="I585" i="53"/>
  <c r="Q584" i="53"/>
  <c r="N584" i="53"/>
  <c r="M584" i="53"/>
  <c r="L584" i="53"/>
  <c r="K584" i="53"/>
  <c r="J584" i="53"/>
  <c r="I584" i="53"/>
  <c r="Q583" i="53"/>
  <c r="N583" i="53"/>
  <c r="M583" i="53"/>
  <c r="L583" i="53"/>
  <c r="K583" i="53"/>
  <c r="J583" i="53"/>
  <c r="I583" i="53"/>
  <c r="Q582" i="53"/>
  <c r="N582" i="53"/>
  <c r="M582" i="53"/>
  <c r="L582" i="53"/>
  <c r="K582" i="53"/>
  <c r="J582" i="53"/>
  <c r="I582" i="53"/>
  <c r="Q581" i="53"/>
  <c r="N581" i="53"/>
  <c r="M581" i="53"/>
  <c r="L581" i="53"/>
  <c r="K581" i="53"/>
  <c r="J581" i="53"/>
  <c r="I581" i="53"/>
  <c r="Q580" i="53"/>
  <c r="N580" i="53"/>
  <c r="M580" i="53"/>
  <c r="L580" i="53"/>
  <c r="K580" i="53"/>
  <c r="J580" i="53"/>
  <c r="I580" i="53"/>
  <c r="Q579" i="53"/>
  <c r="N579" i="53"/>
  <c r="M579" i="53"/>
  <c r="L579" i="53"/>
  <c r="K579" i="53"/>
  <c r="J579" i="53"/>
  <c r="I579" i="53"/>
  <c r="Q578" i="53"/>
  <c r="N578" i="53"/>
  <c r="M578" i="53"/>
  <c r="L578" i="53"/>
  <c r="K578" i="53"/>
  <c r="J578" i="53"/>
  <c r="I578" i="53"/>
  <c r="Q577" i="53"/>
  <c r="N577" i="53"/>
  <c r="M577" i="53"/>
  <c r="L577" i="53"/>
  <c r="K577" i="53"/>
  <c r="J577" i="53"/>
  <c r="I577" i="53"/>
  <c r="Q576" i="53"/>
  <c r="N576" i="53"/>
  <c r="M576" i="53"/>
  <c r="L576" i="53"/>
  <c r="K576" i="53"/>
  <c r="J576" i="53"/>
  <c r="I576" i="53"/>
  <c r="Q575" i="53"/>
  <c r="N575" i="53"/>
  <c r="M575" i="53"/>
  <c r="L575" i="53"/>
  <c r="K575" i="53"/>
  <c r="J575" i="53"/>
  <c r="I575" i="53"/>
  <c r="Q574" i="53"/>
  <c r="N574" i="53"/>
  <c r="M574" i="53"/>
  <c r="L574" i="53"/>
  <c r="K574" i="53"/>
  <c r="J574" i="53"/>
  <c r="I574" i="53"/>
  <c r="Q573" i="53"/>
  <c r="N573" i="53"/>
  <c r="M573" i="53"/>
  <c r="L573" i="53"/>
  <c r="K573" i="53"/>
  <c r="J573" i="53"/>
  <c r="I573" i="53"/>
  <c r="Q572" i="53"/>
  <c r="N572" i="53"/>
  <c r="M572" i="53"/>
  <c r="L572" i="53"/>
  <c r="K572" i="53"/>
  <c r="J572" i="53"/>
  <c r="I572" i="53"/>
  <c r="Q571" i="53"/>
  <c r="N571" i="53"/>
  <c r="M571" i="53"/>
  <c r="L571" i="53"/>
  <c r="K571" i="53"/>
  <c r="J571" i="53"/>
  <c r="I571" i="53"/>
  <c r="Q570" i="53"/>
  <c r="N570" i="53"/>
  <c r="M570" i="53"/>
  <c r="L570" i="53"/>
  <c r="K570" i="53"/>
  <c r="J570" i="53"/>
  <c r="I570" i="53"/>
  <c r="Q569" i="53"/>
  <c r="N569" i="53"/>
  <c r="M569" i="53"/>
  <c r="L569" i="53"/>
  <c r="K569" i="53"/>
  <c r="J569" i="53"/>
  <c r="I569" i="53"/>
  <c r="Q568" i="53"/>
  <c r="N568" i="53"/>
  <c r="M568" i="53"/>
  <c r="L568" i="53"/>
  <c r="K568" i="53"/>
  <c r="J568" i="53"/>
  <c r="I568" i="53"/>
  <c r="Q567" i="53"/>
  <c r="N567" i="53"/>
  <c r="M567" i="53"/>
  <c r="L567" i="53"/>
  <c r="K567" i="53"/>
  <c r="J567" i="53"/>
  <c r="I567" i="53"/>
  <c r="Q566" i="53"/>
  <c r="N566" i="53"/>
  <c r="M566" i="53"/>
  <c r="L566" i="53"/>
  <c r="K566" i="53"/>
  <c r="J566" i="53"/>
  <c r="I566" i="53"/>
  <c r="Q565" i="53"/>
  <c r="N565" i="53"/>
  <c r="M565" i="53"/>
  <c r="L565" i="53"/>
  <c r="K565" i="53"/>
  <c r="J565" i="53"/>
  <c r="I565" i="53"/>
  <c r="Q564" i="53"/>
  <c r="N564" i="53"/>
  <c r="M564" i="53"/>
  <c r="L564" i="53"/>
  <c r="K564" i="53"/>
  <c r="J564" i="53"/>
  <c r="I564" i="53"/>
  <c r="Q563" i="53"/>
  <c r="N563" i="53"/>
  <c r="M563" i="53"/>
  <c r="L563" i="53"/>
  <c r="K563" i="53"/>
  <c r="J563" i="53"/>
  <c r="I563" i="53"/>
  <c r="Q562" i="53"/>
  <c r="N562" i="53"/>
  <c r="M562" i="53"/>
  <c r="L562" i="53"/>
  <c r="K562" i="53"/>
  <c r="J562" i="53"/>
  <c r="I562" i="53"/>
  <c r="Q561" i="53"/>
  <c r="N561" i="53"/>
  <c r="M561" i="53"/>
  <c r="L561" i="53"/>
  <c r="K561" i="53"/>
  <c r="J561" i="53"/>
  <c r="I561" i="53"/>
  <c r="Q560" i="53"/>
  <c r="N560" i="53"/>
  <c r="M560" i="53"/>
  <c r="L560" i="53"/>
  <c r="K560" i="53"/>
  <c r="J560" i="53"/>
  <c r="I560" i="53"/>
  <c r="Q559" i="53"/>
  <c r="N559" i="53"/>
  <c r="M559" i="53"/>
  <c r="L559" i="53"/>
  <c r="K559" i="53"/>
  <c r="J559" i="53"/>
  <c r="I559" i="53"/>
  <c r="Q558" i="53"/>
  <c r="N558" i="53"/>
  <c r="M558" i="53"/>
  <c r="L558" i="53"/>
  <c r="K558" i="53"/>
  <c r="J558" i="53"/>
  <c r="I558" i="53"/>
  <c r="Q557" i="53"/>
  <c r="N557" i="53"/>
  <c r="M557" i="53"/>
  <c r="L557" i="53"/>
  <c r="K557" i="53"/>
  <c r="J557" i="53"/>
  <c r="I557" i="53"/>
  <c r="Q556" i="53"/>
  <c r="N556" i="53"/>
  <c r="M556" i="53"/>
  <c r="L556" i="53"/>
  <c r="K556" i="53"/>
  <c r="J556" i="53"/>
  <c r="I556" i="53"/>
  <c r="Q555" i="53"/>
  <c r="N555" i="53"/>
  <c r="M555" i="53"/>
  <c r="L555" i="53"/>
  <c r="K555" i="53"/>
  <c r="J555" i="53"/>
  <c r="I555" i="53"/>
  <c r="Q554" i="53"/>
  <c r="N554" i="53"/>
  <c r="M554" i="53"/>
  <c r="L554" i="53"/>
  <c r="K554" i="53"/>
  <c r="J554" i="53"/>
  <c r="I554" i="53"/>
  <c r="Q553" i="53"/>
  <c r="N553" i="53"/>
  <c r="M553" i="53"/>
  <c r="L553" i="53"/>
  <c r="K553" i="53"/>
  <c r="J553" i="53"/>
  <c r="I553" i="53"/>
  <c r="Q552" i="53"/>
  <c r="N552" i="53"/>
  <c r="M552" i="53"/>
  <c r="L552" i="53"/>
  <c r="K552" i="53"/>
  <c r="J552" i="53"/>
  <c r="I552" i="53"/>
  <c r="Q551" i="53"/>
  <c r="N551" i="53"/>
  <c r="M551" i="53"/>
  <c r="L551" i="53"/>
  <c r="K551" i="53"/>
  <c r="J551" i="53"/>
  <c r="I551" i="53"/>
  <c r="Q550" i="53"/>
  <c r="N550" i="53"/>
  <c r="M550" i="53"/>
  <c r="L550" i="53"/>
  <c r="K550" i="53"/>
  <c r="J550" i="53"/>
  <c r="I550" i="53"/>
  <c r="Q549" i="53"/>
  <c r="N549" i="53"/>
  <c r="M549" i="53"/>
  <c r="L549" i="53"/>
  <c r="K549" i="53"/>
  <c r="J549" i="53"/>
  <c r="I549" i="53"/>
  <c r="Q548" i="53"/>
  <c r="N548" i="53"/>
  <c r="M548" i="53"/>
  <c r="L548" i="53"/>
  <c r="K548" i="53"/>
  <c r="J548" i="53"/>
  <c r="I548" i="53"/>
  <c r="Q547" i="53"/>
  <c r="N547" i="53"/>
  <c r="M547" i="53"/>
  <c r="L547" i="53"/>
  <c r="K547" i="53"/>
  <c r="J547" i="53"/>
  <c r="I547" i="53"/>
  <c r="Q546" i="53"/>
  <c r="N546" i="53"/>
  <c r="M546" i="53"/>
  <c r="L546" i="53"/>
  <c r="K546" i="53"/>
  <c r="J546" i="53"/>
  <c r="I546" i="53"/>
  <c r="Q545" i="53"/>
  <c r="N545" i="53"/>
  <c r="M545" i="53"/>
  <c r="L545" i="53"/>
  <c r="K545" i="53"/>
  <c r="J545" i="53"/>
  <c r="I545" i="53"/>
  <c r="Q544" i="53"/>
  <c r="N544" i="53"/>
  <c r="M544" i="53"/>
  <c r="L544" i="53"/>
  <c r="K544" i="53"/>
  <c r="J544" i="53"/>
  <c r="I544" i="53"/>
  <c r="Q543" i="53"/>
  <c r="N543" i="53"/>
  <c r="M543" i="53"/>
  <c r="L543" i="53"/>
  <c r="K543" i="53"/>
  <c r="J543" i="53"/>
  <c r="I543" i="53"/>
  <c r="Q542" i="53"/>
  <c r="N542" i="53"/>
  <c r="M542" i="53"/>
  <c r="L542" i="53"/>
  <c r="K542" i="53"/>
  <c r="J542" i="53"/>
  <c r="I542" i="53"/>
  <c r="Q541" i="53"/>
  <c r="N541" i="53"/>
  <c r="M541" i="53"/>
  <c r="L541" i="53"/>
  <c r="K541" i="53"/>
  <c r="J541" i="53"/>
  <c r="I541" i="53"/>
  <c r="Q540" i="53"/>
  <c r="N540" i="53"/>
  <c r="M540" i="53"/>
  <c r="L540" i="53"/>
  <c r="K540" i="53"/>
  <c r="J540" i="53"/>
  <c r="I540" i="53"/>
  <c r="Q539" i="53"/>
  <c r="N539" i="53"/>
  <c r="M539" i="53"/>
  <c r="L539" i="53"/>
  <c r="K539" i="53"/>
  <c r="J539" i="53"/>
  <c r="I539" i="53"/>
  <c r="Q538" i="53"/>
  <c r="N538" i="53"/>
  <c r="M538" i="53"/>
  <c r="L538" i="53"/>
  <c r="K538" i="53"/>
  <c r="J538" i="53"/>
  <c r="I538" i="53"/>
  <c r="Q537" i="53"/>
  <c r="N537" i="53"/>
  <c r="M537" i="53"/>
  <c r="L537" i="53"/>
  <c r="K537" i="53"/>
  <c r="J537" i="53"/>
  <c r="I537" i="53"/>
  <c r="Q536" i="53"/>
  <c r="N536" i="53"/>
  <c r="M536" i="53"/>
  <c r="L536" i="53"/>
  <c r="K536" i="53"/>
  <c r="J536" i="53"/>
  <c r="I536" i="53"/>
  <c r="Q535" i="53"/>
  <c r="N535" i="53"/>
  <c r="M535" i="53"/>
  <c r="L535" i="53"/>
  <c r="K535" i="53"/>
  <c r="J535" i="53"/>
  <c r="I535" i="53"/>
  <c r="Q534" i="53"/>
  <c r="N534" i="53"/>
  <c r="M534" i="53"/>
  <c r="L534" i="53"/>
  <c r="K534" i="53"/>
  <c r="J534" i="53"/>
  <c r="I534" i="53"/>
  <c r="Q533" i="53"/>
  <c r="N533" i="53"/>
  <c r="M533" i="53"/>
  <c r="L533" i="53"/>
  <c r="K533" i="53"/>
  <c r="J533" i="53"/>
  <c r="I533" i="53"/>
  <c r="Q532" i="53"/>
  <c r="N532" i="53"/>
  <c r="M532" i="53"/>
  <c r="L532" i="53"/>
  <c r="K532" i="53"/>
  <c r="J532" i="53"/>
  <c r="I532" i="53"/>
  <c r="Q531" i="53"/>
  <c r="N531" i="53"/>
  <c r="M531" i="53"/>
  <c r="L531" i="53"/>
  <c r="K531" i="53"/>
  <c r="J531" i="53"/>
  <c r="I531" i="53"/>
  <c r="Q530" i="53"/>
  <c r="N530" i="53"/>
  <c r="M530" i="53"/>
  <c r="L530" i="53"/>
  <c r="K530" i="53"/>
  <c r="J530" i="53"/>
  <c r="I530" i="53"/>
  <c r="Q529" i="53"/>
  <c r="N529" i="53"/>
  <c r="M529" i="53"/>
  <c r="L529" i="53"/>
  <c r="K529" i="53"/>
  <c r="J529" i="53"/>
  <c r="I529" i="53"/>
  <c r="Q528" i="53"/>
  <c r="N528" i="53"/>
  <c r="M528" i="53"/>
  <c r="L528" i="53"/>
  <c r="K528" i="53"/>
  <c r="J528" i="53"/>
  <c r="I528" i="53"/>
  <c r="Q527" i="53"/>
  <c r="N527" i="53"/>
  <c r="M527" i="53"/>
  <c r="L527" i="53"/>
  <c r="K527" i="53"/>
  <c r="J527" i="53"/>
  <c r="I527" i="53"/>
  <c r="Q526" i="53"/>
  <c r="N526" i="53"/>
  <c r="M526" i="53"/>
  <c r="L526" i="53"/>
  <c r="K526" i="53"/>
  <c r="J526" i="53"/>
  <c r="I526" i="53"/>
  <c r="Q525" i="53"/>
  <c r="N525" i="53"/>
  <c r="M525" i="53"/>
  <c r="L525" i="53"/>
  <c r="K525" i="53"/>
  <c r="J525" i="53"/>
  <c r="I525" i="53"/>
  <c r="Q524" i="53"/>
  <c r="N524" i="53"/>
  <c r="M524" i="53"/>
  <c r="L524" i="53"/>
  <c r="K524" i="53"/>
  <c r="J524" i="53"/>
  <c r="I524" i="53"/>
  <c r="Q523" i="53"/>
  <c r="N523" i="53"/>
  <c r="M523" i="53"/>
  <c r="L523" i="53"/>
  <c r="K523" i="53"/>
  <c r="J523" i="53"/>
  <c r="I523" i="53"/>
  <c r="Q522" i="53"/>
  <c r="N522" i="53"/>
  <c r="M522" i="53"/>
  <c r="L522" i="53"/>
  <c r="K522" i="53"/>
  <c r="J522" i="53"/>
  <c r="I522" i="53"/>
  <c r="Q521" i="53"/>
  <c r="N521" i="53"/>
  <c r="M521" i="53"/>
  <c r="L521" i="53"/>
  <c r="K521" i="53"/>
  <c r="J521" i="53"/>
  <c r="I521" i="53"/>
  <c r="Q520" i="53"/>
  <c r="N520" i="53"/>
  <c r="M520" i="53"/>
  <c r="L520" i="53"/>
  <c r="K520" i="53"/>
  <c r="J520" i="53"/>
  <c r="I520" i="53"/>
  <c r="Q519" i="53"/>
  <c r="N519" i="53"/>
  <c r="M519" i="53"/>
  <c r="L519" i="53"/>
  <c r="K519" i="53"/>
  <c r="J519" i="53"/>
  <c r="I519" i="53"/>
  <c r="Q518" i="53"/>
  <c r="N518" i="53"/>
  <c r="M518" i="53"/>
  <c r="L518" i="53"/>
  <c r="K518" i="53"/>
  <c r="J518" i="53"/>
  <c r="I518" i="53"/>
  <c r="Q517" i="53"/>
  <c r="N517" i="53"/>
  <c r="M517" i="53"/>
  <c r="L517" i="53"/>
  <c r="K517" i="53"/>
  <c r="J517" i="53"/>
  <c r="I517" i="53"/>
  <c r="Q516" i="53"/>
  <c r="N516" i="53"/>
  <c r="M516" i="53"/>
  <c r="L516" i="53"/>
  <c r="K516" i="53"/>
  <c r="J516" i="53"/>
  <c r="I516" i="53"/>
  <c r="Q515" i="53"/>
  <c r="N515" i="53"/>
  <c r="M515" i="53"/>
  <c r="L515" i="53"/>
  <c r="K515" i="53"/>
  <c r="J515" i="53"/>
  <c r="I515" i="53"/>
  <c r="Q514" i="53"/>
  <c r="N514" i="53"/>
  <c r="M514" i="53"/>
  <c r="L514" i="53"/>
  <c r="K514" i="53"/>
  <c r="J514" i="53"/>
  <c r="I514" i="53"/>
  <c r="Q513" i="53"/>
  <c r="N513" i="53"/>
  <c r="M513" i="53"/>
  <c r="L513" i="53"/>
  <c r="K513" i="53"/>
  <c r="J513" i="53"/>
  <c r="I513" i="53"/>
  <c r="Q512" i="53"/>
  <c r="N512" i="53"/>
  <c r="M512" i="53"/>
  <c r="L512" i="53"/>
  <c r="K512" i="53"/>
  <c r="J512" i="53"/>
  <c r="I512" i="53"/>
  <c r="Q511" i="53"/>
  <c r="N511" i="53"/>
  <c r="M511" i="53"/>
  <c r="L511" i="53"/>
  <c r="K511" i="53"/>
  <c r="J511" i="53"/>
  <c r="I511" i="53"/>
  <c r="Q510" i="53"/>
  <c r="N510" i="53"/>
  <c r="M510" i="53"/>
  <c r="L510" i="53"/>
  <c r="K510" i="53"/>
  <c r="J510" i="53"/>
  <c r="I510" i="53"/>
  <c r="Q509" i="53"/>
  <c r="N509" i="53"/>
  <c r="M509" i="53"/>
  <c r="L509" i="53"/>
  <c r="K509" i="53"/>
  <c r="J509" i="53"/>
  <c r="I509" i="53"/>
  <c r="Q508" i="53"/>
  <c r="N508" i="53"/>
  <c r="M508" i="53"/>
  <c r="L508" i="53"/>
  <c r="K508" i="53"/>
  <c r="J508" i="53"/>
  <c r="I508" i="53"/>
  <c r="Q507" i="53"/>
  <c r="N507" i="53"/>
  <c r="M507" i="53"/>
  <c r="L507" i="53"/>
  <c r="K507" i="53"/>
  <c r="J507" i="53"/>
  <c r="I507" i="53"/>
  <c r="Q506" i="53"/>
  <c r="N506" i="53"/>
  <c r="M506" i="53"/>
  <c r="L506" i="53"/>
  <c r="K506" i="53"/>
  <c r="J506" i="53"/>
  <c r="I506" i="53"/>
  <c r="Q505" i="53"/>
  <c r="N505" i="53"/>
  <c r="M505" i="53"/>
  <c r="L505" i="53"/>
  <c r="K505" i="53"/>
  <c r="J505" i="53"/>
  <c r="I505" i="53"/>
  <c r="Q504" i="53"/>
  <c r="N504" i="53"/>
  <c r="M504" i="53"/>
  <c r="L504" i="53"/>
  <c r="K504" i="53"/>
  <c r="J504" i="53"/>
  <c r="I504" i="53"/>
  <c r="Q503" i="53"/>
  <c r="N503" i="53"/>
  <c r="M503" i="53"/>
  <c r="L503" i="53"/>
  <c r="K503" i="53"/>
  <c r="J503" i="53"/>
  <c r="I503" i="53"/>
  <c r="Q502" i="53"/>
  <c r="N502" i="53"/>
  <c r="M502" i="53"/>
  <c r="L502" i="53"/>
  <c r="K502" i="53"/>
  <c r="J502" i="53"/>
  <c r="I502" i="53"/>
  <c r="Q501" i="53"/>
  <c r="N501" i="53"/>
  <c r="M501" i="53"/>
  <c r="L501" i="53"/>
  <c r="K501" i="53"/>
  <c r="J501" i="53"/>
  <c r="I501" i="53"/>
  <c r="Q500" i="53"/>
  <c r="N500" i="53"/>
  <c r="M500" i="53"/>
  <c r="L500" i="53"/>
  <c r="K500" i="53"/>
  <c r="J500" i="53"/>
  <c r="I500" i="53"/>
  <c r="Q499" i="53"/>
  <c r="N499" i="53"/>
  <c r="M499" i="53"/>
  <c r="L499" i="53"/>
  <c r="K499" i="53"/>
  <c r="J499" i="53"/>
  <c r="I499" i="53"/>
  <c r="Q498" i="53"/>
  <c r="N498" i="53"/>
  <c r="M498" i="53"/>
  <c r="L498" i="53"/>
  <c r="K498" i="53"/>
  <c r="J498" i="53"/>
  <c r="I498" i="53"/>
  <c r="Q497" i="53"/>
  <c r="N497" i="53"/>
  <c r="M497" i="53"/>
  <c r="L497" i="53"/>
  <c r="K497" i="53"/>
  <c r="J497" i="53"/>
  <c r="I497" i="53"/>
  <c r="Q496" i="53"/>
  <c r="N496" i="53"/>
  <c r="M496" i="53"/>
  <c r="L496" i="53"/>
  <c r="K496" i="53"/>
  <c r="J496" i="53"/>
  <c r="I496" i="53"/>
  <c r="Q495" i="53"/>
  <c r="N495" i="53"/>
  <c r="M495" i="53"/>
  <c r="L495" i="53"/>
  <c r="K495" i="53"/>
  <c r="J495" i="53"/>
  <c r="I495" i="53"/>
  <c r="Q494" i="53"/>
  <c r="N494" i="53"/>
  <c r="M494" i="53"/>
  <c r="L494" i="53"/>
  <c r="K494" i="53"/>
  <c r="J494" i="53"/>
  <c r="I494" i="53"/>
  <c r="Q493" i="53"/>
  <c r="N493" i="53"/>
  <c r="M493" i="53"/>
  <c r="L493" i="53"/>
  <c r="K493" i="53"/>
  <c r="J493" i="53"/>
  <c r="I493" i="53"/>
  <c r="Q489" i="53"/>
  <c r="N489" i="53"/>
  <c r="M489" i="53"/>
  <c r="L489" i="53"/>
  <c r="K489" i="53"/>
  <c r="J489" i="53"/>
  <c r="I489" i="53"/>
  <c r="Q488" i="53"/>
  <c r="N488" i="53"/>
  <c r="M488" i="53"/>
  <c r="L488" i="53"/>
  <c r="K488" i="53"/>
  <c r="J488" i="53"/>
  <c r="I488" i="53"/>
  <c r="Q487" i="53"/>
  <c r="N487" i="53"/>
  <c r="M487" i="53"/>
  <c r="L487" i="53"/>
  <c r="K487" i="53"/>
  <c r="J487" i="53"/>
  <c r="I487" i="53"/>
  <c r="Q486" i="53"/>
  <c r="N486" i="53"/>
  <c r="M486" i="53"/>
  <c r="L486" i="53"/>
  <c r="K486" i="53"/>
  <c r="J486" i="53"/>
  <c r="I486" i="53"/>
  <c r="Q485" i="53"/>
  <c r="N485" i="53"/>
  <c r="M485" i="53"/>
  <c r="L485" i="53"/>
  <c r="K485" i="53"/>
  <c r="J485" i="53"/>
  <c r="I485" i="53"/>
  <c r="Q484" i="53"/>
  <c r="N484" i="53"/>
  <c r="M484" i="53"/>
  <c r="L484" i="53"/>
  <c r="K484" i="53"/>
  <c r="J484" i="53"/>
  <c r="I484" i="53"/>
  <c r="Q483" i="53"/>
  <c r="N483" i="53"/>
  <c r="M483" i="53"/>
  <c r="L483" i="53"/>
  <c r="K483" i="53"/>
  <c r="J483" i="53"/>
  <c r="I483" i="53"/>
  <c r="Q482" i="53"/>
  <c r="N482" i="53"/>
  <c r="M482" i="53"/>
  <c r="L482" i="53"/>
  <c r="K482" i="53"/>
  <c r="J482" i="53"/>
  <c r="I482" i="53"/>
  <c r="Q481" i="53"/>
  <c r="N481" i="53"/>
  <c r="M481" i="53"/>
  <c r="L481" i="53"/>
  <c r="K481" i="53"/>
  <c r="J481" i="53"/>
  <c r="I481" i="53"/>
  <c r="Q480" i="53"/>
  <c r="N480" i="53"/>
  <c r="M480" i="53"/>
  <c r="L480" i="53"/>
  <c r="K480" i="53"/>
  <c r="J480" i="53"/>
  <c r="I480" i="53"/>
  <c r="Q479" i="53"/>
  <c r="N479" i="53"/>
  <c r="M479" i="53"/>
  <c r="L479" i="53"/>
  <c r="K479" i="53"/>
  <c r="J479" i="53"/>
  <c r="I479" i="53"/>
  <c r="Q478" i="53"/>
  <c r="N478" i="53"/>
  <c r="M478" i="53"/>
  <c r="L478" i="53"/>
  <c r="K478" i="53"/>
  <c r="J478" i="53"/>
  <c r="I478" i="53"/>
  <c r="Q477" i="53"/>
  <c r="N477" i="53"/>
  <c r="M477" i="53"/>
  <c r="L477" i="53"/>
  <c r="K477" i="53"/>
  <c r="J477" i="53"/>
  <c r="I477" i="53"/>
  <c r="Q476" i="53"/>
  <c r="N476" i="53"/>
  <c r="M476" i="53"/>
  <c r="L476" i="53"/>
  <c r="K476" i="53"/>
  <c r="J476" i="53"/>
  <c r="I476" i="53"/>
  <c r="Q475" i="53"/>
  <c r="N475" i="53"/>
  <c r="M475" i="53"/>
  <c r="L475" i="53"/>
  <c r="K475" i="53"/>
  <c r="J475" i="53"/>
  <c r="I475" i="53"/>
  <c r="Q474" i="53"/>
  <c r="N474" i="53"/>
  <c r="M474" i="53"/>
  <c r="L474" i="53"/>
  <c r="K474" i="53"/>
  <c r="J474" i="53"/>
  <c r="I474" i="53"/>
  <c r="AC692" i="53"/>
  <c r="AC691" i="53"/>
  <c r="AC690" i="53"/>
  <c r="AC689" i="53"/>
  <c r="AC688" i="53"/>
  <c r="AC687" i="53"/>
  <c r="AC686" i="53"/>
  <c r="AC685" i="53"/>
  <c r="AC684" i="53"/>
  <c r="AC683" i="53"/>
  <c r="AC682" i="53"/>
  <c r="AC681" i="53"/>
  <c r="AC680" i="53"/>
  <c r="AC679" i="53"/>
  <c r="AC678" i="53"/>
  <c r="AC677" i="53"/>
  <c r="AC676" i="53"/>
  <c r="AC675" i="53"/>
  <c r="AC674" i="53"/>
  <c r="AC673" i="53"/>
  <c r="AC672" i="53"/>
  <c r="AC671" i="53"/>
  <c r="AC670" i="53"/>
  <c r="AC669" i="53"/>
  <c r="AC668" i="53"/>
  <c r="AC667" i="53"/>
  <c r="AC666" i="53"/>
  <c r="AC665" i="53"/>
  <c r="AC664" i="53"/>
  <c r="AC663" i="53"/>
  <c r="AC662" i="53"/>
  <c r="AC661" i="53"/>
  <c r="AC660" i="53"/>
  <c r="AC659" i="53"/>
  <c r="AC658" i="53"/>
  <c r="AC657" i="53"/>
  <c r="AC656" i="53"/>
  <c r="AC655" i="53"/>
  <c r="AC654" i="53"/>
  <c r="AC653" i="53"/>
  <c r="AC652" i="53"/>
  <c r="AC651" i="53"/>
  <c r="AC650" i="53"/>
  <c r="AC649" i="53"/>
  <c r="AC648" i="53"/>
  <c r="AC647" i="53"/>
  <c r="AC646" i="53"/>
  <c r="AC645" i="53"/>
  <c r="AC644" i="53"/>
  <c r="AC643" i="53"/>
  <c r="AC642" i="53"/>
  <c r="AC641" i="53"/>
  <c r="AC640" i="53"/>
  <c r="AC639" i="53"/>
  <c r="AC638" i="53"/>
  <c r="AC637" i="53"/>
  <c r="AC636" i="53"/>
  <c r="AC635" i="53"/>
  <c r="AC634" i="53"/>
  <c r="AC633" i="53"/>
  <c r="AC632" i="53"/>
  <c r="AC631" i="53"/>
  <c r="AC630" i="53"/>
  <c r="AC629" i="53"/>
  <c r="AC628" i="53"/>
  <c r="AC627" i="53"/>
  <c r="AC626" i="53"/>
  <c r="AC625" i="53"/>
  <c r="AC624" i="53"/>
  <c r="AC623" i="53"/>
  <c r="AC622" i="53"/>
  <c r="AC621" i="53"/>
  <c r="AC620" i="53"/>
  <c r="AC619" i="53"/>
  <c r="AC618" i="53"/>
  <c r="AC617" i="53"/>
  <c r="AC616" i="53"/>
  <c r="AC615" i="53"/>
  <c r="AC614" i="53"/>
  <c r="AC613" i="53"/>
  <c r="AC612" i="53"/>
  <c r="AC611" i="53"/>
  <c r="AC610" i="53"/>
  <c r="AC609" i="53"/>
  <c r="AC608" i="53"/>
  <c r="AC607" i="53"/>
  <c r="AC606" i="53"/>
  <c r="AC605" i="53"/>
  <c r="AC604" i="53"/>
  <c r="AC603" i="53"/>
  <c r="AC602" i="53"/>
  <c r="AC601" i="53"/>
  <c r="AC600" i="53"/>
  <c r="AC599" i="53"/>
  <c r="AC598" i="53"/>
  <c r="AC597" i="53"/>
  <c r="AC596" i="53"/>
  <c r="AC595" i="53"/>
  <c r="AC594" i="53"/>
  <c r="AC593" i="53"/>
  <c r="AC592" i="53"/>
  <c r="AC591" i="53"/>
  <c r="AC590" i="53"/>
  <c r="AC589" i="53"/>
  <c r="AC588" i="53"/>
  <c r="AC587" i="53"/>
  <c r="AC586" i="53"/>
  <c r="AC585" i="53"/>
  <c r="AC584" i="53"/>
  <c r="AC583" i="53"/>
  <c r="AC582" i="53"/>
  <c r="AC581" i="53"/>
  <c r="AC580" i="53"/>
  <c r="AC579" i="53"/>
  <c r="AC578" i="53"/>
  <c r="AC577" i="53"/>
  <c r="AC576" i="53"/>
  <c r="AC575" i="53"/>
  <c r="AC574" i="53"/>
  <c r="AC573" i="53"/>
  <c r="AC572" i="53"/>
  <c r="AC571" i="53"/>
  <c r="AC570" i="53"/>
  <c r="AC569" i="53"/>
  <c r="AC568" i="53"/>
  <c r="AC567" i="53"/>
  <c r="AC566" i="53"/>
  <c r="AC565" i="53"/>
  <c r="AC564" i="53"/>
  <c r="AC563" i="53"/>
  <c r="AC562" i="53"/>
  <c r="AC561" i="53"/>
  <c r="AC560" i="53"/>
  <c r="AC559" i="53"/>
  <c r="AC558" i="53"/>
  <c r="AC557" i="53"/>
  <c r="AC556" i="53"/>
  <c r="AC555" i="53"/>
  <c r="AC554" i="53"/>
  <c r="AC553" i="53"/>
  <c r="AC552" i="53"/>
  <c r="AC551" i="53"/>
  <c r="AC550" i="53"/>
  <c r="AC549" i="53"/>
  <c r="AC548" i="53"/>
  <c r="AC547" i="53"/>
  <c r="AC546" i="53"/>
  <c r="AC545" i="53"/>
  <c r="AC544" i="53"/>
  <c r="AC543" i="53"/>
  <c r="AC542" i="53"/>
  <c r="AC541" i="53"/>
  <c r="AC540" i="53"/>
  <c r="AC539" i="53"/>
  <c r="AC538" i="53"/>
  <c r="AC537" i="53"/>
  <c r="AC536" i="53"/>
  <c r="AC535" i="53"/>
  <c r="AC534" i="53"/>
  <c r="AC533" i="53"/>
  <c r="AC532" i="53"/>
  <c r="AC531" i="53"/>
  <c r="AC530" i="53"/>
  <c r="AC529" i="53"/>
  <c r="AC528" i="53"/>
  <c r="AC527" i="53"/>
  <c r="AC526" i="53"/>
  <c r="AC525" i="53"/>
  <c r="AC524" i="53"/>
  <c r="AC523" i="53"/>
  <c r="AC522" i="53"/>
  <c r="AC521" i="53"/>
  <c r="AC520" i="53"/>
  <c r="AC519" i="53"/>
  <c r="AC518" i="53"/>
  <c r="AC517" i="53"/>
  <c r="AC516" i="53"/>
  <c r="AC515" i="53"/>
  <c r="AC514" i="53"/>
  <c r="AC513" i="53"/>
  <c r="AC512" i="53"/>
  <c r="AC511" i="53"/>
  <c r="AC510" i="53"/>
  <c r="AC509" i="53"/>
  <c r="AC508" i="53"/>
  <c r="AC507" i="53"/>
  <c r="AC506" i="53"/>
  <c r="AC505" i="53"/>
  <c r="AC504" i="53"/>
  <c r="AC503" i="53"/>
  <c r="AC502" i="53"/>
  <c r="AC501" i="53"/>
  <c r="AC500" i="53"/>
  <c r="AC499" i="53"/>
  <c r="AC498" i="53"/>
  <c r="AC497" i="53"/>
  <c r="AC496" i="53"/>
  <c r="AC495" i="53"/>
  <c r="AC494" i="53"/>
  <c r="AC493" i="53"/>
  <c r="AC492" i="53"/>
  <c r="AC491" i="53"/>
  <c r="AC490" i="53"/>
  <c r="AC489" i="53"/>
  <c r="AC488" i="53"/>
  <c r="AC487" i="53"/>
  <c r="AC486" i="53"/>
  <c r="AC485" i="53"/>
  <c r="AC484" i="53"/>
  <c r="AC483" i="53"/>
  <c r="AC482" i="53"/>
  <c r="AC481" i="53"/>
  <c r="AC480" i="53"/>
  <c r="AC479" i="53"/>
  <c r="AC478" i="53"/>
  <c r="AC477" i="53"/>
  <c r="AC476" i="53"/>
  <c r="AC475" i="53"/>
  <c r="AC474" i="53"/>
  <c r="AG8" i="52" l="1"/>
  <c r="O516" i="53"/>
  <c r="O537" i="53"/>
  <c r="C11" i="57" s="1"/>
  <c r="O564" i="53"/>
  <c r="C38" i="57" s="1"/>
  <c r="O581" i="53"/>
  <c r="C55" i="57" s="1"/>
  <c r="O498" i="53"/>
  <c r="C504" i="34" s="1"/>
  <c r="O514" i="53"/>
  <c r="O484" i="53"/>
  <c r="C490" i="34" s="1"/>
  <c r="O597" i="53"/>
  <c r="C71" i="57" s="1"/>
  <c r="O636" i="53"/>
  <c r="C110" i="57" s="1"/>
  <c r="O661" i="53"/>
  <c r="O666" i="53"/>
  <c r="O674" i="53"/>
  <c r="O677" i="53"/>
  <c r="O682" i="53"/>
  <c r="O685" i="53"/>
  <c r="O690" i="53"/>
  <c r="O609" i="53"/>
  <c r="C83" i="57" s="1"/>
  <c r="O610" i="53"/>
  <c r="C84" i="57" s="1"/>
  <c r="O613" i="53"/>
  <c r="C87" i="57" s="1"/>
  <c r="O617" i="53"/>
  <c r="C91" i="57" s="1"/>
  <c r="O620" i="53"/>
  <c r="C94" i="57" s="1"/>
  <c r="O628" i="53"/>
  <c r="C102" i="57" s="1"/>
  <c r="O618" i="53"/>
  <c r="C92" i="57" s="1"/>
  <c r="O621" i="53"/>
  <c r="C95" i="57" s="1"/>
  <c r="O629" i="53"/>
  <c r="C103" i="57" s="1"/>
  <c r="O675" i="53"/>
  <c r="O683" i="53"/>
  <c r="O691" i="53"/>
  <c r="O476" i="53"/>
  <c r="O523" i="53"/>
  <c r="O492" i="53"/>
  <c r="R492" i="53" s="1"/>
  <c r="O500" i="53"/>
  <c r="O508" i="53"/>
  <c r="O566" i="53"/>
  <c r="C40" i="57" s="1"/>
  <c r="O600" i="53"/>
  <c r="C74" i="57" s="1"/>
  <c r="O604" i="53"/>
  <c r="C78" i="57" s="1"/>
  <c r="O605" i="53"/>
  <c r="C79" i="57" s="1"/>
  <c r="O608" i="53"/>
  <c r="C82" i="57" s="1"/>
  <c r="O616" i="53"/>
  <c r="C90" i="57" s="1"/>
  <c r="O657" i="53"/>
  <c r="O660" i="53"/>
  <c r="O665" i="53"/>
  <c r="O668" i="53"/>
  <c r="O588" i="53"/>
  <c r="C62" i="57" s="1"/>
  <c r="O497" i="53"/>
  <c r="O505" i="53"/>
  <c r="O540" i="53"/>
  <c r="C14" i="57" s="1"/>
  <c r="O582" i="53"/>
  <c r="C56" i="57" s="1"/>
  <c r="O583" i="53"/>
  <c r="C57" i="57" s="1"/>
  <c r="O590" i="53"/>
  <c r="C64" i="57" s="1"/>
  <c r="O591" i="53"/>
  <c r="C65" i="57" s="1"/>
  <c r="O645" i="53"/>
  <c r="C119" i="57" s="1"/>
  <c r="O648" i="53"/>
  <c r="C122" i="57" s="1"/>
  <c r="O652" i="53"/>
  <c r="C126" i="57" s="1"/>
  <c r="O656" i="53"/>
  <c r="C130" i="57" s="1"/>
  <c r="O676" i="53"/>
  <c r="O684" i="53"/>
  <c r="O515" i="53"/>
  <c r="O478" i="53"/>
  <c r="O480" i="53"/>
  <c r="O487" i="53"/>
  <c r="O488" i="53"/>
  <c r="O496" i="53"/>
  <c r="O607" i="53"/>
  <c r="C81" i="57" s="1"/>
  <c r="O630" i="53"/>
  <c r="C104" i="57" s="1"/>
  <c r="O639" i="53"/>
  <c r="C113" i="57" s="1"/>
  <c r="O644" i="53"/>
  <c r="C118" i="57" s="1"/>
  <c r="O647" i="53"/>
  <c r="C121" i="57" s="1"/>
  <c r="O655" i="53"/>
  <c r="C129" i="57" s="1"/>
  <c r="O531" i="53"/>
  <c r="C619" i="34"/>
  <c r="O521" i="53"/>
  <c r="O547" i="53"/>
  <c r="C21" i="57" s="1"/>
  <c r="O563" i="53"/>
  <c r="C37" i="57" s="1"/>
  <c r="O638" i="53"/>
  <c r="C112" i="57" s="1"/>
  <c r="O525" i="53"/>
  <c r="O533" i="53"/>
  <c r="O545" i="53"/>
  <c r="C19" i="57" s="1"/>
  <c r="O549" i="53"/>
  <c r="C23" i="57" s="1"/>
  <c r="O565" i="53"/>
  <c r="C39" i="57" s="1"/>
  <c r="O573" i="53"/>
  <c r="C47" i="57" s="1"/>
  <c r="O646" i="53"/>
  <c r="C120" i="57" s="1"/>
  <c r="O546" i="53"/>
  <c r="C20" i="57" s="1"/>
  <c r="O554" i="53"/>
  <c r="C28" i="57" s="1"/>
  <c r="O556" i="53"/>
  <c r="C30" i="57" s="1"/>
  <c r="O589" i="53"/>
  <c r="C63" i="57" s="1"/>
  <c r="O627" i="53"/>
  <c r="C101" i="57" s="1"/>
  <c r="O481" i="53"/>
  <c r="O483" i="53"/>
  <c r="O567" i="53"/>
  <c r="C41" i="57" s="1"/>
  <c r="O584" i="53"/>
  <c r="C58" i="57" s="1"/>
  <c r="O479" i="53"/>
  <c r="O489" i="53"/>
  <c r="O491" i="53"/>
  <c r="O506" i="53"/>
  <c r="O507" i="53"/>
  <c r="O541" i="53"/>
  <c r="C15" i="57" s="1"/>
  <c r="O542" i="53"/>
  <c r="C16" i="57" s="1"/>
  <c r="O555" i="53"/>
  <c r="C29" i="57" s="1"/>
  <c r="O574" i="53"/>
  <c r="C48" i="57" s="1"/>
  <c r="O575" i="53"/>
  <c r="C49" i="57" s="1"/>
  <c r="O592" i="53"/>
  <c r="C66" i="57" s="1"/>
  <c r="O596" i="53"/>
  <c r="C70" i="57" s="1"/>
  <c r="O601" i="53"/>
  <c r="C75" i="57" s="1"/>
  <c r="O602" i="53"/>
  <c r="C76" i="57" s="1"/>
  <c r="O619" i="53"/>
  <c r="C93" i="57" s="1"/>
  <c r="O631" i="53"/>
  <c r="C105" i="57" s="1"/>
  <c r="O637" i="53"/>
  <c r="C111" i="57" s="1"/>
  <c r="O640" i="53"/>
  <c r="C114" i="57" s="1"/>
  <c r="O649" i="53"/>
  <c r="C123" i="57" s="1"/>
  <c r="O658" i="53"/>
  <c r="O667" i="53"/>
  <c r="O522" i="53"/>
  <c r="O530" i="53"/>
  <c r="O571" i="53"/>
  <c r="C45" i="57" s="1"/>
  <c r="O612" i="53"/>
  <c r="C86" i="57" s="1"/>
  <c r="O653" i="53"/>
  <c r="C127" i="57" s="1"/>
  <c r="O495" i="53"/>
  <c r="O553" i="53"/>
  <c r="C27" i="57" s="1"/>
  <c r="O562" i="53"/>
  <c r="C36" i="57" s="1"/>
  <c r="O485" i="53"/>
  <c r="O494" i="53"/>
  <c r="O503" i="53"/>
  <c r="O504" i="53"/>
  <c r="O513" i="53"/>
  <c r="O524" i="53"/>
  <c r="O532" i="53"/>
  <c r="O538" i="53"/>
  <c r="C12" i="57" s="1"/>
  <c r="O552" i="53"/>
  <c r="C26" i="57" s="1"/>
  <c r="O561" i="53"/>
  <c r="C35" i="57" s="1"/>
  <c r="O570" i="53"/>
  <c r="C44" i="57" s="1"/>
  <c r="O579" i="53"/>
  <c r="C53" i="57" s="1"/>
  <c r="O598" i="53"/>
  <c r="C72" i="57" s="1"/>
  <c r="O599" i="53"/>
  <c r="C73" i="57" s="1"/>
  <c r="O626" i="53"/>
  <c r="C100" i="57" s="1"/>
  <c r="O664" i="53"/>
  <c r="O673" i="53"/>
  <c r="O681" i="53"/>
  <c r="O689" i="53"/>
  <c r="O548" i="53"/>
  <c r="C22" i="57" s="1"/>
  <c r="O511" i="53"/>
  <c r="O512" i="53"/>
  <c r="O519" i="53"/>
  <c r="O520" i="53"/>
  <c r="O529" i="53"/>
  <c r="O557" i="53"/>
  <c r="C31" i="57" s="1"/>
  <c r="O560" i="53"/>
  <c r="C34" i="57" s="1"/>
  <c r="O569" i="53"/>
  <c r="C43" i="57" s="1"/>
  <c r="O587" i="53"/>
  <c r="C61" i="57" s="1"/>
  <c r="O606" i="53"/>
  <c r="C80" i="57" s="1"/>
  <c r="O625" i="53"/>
  <c r="C99" i="57" s="1"/>
  <c r="O635" i="53"/>
  <c r="C109" i="57" s="1"/>
  <c r="O654" i="53"/>
  <c r="C128" i="57" s="1"/>
  <c r="O663" i="53"/>
  <c r="O669" i="53"/>
  <c r="O672" i="53"/>
  <c r="O680" i="53"/>
  <c r="O688" i="53"/>
  <c r="O486" i="53"/>
  <c r="O499" i="53"/>
  <c r="O482" i="53"/>
  <c r="O501" i="53"/>
  <c r="O502" i="53"/>
  <c r="O510" i="53"/>
  <c r="O518" i="53"/>
  <c r="O527" i="53"/>
  <c r="O535" i="53"/>
  <c r="C9" i="57" s="1"/>
  <c r="O550" i="53"/>
  <c r="C24" i="57" s="1"/>
  <c r="O551" i="53"/>
  <c r="C25" i="57" s="1"/>
  <c r="O568" i="53"/>
  <c r="C42" i="57" s="1"/>
  <c r="O572" i="53"/>
  <c r="C46" i="57" s="1"/>
  <c r="O577" i="53"/>
  <c r="C51" i="57" s="1"/>
  <c r="O578" i="53"/>
  <c r="C52" i="57" s="1"/>
  <c r="O595" i="53"/>
  <c r="C69" i="57" s="1"/>
  <c r="O614" i="53"/>
  <c r="C88" i="57" s="1"/>
  <c r="O615" i="53"/>
  <c r="C89" i="57" s="1"/>
  <c r="O624" i="53"/>
  <c r="C98" i="57" s="1"/>
  <c r="O634" i="53"/>
  <c r="C108" i="57" s="1"/>
  <c r="O643" i="53"/>
  <c r="C117" i="57" s="1"/>
  <c r="O662" i="53"/>
  <c r="O671" i="53"/>
  <c r="O679" i="53"/>
  <c r="O687" i="53"/>
  <c r="O477" i="53"/>
  <c r="O474" i="53"/>
  <c r="O493" i="53"/>
  <c r="R493" i="53" s="1"/>
  <c r="O475" i="53"/>
  <c r="O490" i="53"/>
  <c r="O509" i="53"/>
  <c r="O517" i="53"/>
  <c r="O526" i="53"/>
  <c r="O528" i="53"/>
  <c r="O534" i="53"/>
  <c r="C8" i="57" s="1"/>
  <c r="O536" i="53"/>
  <c r="C10" i="57" s="1"/>
  <c r="O539" i="53"/>
  <c r="C13" i="57" s="1"/>
  <c r="O543" i="53"/>
  <c r="C17" i="57" s="1"/>
  <c r="O544" i="53"/>
  <c r="C18" i="57" s="1"/>
  <c r="O558" i="53"/>
  <c r="C32" i="57" s="1"/>
  <c r="O559" i="53"/>
  <c r="C33" i="57" s="1"/>
  <c r="O576" i="53"/>
  <c r="C50" i="57" s="1"/>
  <c r="O580" i="53"/>
  <c r="C54" i="57" s="1"/>
  <c r="O585" i="53"/>
  <c r="C59" i="57" s="1"/>
  <c r="O586" i="53"/>
  <c r="C60" i="57" s="1"/>
  <c r="O603" i="53"/>
  <c r="C77" i="57" s="1"/>
  <c r="O623" i="53"/>
  <c r="C97" i="57" s="1"/>
  <c r="O633" i="53"/>
  <c r="C107" i="57" s="1"/>
  <c r="O642" i="53"/>
  <c r="C116" i="57" s="1"/>
  <c r="O651" i="53"/>
  <c r="C125" i="57" s="1"/>
  <c r="O670" i="53"/>
  <c r="O686" i="53"/>
  <c r="O593" i="53"/>
  <c r="C67" i="57" s="1"/>
  <c r="O594" i="53"/>
  <c r="C68" i="57" s="1"/>
  <c r="O611" i="53"/>
  <c r="C85" i="57" s="1"/>
  <c r="O622" i="53"/>
  <c r="C96" i="57" s="1"/>
  <c r="O632" i="53"/>
  <c r="C106" i="57" s="1"/>
  <c r="O641" i="53"/>
  <c r="C115" i="57" s="1"/>
  <c r="O650" i="53"/>
  <c r="C124" i="57" s="1"/>
  <c r="O659" i="53"/>
  <c r="O678" i="53"/>
  <c r="C28" i="65" l="1"/>
  <c r="C28" i="64"/>
  <c r="C22" i="65"/>
  <c r="C22" i="64"/>
  <c r="C31" i="65"/>
  <c r="C31" i="64"/>
  <c r="C25" i="65"/>
  <c r="C25" i="64"/>
  <c r="C14" i="65"/>
  <c r="C14" i="64"/>
  <c r="C23" i="65"/>
  <c r="C23" i="64"/>
  <c r="C20" i="65"/>
  <c r="C20" i="64"/>
  <c r="C30" i="65"/>
  <c r="C30" i="64"/>
  <c r="C136" i="57"/>
  <c r="C136" i="58"/>
  <c r="C15" i="65"/>
  <c r="C15" i="64"/>
  <c r="C34" i="65"/>
  <c r="C34" i="64"/>
  <c r="C17" i="65"/>
  <c r="C17" i="64"/>
  <c r="C12" i="65"/>
  <c r="C12" i="64"/>
  <c r="C11" i="65"/>
  <c r="C11" i="64"/>
  <c r="C26" i="65"/>
  <c r="C26" i="64"/>
  <c r="C9" i="65"/>
  <c r="C9" i="64"/>
  <c r="C21" i="65"/>
  <c r="C21" i="64"/>
  <c r="C32" i="65"/>
  <c r="C32" i="64"/>
  <c r="C29" i="65"/>
  <c r="C29" i="64"/>
  <c r="C137" i="57"/>
  <c r="C137" i="58"/>
  <c r="C24" i="65"/>
  <c r="C24" i="64"/>
  <c r="C8" i="65"/>
  <c r="E8" i="65" s="1"/>
  <c r="C8" i="64"/>
  <c r="C18" i="65"/>
  <c r="C18" i="64"/>
  <c r="C135" i="57"/>
  <c r="C135" i="58"/>
  <c r="C133" i="57"/>
  <c r="C133" i="58"/>
  <c r="C13" i="65"/>
  <c r="C13" i="64"/>
  <c r="C16" i="65"/>
  <c r="C16" i="64"/>
  <c r="C27" i="65"/>
  <c r="C27" i="64"/>
  <c r="C134" i="57"/>
  <c r="C134" i="58"/>
  <c r="C132" i="57"/>
  <c r="C132" i="58"/>
  <c r="C10" i="65"/>
  <c r="C10" i="64"/>
  <c r="C19" i="65"/>
  <c r="C19" i="64"/>
  <c r="C131" i="57"/>
  <c r="C131" i="58"/>
  <c r="C33" i="65"/>
  <c r="C33" i="64"/>
  <c r="C172" i="56"/>
  <c r="C173" i="55"/>
  <c r="C161" i="56"/>
  <c r="C162" i="55"/>
  <c r="C162" i="56"/>
  <c r="C163" i="55"/>
  <c r="C691" i="34"/>
  <c r="C173" i="56"/>
  <c r="C174" i="55"/>
  <c r="C164" i="56"/>
  <c r="C165" i="55"/>
  <c r="C175" i="56"/>
  <c r="C176" i="55"/>
  <c r="C167" i="56"/>
  <c r="C168" i="55"/>
  <c r="C626" i="34"/>
  <c r="C683" i="34"/>
  <c r="C168" i="56"/>
  <c r="C169" i="55"/>
  <c r="R674" i="53"/>
  <c r="B674" i="53" s="1"/>
  <c r="C587" i="34"/>
  <c r="C165" i="56"/>
  <c r="C166" i="55"/>
  <c r="C163" i="56"/>
  <c r="C164" i="55"/>
  <c r="C570" i="34"/>
  <c r="C171" i="56"/>
  <c r="C172" i="55"/>
  <c r="C174" i="56"/>
  <c r="C175" i="55"/>
  <c r="C170" i="56"/>
  <c r="C171" i="55"/>
  <c r="C169" i="56"/>
  <c r="C170" i="55"/>
  <c r="C177" i="56"/>
  <c r="C178" i="55"/>
  <c r="C160" i="56"/>
  <c r="C161" i="55"/>
  <c r="C176" i="56"/>
  <c r="C177" i="55"/>
  <c r="R498" i="53"/>
  <c r="B498" i="53" s="1"/>
  <c r="B504" i="34" s="1"/>
  <c r="E504" i="34" s="1"/>
  <c r="T504" i="34" s="1"/>
  <c r="C616" i="34"/>
  <c r="C667" i="34"/>
  <c r="C543" i="34"/>
  <c r="C166" i="56"/>
  <c r="C167" i="55"/>
  <c r="C178" i="56"/>
  <c r="C179" i="55"/>
  <c r="R516" i="53"/>
  <c r="B516" i="53" s="1"/>
  <c r="R564" i="53"/>
  <c r="B564" i="53" s="1"/>
  <c r="B38" i="57" s="1"/>
  <c r="E38" i="57" s="1"/>
  <c r="R610" i="53"/>
  <c r="B610" i="53" s="1"/>
  <c r="C522" i="34"/>
  <c r="C680" i="34"/>
  <c r="C696" i="34"/>
  <c r="R597" i="53"/>
  <c r="B597" i="53" s="1"/>
  <c r="B71" i="57" s="1"/>
  <c r="E71" i="57" s="1"/>
  <c r="R685" i="53"/>
  <c r="B685" i="53" s="1"/>
  <c r="R484" i="53"/>
  <c r="B484" i="53" s="1"/>
  <c r="C634" i="34"/>
  <c r="C688" i="34"/>
  <c r="R514" i="53"/>
  <c r="B514" i="53" s="1"/>
  <c r="R620" i="53"/>
  <c r="B620" i="53" s="1"/>
  <c r="B94" i="57" s="1"/>
  <c r="E94" i="57" s="1"/>
  <c r="R677" i="53"/>
  <c r="B677" i="53" s="1"/>
  <c r="R617" i="53"/>
  <c r="B617" i="53" s="1"/>
  <c r="B91" i="57" s="1"/>
  <c r="E91" i="57" s="1"/>
  <c r="R581" i="53"/>
  <c r="B581" i="53" s="1"/>
  <c r="B55" i="57" s="1"/>
  <c r="E55" i="57" s="1"/>
  <c r="R613" i="53"/>
  <c r="B613" i="53" s="1"/>
  <c r="B87" i="57" s="1"/>
  <c r="E87" i="57" s="1"/>
  <c r="R666" i="53"/>
  <c r="B666" i="53" s="1"/>
  <c r="R661" i="53"/>
  <c r="B661" i="53" s="1"/>
  <c r="R537" i="53"/>
  <c r="B537" i="53" s="1"/>
  <c r="B11" i="57" s="1"/>
  <c r="E11" i="57" s="1"/>
  <c r="R609" i="53"/>
  <c r="B609" i="53" s="1"/>
  <c r="B83" i="57" s="1"/>
  <c r="E83" i="57" s="1"/>
  <c r="C642" i="34"/>
  <c r="R690" i="53"/>
  <c r="B690" i="53" s="1"/>
  <c r="R682" i="53"/>
  <c r="B682" i="53" s="1"/>
  <c r="C615" i="34"/>
  <c r="R636" i="53"/>
  <c r="B636" i="53" s="1"/>
  <c r="B110" i="57" s="1"/>
  <c r="E110" i="57" s="1"/>
  <c r="C623" i="34"/>
  <c r="C520" i="34"/>
  <c r="R628" i="53"/>
  <c r="B628" i="53" s="1"/>
  <c r="B102" i="57" s="1"/>
  <c r="E102" i="57" s="1"/>
  <c r="C603" i="34"/>
  <c r="C672" i="34"/>
  <c r="R691" i="53"/>
  <c r="B691" i="53" s="1"/>
  <c r="C697" i="34"/>
  <c r="R603" i="53"/>
  <c r="B603" i="53" s="1"/>
  <c r="B77" i="57" s="1"/>
  <c r="E77" i="57" s="1"/>
  <c r="C609" i="34"/>
  <c r="R662" i="53"/>
  <c r="B662" i="53" s="1"/>
  <c r="C668" i="34"/>
  <c r="R672" i="53"/>
  <c r="B672" i="53" s="1"/>
  <c r="C678" i="34"/>
  <c r="R599" i="53"/>
  <c r="B599" i="53" s="1"/>
  <c r="B73" i="57" s="1"/>
  <c r="E73" i="57" s="1"/>
  <c r="C605" i="34"/>
  <c r="R658" i="53"/>
  <c r="B658" i="53" s="1"/>
  <c r="C664" i="34"/>
  <c r="R593" i="53"/>
  <c r="B593" i="53" s="1"/>
  <c r="B67" i="57" s="1"/>
  <c r="E67" i="57" s="1"/>
  <c r="C599" i="34"/>
  <c r="R521" i="53"/>
  <c r="B521" i="53" s="1"/>
  <c r="C527" i="34"/>
  <c r="R496" i="53"/>
  <c r="B496" i="53" s="1"/>
  <c r="C502" i="34"/>
  <c r="R648" i="53"/>
  <c r="B648" i="53" s="1"/>
  <c r="B122" i="57" s="1"/>
  <c r="E122" i="57" s="1"/>
  <c r="C654" i="34"/>
  <c r="R497" i="53"/>
  <c r="B497" i="53" s="1"/>
  <c r="C503" i="34"/>
  <c r="R668" i="53"/>
  <c r="B668" i="53" s="1"/>
  <c r="C674" i="34"/>
  <c r="R600" i="53"/>
  <c r="B600" i="53" s="1"/>
  <c r="B74" i="57" s="1"/>
  <c r="E74" i="57" s="1"/>
  <c r="C606" i="34"/>
  <c r="R683" i="53"/>
  <c r="B683" i="53" s="1"/>
  <c r="C689" i="34"/>
  <c r="R605" i="53"/>
  <c r="B605" i="53" s="1"/>
  <c r="B79" i="57" s="1"/>
  <c r="E79" i="57" s="1"/>
  <c r="C611" i="34"/>
  <c r="R543" i="53"/>
  <c r="B543" i="53" s="1"/>
  <c r="B17" i="57" s="1"/>
  <c r="E17" i="57" s="1"/>
  <c r="C549" i="34"/>
  <c r="R577" i="53"/>
  <c r="B577" i="53" s="1"/>
  <c r="B51" i="57" s="1"/>
  <c r="E51" i="57" s="1"/>
  <c r="C583" i="34"/>
  <c r="R569" i="53"/>
  <c r="B569" i="53" s="1"/>
  <c r="B43" i="57" s="1"/>
  <c r="E43" i="57" s="1"/>
  <c r="C575" i="34"/>
  <c r="R524" i="53"/>
  <c r="B524" i="53" s="1"/>
  <c r="C530" i="34"/>
  <c r="R596" i="53"/>
  <c r="B596" i="53" s="1"/>
  <c r="B70" i="57" s="1"/>
  <c r="E70" i="57" s="1"/>
  <c r="C602" i="34"/>
  <c r="R531" i="53"/>
  <c r="B531" i="53" s="1"/>
  <c r="C537" i="34"/>
  <c r="R604" i="53"/>
  <c r="B604" i="53" s="1"/>
  <c r="B78" i="57" s="1"/>
  <c r="E78" i="57" s="1"/>
  <c r="C610" i="34"/>
  <c r="R586" i="53"/>
  <c r="B586" i="53" s="1"/>
  <c r="B60" i="57" s="1"/>
  <c r="E60" i="57" s="1"/>
  <c r="C592" i="34"/>
  <c r="R643" i="53"/>
  <c r="B643" i="53" s="1"/>
  <c r="B117" i="57" s="1"/>
  <c r="E117" i="57" s="1"/>
  <c r="C649" i="34"/>
  <c r="R502" i="53"/>
  <c r="B502" i="53" s="1"/>
  <c r="C508" i="34"/>
  <c r="R511" i="53"/>
  <c r="B511" i="53" s="1"/>
  <c r="C517" i="34"/>
  <c r="R495" i="53"/>
  <c r="B495" i="53" s="1"/>
  <c r="C501" i="34"/>
  <c r="R649" i="53"/>
  <c r="B649" i="53" s="1"/>
  <c r="B123" i="57" s="1"/>
  <c r="E123" i="57" s="1"/>
  <c r="C655" i="34"/>
  <c r="R646" i="53"/>
  <c r="B646" i="53" s="1"/>
  <c r="B120" i="57" s="1"/>
  <c r="E120" i="57" s="1"/>
  <c r="C652" i="34"/>
  <c r="R659" i="53"/>
  <c r="B659" i="53" s="1"/>
  <c r="C665" i="34"/>
  <c r="R686" i="53"/>
  <c r="B686" i="53" s="1"/>
  <c r="C692" i="34"/>
  <c r="R585" i="53"/>
  <c r="B585" i="53" s="1"/>
  <c r="B59" i="57" s="1"/>
  <c r="E59" i="57" s="1"/>
  <c r="C591" i="34"/>
  <c r="R536" i="53"/>
  <c r="B536" i="53" s="1"/>
  <c r="B10" i="57" s="1"/>
  <c r="E10" i="57" s="1"/>
  <c r="C542" i="34"/>
  <c r="B493" i="53"/>
  <c r="C499" i="34"/>
  <c r="R634" i="53"/>
  <c r="B634" i="53" s="1"/>
  <c r="B108" i="57" s="1"/>
  <c r="E108" i="57" s="1"/>
  <c r="C640" i="34"/>
  <c r="R568" i="53"/>
  <c r="B568" i="53" s="1"/>
  <c r="B42" i="57" s="1"/>
  <c r="E42" i="57" s="1"/>
  <c r="C574" i="34"/>
  <c r="R501" i="53"/>
  <c r="B501" i="53" s="1"/>
  <c r="C507" i="34"/>
  <c r="R663" i="53"/>
  <c r="B663" i="53" s="1"/>
  <c r="C669" i="34"/>
  <c r="R557" i="53"/>
  <c r="B557" i="53" s="1"/>
  <c r="B31" i="57" s="1"/>
  <c r="E31" i="57" s="1"/>
  <c r="C563" i="34"/>
  <c r="R548" i="53"/>
  <c r="B548" i="53" s="1"/>
  <c r="B22" i="57" s="1"/>
  <c r="E22" i="57" s="1"/>
  <c r="C554" i="34"/>
  <c r="R579" i="53"/>
  <c r="B579" i="53" s="1"/>
  <c r="B53" i="57" s="1"/>
  <c r="E53" i="57" s="1"/>
  <c r="C585" i="34"/>
  <c r="R504" i="53"/>
  <c r="B504" i="53" s="1"/>
  <c r="C510" i="34"/>
  <c r="R653" i="53"/>
  <c r="B653" i="53" s="1"/>
  <c r="B127" i="57" s="1"/>
  <c r="E127" i="57" s="1"/>
  <c r="C659" i="34"/>
  <c r="R640" i="53"/>
  <c r="B640" i="53" s="1"/>
  <c r="B114" i="57" s="1"/>
  <c r="E114" i="57" s="1"/>
  <c r="C646" i="34"/>
  <c r="R575" i="53"/>
  <c r="B575" i="53" s="1"/>
  <c r="B49" i="57" s="1"/>
  <c r="E49" i="57" s="1"/>
  <c r="C581" i="34"/>
  <c r="R489" i="53"/>
  <c r="B489" i="53" s="1"/>
  <c r="C495" i="34"/>
  <c r="R573" i="53"/>
  <c r="B573" i="53" s="1"/>
  <c r="B47" i="57" s="1"/>
  <c r="E47" i="57" s="1"/>
  <c r="C579" i="34"/>
  <c r="R488" i="53"/>
  <c r="B488" i="53" s="1"/>
  <c r="C494" i="34"/>
  <c r="R515" i="53"/>
  <c r="B515" i="53" s="1"/>
  <c r="C521" i="34"/>
  <c r="R645" i="53"/>
  <c r="B645" i="53" s="1"/>
  <c r="B119" i="57" s="1"/>
  <c r="E119" i="57" s="1"/>
  <c r="C651" i="34"/>
  <c r="R665" i="53"/>
  <c r="B665" i="53" s="1"/>
  <c r="C671" i="34"/>
  <c r="R566" i="53"/>
  <c r="B566" i="53" s="1"/>
  <c r="B40" i="57" s="1"/>
  <c r="E40" i="57" s="1"/>
  <c r="C572" i="34"/>
  <c r="R675" i="53"/>
  <c r="B675" i="53" s="1"/>
  <c r="C681" i="34"/>
  <c r="R558" i="53"/>
  <c r="B558" i="53" s="1"/>
  <c r="B32" i="57" s="1"/>
  <c r="E32" i="57" s="1"/>
  <c r="C564" i="34"/>
  <c r="R527" i="53"/>
  <c r="B527" i="53" s="1"/>
  <c r="C533" i="34"/>
  <c r="R509" i="53"/>
  <c r="B509" i="53" s="1"/>
  <c r="C515" i="34"/>
  <c r="R578" i="53"/>
  <c r="B578" i="53" s="1"/>
  <c r="B52" i="57" s="1"/>
  <c r="E52" i="57" s="1"/>
  <c r="C584" i="34"/>
  <c r="R587" i="53"/>
  <c r="B587" i="53" s="1"/>
  <c r="B61" i="57" s="1"/>
  <c r="E61" i="57" s="1"/>
  <c r="C593" i="34"/>
  <c r="R626" i="53"/>
  <c r="B626" i="53" s="1"/>
  <c r="B100" i="57" s="1"/>
  <c r="E100" i="57" s="1"/>
  <c r="C632" i="34"/>
  <c r="R667" i="53"/>
  <c r="B667" i="53" s="1"/>
  <c r="C673" i="34"/>
  <c r="R507" i="53"/>
  <c r="B507" i="53" s="1"/>
  <c r="C513" i="34"/>
  <c r="R546" i="53"/>
  <c r="B546" i="53" s="1"/>
  <c r="B20" i="57" s="1"/>
  <c r="E20" i="57" s="1"/>
  <c r="C552" i="34"/>
  <c r="R525" i="53"/>
  <c r="B525" i="53" s="1"/>
  <c r="C531" i="34"/>
  <c r="R563" i="53"/>
  <c r="B563" i="53" s="1"/>
  <c r="B37" i="57" s="1"/>
  <c r="E37" i="57" s="1"/>
  <c r="C569" i="34"/>
  <c r="R630" i="53"/>
  <c r="B630" i="53" s="1"/>
  <c r="B104" i="57" s="1"/>
  <c r="E104" i="57" s="1"/>
  <c r="C636" i="34"/>
  <c r="R656" i="53"/>
  <c r="B656" i="53" s="1"/>
  <c r="B130" i="57" s="1"/>
  <c r="E130" i="57" s="1"/>
  <c r="C662" i="34"/>
  <c r="R540" i="53"/>
  <c r="B540" i="53" s="1"/>
  <c r="B14" i="57" s="1"/>
  <c r="E14" i="57" s="1"/>
  <c r="C546" i="34"/>
  <c r="R594" i="53"/>
  <c r="B594" i="53" s="1"/>
  <c r="B68" i="57" s="1"/>
  <c r="E68" i="57" s="1"/>
  <c r="C600" i="34"/>
  <c r="R490" i="53"/>
  <c r="B490" i="53" s="1"/>
  <c r="C496" i="34"/>
  <c r="R510" i="53"/>
  <c r="B510" i="53" s="1"/>
  <c r="C516" i="34"/>
  <c r="R512" i="53"/>
  <c r="B512" i="53" s="1"/>
  <c r="C518" i="34"/>
  <c r="R506" i="53"/>
  <c r="B506" i="53" s="1"/>
  <c r="C512" i="34"/>
  <c r="R547" i="53"/>
  <c r="B547" i="53" s="1"/>
  <c r="B21" i="57" s="1"/>
  <c r="E21" i="57" s="1"/>
  <c r="C553" i="34"/>
  <c r="R505" i="53"/>
  <c r="B505" i="53" s="1"/>
  <c r="C511" i="34"/>
  <c r="R475" i="53"/>
  <c r="B475" i="53" s="1"/>
  <c r="C481" i="34"/>
  <c r="R669" i="53"/>
  <c r="B669" i="53" s="1"/>
  <c r="C675" i="34"/>
  <c r="R598" i="53"/>
  <c r="B598" i="53" s="1"/>
  <c r="B72" i="57" s="1"/>
  <c r="E72" i="57" s="1"/>
  <c r="C604" i="34"/>
  <c r="R491" i="53"/>
  <c r="B491" i="53" s="1"/>
  <c r="C497" i="34"/>
  <c r="R670" i="53"/>
  <c r="B670" i="53" s="1"/>
  <c r="C676" i="34"/>
  <c r="R474" i="53"/>
  <c r="B474" i="53" s="1"/>
  <c r="C480" i="34"/>
  <c r="R654" i="53"/>
  <c r="B654" i="53" s="1"/>
  <c r="B128" i="57" s="1"/>
  <c r="E128" i="57" s="1"/>
  <c r="C660" i="34"/>
  <c r="R570" i="53"/>
  <c r="B570" i="53" s="1"/>
  <c r="B44" i="57" s="1"/>
  <c r="E44" i="57" s="1"/>
  <c r="C576" i="34"/>
  <c r="R637" i="53"/>
  <c r="B637" i="53" s="1"/>
  <c r="B111" i="57" s="1"/>
  <c r="E111" i="57" s="1"/>
  <c r="C643" i="34"/>
  <c r="R565" i="53"/>
  <c r="B565" i="53" s="1"/>
  <c r="B39" i="57" s="1"/>
  <c r="E39" i="57" s="1"/>
  <c r="C571" i="34"/>
  <c r="R655" i="53"/>
  <c r="B655" i="53" s="1"/>
  <c r="B129" i="57" s="1"/>
  <c r="E129" i="57" s="1"/>
  <c r="C661" i="34"/>
  <c r="R487" i="53"/>
  <c r="B487" i="53" s="1"/>
  <c r="C493" i="34"/>
  <c r="R591" i="53"/>
  <c r="B591" i="53" s="1"/>
  <c r="B65" i="57" s="1"/>
  <c r="E65" i="57" s="1"/>
  <c r="C597" i="34"/>
  <c r="R660" i="53"/>
  <c r="B660" i="53" s="1"/>
  <c r="C666" i="34"/>
  <c r="R508" i="53"/>
  <c r="B508" i="53" s="1"/>
  <c r="C514" i="34"/>
  <c r="R629" i="53"/>
  <c r="B629" i="53" s="1"/>
  <c r="B103" i="57" s="1"/>
  <c r="E103" i="57" s="1"/>
  <c r="C635" i="34"/>
  <c r="R679" i="53"/>
  <c r="B679" i="53" s="1"/>
  <c r="C685" i="34"/>
  <c r="R611" i="53"/>
  <c r="B611" i="53" s="1"/>
  <c r="B85" i="57" s="1"/>
  <c r="E85" i="57" s="1"/>
  <c r="C617" i="34"/>
  <c r="R544" i="53"/>
  <c r="B544" i="53" s="1"/>
  <c r="B18" i="57" s="1"/>
  <c r="E18" i="57" s="1"/>
  <c r="C550" i="34"/>
  <c r="R671" i="53"/>
  <c r="B671" i="53" s="1"/>
  <c r="C677" i="34"/>
  <c r="R518" i="53"/>
  <c r="B518" i="53" s="1"/>
  <c r="C524" i="34"/>
  <c r="R680" i="53"/>
  <c r="B680" i="53" s="1"/>
  <c r="C686" i="34"/>
  <c r="R519" i="53"/>
  <c r="B519" i="53" s="1"/>
  <c r="C525" i="34"/>
  <c r="R532" i="53"/>
  <c r="B532" i="53" s="1"/>
  <c r="C538" i="34"/>
  <c r="R553" i="53"/>
  <c r="B553" i="53" s="1"/>
  <c r="B27" i="57" s="1"/>
  <c r="E27" i="57" s="1"/>
  <c r="C559" i="34"/>
  <c r="R601" i="53"/>
  <c r="B601" i="53" s="1"/>
  <c r="B75" i="57" s="1"/>
  <c r="E75" i="57" s="1"/>
  <c r="C607" i="34"/>
  <c r="R481" i="53"/>
  <c r="B481" i="53" s="1"/>
  <c r="C487" i="34"/>
  <c r="R652" i="53"/>
  <c r="B652" i="53" s="1"/>
  <c r="B126" i="57" s="1"/>
  <c r="E126" i="57" s="1"/>
  <c r="C658" i="34"/>
  <c r="R641" i="53"/>
  <c r="B641" i="53" s="1"/>
  <c r="B115" i="57" s="1"/>
  <c r="E115" i="57" s="1"/>
  <c r="C647" i="34"/>
  <c r="R651" i="53"/>
  <c r="B651" i="53" s="1"/>
  <c r="B125" i="57" s="1"/>
  <c r="E125" i="57" s="1"/>
  <c r="C657" i="34"/>
  <c r="R576" i="53"/>
  <c r="B576" i="53" s="1"/>
  <c r="B50" i="57" s="1"/>
  <c r="E50" i="57" s="1"/>
  <c r="C582" i="34"/>
  <c r="R528" i="53"/>
  <c r="B528" i="53" s="1"/>
  <c r="C534" i="34"/>
  <c r="R477" i="53"/>
  <c r="B477" i="53" s="1"/>
  <c r="C483" i="34"/>
  <c r="R615" i="53"/>
  <c r="B615" i="53" s="1"/>
  <c r="B89" i="57" s="1"/>
  <c r="E89" i="57" s="1"/>
  <c r="C621" i="34"/>
  <c r="R550" i="53"/>
  <c r="B550" i="53" s="1"/>
  <c r="B24" i="57" s="1"/>
  <c r="E24" i="57" s="1"/>
  <c r="C556" i="34"/>
  <c r="R499" i="53"/>
  <c r="B499" i="53" s="1"/>
  <c r="C505" i="34"/>
  <c r="R635" i="53"/>
  <c r="B635" i="53" s="1"/>
  <c r="B109" i="57" s="1"/>
  <c r="E109" i="57" s="1"/>
  <c r="C641" i="34"/>
  <c r="R681" i="53"/>
  <c r="B681" i="53" s="1"/>
  <c r="C687" i="34"/>
  <c r="R561" i="53"/>
  <c r="B561" i="53" s="1"/>
  <c r="B35" i="57" s="1"/>
  <c r="E35" i="57" s="1"/>
  <c r="C567" i="34"/>
  <c r="R494" i="53"/>
  <c r="B494" i="53" s="1"/>
  <c r="C500" i="34"/>
  <c r="R571" i="53"/>
  <c r="B571" i="53" s="1"/>
  <c r="B45" i="57" s="1"/>
  <c r="E45" i="57" s="1"/>
  <c r="C577" i="34"/>
  <c r="R631" i="53"/>
  <c r="B631" i="53" s="1"/>
  <c r="B105" i="57" s="1"/>
  <c r="E105" i="57" s="1"/>
  <c r="C637" i="34"/>
  <c r="R555" i="53"/>
  <c r="B555" i="53" s="1"/>
  <c r="B29" i="57" s="1"/>
  <c r="E29" i="57" s="1"/>
  <c r="C561" i="34"/>
  <c r="R584" i="53"/>
  <c r="B584" i="53" s="1"/>
  <c r="B58" i="57" s="1"/>
  <c r="E58" i="57" s="1"/>
  <c r="C590" i="34"/>
  <c r="R589" i="53"/>
  <c r="B589" i="53" s="1"/>
  <c r="B63" i="57" s="1"/>
  <c r="E63" i="57" s="1"/>
  <c r="C595" i="34"/>
  <c r="R549" i="53"/>
  <c r="B549" i="53" s="1"/>
  <c r="B23" i="57" s="1"/>
  <c r="E23" i="57" s="1"/>
  <c r="C555" i="34"/>
  <c r="R647" i="53"/>
  <c r="B647" i="53" s="1"/>
  <c r="B121" i="57" s="1"/>
  <c r="E121" i="57" s="1"/>
  <c r="C653" i="34"/>
  <c r="R480" i="53"/>
  <c r="B480" i="53" s="1"/>
  <c r="C486" i="34"/>
  <c r="R590" i="53"/>
  <c r="B590" i="53" s="1"/>
  <c r="B64" i="57" s="1"/>
  <c r="E64" i="57" s="1"/>
  <c r="C596" i="34"/>
  <c r="R657" i="53"/>
  <c r="B657" i="53" s="1"/>
  <c r="C663" i="34"/>
  <c r="R500" i="53"/>
  <c r="B500" i="53" s="1"/>
  <c r="C506" i="34"/>
  <c r="R523" i="53"/>
  <c r="B523" i="53" s="1"/>
  <c r="C529" i="34"/>
  <c r="R621" i="53"/>
  <c r="B621" i="53" s="1"/>
  <c r="B95" i="57" s="1"/>
  <c r="E95" i="57" s="1"/>
  <c r="C627" i="34"/>
  <c r="R633" i="53"/>
  <c r="B633" i="53" s="1"/>
  <c r="B107" i="57" s="1"/>
  <c r="E107" i="57" s="1"/>
  <c r="C639" i="34"/>
  <c r="R517" i="53"/>
  <c r="B517" i="53" s="1"/>
  <c r="C523" i="34"/>
  <c r="R623" i="53"/>
  <c r="B623" i="53" s="1"/>
  <c r="B97" i="57" s="1"/>
  <c r="E97" i="57" s="1"/>
  <c r="C629" i="34"/>
  <c r="R607" i="53"/>
  <c r="B607" i="53" s="1"/>
  <c r="B81" i="57" s="1"/>
  <c r="E81" i="57" s="1"/>
  <c r="C613" i="34"/>
  <c r="R588" i="53"/>
  <c r="B588" i="53" s="1"/>
  <c r="B62" i="57" s="1"/>
  <c r="E62" i="57" s="1"/>
  <c r="C594" i="34"/>
  <c r="R678" i="53"/>
  <c r="B678" i="53" s="1"/>
  <c r="C684" i="34"/>
  <c r="R539" i="53"/>
  <c r="B539" i="53" s="1"/>
  <c r="B13" i="57" s="1"/>
  <c r="E13" i="57" s="1"/>
  <c r="C545" i="34"/>
  <c r="R572" i="53"/>
  <c r="B572" i="53" s="1"/>
  <c r="B46" i="57" s="1"/>
  <c r="E46" i="57" s="1"/>
  <c r="C578" i="34"/>
  <c r="R560" i="53"/>
  <c r="B560" i="53" s="1"/>
  <c r="B34" i="57" s="1"/>
  <c r="E34" i="57" s="1"/>
  <c r="C566" i="34"/>
  <c r="R513" i="53"/>
  <c r="B513" i="53" s="1"/>
  <c r="C519" i="34"/>
  <c r="R592" i="53"/>
  <c r="B592" i="53" s="1"/>
  <c r="B66" i="57" s="1"/>
  <c r="E66" i="57" s="1"/>
  <c r="C598" i="34"/>
  <c r="R650" i="53"/>
  <c r="B650" i="53" s="1"/>
  <c r="B124" i="57" s="1"/>
  <c r="E124" i="57" s="1"/>
  <c r="C656" i="34"/>
  <c r="R580" i="53"/>
  <c r="B580" i="53" s="1"/>
  <c r="B54" i="57" s="1"/>
  <c r="E54" i="57" s="1"/>
  <c r="C586" i="34"/>
  <c r="R534" i="53"/>
  <c r="B534" i="53" s="1"/>
  <c r="B8" i="57" s="1"/>
  <c r="F2" i="57" s="1"/>
  <c r="F4" i="58" s="1"/>
  <c r="C540" i="34"/>
  <c r="R624" i="53"/>
  <c r="B624" i="53" s="1"/>
  <c r="B98" i="57" s="1"/>
  <c r="E98" i="57" s="1"/>
  <c r="C630" i="34"/>
  <c r="R551" i="53"/>
  <c r="B551" i="53" s="1"/>
  <c r="B25" i="57" s="1"/>
  <c r="E25" i="57" s="1"/>
  <c r="C557" i="34"/>
  <c r="R482" i="53"/>
  <c r="B482" i="53" s="1"/>
  <c r="C488" i="34"/>
  <c r="R689" i="53"/>
  <c r="B689" i="53" s="1"/>
  <c r="C695" i="34"/>
  <c r="R503" i="53"/>
  <c r="B503" i="53" s="1"/>
  <c r="C509" i="34"/>
  <c r="R612" i="53"/>
  <c r="B612" i="53" s="1"/>
  <c r="B86" i="57" s="1"/>
  <c r="E86" i="57" s="1"/>
  <c r="C618" i="34"/>
  <c r="R574" i="53"/>
  <c r="B574" i="53" s="1"/>
  <c r="B48" i="57" s="1"/>
  <c r="E48" i="57" s="1"/>
  <c r="C580" i="34"/>
  <c r="R479" i="53"/>
  <c r="B479" i="53" s="1"/>
  <c r="C485" i="34"/>
  <c r="R627" i="53"/>
  <c r="B627" i="53" s="1"/>
  <c r="B101" i="57" s="1"/>
  <c r="E101" i="57" s="1"/>
  <c r="C633" i="34"/>
  <c r="R632" i="53"/>
  <c r="B632" i="53" s="1"/>
  <c r="B106" i="57" s="1"/>
  <c r="E106" i="57" s="1"/>
  <c r="C638" i="34"/>
  <c r="R642" i="53"/>
  <c r="B642" i="53" s="1"/>
  <c r="B116" i="57" s="1"/>
  <c r="E116" i="57" s="1"/>
  <c r="C648" i="34"/>
  <c r="R559" i="53"/>
  <c r="B559" i="53" s="1"/>
  <c r="B33" i="57" s="1"/>
  <c r="E33" i="57" s="1"/>
  <c r="C565" i="34"/>
  <c r="R526" i="53"/>
  <c r="B526" i="53" s="1"/>
  <c r="C532" i="34"/>
  <c r="R687" i="53"/>
  <c r="B687" i="53" s="1"/>
  <c r="C693" i="34"/>
  <c r="R614" i="53"/>
  <c r="B614" i="53" s="1"/>
  <c r="B88" i="57" s="1"/>
  <c r="E88" i="57" s="1"/>
  <c r="C620" i="34"/>
  <c r="R535" i="53"/>
  <c r="B535" i="53" s="1"/>
  <c r="B9" i="57" s="1"/>
  <c r="E9" i="57" s="1"/>
  <c r="C541" i="34"/>
  <c r="R486" i="53"/>
  <c r="B486" i="53" s="1"/>
  <c r="C492" i="34"/>
  <c r="R625" i="53"/>
  <c r="B625" i="53" s="1"/>
  <c r="B99" i="57" s="1"/>
  <c r="E99" i="57" s="1"/>
  <c r="C631" i="34"/>
  <c r="R529" i="53"/>
  <c r="B529" i="53" s="1"/>
  <c r="C535" i="34"/>
  <c r="R673" i="53"/>
  <c r="B673" i="53" s="1"/>
  <c r="C679" i="34"/>
  <c r="R552" i="53"/>
  <c r="B552" i="53" s="1"/>
  <c r="B26" i="57" s="1"/>
  <c r="E26" i="57" s="1"/>
  <c r="C558" i="34"/>
  <c r="R485" i="53"/>
  <c r="B485" i="53" s="1"/>
  <c r="C491" i="34"/>
  <c r="R530" i="53"/>
  <c r="B530" i="53" s="1"/>
  <c r="C536" i="34"/>
  <c r="R619" i="53"/>
  <c r="B619" i="53" s="1"/>
  <c r="B93" i="57" s="1"/>
  <c r="E93" i="57" s="1"/>
  <c r="C625" i="34"/>
  <c r="R542" i="53"/>
  <c r="B542" i="53" s="1"/>
  <c r="B16" i="57" s="1"/>
  <c r="E16" i="57" s="1"/>
  <c r="C548" i="34"/>
  <c r="R567" i="53"/>
  <c r="B567" i="53" s="1"/>
  <c r="B41" i="57" s="1"/>
  <c r="E41" i="57" s="1"/>
  <c r="C573" i="34"/>
  <c r="R556" i="53"/>
  <c r="B556" i="53" s="1"/>
  <c r="B30" i="57" s="1"/>
  <c r="E30" i="57" s="1"/>
  <c r="C562" i="34"/>
  <c r="R545" i="53"/>
  <c r="B545" i="53" s="1"/>
  <c r="B19" i="57" s="1"/>
  <c r="E19" i="57" s="1"/>
  <c r="C551" i="34"/>
  <c r="R644" i="53"/>
  <c r="B644" i="53" s="1"/>
  <c r="B118" i="57" s="1"/>
  <c r="E118" i="57" s="1"/>
  <c r="C650" i="34"/>
  <c r="R478" i="53"/>
  <c r="B478" i="53" s="1"/>
  <c r="C484" i="34"/>
  <c r="R684" i="53"/>
  <c r="B684" i="53" s="1"/>
  <c r="C690" i="34"/>
  <c r="R583" i="53"/>
  <c r="B583" i="53" s="1"/>
  <c r="B57" i="57" s="1"/>
  <c r="E57" i="57" s="1"/>
  <c r="C589" i="34"/>
  <c r="R616" i="53"/>
  <c r="B616" i="53" s="1"/>
  <c r="B90" i="57" s="1"/>
  <c r="E90" i="57" s="1"/>
  <c r="C622" i="34"/>
  <c r="B492" i="53"/>
  <c r="C498" i="34"/>
  <c r="R618" i="53"/>
  <c r="B618" i="53" s="1"/>
  <c r="B92" i="57" s="1"/>
  <c r="E92" i="57" s="1"/>
  <c r="C624" i="34"/>
  <c r="R622" i="53"/>
  <c r="B622" i="53" s="1"/>
  <c r="B96" i="57" s="1"/>
  <c r="E96" i="57" s="1"/>
  <c r="C628" i="34"/>
  <c r="R595" i="53"/>
  <c r="B595" i="53" s="1"/>
  <c r="B69" i="57" s="1"/>
  <c r="E69" i="57" s="1"/>
  <c r="C601" i="34"/>
  <c r="R688" i="53"/>
  <c r="B688" i="53" s="1"/>
  <c r="C694" i="34"/>
  <c r="R606" i="53"/>
  <c r="B606" i="53" s="1"/>
  <c r="B80" i="57" s="1"/>
  <c r="E80" i="57" s="1"/>
  <c r="C612" i="34"/>
  <c r="R520" i="53"/>
  <c r="B520" i="53" s="1"/>
  <c r="C526" i="34"/>
  <c r="R664" i="53"/>
  <c r="B664" i="53" s="1"/>
  <c r="C670" i="34"/>
  <c r="R538" i="53"/>
  <c r="B538" i="53" s="1"/>
  <c r="B12" i="57" s="1"/>
  <c r="E12" i="57" s="1"/>
  <c r="C544" i="34"/>
  <c r="R562" i="53"/>
  <c r="B562" i="53" s="1"/>
  <c r="B36" i="57" s="1"/>
  <c r="E36" i="57" s="1"/>
  <c r="C568" i="34"/>
  <c r="R522" i="53"/>
  <c r="B522" i="53" s="1"/>
  <c r="C528" i="34"/>
  <c r="R602" i="53"/>
  <c r="B602" i="53" s="1"/>
  <c r="B76" i="57" s="1"/>
  <c r="E76" i="57" s="1"/>
  <c r="C608" i="34"/>
  <c r="R541" i="53"/>
  <c r="B541" i="53" s="1"/>
  <c r="B15" i="57" s="1"/>
  <c r="E15" i="57" s="1"/>
  <c r="C547" i="34"/>
  <c r="R483" i="53"/>
  <c r="B483" i="53" s="1"/>
  <c r="C489" i="34"/>
  <c r="R554" i="53"/>
  <c r="B554" i="53" s="1"/>
  <c r="B28" i="57" s="1"/>
  <c r="E28" i="57" s="1"/>
  <c r="C560" i="34"/>
  <c r="R533" i="53"/>
  <c r="B533" i="53" s="1"/>
  <c r="C539" i="34"/>
  <c r="R638" i="53"/>
  <c r="B638" i="53" s="1"/>
  <c r="B112" i="57" s="1"/>
  <c r="E112" i="57" s="1"/>
  <c r="C644" i="34"/>
  <c r="R639" i="53"/>
  <c r="B639" i="53" s="1"/>
  <c r="B113" i="57" s="1"/>
  <c r="E113" i="57" s="1"/>
  <c r="C645" i="34"/>
  <c r="R676" i="53"/>
  <c r="B676" i="53" s="1"/>
  <c r="C682" i="34"/>
  <c r="R582" i="53"/>
  <c r="B582" i="53" s="1"/>
  <c r="B56" i="57" s="1"/>
  <c r="E56" i="57" s="1"/>
  <c r="C588" i="34"/>
  <c r="R608" i="53"/>
  <c r="B608" i="53" s="1"/>
  <c r="B82" i="57" s="1"/>
  <c r="E82" i="57" s="1"/>
  <c r="C614" i="34"/>
  <c r="R476" i="53"/>
  <c r="B476" i="53" s="1"/>
  <c r="C482" i="34"/>
  <c r="AC473" i="53"/>
  <c r="AC472" i="53"/>
  <c r="AC471" i="53"/>
  <c r="AC470" i="53"/>
  <c r="AC469" i="53"/>
  <c r="AC468" i="53"/>
  <c r="AC467" i="53"/>
  <c r="AC466" i="53"/>
  <c r="AC465" i="53"/>
  <c r="AC464" i="53"/>
  <c r="AC463" i="53"/>
  <c r="AC462" i="53"/>
  <c r="AC461" i="53"/>
  <c r="AC460" i="53"/>
  <c r="AC459" i="53"/>
  <c r="AC458" i="53"/>
  <c r="AC457" i="53"/>
  <c r="AC456" i="53"/>
  <c r="AC455" i="53"/>
  <c r="AC454" i="53"/>
  <c r="AC453" i="53"/>
  <c r="AC452" i="53"/>
  <c r="AC451" i="53"/>
  <c r="AC450" i="53"/>
  <c r="AC449" i="53"/>
  <c r="AC448" i="53"/>
  <c r="AC447" i="53"/>
  <c r="AC446" i="53"/>
  <c r="AC445" i="53"/>
  <c r="AC444" i="53"/>
  <c r="AC443" i="53"/>
  <c r="AC442" i="53"/>
  <c r="AC441" i="53"/>
  <c r="AC440" i="53"/>
  <c r="AC439" i="53"/>
  <c r="AC438" i="53"/>
  <c r="AC437" i="53"/>
  <c r="AC436" i="53"/>
  <c r="AC435" i="53"/>
  <c r="AC434" i="53"/>
  <c r="AC433" i="53"/>
  <c r="AC432" i="53"/>
  <c r="AC431" i="53"/>
  <c r="AC430" i="53"/>
  <c r="AC429" i="53"/>
  <c r="AC428" i="53"/>
  <c r="AC427" i="53"/>
  <c r="AC426" i="53"/>
  <c r="AC425" i="53"/>
  <c r="AC424" i="53"/>
  <c r="AC423" i="53"/>
  <c r="AC422" i="53"/>
  <c r="AC421" i="53"/>
  <c r="AC420" i="53"/>
  <c r="AC419" i="53"/>
  <c r="AC418" i="53"/>
  <c r="AC417" i="53"/>
  <c r="AC416" i="53"/>
  <c r="AC415" i="53"/>
  <c r="AC414" i="53"/>
  <c r="AC413" i="53"/>
  <c r="AC412" i="53"/>
  <c r="AC411" i="53"/>
  <c r="AC410" i="53"/>
  <c r="AC409" i="53"/>
  <c r="AC408" i="53"/>
  <c r="AC407" i="53"/>
  <c r="AC406" i="53"/>
  <c r="AC405" i="53"/>
  <c r="AC404" i="53"/>
  <c r="AC403" i="53"/>
  <c r="AC402" i="53"/>
  <c r="AC401" i="53"/>
  <c r="AC400" i="53"/>
  <c r="AC399" i="53"/>
  <c r="AC398" i="53"/>
  <c r="AC397" i="53"/>
  <c r="AC396" i="53"/>
  <c r="AC395" i="53"/>
  <c r="AC394" i="53"/>
  <c r="AC393" i="53"/>
  <c r="AC392" i="53"/>
  <c r="AC391" i="53"/>
  <c r="AC390" i="53"/>
  <c r="AC389" i="53"/>
  <c r="AC388" i="53"/>
  <c r="AC387" i="53"/>
  <c r="AC386" i="53"/>
  <c r="AC385" i="53"/>
  <c r="AC384" i="53"/>
  <c r="AC383" i="53"/>
  <c r="AC382" i="53"/>
  <c r="AC381" i="53"/>
  <c r="AC380" i="53"/>
  <c r="AC379" i="53"/>
  <c r="AC378" i="53"/>
  <c r="AC377" i="53"/>
  <c r="AC376" i="53"/>
  <c r="AC375" i="53"/>
  <c r="AC374" i="53"/>
  <c r="AC373" i="53"/>
  <c r="AC372" i="53"/>
  <c r="AC371" i="53"/>
  <c r="AC370" i="53"/>
  <c r="AC369" i="53"/>
  <c r="AC368" i="53"/>
  <c r="AC367" i="53"/>
  <c r="AC366" i="53"/>
  <c r="AC365" i="53"/>
  <c r="AC364" i="53"/>
  <c r="AC362" i="53"/>
  <c r="AC361" i="53"/>
  <c r="AC360" i="53"/>
  <c r="AC359" i="53"/>
  <c r="AC358" i="53"/>
  <c r="AC357" i="53"/>
  <c r="AC356" i="53"/>
  <c r="AC355" i="53"/>
  <c r="AC354" i="53"/>
  <c r="AC353" i="53"/>
  <c r="AC352" i="53"/>
  <c r="AC351" i="53"/>
  <c r="AC350" i="53"/>
  <c r="AC349" i="53"/>
  <c r="AC348" i="53"/>
  <c r="AC347" i="53"/>
  <c r="AC346" i="53"/>
  <c r="AC345" i="53"/>
  <c r="AC344" i="53"/>
  <c r="AC343" i="53"/>
  <c r="AC342" i="53"/>
  <c r="AC341" i="53"/>
  <c r="AC340" i="53"/>
  <c r="AC339" i="53"/>
  <c r="AC338" i="53"/>
  <c r="AC337" i="53"/>
  <c r="AC336" i="53"/>
  <c r="AC31" i="53"/>
  <c r="AC30" i="53"/>
  <c r="AC29" i="53"/>
  <c r="AC28" i="53"/>
  <c r="AC27" i="53"/>
  <c r="AC26" i="53"/>
  <c r="AC25" i="53"/>
  <c r="AC24" i="53"/>
  <c r="AC23" i="53"/>
  <c r="AC22" i="53"/>
  <c r="AC21" i="53"/>
  <c r="AC20" i="53"/>
  <c r="AC19" i="53"/>
  <c r="AC18" i="53"/>
  <c r="AC17" i="53"/>
  <c r="AC16" i="53"/>
  <c r="AC15" i="53"/>
  <c r="AC3" i="53"/>
  <c r="AC2" i="53"/>
  <c r="B22" i="65" l="1"/>
  <c r="E22" i="65" s="1"/>
  <c r="B22" i="64"/>
  <c r="E22" i="64" s="1"/>
  <c r="B13" i="65"/>
  <c r="E13" i="65" s="1"/>
  <c r="B13" i="64"/>
  <c r="W13" i="64" s="1"/>
  <c r="AA13" i="64" s="1"/>
  <c r="B29" i="65"/>
  <c r="E29" i="65" s="1"/>
  <c r="B29" i="64"/>
  <c r="E29" i="64" s="1"/>
  <c r="B136" i="57"/>
  <c r="E136" i="57" s="1"/>
  <c r="B136" i="58"/>
  <c r="W136" i="58" s="1"/>
  <c r="AA136" i="58" s="1"/>
  <c r="B17" i="65"/>
  <c r="E17" i="65" s="1"/>
  <c r="B17" i="64"/>
  <c r="E17" i="64" s="1"/>
  <c r="W27" i="64"/>
  <c r="AA27" i="64" s="1"/>
  <c r="W9" i="64"/>
  <c r="AA9" i="64" s="1"/>
  <c r="B135" i="57"/>
  <c r="E135" i="57" s="1"/>
  <c r="B135" i="58"/>
  <c r="E135" i="58" s="1"/>
  <c r="B14" i="65"/>
  <c r="E14" i="65" s="1"/>
  <c r="B14" i="64"/>
  <c r="E14" i="64" s="1"/>
  <c r="B137" i="57"/>
  <c r="E137" i="57" s="1"/>
  <c r="B137" i="58"/>
  <c r="E137" i="58" s="1"/>
  <c r="B133" i="57"/>
  <c r="E133" i="57" s="1"/>
  <c r="B133" i="58"/>
  <c r="E133" i="58" s="1"/>
  <c r="B26" i="65"/>
  <c r="E26" i="65" s="1"/>
  <c r="B26" i="64"/>
  <c r="N26" i="64" s="1"/>
  <c r="B132" i="57"/>
  <c r="E132" i="57" s="1"/>
  <c r="B132" i="58"/>
  <c r="W132" i="58" s="1"/>
  <c r="AA132" i="58" s="1"/>
  <c r="B9" i="65"/>
  <c r="E9" i="65" s="1"/>
  <c r="B9" i="64"/>
  <c r="E9" i="64" s="1"/>
  <c r="W26" i="64"/>
  <c r="AA26" i="64" s="1"/>
  <c r="E26" i="64"/>
  <c r="B30" i="65"/>
  <c r="E30" i="65" s="1"/>
  <c r="B30" i="64"/>
  <c r="E30" i="64" s="1"/>
  <c r="B8" i="65"/>
  <c r="F2" i="65" s="1"/>
  <c r="F4" i="64" s="1"/>
  <c r="B8" i="64"/>
  <c r="N8" i="64" s="1"/>
  <c r="B16" i="65"/>
  <c r="E16" i="65" s="1"/>
  <c r="B16" i="64"/>
  <c r="W16" i="64" s="1"/>
  <c r="AA16" i="64" s="1"/>
  <c r="B18" i="65"/>
  <c r="E18" i="65" s="1"/>
  <c r="B18" i="64"/>
  <c r="E18" i="64" s="1"/>
  <c r="B34" i="65"/>
  <c r="E34" i="65" s="1"/>
  <c r="B34" i="64"/>
  <c r="W34" i="64" s="1"/>
  <c r="AA34" i="64" s="1"/>
  <c r="B25" i="65"/>
  <c r="E25" i="65" s="1"/>
  <c r="B25" i="64"/>
  <c r="E25" i="64" s="1"/>
  <c r="B28" i="65"/>
  <c r="E28" i="65" s="1"/>
  <c r="B28" i="64"/>
  <c r="E28" i="64" s="1"/>
  <c r="W8" i="64"/>
  <c r="AA8" i="64" s="1"/>
  <c r="E8" i="64"/>
  <c r="B19" i="65"/>
  <c r="E19" i="65" s="1"/>
  <c r="B19" i="64"/>
  <c r="W19" i="64" s="1"/>
  <c r="AA19" i="64" s="1"/>
  <c r="B32" i="65"/>
  <c r="E32" i="65" s="1"/>
  <c r="B32" i="64"/>
  <c r="W32" i="64" s="1"/>
  <c r="AA32" i="64" s="1"/>
  <c r="B21" i="65"/>
  <c r="E21" i="65" s="1"/>
  <c r="B21" i="64"/>
  <c r="W21" i="64" s="1"/>
  <c r="AA21" i="64" s="1"/>
  <c r="B33" i="65"/>
  <c r="E33" i="65" s="1"/>
  <c r="B33" i="64"/>
  <c r="E33" i="64" s="1"/>
  <c r="B31" i="65"/>
  <c r="E31" i="65" s="1"/>
  <c r="B31" i="64"/>
  <c r="E31" i="64" s="1"/>
  <c r="B27" i="65"/>
  <c r="E27" i="65" s="1"/>
  <c r="B27" i="64"/>
  <c r="E27" i="64" s="1"/>
  <c r="B131" i="57"/>
  <c r="E131" i="57" s="1"/>
  <c r="B131" i="58"/>
  <c r="W131" i="58" s="1"/>
  <c r="AA131" i="58" s="1"/>
  <c r="B24" i="65"/>
  <c r="E24" i="65" s="1"/>
  <c r="B24" i="64"/>
  <c r="W24" i="64" s="1"/>
  <c r="AA24" i="64" s="1"/>
  <c r="B23" i="65"/>
  <c r="E23" i="65" s="1"/>
  <c r="B23" i="64"/>
  <c r="E23" i="64" s="1"/>
  <c r="B134" i="57"/>
  <c r="E134" i="57" s="1"/>
  <c r="B134" i="58"/>
  <c r="W134" i="58" s="1"/>
  <c r="AA134" i="58" s="1"/>
  <c r="B12" i="65"/>
  <c r="E12" i="65" s="1"/>
  <c r="B12" i="64"/>
  <c r="E12" i="64" s="1"/>
  <c r="B10" i="65"/>
  <c r="E10" i="65" s="1"/>
  <c r="B10" i="64"/>
  <c r="E10" i="64" s="1"/>
  <c r="B11" i="65"/>
  <c r="E11" i="65" s="1"/>
  <c r="B11" i="64"/>
  <c r="E11" i="64" s="1"/>
  <c r="B15" i="65"/>
  <c r="E15" i="65" s="1"/>
  <c r="B15" i="64"/>
  <c r="E15" i="64" s="1"/>
  <c r="B20" i="65"/>
  <c r="E20" i="65" s="1"/>
  <c r="B20" i="64"/>
  <c r="E20" i="64" s="1"/>
  <c r="B616" i="34"/>
  <c r="E616" i="34" s="1"/>
  <c r="T616" i="34" s="1"/>
  <c r="B84" i="57"/>
  <c r="E84" i="57" s="1"/>
  <c r="E8" i="57"/>
  <c r="B162" i="56"/>
  <c r="B163" i="55"/>
  <c r="E163" i="55" s="1"/>
  <c r="B178" i="56"/>
  <c r="B179" i="55"/>
  <c r="E179" i="55" s="1"/>
  <c r="B174" i="56"/>
  <c r="B175" i="55"/>
  <c r="E175" i="55" s="1"/>
  <c r="B163" i="56"/>
  <c r="B164" i="55"/>
  <c r="E164" i="55" s="1"/>
  <c r="B167" i="56"/>
  <c r="B168" i="55"/>
  <c r="E168" i="55" s="1"/>
  <c r="B173" i="56"/>
  <c r="B174" i="55"/>
  <c r="E174" i="55" s="1"/>
  <c r="B176" i="56"/>
  <c r="B177" i="55"/>
  <c r="E177" i="55" s="1"/>
  <c r="B177" i="56"/>
  <c r="B178" i="55"/>
  <c r="E178" i="55" s="1"/>
  <c r="B172" i="56"/>
  <c r="B173" i="55"/>
  <c r="E173" i="55" s="1"/>
  <c r="B570" i="34"/>
  <c r="E570" i="34" s="1"/>
  <c r="T570" i="34" s="1"/>
  <c r="B164" i="56"/>
  <c r="B165" i="55"/>
  <c r="E165" i="55" s="1"/>
  <c r="B583" i="34"/>
  <c r="E583" i="34" s="1"/>
  <c r="T583" i="34" s="1"/>
  <c r="B166" i="56"/>
  <c r="B167" i="55"/>
  <c r="E167" i="55" s="1"/>
  <c r="B522" i="34"/>
  <c r="E522" i="34" s="1"/>
  <c r="T522" i="34" s="1"/>
  <c r="B680" i="34"/>
  <c r="E680" i="34" s="1"/>
  <c r="T680" i="34" s="1"/>
  <c r="B168" i="56"/>
  <c r="B169" i="55"/>
  <c r="E169" i="55" s="1"/>
  <c r="B160" i="56"/>
  <c r="B161" i="55"/>
  <c r="E161" i="55" s="1"/>
  <c r="B171" i="56"/>
  <c r="B172" i="55"/>
  <c r="E172" i="55" s="1"/>
  <c r="B170" i="56"/>
  <c r="B171" i="55"/>
  <c r="E171" i="55" s="1"/>
  <c r="B169" i="56"/>
  <c r="B170" i="55"/>
  <c r="E170" i="55" s="1"/>
  <c r="B161" i="56"/>
  <c r="B162" i="55"/>
  <c r="E162" i="55" s="1"/>
  <c r="B175" i="56"/>
  <c r="B176" i="55"/>
  <c r="E176" i="55" s="1"/>
  <c r="B165" i="56"/>
  <c r="B166" i="55"/>
  <c r="E166" i="55" s="1"/>
  <c r="B492" i="34"/>
  <c r="E492" i="34" s="1"/>
  <c r="B613" i="34"/>
  <c r="E613" i="34" s="1"/>
  <c r="T613" i="34" s="1"/>
  <c r="B658" i="34"/>
  <c r="E658" i="34" s="1"/>
  <c r="T658" i="34" s="1"/>
  <c r="B511" i="34"/>
  <c r="E511" i="34" s="1"/>
  <c r="T511" i="34" s="1"/>
  <c r="B603" i="34"/>
  <c r="E603" i="34" s="1"/>
  <c r="T603" i="34" s="1"/>
  <c r="B677" i="34"/>
  <c r="E677" i="34" s="1"/>
  <c r="T677" i="34" s="1"/>
  <c r="B560" i="34"/>
  <c r="E560" i="34" s="1"/>
  <c r="T560" i="34" s="1"/>
  <c r="B528" i="34"/>
  <c r="E528" i="34" s="1"/>
  <c r="T528" i="34" s="1"/>
  <c r="B526" i="34"/>
  <c r="E526" i="34" s="1"/>
  <c r="T526" i="34" s="1"/>
  <c r="B628" i="34"/>
  <c r="E628" i="34" s="1"/>
  <c r="T628" i="34" s="1"/>
  <c r="B627" i="34"/>
  <c r="E627" i="34" s="1"/>
  <c r="B494" i="34"/>
  <c r="E494" i="34" s="1"/>
  <c r="B646" i="34"/>
  <c r="E646" i="34" s="1"/>
  <c r="T646" i="34" s="1"/>
  <c r="B554" i="34"/>
  <c r="E554" i="34" s="1"/>
  <c r="T554" i="34" s="1"/>
  <c r="B574" i="34"/>
  <c r="E574" i="34" s="1"/>
  <c r="T574" i="34" s="1"/>
  <c r="B591" i="34"/>
  <c r="E591" i="34" s="1"/>
  <c r="T591" i="34" s="1"/>
  <c r="B655" i="34"/>
  <c r="E655" i="34" s="1"/>
  <c r="T655" i="34" s="1"/>
  <c r="B649" i="34"/>
  <c r="E649" i="34" s="1"/>
  <c r="T649" i="34" s="1"/>
  <c r="B606" i="34"/>
  <c r="E606" i="34" s="1"/>
  <c r="T606" i="34" s="1"/>
  <c r="B502" i="34"/>
  <c r="E502" i="34" s="1"/>
  <c r="T502" i="34" s="1"/>
  <c r="B605" i="34"/>
  <c r="E605" i="34" s="1"/>
  <c r="T605" i="34" s="1"/>
  <c r="B697" i="34"/>
  <c r="E697" i="34" s="1"/>
  <c r="T697" i="34" s="1"/>
  <c r="B672" i="34"/>
  <c r="E672" i="34" s="1"/>
  <c r="T672" i="34" s="1"/>
  <c r="B558" i="34"/>
  <c r="E558" i="34" s="1"/>
  <c r="T558" i="34" s="1"/>
  <c r="B557" i="34"/>
  <c r="E557" i="34" s="1"/>
  <c r="T557" i="34" s="1"/>
  <c r="B534" i="34"/>
  <c r="E534" i="34" s="1"/>
  <c r="T534" i="34" s="1"/>
  <c r="B614" i="34"/>
  <c r="E614" i="34" s="1"/>
  <c r="T614" i="34" s="1"/>
  <c r="B645" i="34"/>
  <c r="E645" i="34" s="1"/>
  <c r="T645" i="34" s="1"/>
  <c r="B589" i="34"/>
  <c r="E589" i="34" s="1"/>
  <c r="T589" i="34" s="1"/>
  <c r="B551" i="34"/>
  <c r="E551" i="34" s="1"/>
  <c r="T551" i="34" s="1"/>
  <c r="B625" i="34"/>
  <c r="E625" i="34" s="1"/>
  <c r="T625" i="34" s="1"/>
  <c r="B679" i="34"/>
  <c r="E679" i="34" s="1"/>
  <c r="T679" i="34" s="1"/>
  <c r="B541" i="34"/>
  <c r="E541" i="34" s="1"/>
  <c r="B565" i="34"/>
  <c r="E565" i="34" s="1"/>
  <c r="T565" i="34" s="1"/>
  <c r="B485" i="34"/>
  <c r="E485" i="34" s="1"/>
  <c r="T485" i="34" s="1"/>
  <c r="B695" i="34"/>
  <c r="E695" i="34" s="1"/>
  <c r="T695" i="34" s="1"/>
  <c r="B630" i="34"/>
  <c r="E630" i="34" s="1"/>
  <c r="B598" i="34"/>
  <c r="E598" i="34" s="1"/>
  <c r="B545" i="34"/>
  <c r="E545" i="34" s="1"/>
  <c r="T545" i="34" s="1"/>
  <c r="B629" i="34"/>
  <c r="E629" i="34" s="1"/>
  <c r="T629" i="34" s="1"/>
  <c r="B596" i="34"/>
  <c r="E596" i="34" s="1"/>
  <c r="B555" i="34"/>
  <c r="E555" i="34" s="1"/>
  <c r="T555" i="34" s="1"/>
  <c r="B637" i="34"/>
  <c r="E637" i="34" s="1"/>
  <c r="T637" i="34" s="1"/>
  <c r="B687" i="34"/>
  <c r="E687" i="34" s="1"/>
  <c r="T687" i="34" s="1"/>
  <c r="B556" i="34"/>
  <c r="E556" i="34" s="1"/>
  <c r="T556" i="34" s="1"/>
  <c r="B582" i="34"/>
  <c r="E582" i="34" s="1"/>
  <c r="T582" i="34" s="1"/>
  <c r="B487" i="34"/>
  <c r="E487" i="34" s="1"/>
  <c r="T487" i="34" s="1"/>
  <c r="B525" i="34"/>
  <c r="E525" i="34" s="1"/>
  <c r="T525" i="34" s="1"/>
  <c r="B550" i="34"/>
  <c r="E550" i="34" s="1"/>
  <c r="T550" i="34" s="1"/>
  <c r="B514" i="34"/>
  <c r="E514" i="34" s="1"/>
  <c r="T514" i="34" s="1"/>
  <c r="B661" i="34"/>
  <c r="E661" i="34" s="1"/>
  <c r="T661" i="34" s="1"/>
  <c r="B660" i="34"/>
  <c r="E660" i="34" s="1"/>
  <c r="T660" i="34" s="1"/>
  <c r="B604" i="34"/>
  <c r="E604" i="34" s="1"/>
  <c r="T604" i="34" s="1"/>
  <c r="B553" i="34"/>
  <c r="E553" i="34" s="1"/>
  <c r="T553" i="34" s="1"/>
  <c r="B516" i="34"/>
  <c r="E516" i="34" s="1"/>
  <c r="T516" i="34" s="1"/>
  <c r="B662" i="34"/>
  <c r="E662" i="34" s="1"/>
  <c r="T662" i="34" s="1"/>
  <c r="B552" i="34"/>
  <c r="E552" i="34" s="1"/>
  <c r="T552" i="34" s="1"/>
  <c r="B593" i="34"/>
  <c r="E593" i="34" s="1"/>
  <c r="B564" i="34"/>
  <c r="E564" i="34" s="1"/>
  <c r="T564" i="34" s="1"/>
  <c r="B671" i="34"/>
  <c r="E671" i="34" s="1"/>
  <c r="B642" i="34"/>
  <c r="E642" i="34" s="1"/>
  <c r="T642" i="34" s="1"/>
  <c r="B623" i="34"/>
  <c r="E623" i="34" s="1"/>
  <c r="B490" i="34"/>
  <c r="E490" i="34" s="1"/>
  <c r="T490" i="34" s="1"/>
  <c r="B548" i="34"/>
  <c r="E548" i="34" s="1"/>
  <c r="T548" i="34" s="1"/>
  <c r="B578" i="34"/>
  <c r="E578" i="34" s="1"/>
  <c r="T578" i="34" s="1"/>
  <c r="B505" i="34"/>
  <c r="E505" i="34" s="1"/>
  <c r="T505" i="34" s="1"/>
  <c r="B489" i="34"/>
  <c r="E489" i="34" s="1"/>
  <c r="T489" i="34" s="1"/>
  <c r="B568" i="34"/>
  <c r="E568" i="34" s="1"/>
  <c r="T568" i="34" s="1"/>
  <c r="B612" i="34"/>
  <c r="E612" i="34" s="1"/>
  <c r="T612" i="34" s="1"/>
  <c r="B624" i="34"/>
  <c r="E624" i="34" s="1"/>
  <c r="T624" i="34" s="1"/>
  <c r="B529" i="34"/>
  <c r="E529" i="34" s="1"/>
  <c r="T529" i="34" s="1"/>
  <c r="B579" i="34"/>
  <c r="E579" i="34" s="1"/>
  <c r="T579" i="34" s="1"/>
  <c r="B659" i="34"/>
  <c r="E659" i="34" s="1"/>
  <c r="T659" i="34" s="1"/>
  <c r="B563" i="34"/>
  <c r="E563" i="34" s="1"/>
  <c r="T563" i="34" s="1"/>
  <c r="B640" i="34"/>
  <c r="E640" i="34" s="1"/>
  <c r="T640" i="34" s="1"/>
  <c r="B692" i="34"/>
  <c r="E692" i="34" s="1"/>
  <c r="T692" i="34" s="1"/>
  <c r="B501" i="34"/>
  <c r="E501" i="34" s="1"/>
  <c r="T501" i="34" s="1"/>
  <c r="B592" i="34"/>
  <c r="E592" i="34" s="1"/>
  <c r="T592" i="34" s="1"/>
  <c r="B602" i="34"/>
  <c r="E602" i="34" s="1"/>
  <c r="T602" i="34" s="1"/>
  <c r="B549" i="34"/>
  <c r="E549" i="34" s="1"/>
  <c r="T549" i="34" s="1"/>
  <c r="B674" i="34"/>
  <c r="E674" i="34" s="1"/>
  <c r="T674" i="34" s="1"/>
  <c r="B527" i="34"/>
  <c r="E527" i="34" s="1"/>
  <c r="T527" i="34" s="1"/>
  <c r="B678" i="34"/>
  <c r="E678" i="34" s="1"/>
  <c r="T678" i="34" s="1"/>
  <c r="B543" i="34"/>
  <c r="E543" i="34" s="1"/>
  <c r="T543" i="34" s="1"/>
  <c r="B520" i="34"/>
  <c r="E520" i="34" s="1"/>
  <c r="T520" i="34" s="1"/>
  <c r="B650" i="34"/>
  <c r="E650" i="34" s="1"/>
  <c r="T650" i="34" s="1"/>
  <c r="B656" i="34"/>
  <c r="E656" i="34" s="1"/>
  <c r="T656" i="34" s="1"/>
  <c r="B567" i="34"/>
  <c r="E567" i="34" s="1"/>
  <c r="T567" i="34" s="1"/>
  <c r="B576" i="34"/>
  <c r="E576" i="34" s="1"/>
  <c r="T576" i="34" s="1"/>
  <c r="B632" i="34"/>
  <c r="E632" i="34" s="1"/>
  <c r="B690" i="34"/>
  <c r="E690" i="34" s="1"/>
  <c r="T690" i="34" s="1"/>
  <c r="B562" i="34"/>
  <c r="E562" i="34" s="1"/>
  <c r="T562" i="34" s="1"/>
  <c r="B536" i="34"/>
  <c r="E536" i="34" s="1"/>
  <c r="T536" i="34" s="1"/>
  <c r="B535" i="34"/>
  <c r="E535" i="34" s="1"/>
  <c r="T535" i="34" s="1"/>
  <c r="B620" i="34"/>
  <c r="E620" i="34" s="1"/>
  <c r="T620" i="34" s="1"/>
  <c r="B648" i="34"/>
  <c r="E648" i="34" s="1"/>
  <c r="T648" i="34" s="1"/>
  <c r="B580" i="34"/>
  <c r="E580" i="34" s="1"/>
  <c r="T580" i="34" s="1"/>
  <c r="B540" i="34"/>
  <c r="E540" i="34" s="1"/>
  <c r="T540" i="34" s="1"/>
  <c r="B519" i="34"/>
  <c r="E519" i="34" s="1"/>
  <c r="T519" i="34" s="1"/>
  <c r="B684" i="34"/>
  <c r="E684" i="34" s="1"/>
  <c r="T684" i="34" s="1"/>
  <c r="B523" i="34"/>
  <c r="E523" i="34" s="1"/>
  <c r="T523" i="34" s="1"/>
  <c r="B486" i="34"/>
  <c r="E486" i="34" s="1"/>
  <c r="T486" i="34" s="1"/>
  <c r="B595" i="34"/>
  <c r="E595" i="34" s="1"/>
  <c r="T595" i="34" s="1"/>
  <c r="B577" i="34"/>
  <c r="E577" i="34" s="1"/>
  <c r="T577" i="34" s="1"/>
  <c r="B621" i="34"/>
  <c r="E621" i="34" s="1"/>
  <c r="B657" i="34"/>
  <c r="E657" i="34" s="1"/>
  <c r="T657" i="34" s="1"/>
  <c r="B607" i="34"/>
  <c r="E607" i="34" s="1"/>
  <c r="T607" i="34" s="1"/>
  <c r="B686" i="34"/>
  <c r="E686" i="34" s="1"/>
  <c r="T686" i="34" s="1"/>
  <c r="B617" i="34"/>
  <c r="E617" i="34" s="1"/>
  <c r="T617" i="34" s="1"/>
  <c r="B666" i="34"/>
  <c r="E666" i="34" s="1"/>
  <c r="T666" i="34" s="1"/>
  <c r="B571" i="34"/>
  <c r="E571" i="34" s="1"/>
  <c r="T571" i="34" s="1"/>
  <c r="B480" i="34"/>
  <c r="E480" i="34" s="1"/>
  <c r="T480" i="34" s="1"/>
  <c r="B675" i="34"/>
  <c r="E675" i="34" s="1"/>
  <c r="T675" i="34" s="1"/>
  <c r="B512" i="34"/>
  <c r="E512" i="34" s="1"/>
  <c r="T512" i="34" s="1"/>
  <c r="B496" i="34"/>
  <c r="E496" i="34" s="1"/>
  <c r="T496" i="34" s="1"/>
  <c r="B636" i="34"/>
  <c r="E636" i="34" s="1"/>
  <c r="T636" i="34" s="1"/>
  <c r="B513" i="34"/>
  <c r="E513" i="34" s="1"/>
  <c r="T513" i="34" s="1"/>
  <c r="B584" i="34"/>
  <c r="E584" i="34" s="1"/>
  <c r="T584" i="34" s="1"/>
  <c r="B688" i="34"/>
  <c r="E688" i="34" s="1"/>
  <c r="T688" i="34" s="1"/>
  <c r="B619" i="34"/>
  <c r="E619" i="34" s="1"/>
  <c r="T619" i="34" s="1"/>
  <c r="B683" i="34"/>
  <c r="E683" i="34" s="1"/>
  <c r="T683" i="34" s="1"/>
  <c r="B532" i="34"/>
  <c r="E532" i="34" s="1"/>
  <c r="T532" i="34" s="1"/>
  <c r="B635" i="34"/>
  <c r="E635" i="34" s="1"/>
  <c r="T635" i="34" s="1"/>
  <c r="B518" i="34"/>
  <c r="E518" i="34" s="1"/>
  <c r="T518" i="34" s="1"/>
  <c r="B588" i="34"/>
  <c r="E588" i="34" s="1"/>
  <c r="T588" i="34" s="1"/>
  <c r="B544" i="34"/>
  <c r="E544" i="34" s="1"/>
  <c r="B506" i="34"/>
  <c r="E506" i="34" s="1"/>
  <c r="T506" i="34" s="1"/>
  <c r="B681" i="34"/>
  <c r="E681" i="34" s="1"/>
  <c r="T681" i="34" s="1"/>
  <c r="B651" i="34"/>
  <c r="E651" i="34" s="1"/>
  <c r="T651" i="34" s="1"/>
  <c r="B495" i="34"/>
  <c r="E495" i="34" s="1"/>
  <c r="T495" i="34" s="1"/>
  <c r="B510" i="34"/>
  <c r="E510" i="34" s="1"/>
  <c r="T510" i="34" s="1"/>
  <c r="B669" i="34"/>
  <c r="E669" i="34" s="1"/>
  <c r="T669" i="34" s="1"/>
  <c r="B499" i="34"/>
  <c r="E499" i="34" s="1"/>
  <c r="B665" i="34"/>
  <c r="E665" i="34" s="1"/>
  <c r="T665" i="34" s="1"/>
  <c r="B517" i="34"/>
  <c r="E517" i="34" s="1"/>
  <c r="T517" i="34" s="1"/>
  <c r="B610" i="34"/>
  <c r="E610" i="34" s="1"/>
  <c r="T610" i="34" s="1"/>
  <c r="B530" i="34"/>
  <c r="E530" i="34" s="1"/>
  <c r="T530" i="34" s="1"/>
  <c r="B611" i="34"/>
  <c r="E611" i="34" s="1"/>
  <c r="T611" i="34" s="1"/>
  <c r="B503" i="34"/>
  <c r="E503" i="34" s="1"/>
  <c r="T503" i="34" s="1"/>
  <c r="B599" i="34"/>
  <c r="E599" i="34" s="1"/>
  <c r="T599" i="34" s="1"/>
  <c r="B668" i="34"/>
  <c r="E668" i="34" s="1"/>
  <c r="T668" i="34" s="1"/>
  <c r="B696" i="34"/>
  <c r="E696" i="34" s="1"/>
  <c r="T696" i="34" s="1"/>
  <c r="B615" i="34"/>
  <c r="E615" i="34" s="1"/>
  <c r="T615" i="34" s="1"/>
  <c r="B587" i="34"/>
  <c r="E587" i="34" s="1"/>
  <c r="T587" i="34" s="1"/>
  <c r="B691" i="34"/>
  <c r="E691" i="34" s="1"/>
  <c r="T691" i="34" s="1"/>
  <c r="B633" i="34"/>
  <c r="E633" i="34" s="1"/>
  <c r="T633" i="34" s="1"/>
  <c r="B561" i="34"/>
  <c r="E561" i="34" s="1"/>
  <c r="T561" i="34" s="1"/>
  <c r="B493" i="34"/>
  <c r="E493" i="34" s="1"/>
  <c r="T493" i="34" s="1"/>
  <c r="B546" i="34"/>
  <c r="E546" i="34" s="1"/>
  <c r="T546" i="34" s="1"/>
  <c r="B533" i="34"/>
  <c r="E533" i="34" s="1"/>
  <c r="T533" i="34" s="1"/>
  <c r="B644" i="34"/>
  <c r="E644" i="34" s="1"/>
  <c r="T644" i="34" s="1"/>
  <c r="B498" i="34"/>
  <c r="E498" i="34" s="1"/>
  <c r="T498" i="34" s="1"/>
  <c r="B484" i="34"/>
  <c r="E484" i="34" s="1"/>
  <c r="T484" i="34" s="1"/>
  <c r="B573" i="34"/>
  <c r="E573" i="34" s="1"/>
  <c r="T573" i="34" s="1"/>
  <c r="B491" i="34"/>
  <c r="E491" i="34" s="1"/>
  <c r="T491" i="34" s="1"/>
  <c r="B631" i="34"/>
  <c r="E631" i="34" s="1"/>
  <c r="T631" i="34" s="1"/>
  <c r="B693" i="34"/>
  <c r="E693" i="34" s="1"/>
  <c r="T693" i="34" s="1"/>
  <c r="B638" i="34"/>
  <c r="E638" i="34" s="1"/>
  <c r="T638" i="34" s="1"/>
  <c r="B618" i="34"/>
  <c r="E618" i="34" s="1"/>
  <c r="T618" i="34" s="1"/>
  <c r="B488" i="34"/>
  <c r="E488" i="34" s="1"/>
  <c r="B586" i="34"/>
  <c r="E586" i="34" s="1"/>
  <c r="T586" i="34" s="1"/>
  <c r="B566" i="34"/>
  <c r="E566" i="34" s="1"/>
  <c r="T566" i="34" s="1"/>
  <c r="B594" i="34"/>
  <c r="E594" i="34" s="1"/>
  <c r="T594" i="34" s="1"/>
  <c r="B639" i="34"/>
  <c r="E639" i="34" s="1"/>
  <c r="T639" i="34" s="1"/>
  <c r="B653" i="34"/>
  <c r="E653" i="34" s="1"/>
  <c r="T653" i="34" s="1"/>
  <c r="B590" i="34"/>
  <c r="E590" i="34" s="1"/>
  <c r="T590" i="34" s="1"/>
  <c r="B500" i="34"/>
  <c r="E500" i="34" s="1"/>
  <c r="T500" i="34" s="1"/>
  <c r="B641" i="34"/>
  <c r="E641" i="34" s="1"/>
  <c r="T641" i="34" s="1"/>
  <c r="B483" i="34"/>
  <c r="E483" i="34" s="1"/>
  <c r="T483" i="34" s="1"/>
  <c r="B647" i="34"/>
  <c r="E647" i="34" s="1"/>
  <c r="T647" i="34" s="1"/>
  <c r="B559" i="34"/>
  <c r="E559" i="34" s="1"/>
  <c r="T559" i="34" s="1"/>
  <c r="B524" i="34"/>
  <c r="E524" i="34" s="1"/>
  <c r="T524" i="34" s="1"/>
  <c r="B685" i="34"/>
  <c r="E685" i="34" s="1"/>
  <c r="T685" i="34" s="1"/>
  <c r="B597" i="34"/>
  <c r="E597" i="34" s="1"/>
  <c r="T597" i="34" s="1"/>
  <c r="B643" i="34"/>
  <c r="E643" i="34" s="1"/>
  <c r="T643" i="34" s="1"/>
  <c r="B676" i="34"/>
  <c r="E676" i="34" s="1"/>
  <c r="T676" i="34" s="1"/>
  <c r="B481" i="34"/>
  <c r="E481" i="34" s="1"/>
  <c r="T481" i="34" s="1"/>
  <c r="B600" i="34"/>
  <c r="E600" i="34" s="1"/>
  <c r="B569" i="34"/>
  <c r="E569" i="34" s="1"/>
  <c r="T569" i="34" s="1"/>
  <c r="B673" i="34"/>
  <c r="E673" i="34" s="1"/>
  <c r="T673" i="34" s="1"/>
  <c r="B515" i="34"/>
  <c r="E515" i="34" s="1"/>
  <c r="T515" i="34" s="1"/>
  <c r="B667" i="34"/>
  <c r="E667" i="34" s="1"/>
  <c r="T667" i="34" s="1"/>
  <c r="B622" i="34"/>
  <c r="E622" i="34" s="1"/>
  <c r="T622" i="34" s="1"/>
  <c r="B509" i="34"/>
  <c r="E509" i="34" s="1"/>
  <c r="T509" i="34" s="1"/>
  <c r="B538" i="34"/>
  <c r="E538" i="34" s="1"/>
  <c r="T538" i="34" s="1"/>
  <c r="B497" i="34"/>
  <c r="E497" i="34" s="1"/>
  <c r="B531" i="34"/>
  <c r="E531" i="34" s="1"/>
  <c r="T531" i="34" s="1"/>
  <c r="B572" i="34"/>
  <c r="E572" i="34" s="1"/>
  <c r="T572" i="34" s="1"/>
  <c r="B547" i="34"/>
  <c r="E547" i="34" s="1"/>
  <c r="T547" i="34" s="1"/>
  <c r="B694" i="34"/>
  <c r="E694" i="34" s="1"/>
  <c r="T694" i="34" s="1"/>
  <c r="B482" i="34"/>
  <c r="E482" i="34" s="1"/>
  <c r="T482" i="34" s="1"/>
  <c r="B682" i="34"/>
  <c r="E682" i="34" s="1"/>
  <c r="T682" i="34" s="1"/>
  <c r="B539" i="34"/>
  <c r="E539" i="34" s="1"/>
  <c r="T539" i="34" s="1"/>
  <c r="B608" i="34"/>
  <c r="E608" i="34" s="1"/>
  <c r="T608" i="34" s="1"/>
  <c r="B670" i="34"/>
  <c r="E670" i="34" s="1"/>
  <c r="T670" i="34" s="1"/>
  <c r="B601" i="34"/>
  <c r="E601" i="34" s="1"/>
  <c r="T601" i="34" s="1"/>
  <c r="B663" i="34"/>
  <c r="E663" i="34" s="1"/>
  <c r="T663" i="34" s="1"/>
  <c r="B521" i="34"/>
  <c r="E521" i="34" s="1"/>
  <c r="T521" i="34" s="1"/>
  <c r="B581" i="34"/>
  <c r="E581" i="34" s="1"/>
  <c r="T581" i="34" s="1"/>
  <c r="B585" i="34"/>
  <c r="E585" i="34" s="1"/>
  <c r="T585" i="34" s="1"/>
  <c r="B507" i="34"/>
  <c r="E507" i="34" s="1"/>
  <c r="T507" i="34" s="1"/>
  <c r="B542" i="34"/>
  <c r="E542" i="34" s="1"/>
  <c r="T542" i="34" s="1"/>
  <c r="B652" i="34"/>
  <c r="E652" i="34" s="1"/>
  <c r="T652" i="34" s="1"/>
  <c r="B508" i="34"/>
  <c r="E508" i="34" s="1"/>
  <c r="T508" i="34" s="1"/>
  <c r="B537" i="34"/>
  <c r="E537" i="34" s="1"/>
  <c r="T537" i="34" s="1"/>
  <c r="B575" i="34"/>
  <c r="E575" i="34" s="1"/>
  <c r="T575" i="34" s="1"/>
  <c r="B689" i="34"/>
  <c r="E689" i="34" s="1"/>
  <c r="T689" i="34" s="1"/>
  <c r="B654" i="34"/>
  <c r="E654" i="34" s="1"/>
  <c r="T654" i="34" s="1"/>
  <c r="B664" i="34"/>
  <c r="E664" i="34" s="1"/>
  <c r="B609" i="34"/>
  <c r="E609" i="34" s="1"/>
  <c r="T609" i="34" s="1"/>
  <c r="B634" i="34"/>
  <c r="E634" i="34" s="1"/>
  <c r="T634" i="34" s="1"/>
  <c r="B626" i="34"/>
  <c r="E626" i="34" s="1"/>
  <c r="T626" i="34" s="1"/>
  <c r="D2" i="45"/>
  <c r="W133" i="58" l="1"/>
  <c r="AA133" i="58" s="1"/>
  <c r="E21" i="64"/>
  <c r="E13" i="64"/>
  <c r="W29" i="64"/>
  <c r="AA29" i="64" s="1"/>
  <c r="W22" i="64"/>
  <c r="AA22" i="64" s="1"/>
  <c r="E131" i="58"/>
  <c r="E34" i="64"/>
  <c r="E132" i="58"/>
  <c r="E134" i="58"/>
  <c r="W14" i="64"/>
  <c r="AA14" i="64" s="1"/>
  <c r="E136" i="58"/>
  <c r="W28" i="64"/>
  <c r="AA28" i="64" s="1"/>
  <c r="W17" i="64"/>
  <c r="AA17" i="64" s="1"/>
  <c r="W31" i="64"/>
  <c r="AA31" i="64" s="1"/>
  <c r="W10" i="64"/>
  <c r="AA10" i="64" s="1"/>
  <c r="W23" i="64"/>
  <c r="AA23" i="64" s="1"/>
  <c r="W33" i="64"/>
  <c r="AA33" i="64" s="1"/>
  <c r="E24" i="64"/>
  <c r="W11" i="64"/>
  <c r="AA11" i="64" s="1"/>
  <c r="W135" i="58"/>
  <c r="AA135" i="58" s="1"/>
  <c r="E16" i="64"/>
  <c r="W30" i="64"/>
  <c r="AA30" i="64" s="1"/>
  <c r="W12" i="64"/>
  <c r="AA12" i="64" s="1"/>
  <c r="E32" i="64"/>
  <c r="W20" i="64"/>
  <c r="AA20" i="64" s="1"/>
  <c r="W18" i="64"/>
  <c r="AA18" i="64" s="1"/>
  <c r="W15" i="64"/>
  <c r="AA15" i="64" s="1"/>
  <c r="E19" i="64"/>
  <c r="W25" i="64"/>
  <c r="AA25" i="64" s="1"/>
  <c r="W137" i="58"/>
  <c r="AA137" i="58" s="1"/>
  <c r="W163" i="56"/>
  <c r="AA163" i="56" s="1"/>
  <c r="W178" i="56"/>
  <c r="AA178" i="56" s="1"/>
  <c r="E164" i="56"/>
  <c r="W170" i="56"/>
  <c r="AA170" i="56" s="1"/>
  <c r="E177" i="56"/>
  <c r="E171" i="56"/>
  <c r="E172" i="56"/>
  <c r="W176" i="56"/>
  <c r="AA176" i="56" s="1"/>
  <c r="E167" i="56"/>
  <c r="W174" i="56"/>
  <c r="AA174" i="56" s="1"/>
  <c r="W162" i="56"/>
  <c r="AA162" i="56" s="1"/>
  <c r="W168" i="56"/>
  <c r="AA168" i="56" s="1"/>
  <c r="W166" i="56"/>
  <c r="AA166" i="56" s="1"/>
  <c r="E161" i="56"/>
  <c r="E160" i="56"/>
  <c r="E173" i="56"/>
  <c r="E163" i="56"/>
  <c r="W177" i="56"/>
  <c r="AA177" i="56" s="1"/>
  <c r="W173" i="56"/>
  <c r="AA173" i="56" s="1"/>
  <c r="W167" i="56"/>
  <c r="AA167" i="56" s="1"/>
  <c r="W161" i="56"/>
  <c r="AA161" i="56" s="1"/>
  <c r="E178" i="56"/>
  <c r="E176" i="56"/>
  <c r="E168" i="56"/>
  <c r="W172" i="56"/>
  <c r="AA172" i="56" s="1"/>
  <c r="E174" i="56"/>
  <c r="W171" i="56"/>
  <c r="AA171" i="56" s="1"/>
  <c r="E162" i="56"/>
  <c r="E170" i="56"/>
  <c r="W160" i="56"/>
  <c r="AA160" i="56" s="1"/>
  <c r="W164" i="56"/>
  <c r="AA164" i="56" s="1"/>
  <c r="W175" i="56"/>
  <c r="AA175" i="56" s="1"/>
  <c r="E175" i="56"/>
  <c r="W169" i="56"/>
  <c r="AA169" i="56" s="1"/>
  <c r="E169" i="56"/>
  <c r="W165" i="56"/>
  <c r="AA165" i="56" s="1"/>
  <c r="E166" i="56"/>
  <c r="E165" i="56"/>
  <c r="Q470" i="53"/>
  <c r="N470" i="53"/>
  <c r="M470" i="53"/>
  <c r="L470" i="53"/>
  <c r="K470" i="53"/>
  <c r="J470" i="53"/>
  <c r="I470" i="53"/>
  <c r="Q468" i="53"/>
  <c r="N468" i="53"/>
  <c r="M468" i="53"/>
  <c r="L468" i="53"/>
  <c r="K468" i="53"/>
  <c r="J468" i="53"/>
  <c r="I468" i="53"/>
  <c r="O470" i="53" l="1"/>
  <c r="O468" i="53"/>
  <c r="C474" i="34" l="1"/>
  <c r="R470" i="53"/>
  <c r="B470" i="53" s="1"/>
  <c r="C476" i="34"/>
  <c r="R468" i="53"/>
  <c r="B468" i="53" s="1"/>
  <c r="B476" i="34" l="1"/>
  <c r="E476" i="34" s="1"/>
  <c r="T476" i="34" s="1"/>
  <c r="B474" i="34"/>
  <c r="E474" i="34" s="1"/>
  <c r="T474" i="34" s="1"/>
  <c r="Q473" i="53"/>
  <c r="N473" i="53"/>
  <c r="M473" i="53"/>
  <c r="L473" i="53"/>
  <c r="K473" i="53"/>
  <c r="J473" i="53"/>
  <c r="I473" i="53"/>
  <c r="Q472" i="53"/>
  <c r="N472" i="53"/>
  <c r="M472" i="53"/>
  <c r="L472" i="53"/>
  <c r="K472" i="53"/>
  <c r="J472" i="53"/>
  <c r="I472" i="53"/>
  <c r="Q471" i="53"/>
  <c r="N471" i="53"/>
  <c r="M471" i="53"/>
  <c r="L471" i="53"/>
  <c r="K471" i="53"/>
  <c r="J471" i="53"/>
  <c r="I471" i="53"/>
  <c r="Q469" i="53"/>
  <c r="N469" i="53"/>
  <c r="M469" i="53"/>
  <c r="L469" i="53"/>
  <c r="K469" i="53"/>
  <c r="J469" i="53"/>
  <c r="I469" i="53"/>
  <c r="Q467" i="53"/>
  <c r="N467" i="53"/>
  <c r="M467" i="53"/>
  <c r="L467" i="53"/>
  <c r="K467" i="53"/>
  <c r="J467" i="53"/>
  <c r="I467" i="53"/>
  <c r="Q466" i="53"/>
  <c r="N466" i="53"/>
  <c r="M466" i="53"/>
  <c r="L466" i="53"/>
  <c r="K466" i="53"/>
  <c r="J466" i="53"/>
  <c r="I466" i="53"/>
  <c r="Q465" i="53"/>
  <c r="N465" i="53"/>
  <c r="M465" i="53"/>
  <c r="L465" i="53"/>
  <c r="K465" i="53"/>
  <c r="J465" i="53"/>
  <c r="I465" i="53"/>
  <c r="Q464" i="53"/>
  <c r="N464" i="53"/>
  <c r="M464" i="53"/>
  <c r="L464" i="53"/>
  <c r="K464" i="53"/>
  <c r="J464" i="53"/>
  <c r="I464" i="53"/>
  <c r="Q463" i="53"/>
  <c r="N463" i="53"/>
  <c r="M463" i="53"/>
  <c r="L463" i="53"/>
  <c r="K463" i="53"/>
  <c r="J463" i="53"/>
  <c r="I463" i="53"/>
  <c r="Q462" i="53"/>
  <c r="N462" i="53"/>
  <c r="M462" i="53"/>
  <c r="L462" i="53"/>
  <c r="K462" i="53"/>
  <c r="J462" i="53"/>
  <c r="I462" i="53"/>
  <c r="Q461" i="53"/>
  <c r="N461" i="53"/>
  <c r="M461" i="53"/>
  <c r="L461" i="53"/>
  <c r="K461" i="53"/>
  <c r="J461" i="53"/>
  <c r="I461" i="53"/>
  <c r="Q460" i="53"/>
  <c r="N460" i="53"/>
  <c r="M460" i="53"/>
  <c r="L460" i="53"/>
  <c r="K460" i="53"/>
  <c r="J460" i="53"/>
  <c r="I460" i="53"/>
  <c r="Q459" i="53"/>
  <c r="N459" i="53"/>
  <c r="M459" i="53"/>
  <c r="L459" i="53"/>
  <c r="K459" i="53"/>
  <c r="J459" i="53"/>
  <c r="I459" i="53"/>
  <c r="Q458" i="53"/>
  <c r="N458" i="53"/>
  <c r="M458" i="53"/>
  <c r="L458" i="53"/>
  <c r="K458" i="53"/>
  <c r="J458" i="53"/>
  <c r="I458" i="53"/>
  <c r="Q457" i="53"/>
  <c r="N457" i="53"/>
  <c r="M457" i="53"/>
  <c r="L457" i="53"/>
  <c r="K457" i="53"/>
  <c r="J457" i="53"/>
  <c r="I457" i="53"/>
  <c r="Q456" i="53"/>
  <c r="N456" i="53"/>
  <c r="M456" i="53"/>
  <c r="L456" i="53"/>
  <c r="K456" i="53"/>
  <c r="J456" i="53"/>
  <c r="I456" i="53"/>
  <c r="Q455" i="53"/>
  <c r="N455" i="53"/>
  <c r="M455" i="53"/>
  <c r="L455" i="53"/>
  <c r="K455" i="53"/>
  <c r="J455" i="53"/>
  <c r="I455" i="53"/>
  <c r="Q454" i="53"/>
  <c r="N454" i="53"/>
  <c r="M454" i="53"/>
  <c r="L454" i="53"/>
  <c r="K454" i="53"/>
  <c r="J454" i="53"/>
  <c r="I454" i="53"/>
  <c r="Q453" i="53"/>
  <c r="N453" i="53"/>
  <c r="M453" i="53"/>
  <c r="L453" i="53"/>
  <c r="K453" i="53"/>
  <c r="J453" i="53"/>
  <c r="I453" i="53"/>
  <c r="Q452" i="53"/>
  <c r="N452" i="53"/>
  <c r="M452" i="53"/>
  <c r="L452" i="53"/>
  <c r="K452" i="53"/>
  <c r="J452" i="53"/>
  <c r="I452" i="53"/>
  <c r="Q451" i="53"/>
  <c r="N451" i="53"/>
  <c r="M451" i="53"/>
  <c r="L451" i="53"/>
  <c r="K451" i="53"/>
  <c r="J451" i="53"/>
  <c r="I451" i="53"/>
  <c r="Q450" i="53"/>
  <c r="N450" i="53"/>
  <c r="M450" i="53"/>
  <c r="L450" i="53"/>
  <c r="K450" i="53"/>
  <c r="J450" i="53"/>
  <c r="I450" i="53"/>
  <c r="Q449" i="53"/>
  <c r="N449" i="53"/>
  <c r="M449" i="53"/>
  <c r="L449" i="53"/>
  <c r="K449" i="53"/>
  <c r="J449" i="53"/>
  <c r="I449" i="53"/>
  <c r="Q448" i="53"/>
  <c r="N448" i="53"/>
  <c r="M448" i="53"/>
  <c r="L448" i="53"/>
  <c r="K448" i="53"/>
  <c r="J448" i="53"/>
  <c r="I448" i="53"/>
  <c r="Q447" i="53"/>
  <c r="N447" i="53"/>
  <c r="M447" i="53"/>
  <c r="L447" i="53"/>
  <c r="K447" i="53"/>
  <c r="J447" i="53"/>
  <c r="I447" i="53"/>
  <c r="Q446" i="53"/>
  <c r="N446" i="53"/>
  <c r="M446" i="53"/>
  <c r="L446" i="53"/>
  <c r="K446" i="53"/>
  <c r="J446" i="53"/>
  <c r="I446" i="53"/>
  <c r="Q445" i="53"/>
  <c r="N445" i="53"/>
  <c r="M445" i="53"/>
  <c r="L445" i="53"/>
  <c r="K445" i="53"/>
  <c r="J445" i="53"/>
  <c r="I445" i="53"/>
  <c r="Q444" i="53"/>
  <c r="N444" i="53"/>
  <c r="M444" i="53"/>
  <c r="L444" i="53"/>
  <c r="K444" i="53"/>
  <c r="J444" i="53"/>
  <c r="I444" i="53"/>
  <c r="Q443" i="53"/>
  <c r="N443" i="53"/>
  <c r="M443" i="53"/>
  <c r="L443" i="53"/>
  <c r="K443" i="53"/>
  <c r="J443" i="53"/>
  <c r="I443" i="53"/>
  <c r="Q442" i="53"/>
  <c r="N442" i="53"/>
  <c r="M442" i="53"/>
  <c r="L442" i="53"/>
  <c r="K442" i="53"/>
  <c r="J442" i="53"/>
  <c r="I442" i="53"/>
  <c r="Q441" i="53"/>
  <c r="N441" i="53"/>
  <c r="M441" i="53"/>
  <c r="L441" i="53"/>
  <c r="K441" i="53"/>
  <c r="J441" i="53"/>
  <c r="I441" i="53"/>
  <c r="Q440" i="53"/>
  <c r="N440" i="53"/>
  <c r="M440" i="53"/>
  <c r="L440" i="53"/>
  <c r="K440" i="53"/>
  <c r="J440" i="53"/>
  <c r="I440" i="53"/>
  <c r="Q439" i="53"/>
  <c r="N439" i="53"/>
  <c r="M439" i="53"/>
  <c r="L439" i="53"/>
  <c r="K439" i="53"/>
  <c r="J439" i="53"/>
  <c r="I439" i="53"/>
  <c r="Q438" i="53"/>
  <c r="N438" i="53"/>
  <c r="M438" i="53"/>
  <c r="L438" i="53"/>
  <c r="K438" i="53"/>
  <c r="J438" i="53"/>
  <c r="I438" i="53"/>
  <c r="Q437" i="53"/>
  <c r="N437" i="53"/>
  <c r="M437" i="53"/>
  <c r="L437" i="53"/>
  <c r="K437" i="53"/>
  <c r="J437" i="53"/>
  <c r="I437" i="53"/>
  <c r="Q436" i="53"/>
  <c r="N436" i="53"/>
  <c r="M436" i="53"/>
  <c r="L436" i="53"/>
  <c r="K436" i="53"/>
  <c r="J436" i="53"/>
  <c r="I436" i="53"/>
  <c r="Q435" i="53"/>
  <c r="N435" i="53"/>
  <c r="M435" i="53"/>
  <c r="L435" i="53"/>
  <c r="K435" i="53"/>
  <c r="J435" i="53"/>
  <c r="I435" i="53"/>
  <c r="Q434" i="53"/>
  <c r="Q433" i="53"/>
  <c r="N433" i="53"/>
  <c r="M433" i="53"/>
  <c r="L433" i="53"/>
  <c r="K433" i="53"/>
  <c r="J433" i="53"/>
  <c r="I433" i="53"/>
  <c r="Q432" i="53"/>
  <c r="N432" i="53"/>
  <c r="M432" i="53"/>
  <c r="L432" i="53"/>
  <c r="K432" i="53"/>
  <c r="J432" i="53"/>
  <c r="I432" i="53"/>
  <c r="Q431" i="53"/>
  <c r="N431" i="53"/>
  <c r="M431" i="53"/>
  <c r="L431" i="53"/>
  <c r="K431" i="53"/>
  <c r="J431" i="53"/>
  <c r="I431" i="53"/>
  <c r="Q430" i="53"/>
  <c r="N430" i="53"/>
  <c r="M430" i="53"/>
  <c r="L430" i="53"/>
  <c r="K430" i="53"/>
  <c r="J430" i="53"/>
  <c r="I430" i="53"/>
  <c r="Q429" i="53"/>
  <c r="N429" i="53"/>
  <c r="M429" i="53"/>
  <c r="L429" i="53"/>
  <c r="K429" i="53"/>
  <c r="J429" i="53"/>
  <c r="I429" i="53"/>
  <c r="Q428" i="53"/>
  <c r="N428" i="53"/>
  <c r="M428" i="53"/>
  <c r="L428" i="53"/>
  <c r="K428" i="53"/>
  <c r="J428" i="53"/>
  <c r="I428" i="53"/>
  <c r="Q427" i="53"/>
  <c r="N427" i="53"/>
  <c r="M427" i="53"/>
  <c r="L427" i="53"/>
  <c r="K427" i="53"/>
  <c r="J427" i="53"/>
  <c r="I427" i="53"/>
  <c r="Q426" i="53"/>
  <c r="N426" i="53"/>
  <c r="M426" i="53"/>
  <c r="L426" i="53"/>
  <c r="K426" i="53"/>
  <c r="J426" i="53"/>
  <c r="I426" i="53"/>
  <c r="Q425" i="53"/>
  <c r="N425" i="53"/>
  <c r="M425" i="53"/>
  <c r="L425" i="53"/>
  <c r="K425" i="53"/>
  <c r="J425" i="53"/>
  <c r="I425" i="53"/>
  <c r="Q424" i="53"/>
  <c r="N424" i="53"/>
  <c r="M424" i="53"/>
  <c r="L424" i="53"/>
  <c r="K424" i="53"/>
  <c r="J424" i="53"/>
  <c r="I424" i="53"/>
  <c r="Q423" i="53"/>
  <c r="N423" i="53"/>
  <c r="M423" i="53"/>
  <c r="L423" i="53"/>
  <c r="K423" i="53"/>
  <c r="J423" i="53"/>
  <c r="I423" i="53"/>
  <c r="Q422" i="53"/>
  <c r="N422" i="53"/>
  <c r="M422" i="53"/>
  <c r="L422" i="53"/>
  <c r="K422" i="53"/>
  <c r="J422" i="53"/>
  <c r="I422" i="53"/>
  <c r="Q421" i="53"/>
  <c r="N421" i="53"/>
  <c r="M421" i="53"/>
  <c r="L421" i="53"/>
  <c r="K421" i="53"/>
  <c r="J421" i="53"/>
  <c r="I421" i="53"/>
  <c r="Q420" i="53"/>
  <c r="N420" i="53"/>
  <c r="M420" i="53"/>
  <c r="L420" i="53"/>
  <c r="K420" i="53"/>
  <c r="J420" i="53"/>
  <c r="I420" i="53"/>
  <c r="Q419" i="53"/>
  <c r="N419" i="53"/>
  <c r="M419" i="53"/>
  <c r="L419" i="53"/>
  <c r="K419" i="53"/>
  <c r="J419" i="53"/>
  <c r="I419" i="53"/>
  <c r="Q418" i="53"/>
  <c r="N418" i="53"/>
  <c r="M418" i="53"/>
  <c r="L418" i="53"/>
  <c r="K418" i="53"/>
  <c r="J418" i="53"/>
  <c r="I418" i="53"/>
  <c r="Q417" i="53"/>
  <c r="N417" i="53"/>
  <c r="M417" i="53"/>
  <c r="L417" i="53"/>
  <c r="K417" i="53"/>
  <c r="J417" i="53"/>
  <c r="I417" i="53"/>
  <c r="Q416" i="53"/>
  <c r="N416" i="53"/>
  <c r="M416" i="53"/>
  <c r="L416" i="53"/>
  <c r="K416" i="53"/>
  <c r="J416" i="53"/>
  <c r="I416" i="53"/>
  <c r="Q415" i="53"/>
  <c r="N415" i="53"/>
  <c r="M415" i="53"/>
  <c r="L415" i="53"/>
  <c r="K415" i="53"/>
  <c r="J415" i="53"/>
  <c r="I415" i="53"/>
  <c r="Q414" i="53"/>
  <c r="N414" i="53"/>
  <c r="M414" i="53"/>
  <c r="L414" i="53"/>
  <c r="K414" i="53"/>
  <c r="J414" i="53"/>
  <c r="I414" i="53"/>
  <c r="Q413" i="53"/>
  <c r="N413" i="53"/>
  <c r="M413" i="53"/>
  <c r="L413" i="53"/>
  <c r="K413" i="53"/>
  <c r="J413" i="53"/>
  <c r="I413" i="53"/>
  <c r="Q412" i="53"/>
  <c r="N412" i="53"/>
  <c r="M412" i="53"/>
  <c r="L412" i="53"/>
  <c r="K412" i="53"/>
  <c r="J412" i="53"/>
  <c r="I412" i="53"/>
  <c r="Q411" i="53"/>
  <c r="N411" i="53"/>
  <c r="M411" i="53"/>
  <c r="L411" i="53"/>
  <c r="K411" i="53"/>
  <c r="J411" i="53"/>
  <c r="I411" i="53"/>
  <c r="Q410" i="53"/>
  <c r="N410" i="53"/>
  <c r="M410" i="53"/>
  <c r="L410" i="53"/>
  <c r="K410" i="53"/>
  <c r="J410" i="53"/>
  <c r="I410" i="53"/>
  <c r="Q409" i="53"/>
  <c r="N409" i="53"/>
  <c r="M409" i="53"/>
  <c r="L409" i="53"/>
  <c r="K409" i="53"/>
  <c r="J409" i="53"/>
  <c r="I409" i="53"/>
  <c r="Q408" i="53"/>
  <c r="N408" i="53"/>
  <c r="M408" i="53"/>
  <c r="L408" i="53"/>
  <c r="K408" i="53"/>
  <c r="J408" i="53"/>
  <c r="I408" i="53"/>
  <c r="Q407" i="53"/>
  <c r="N407" i="53"/>
  <c r="M407" i="53"/>
  <c r="L407" i="53"/>
  <c r="K407" i="53"/>
  <c r="J407" i="53"/>
  <c r="I407" i="53"/>
  <c r="Q406" i="53"/>
  <c r="N406" i="53"/>
  <c r="M406" i="53"/>
  <c r="L406" i="53"/>
  <c r="K406" i="53"/>
  <c r="J406" i="53"/>
  <c r="I406" i="53"/>
  <c r="Q405" i="53"/>
  <c r="N405" i="53"/>
  <c r="M405" i="53"/>
  <c r="L405" i="53"/>
  <c r="K405" i="53"/>
  <c r="J405" i="53"/>
  <c r="I405" i="53"/>
  <c r="Q404" i="53"/>
  <c r="N404" i="53"/>
  <c r="M404" i="53"/>
  <c r="L404" i="53"/>
  <c r="K404" i="53"/>
  <c r="J404" i="53"/>
  <c r="I404" i="53"/>
  <c r="Q403" i="53"/>
  <c r="N403" i="53"/>
  <c r="M403" i="53"/>
  <c r="L403" i="53"/>
  <c r="K403" i="53"/>
  <c r="J403" i="53"/>
  <c r="I403" i="53"/>
  <c r="Q402" i="53"/>
  <c r="N402" i="53"/>
  <c r="M402" i="53"/>
  <c r="L402" i="53"/>
  <c r="K402" i="53"/>
  <c r="J402" i="53"/>
  <c r="I402" i="53"/>
  <c r="Q401" i="53"/>
  <c r="N401" i="53"/>
  <c r="M401" i="53"/>
  <c r="L401" i="53"/>
  <c r="K401" i="53"/>
  <c r="J401" i="53"/>
  <c r="I401" i="53"/>
  <c r="Q400" i="53"/>
  <c r="N400" i="53"/>
  <c r="M400" i="53"/>
  <c r="L400" i="53"/>
  <c r="K400" i="53"/>
  <c r="J400" i="53"/>
  <c r="I400" i="53"/>
  <c r="Q399" i="53"/>
  <c r="N399" i="53"/>
  <c r="M399" i="53"/>
  <c r="L399" i="53"/>
  <c r="K399" i="53"/>
  <c r="J399" i="53"/>
  <c r="I399" i="53"/>
  <c r="Q398" i="53"/>
  <c r="N398" i="53"/>
  <c r="M398" i="53"/>
  <c r="L398" i="53"/>
  <c r="K398" i="53"/>
  <c r="J398" i="53"/>
  <c r="I398" i="53"/>
  <c r="Q397" i="53"/>
  <c r="N397" i="53"/>
  <c r="M397" i="53"/>
  <c r="L397" i="53"/>
  <c r="K397" i="53"/>
  <c r="J397" i="53"/>
  <c r="I397" i="53"/>
  <c r="Q396" i="53"/>
  <c r="N396" i="53"/>
  <c r="M396" i="53"/>
  <c r="L396" i="53"/>
  <c r="K396" i="53"/>
  <c r="J396" i="53"/>
  <c r="I396" i="53"/>
  <c r="Q395" i="53"/>
  <c r="N395" i="53"/>
  <c r="M395" i="53"/>
  <c r="L395" i="53"/>
  <c r="K395" i="53"/>
  <c r="J395" i="53"/>
  <c r="I395" i="53"/>
  <c r="Q394" i="53"/>
  <c r="N394" i="53"/>
  <c r="M394" i="53"/>
  <c r="L394" i="53"/>
  <c r="K394" i="53"/>
  <c r="J394" i="53"/>
  <c r="I394" i="53"/>
  <c r="Q393" i="53"/>
  <c r="N393" i="53"/>
  <c r="M393" i="53"/>
  <c r="L393" i="53"/>
  <c r="K393" i="53"/>
  <c r="J393" i="53"/>
  <c r="I393" i="53"/>
  <c r="Q392" i="53"/>
  <c r="N392" i="53"/>
  <c r="M392" i="53"/>
  <c r="L392" i="53"/>
  <c r="K392" i="53"/>
  <c r="J392" i="53"/>
  <c r="I392" i="53"/>
  <c r="Q391" i="53"/>
  <c r="N391" i="53"/>
  <c r="M391" i="53"/>
  <c r="L391" i="53"/>
  <c r="K391" i="53"/>
  <c r="J391" i="53"/>
  <c r="I391" i="53"/>
  <c r="Q390" i="53"/>
  <c r="N390" i="53"/>
  <c r="M390" i="53"/>
  <c r="L390" i="53"/>
  <c r="K390" i="53"/>
  <c r="J390" i="53"/>
  <c r="I390" i="53"/>
  <c r="Q389" i="53"/>
  <c r="N389" i="53"/>
  <c r="M389" i="53"/>
  <c r="L389" i="53"/>
  <c r="K389" i="53"/>
  <c r="J389" i="53"/>
  <c r="I389" i="53"/>
  <c r="Q388" i="53"/>
  <c r="N388" i="53"/>
  <c r="M388" i="53"/>
  <c r="L388" i="53"/>
  <c r="K388" i="53"/>
  <c r="J388" i="53"/>
  <c r="I388" i="53"/>
  <c r="Q387" i="53"/>
  <c r="N387" i="53"/>
  <c r="M387" i="53"/>
  <c r="L387" i="53"/>
  <c r="K387" i="53"/>
  <c r="J387" i="53"/>
  <c r="I387" i="53"/>
  <c r="Q386" i="53"/>
  <c r="N386" i="53"/>
  <c r="M386" i="53"/>
  <c r="L386" i="53"/>
  <c r="K386" i="53"/>
  <c r="J386" i="53"/>
  <c r="I386" i="53"/>
  <c r="Q385" i="53"/>
  <c r="N385" i="53"/>
  <c r="M385" i="53"/>
  <c r="L385" i="53"/>
  <c r="K385" i="53"/>
  <c r="J385" i="53"/>
  <c r="I385" i="53"/>
  <c r="Q384" i="53"/>
  <c r="N384" i="53"/>
  <c r="M384" i="53"/>
  <c r="L384" i="53"/>
  <c r="K384" i="53"/>
  <c r="J384" i="53"/>
  <c r="I384" i="53"/>
  <c r="Q383" i="53"/>
  <c r="N383" i="53"/>
  <c r="M383" i="53"/>
  <c r="L383" i="53"/>
  <c r="K383" i="53"/>
  <c r="J383" i="53"/>
  <c r="I383" i="53"/>
  <c r="Q382" i="53"/>
  <c r="N382" i="53"/>
  <c r="M382" i="53"/>
  <c r="L382" i="53"/>
  <c r="K382" i="53"/>
  <c r="J382" i="53"/>
  <c r="I382" i="53"/>
  <c r="Q381" i="53"/>
  <c r="N381" i="53"/>
  <c r="M381" i="53"/>
  <c r="L381" i="53"/>
  <c r="K381" i="53"/>
  <c r="J381" i="53"/>
  <c r="I381" i="53"/>
  <c r="Q380" i="53"/>
  <c r="N380" i="53"/>
  <c r="M380" i="53"/>
  <c r="L380" i="53"/>
  <c r="K380" i="53"/>
  <c r="J380" i="53"/>
  <c r="I380" i="53"/>
  <c r="Q379" i="53"/>
  <c r="N379" i="53"/>
  <c r="M379" i="53"/>
  <c r="L379" i="53"/>
  <c r="K379" i="53"/>
  <c r="J379" i="53"/>
  <c r="I379" i="53"/>
  <c r="Q378" i="53"/>
  <c r="N378" i="53"/>
  <c r="M378" i="53"/>
  <c r="L378" i="53"/>
  <c r="K378" i="53"/>
  <c r="J378" i="53"/>
  <c r="I378" i="53"/>
  <c r="Q377" i="53"/>
  <c r="N377" i="53"/>
  <c r="M377" i="53"/>
  <c r="L377" i="53"/>
  <c r="K377" i="53"/>
  <c r="J377" i="53"/>
  <c r="I377" i="53"/>
  <c r="Q376" i="53"/>
  <c r="N376" i="53"/>
  <c r="M376" i="53"/>
  <c r="L376" i="53"/>
  <c r="K376" i="53"/>
  <c r="J376" i="53"/>
  <c r="I376" i="53"/>
  <c r="Q375" i="53"/>
  <c r="N375" i="53"/>
  <c r="M375" i="53"/>
  <c r="L375" i="53"/>
  <c r="K375" i="53"/>
  <c r="J375" i="53"/>
  <c r="I375" i="53"/>
  <c r="Q374" i="53"/>
  <c r="N374" i="53"/>
  <c r="M374" i="53"/>
  <c r="L374" i="53"/>
  <c r="K374" i="53"/>
  <c r="J374" i="53"/>
  <c r="I374" i="53"/>
  <c r="Q373" i="53"/>
  <c r="N373" i="53"/>
  <c r="M373" i="53"/>
  <c r="L373" i="53"/>
  <c r="K373" i="53"/>
  <c r="J373" i="53"/>
  <c r="I373" i="53"/>
  <c r="Q372" i="53"/>
  <c r="N372" i="53"/>
  <c r="M372" i="53"/>
  <c r="L372" i="53"/>
  <c r="K372" i="53"/>
  <c r="J372" i="53"/>
  <c r="I372" i="53"/>
  <c r="Q371" i="53"/>
  <c r="N371" i="53"/>
  <c r="M371" i="53"/>
  <c r="L371" i="53"/>
  <c r="K371" i="53"/>
  <c r="J371" i="53"/>
  <c r="I371" i="53"/>
  <c r="Q370" i="53"/>
  <c r="N370" i="53"/>
  <c r="M370" i="53"/>
  <c r="L370" i="53"/>
  <c r="K370" i="53"/>
  <c r="J370" i="53"/>
  <c r="I370" i="53"/>
  <c r="Q369" i="53"/>
  <c r="N369" i="53"/>
  <c r="M369" i="53"/>
  <c r="L369" i="53"/>
  <c r="K369" i="53"/>
  <c r="J369" i="53"/>
  <c r="I369" i="53"/>
  <c r="Q368" i="53"/>
  <c r="N368" i="53"/>
  <c r="M368" i="53"/>
  <c r="L368" i="53"/>
  <c r="K368" i="53"/>
  <c r="J368" i="53"/>
  <c r="I368" i="53"/>
  <c r="Q367" i="53"/>
  <c r="N367" i="53"/>
  <c r="M367" i="53"/>
  <c r="L367" i="53"/>
  <c r="K367" i="53"/>
  <c r="J367" i="53"/>
  <c r="I367" i="53"/>
  <c r="Q366" i="53"/>
  <c r="N366" i="53"/>
  <c r="M366" i="53"/>
  <c r="L366" i="53"/>
  <c r="K366" i="53"/>
  <c r="J366" i="53"/>
  <c r="I366" i="53"/>
  <c r="Q365" i="53"/>
  <c r="N365" i="53"/>
  <c r="M365" i="53"/>
  <c r="L365" i="53"/>
  <c r="K365" i="53"/>
  <c r="J365" i="53"/>
  <c r="I365" i="53"/>
  <c r="Q364" i="53"/>
  <c r="N364" i="53"/>
  <c r="M364" i="53"/>
  <c r="L364" i="53"/>
  <c r="K364" i="53"/>
  <c r="J364" i="53"/>
  <c r="I364" i="53"/>
  <c r="Q362" i="53"/>
  <c r="N362" i="53"/>
  <c r="M362" i="53"/>
  <c r="L362" i="53"/>
  <c r="K362" i="53"/>
  <c r="J362" i="53"/>
  <c r="I362" i="53"/>
  <c r="Q361" i="53"/>
  <c r="N361" i="53"/>
  <c r="M361" i="53"/>
  <c r="L361" i="53"/>
  <c r="K361" i="53"/>
  <c r="J361" i="53"/>
  <c r="I361" i="53"/>
  <c r="Q360" i="53"/>
  <c r="N360" i="53"/>
  <c r="M360" i="53"/>
  <c r="L360" i="53"/>
  <c r="K360" i="53"/>
  <c r="J360" i="53"/>
  <c r="I360" i="53"/>
  <c r="Q359" i="53"/>
  <c r="N359" i="53"/>
  <c r="M359" i="53"/>
  <c r="L359" i="53"/>
  <c r="K359" i="53"/>
  <c r="J359" i="53"/>
  <c r="I359" i="53"/>
  <c r="Q358" i="53"/>
  <c r="N358" i="53"/>
  <c r="M358" i="53"/>
  <c r="L358" i="53"/>
  <c r="K358" i="53"/>
  <c r="J358" i="53"/>
  <c r="I358" i="53"/>
  <c r="Q357" i="53"/>
  <c r="N357" i="53"/>
  <c r="M357" i="53"/>
  <c r="L357" i="53"/>
  <c r="K357" i="53"/>
  <c r="J357" i="53"/>
  <c r="Q356" i="53"/>
  <c r="N356" i="53"/>
  <c r="M356" i="53"/>
  <c r="L356" i="53"/>
  <c r="K356" i="53"/>
  <c r="J356" i="53"/>
  <c r="Q355" i="53"/>
  <c r="N355" i="53"/>
  <c r="M355" i="53"/>
  <c r="L355" i="53"/>
  <c r="K355" i="53"/>
  <c r="J355" i="53"/>
  <c r="Q354" i="53"/>
  <c r="N354" i="53"/>
  <c r="M354" i="53"/>
  <c r="L354" i="53"/>
  <c r="K354" i="53"/>
  <c r="J354" i="53"/>
  <c r="Q353" i="53"/>
  <c r="N353" i="53"/>
  <c r="M353" i="53"/>
  <c r="L353" i="53"/>
  <c r="K353" i="53"/>
  <c r="J353" i="53"/>
  <c r="Q352" i="53"/>
  <c r="N352" i="53"/>
  <c r="M352" i="53"/>
  <c r="L352" i="53"/>
  <c r="K352" i="53"/>
  <c r="J352" i="53"/>
  <c r="Q351" i="53"/>
  <c r="N351" i="53"/>
  <c r="M351" i="53"/>
  <c r="L351" i="53"/>
  <c r="K351" i="53"/>
  <c r="J351" i="53"/>
  <c r="Q350" i="53"/>
  <c r="N350" i="53"/>
  <c r="M350" i="53"/>
  <c r="L350" i="53"/>
  <c r="K350" i="53"/>
  <c r="J350" i="53"/>
  <c r="Q349" i="53"/>
  <c r="N349" i="53"/>
  <c r="M349" i="53"/>
  <c r="L349" i="53"/>
  <c r="K349" i="53"/>
  <c r="J349" i="53"/>
  <c r="Q348" i="53"/>
  <c r="N348" i="53"/>
  <c r="M348" i="53"/>
  <c r="L348" i="53"/>
  <c r="K348" i="53"/>
  <c r="J348" i="53"/>
  <c r="Q347" i="53"/>
  <c r="N347" i="53"/>
  <c r="M347" i="53"/>
  <c r="L347" i="53"/>
  <c r="K347" i="53"/>
  <c r="J347" i="53"/>
  <c r="I347" i="53"/>
  <c r="Q346" i="53"/>
  <c r="N346" i="53"/>
  <c r="M346" i="53"/>
  <c r="L346" i="53"/>
  <c r="K346" i="53"/>
  <c r="J346" i="53"/>
  <c r="I346" i="53"/>
  <c r="Q345" i="53"/>
  <c r="N345" i="53"/>
  <c r="M345" i="53"/>
  <c r="L345" i="53"/>
  <c r="K345" i="53"/>
  <c r="J345" i="53"/>
  <c r="I345" i="53"/>
  <c r="Q344" i="53"/>
  <c r="N344" i="53"/>
  <c r="M344" i="53"/>
  <c r="L344" i="53"/>
  <c r="K344" i="53"/>
  <c r="J344" i="53"/>
  <c r="I344" i="53"/>
  <c r="Q343" i="53"/>
  <c r="N343" i="53"/>
  <c r="M343" i="53"/>
  <c r="L343" i="53"/>
  <c r="K343" i="53"/>
  <c r="J343" i="53"/>
  <c r="I343" i="53"/>
  <c r="Q342" i="53"/>
  <c r="N342" i="53"/>
  <c r="M342" i="53"/>
  <c r="L342" i="53"/>
  <c r="K342" i="53"/>
  <c r="J342" i="53"/>
  <c r="I342" i="53"/>
  <c r="Q341" i="53"/>
  <c r="N341" i="53"/>
  <c r="M341" i="53"/>
  <c r="L341" i="53"/>
  <c r="K341" i="53"/>
  <c r="J341" i="53"/>
  <c r="I341" i="53"/>
  <c r="Q340" i="53"/>
  <c r="N340" i="53"/>
  <c r="M340" i="53"/>
  <c r="L340" i="53"/>
  <c r="K340" i="53"/>
  <c r="J340" i="53"/>
  <c r="I340" i="53"/>
  <c r="Q339" i="53"/>
  <c r="N339" i="53"/>
  <c r="M339" i="53"/>
  <c r="L339" i="53"/>
  <c r="K339" i="53"/>
  <c r="J339" i="53"/>
  <c r="I339" i="53"/>
  <c r="Q338" i="53"/>
  <c r="N338" i="53"/>
  <c r="M338" i="53"/>
  <c r="L338" i="53"/>
  <c r="K338" i="53"/>
  <c r="J338" i="53"/>
  <c r="I338" i="53"/>
  <c r="Q337" i="53"/>
  <c r="N337" i="53"/>
  <c r="M337" i="53"/>
  <c r="L337" i="53"/>
  <c r="K337" i="53"/>
  <c r="J337" i="53"/>
  <c r="I337" i="53"/>
  <c r="Q336" i="53"/>
  <c r="N336" i="53"/>
  <c r="M336" i="53"/>
  <c r="L336" i="53"/>
  <c r="K336" i="53"/>
  <c r="J336" i="53"/>
  <c r="I336" i="53"/>
  <c r="Q31" i="53"/>
  <c r="N31" i="53"/>
  <c r="M31" i="53"/>
  <c r="L31" i="53"/>
  <c r="K31" i="53"/>
  <c r="J31" i="53"/>
  <c r="I31" i="53"/>
  <c r="Q30" i="53"/>
  <c r="N30" i="53"/>
  <c r="M30" i="53"/>
  <c r="L30" i="53"/>
  <c r="K30" i="53"/>
  <c r="J30" i="53"/>
  <c r="I30" i="53"/>
  <c r="Q29" i="53"/>
  <c r="N29" i="53"/>
  <c r="M29" i="53"/>
  <c r="L29" i="53"/>
  <c r="K29" i="53"/>
  <c r="J29" i="53"/>
  <c r="I29" i="53"/>
  <c r="Q28" i="53"/>
  <c r="N28" i="53"/>
  <c r="M28" i="53"/>
  <c r="L28" i="53"/>
  <c r="K28" i="53"/>
  <c r="J28" i="53"/>
  <c r="I28" i="53"/>
  <c r="Q27" i="53"/>
  <c r="N27" i="53"/>
  <c r="M27" i="53"/>
  <c r="L27" i="53"/>
  <c r="K27" i="53"/>
  <c r="J27" i="53"/>
  <c r="I27" i="53"/>
  <c r="Q26" i="53"/>
  <c r="N26" i="53"/>
  <c r="M26" i="53"/>
  <c r="L26" i="53"/>
  <c r="K26" i="53"/>
  <c r="J26" i="53"/>
  <c r="I26" i="53"/>
  <c r="Q25" i="53"/>
  <c r="N25" i="53"/>
  <c r="M25" i="53"/>
  <c r="L25" i="53"/>
  <c r="K25" i="53"/>
  <c r="J25" i="53"/>
  <c r="I25" i="53"/>
  <c r="Q24" i="53"/>
  <c r="N24" i="53"/>
  <c r="M24" i="53"/>
  <c r="L24" i="53"/>
  <c r="K24" i="53"/>
  <c r="J24" i="53"/>
  <c r="I24" i="53"/>
  <c r="Q23" i="53"/>
  <c r="N23" i="53"/>
  <c r="M23" i="53"/>
  <c r="L23" i="53"/>
  <c r="K23" i="53"/>
  <c r="J23" i="53"/>
  <c r="I23" i="53"/>
  <c r="Q22" i="53"/>
  <c r="N22" i="53"/>
  <c r="M22" i="53"/>
  <c r="L22" i="53"/>
  <c r="K22" i="53"/>
  <c r="J22" i="53"/>
  <c r="I22" i="53"/>
  <c r="Q21" i="53"/>
  <c r="N21" i="53"/>
  <c r="M21" i="53"/>
  <c r="L21" i="53"/>
  <c r="K21" i="53"/>
  <c r="J21" i="53"/>
  <c r="I21" i="53"/>
  <c r="Q20" i="53"/>
  <c r="N20" i="53"/>
  <c r="M20" i="53"/>
  <c r="L20" i="53"/>
  <c r="K20" i="53"/>
  <c r="J20" i="53"/>
  <c r="I20" i="53"/>
  <c r="Q19" i="53"/>
  <c r="N19" i="53"/>
  <c r="M19" i="53"/>
  <c r="L19" i="53"/>
  <c r="K19" i="53"/>
  <c r="J19" i="53"/>
  <c r="I19" i="53"/>
  <c r="Q18" i="53"/>
  <c r="N18" i="53"/>
  <c r="M18" i="53"/>
  <c r="L18" i="53"/>
  <c r="K18" i="53"/>
  <c r="J18" i="53"/>
  <c r="I18" i="53"/>
  <c r="Q17" i="53"/>
  <c r="N17" i="53"/>
  <c r="M17" i="53"/>
  <c r="L17" i="53"/>
  <c r="K17" i="53"/>
  <c r="J17" i="53"/>
  <c r="I17" i="53"/>
  <c r="Q16" i="53"/>
  <c r="N16" i="53"/>
  <c r="M16" i="53"/>
  <c r="L16" i="53"/>
  <c r="K16" i="53"/>
  <c r="J16" i="53"/>
  <c r="I16" i="53"/>
  <c r="Q15" i="53"/>
  <c r="N15" i="53"/>
  <c r="M15" i="53"/>
  <c r="L15" i="53"/>
  <c r="K15" i="53"/>
  <c r="J15" i="53"/>
  <c r="I15" i="53"/>
  <c r="Q3" i="53"/>
  <c r="N3" i="53"/>
  <c r="M3" i="53"/>
  <c r="L3" i="53"/>
  <c r="K3" i="53"/>
  <c r="J3" i="53"/>
  <c r="I3" i="53"/>
  <c r="Q2" i="53"/>
  <c r="N2" i="53"/>
  <c r="M2" i="53"/>
  <c r="L2" i="53"/>
  <c r="K2" i="53"/>
  <c r="J2" i="53"/>
  <c r="I2" i="53"/>
  <c r="O458" i="53" l="1"/>
  <c r="O420" i="53"/>
  <c r="R420" i="53" s="1"/>
  <c r="B420" i="53" s="1"/>
  <c r="O428" i="53"/>
  <c r="R428" i="53" s="1"/>
  <c r="B428" i="53" s="1"/>
  <c r="O436" i="53"/>
  <c r="R436" i="53" s="1"/>
  <c r="B436" i="53" s="1"/>
  <c r="O462" i="53"/>
  <c r="O463" i="53"/>
  <c r="F8" i="52"/>
  <c r="O371" i="53"/>
  <c r="O374" i="53"/>
  <c r="O378" i="53"/>
  <c r="O361" i="53"/>
  <c r="O419" i="53"/>
  <c r="O427" i="53"/>
  <c r="R427" i="53" s="1"/>
  <c r="B427" i="53" s="1"/>
  <c r="O460" i="53"/>
  <c r="O394" i="53"/>
  <c r="O418" i="53"/>
  <c r="O426" i="53"/>
  <c r="R426" i="53" s="1"/>
  <c r="B426" i="53" s="1"/>
  <c r="O343" i="53"/>
  <c r="O448" i="53"/>
  <c r="O3" i="53"/>
  <c r="O15" i="53"/>
  <c r="O22" i="53"/>
  <c r="O30" i="53"/>
  <c r="O390" i="53"/>
  <c r="O437" i="53"/>
  <c r="R437" i="53" s="1"/>
  <c r="B437" i="53" s="1"/>
  <c r="O438" i="53"/>
  <c r="O446" i="53"/>
  <c r="O23" i="53"/>
  <c r="O31" i="53"/>
  <c r="O2" i="53"/>
  <c r="C8" i="34" s="1"/>
  <c r="O20" i="53"/>
  <c r="O346" i="53"/>
  <c r="R346" i="53" s="1"/>
  <c r="B346" i="53" s="1"/>
  <c r="O354" i="53"/>
  <c r="O430" i="53"/>
  <c r="O455" i="53"/>
  <c r="O21" i="53"/>
  <c r="O28" i="53"/>
  <c r="O18" i="53"/>
  <c r="O19" i="53"/>
  <c r="O26" i="53"/>
  <c r="O29" i="53"/>
  <c r="O27" i="53"/>
  <c r="O16" i="53"/>
  <c r="O17" i="53"/>
  <c r="R17" i="53" s="1"/>
  <c r="O24" i="53"/>
  <c r="O25" i="53"/>
  <c r="O382" i="53"/>
  <c r="O450" i="53"/>
  <c r="O467" i="53"/>
  <c r="O469" i="53"/>
  <c r="O360" i="53"/>
  <c r="O370" i="53"/>
  <c r="O380" i="53"/>
  <c r="O386" i="53"/>
  <c r="R386" i="53" s="1"/>
  <c r="B386" i="53" s="1"/>
  <c r="O402" i="53"/>
  <c r="O473" i="53"/>
  <c r="O379" i="53"/>
  <c r="O445" i="53"/>
  <c r="O339" i="53"/>
  <c r="O350" i="53"/>
  <c r="O357" i="53"/>
  <c r="O358" i="53"/>
  <c r="O434" i="53"/>
  <c r="O444" i="53"/>
  <c r="O456" i="53"/>
  <c r="O356" i="53"/>
  <c r="O366" i="53"/>
  <c r="O367" i="53"/>
  <c r="O375" i="53"/>
  <c r="O376" i="53"/>
  <c r="O398" i="53"/>
  <c r="O443" i="53"/>
  <c r="O447" i="53"/>
  <c r="O454" i="53"/>
  <c r="O465" i="53"/>
  <c r="O355" i="53"/>
  <c r="O431" i="53"/>
  <c r="O452" i="53"/>
  <c r="O338" i="53"/>
  <c r="O352" i="53"/>
  <c r="O372" i="53"/>
  <c r="O384" i="53"/>
  <c r="O406" i="53"/>
  <c r="O413" i="53"/>
  <c r="O414" i="53"/>
  <c r="O421" i="53"/>
  <c r="O422" i="53"/>
  <c r="O439" i="53"/>
  <c r="O440" i="53"/>
  <c r="O442" i="53"/>
  <c r="O472" i="53"/>
  <c r="O471" i="53"/>
  <c r="O466" i="53"/>
  <c r="O342" i="53"/>
  <c r="O349" i="53"/>
  <c r="O359" i="53"/>
  <c r="O353" i="53"/>
  <c r="C24" i="55" s="1"/>
  <c r="O336" i="53"/>
  <c r="O340" i="53"/>
  <c r="O344" i="53"/>
  <c r="O362" i="53"/>
  <c r="O364" i="53"/>
  <c r="O368" i="53"/>
  <c r="O369" i="53"/>
  <c r="O347" i="53"/>
  <c r="O365" i="53"/>
  <c r="O351" i="53"/>
  <c r="O337" i="53"/>
  <c r="C8" i="55" s="1"/>
  <c r="O341" i="53"/>
  <c r="O345" i="53"/>
  <c r="O348" i="53"/>
  <c r="O389" i="53"/>
  <c r="O393" i="53"/>
  <c r="O397" i="53"/>
  <c r="O401" i="53"/>
  <c r="O405" i="53"/>
  <c r="O409" i="53"/>
  <c r="O423" i="53"/>
  <c r="O424" i="53"/>
  <c r="O425" i="53"/>
  <c r="O449" i="53"/>
  <c r="O451" i="53"/>
  <c r="O387" i="53"/>
  <c r="O410" i="53"/>
  <c r="O411" i="53"/>
  <c r="O415" i="53"/>
  <c r="O416" i="53"/>
  <c r="O417" i="53"/>
  <c r="O464" i="53"/>
  <c r="O412" i="53"/>
  <c r="O385" i="53"/>
  <c r="O391" i="53"/>
  <c r="O395" i="53"/>
  <c r="O399" i="53"/>
  <c r="O403" i="53"/>
  <c r="O407" i="53"/>
  <c r="O441" i="53"/>
  <c r="O461" i="53"/>
  <c r="O388" i="53"/>
  <c r="O435" i="53"/>
  <c r="O457" i="53"/>
  <c r="O459" i="53"/>
  <c r="O383" i="53"/>
  <c r="O392" i="53"/>
  <c r="O396" i="53"/>
  <c r="O400" i="53"/>
  <c r="O404" i="53"/>
  <c r="O408" i="53"/>
  <c r="O432" i="53"/>
  <c r="O433" i="53"/>
  <c r="O373" i="53"/>
  <c r="O377" i="53"/>
  <c r="O381" i="53"/>
  <c r="O429" i="53"/>
  <c r="O453" i="53"/>
  <c r="C308" i="52" l="1"/>
  <c r="C298" i="52"/>
  <c r="C287" i="52"/>
  <c r="C311" i="52"/>
  <c r="C241" i="52"/>
  <c r="C286" i="52"/>
  <c r="C268" i="52"/>
  <c r="C233" i="52"/>
  <c r="C192" i="52"/>
  <c r="C200" i="52"/>
  <c r="C168" i="34"/>
  <c r="C167" i="52"/>
  <c r="C289" i="52"/>
  <c r="C248" i="52"/>
  <c r="C178" i="34"/>
  <c r="C177" i="52"/>
  <c r="C224" i="52"/>
  <c r="C328" i="52"/>
  <c r="C176" i="52"/>
  <c r="C211" i="52"/>
  <c r="C265" i="52"/>
  <c r="C238" i="52"/>
  <c r="C173" i="52"/>
  <c r="C124" i="56"/>
  <c r="C284" i="52"/>
  <c r="C182" i="52"/>
  <c r="C170" i="34"/>
  <c r="C169" i="52"/>
  <c r="C109" i="56"/>
  <c r="C269" i="52"/>
  <c r="C229" i="52"/>
  <c r="C333" i="52"/>
  <c r="C331" i="52"/>
  <c r="C299" i="52"/>
  <c r="C290" i="52"/>
  <c r="C283" i="52"/>
  <c r="C304" i="52"/>
  <c r="C260" i="52"/>
  <c r="C122" i="56"/>
  <c r="C282" i="52"/>
  <c r="C246" i="52"/>
  <c r="C202" i="52"/>
  <c r="C179" i="52"/>
  <c r="C205" i="52"/>
  <c r="C41" i="56"/>
  <c r="C201" i="52"/>
  <c r="C235" i="52"/>
  <c r="C54" i="56"/>
  <c r="C214" i="52"/>
  <c r="C56" i="55"/>
  <c r="C215" i="52"/>
  <c r="C102" i="55"/>
  <c r="C261" i="52"/>
  <c r="C301" i="52"/>
  <c r="C43" i="56"/>
  <c r="C203" i="52"/>
  <c r="C225" i="52"/>
  <c r="C340" i="52"/>
  <c r="C72" i="55"/>
  <c r="C231" i="52"/>
  <c r="C337" i="52"/>
  <c r="C264" i="52"/>
  <c r="C228" i="52"/>
  <c r="C323" i="52"/>
  <c r="C334" i="52"/>
  <c r="C329" i="52"/>
  <c r="C316" i="52"/>
  <c r="C295" i="52"/>
  <c r="C339" i="52"/>
  <c r="C281" i="52"/>
  <c r="C300" i="52"/>
  <c r="C257" i="52"/>
  <c r="C120" i="56"/>
  <c r="C280" i="52"/>
  <c r="C240" i="52"/>
  <c r="C196" i="52"/>
  <c r="C174" i="52"/>
  <c r="C198" i="52"/>
  <c r="C26" i="56"/>
  <c r="C186" i="52"/>
  <c r="C230" i="52"/>
  <c r="C158" i="55"/>
  <c r="C317" i="52"/>
  <c r="C207" i="52"/>
  <c r="C234" i="52"/>
  <c r="C293" i="52"/>
  <c r="C266" i="52"/>
  <c r="C197" i="52"/>
  <c r="C61" i="55"/>
  <c r="C220" i="52"/>
  <c r="C312" i="52"/>
  <c r="C332" i="52"/>
  <c r="C227" i="52"/>
  <c r="C303" i="52"/>
  <c r="C254" i="52"/>
  <c r="C247" i="52"/>
  <c r="C168" i="52"/>
  <c r="C330" i="52"/>
  <c r="C325" i="52"/>
  <c r="C314" i="52"/>
  <c r="C291" i="52"/>
  <c r="C307" i="52"/>
  <c r="C279" i="52"/>
  <c r="C296" i="52"/>
  <c r="C252" i="52"/>
  <c r="C118" i="56"/>
  <c r="C278" i="52"/>
  <c r="C256" i="52"/>
  <c r="C171" i="52"/>
  <c r="C190" i="52"/>
  <c r="C180" i="52"/>
  <c r="C310" i="52"/>
  <c r="C46" i="56"/>
  <c r="W46" i="56" s="1"/>
  <c r="AA46" i="56" s="1"/>
  <c r="C206" i="52"/>
  <c r="C62" i="55"/>
  <c r="C221" i="52"/>
  <c r="C239" i="52"/>
  <c r="C104" i="55"/>
  <c r="C263" i="52"/>
  <c r="C29" i="55"/>
  <c r="C189" i="52"/>
  <c r="C217" i="52"/>
  <c r="C258" i="52"/>
  <c r="C324" i="52"/>
  <c r="C60" i="55"/>
  <c r="C219" i="52"/>
  <c r="C285" i="52"/>
  <c r="C209" i="52"/>
  <c r="C223" i="52"/>
  <c r="C338" i="52"/>
  <c r="C326" i="52"/>
  <c r="C321" i="52"/>
  <c r="C335" i="52"/>
  <c r="C321" i="34"/>
  <c r="C320" i="52"/>
  <c r="C306" i="52"/>
  <c r="C277" i="52"/>
  <c r="C292" i="52"/>
  <c r="C236" i="52"/>
  <c r="C116" i="56"/>
  <c r="C276" i="52"/>
  <c r="C242" i="52"/>
  <c r="C183" i="52"/>
  <c r="C172" i="52"/>
  <c r="C111" i="55"/>
  <c r="C270" i="52"/>
  <c r="C40" i="55"/>
  <c r="C199" i="52"/>
  <c r="C56" i="56"/>
  <c r="C216" i="52"/>
  <c r="C67" i="55"/>
  <c r="C226" i="52"/>
  <c r="C27" i="55"/>
  <c r="C187" i="52"/>
  <c r="C52" i="56"/>
  <c r="W52" i="56" s="1"/>
  <c r="AA52" i="56" s="1"/>
  <c r="C212" i="52"/>
  <c r="C255" i="52"/>
  <c r="C243" i="52"/>
  <c r="C294" i="52"/>
  <c r="C194" i="52"/>
  <c r="C222" i="52"/>
  <c r="C50" i="56"/>
  <c r="W50" i="56" s="1"/>
  <c r="AA50" i="56" s="1"/>
  <c r="C210" i="52"/>
  <c r="C322" i="52"/>
  <c r="C315" i="52"/>
  <c r="C318" i="52"/>
  <c r="C319" i="52"/>
  <c r="C275" i="52"/>
  <c r="C111" i="56"/>
  <c r="C271" i="52"/>
  <c r="C232" i="52"/>
  <c r="C114" i="56"/>
  <c r="C274" i="52"/>
  <c r="C89" i="56"/>
  <c r="C249" i="52"/>
  <c r="C191" i="52"/>
  <c r="C178" i="52"/>
  <c r="C327" i="52"/>
  <c r="C108" i="55"/>
  <c r="C267" i="52"/>
  <c r="C33" i="55"/>
  <c r="C193" i="52"/>
  <c r="C103" i="55"/>
  <c r="C262" i="52"/>
  <c r="C48" i="56"/>
  <c r="W48" i="56" s="1"/>
  <c r="AA48" i="56" s="1"/>
  <c r="C208" i="52"/>
  <c r="C59" i="55"/>
  <c r="C218" i="52"/>
  <c r="C171" i="34"/>
  <c r="C170" i="52"/>
  <c r="C204" i="52"/>
  <c r="C250" i="52"/>
  <c r="C86" i="55"/>
  <c r="C245" i="52"/>
  <c r="C305" i="52"/>
  <c r="C309" i="52"/>
  <c r="C302" i="52"/>
  <c r="C313" i="52"/>
  <c r="C273" i="52"/>
  <c r="C253" i="52"/>
  <c r="C288" i="52"/>
  <c r="C272" i="52"/>
  <c r="C237" i="52"/>
  <c r="C195" i="52"/>
  <c r="C28" i="56"/>
  <c r="C188" i="52"/>
  <c r="C175" i="52"/>
  <c r="C297" i="52"/>
  <c r="C259" i="52"/>
  <c r="C185" i="52"/>
  <c r="C251" i="52"/>
  <c r="C336" i="52"/>
  <c r="C184" i="52"/>
  <c r="B214" i="34"/>
  <c r="C213" i="52"/>
  <c r="C21" i="55"/>
  <c r="C181" i="52"/>
  <c r="C85" i="55"/>
  <c r="C244" i="52"/>
  <c r="R434" i="53"/>
  <c r="B434" i="53" s="1"/>
  <c r="C8" i="56"/>
  <c r="C9" i="56"/>
  <c r="B432" i="34"/>
  <c r="B112" i="58"/>
  <c r="B442" i="34"/>
  <c r="B122" i="58"/>
  <c r="N122" i="58" s="1"/>
  <c r="C388" i="34"/>
  <c r="C68" i="58"/>
  <c r="C387" i="34"/>
  <c r="C67" i="58"/>
  <c r="C402" i="34"/>
  <c r="C82" i="58"/>
  <c r="C397" i="34"/>
  <c r="C77" i="58"/>
  <c r="W77" i="58" s="1"/>
  <c r="C416" i="34"/>
  <c r="C96" i="58"/>
  <c r="C411" i="34"/>
  <c r="C91" i="58"/>
  <c r="C347" i="34"/>
  <c r="C29" i="58"/>
  <c r="C383" i="34"/>
  <c r="C63" i="58"/>
  <c r="C398" i="34"/>
  <c r="C78" i="58"/>
  <c r="C394" i="34"/>
  <c r="C74" i="58"/>
  <c r="C391" i="34"/>
  <c r="C71" i="58"/>
  <c r="C393" i="34"/>
  <c r="C73" i="58"/>
  <c r="C407" i="34"/>
  <c r="C87" i="58"/>
  <c r="C343" i="34"/>
  <c r="C25" i="58"/>
  <c r="C371" i="34"/>
  <c r="C51" i="58"/>
  <c r="C342" i="34"/>
  <c r="C24" i="58"/>
  <c r="C365" i="34"/>
  <c r="C46" i="58"/>
  <c r="R2" i="53"/>
  <c r="B2" i="53" s="1"/>
  <c r="B8" i="34" s="1"/>
  <c r="E8" i="34" s="1"/>
  <c r="C478" i="34"/>
  <c r="C92" i="58"/>
  <c r="C437" i="34"/>
  <c r="C117" i="58"/>
  <c r="C382" i="34"/>
  <c r="C62" i="58"/>
  <c r="C450" i="34"/>
  <c r="C130" i="58"/>
  <c r="C324" i="34"/>
  <c r="C10" i="58"/>
  <c r="C376" i="34"/>
  <c r="C56" i="58"/>
  <c r="C16" i="56"/>
  <c r="C443" i="34"/>
  <c r="C123" i="58"/>
  <c r="C349" i="34"/>
  <c r="C31" i="58"/>
  <c r="C80" i="58"/>
  <c r="C354" i="34"/>
  <c r="C36" i="58"/>
  <c r="C403" i="34"/>
  <c r="C83" i="58"/>
  <c r="C338" i="34"/>
  <c r="C355" i="34"/>
  <c r="C37" i="58"/>
  <c r="C70" i="58"/>
  <c r="C396" i="34"/>
  <c r="C76" i="58"/>
  <c r="C23" i="58"/>
  <c r="C433" i="34"/>
  <c r="C113" i="58"/>
  <c r="C399" i="34"/>
  <c r="C79" i="58"/>
  <c r="C375" i="34"/>
  <c r="C55" i="58"/>
  <c r="C348" i="34"/>
  <c r="C30" i="58"/>
  <c r="C333" i="34"/>
  <c r="C19" i="58"/>
  <c r="C105" i="58"/>
  <c r="C442" i="34"/>
  <c r="C122" i="58"/>
  <c r="W122" i="58" s="1"/>
  <c r="C405" i="34"/>
  <c r="C85" i="58"/>
  <c r="C379" i="34"/>
  <c r="C59" i="58"/>
  <c r="C418" i="34"/>
  <c r="C98" i="58"/>
  <c r="C353" i="34"/>
  <c r="C35" i="58"/>
  <c r="C448" i="34"/>
  <c r="C128" i="58"/>
  <c r="C439" i="34"/>
  <c r="C119" i="58"/>
  <c r="C334" i="34"/>
  <c r="C20" i="58"/>
  <c r="B352" i="34"/>
  <c r="B34" i="58"/>
  <c r="C446" i="34"/>
  <c r="E446" i="34" s="1"/>
  <c r="C126" i="58"/>
  <c r="C378" i="34"/>
  <c r="C58" i="58"/>
  <c r="C373" i="34"/>
  <c r="C53" i="58"/>
  <c r="C364" i="34"/>
  <c r="C45" i="58"/>
  <c r="C438" i="34"/>
  <c r="C118" i="58"/>
  <c r="C413" i="34"/>
  <c r="C93" i="58"/>
  <c r="C423" i="34"/>
  <c r="C103" i="58"/>
  <c r="C431" i="34"/>
  <c r="C111" i="58"/>
  <c r="C395" i="34"/>
  <c r="C75" i="58"/>
  <c r="C331" i="34"/>
  <c r="C17" i="58"/>
  <c r="C374" i="34"/>
  <c r="C54" i="58"/>
  <c r="C330" i="34"/>
  <c r="C16" i="58"/>
  <c r="C332" i="34"/>
  <c r="C18" i="58"/>
  <c r="C445" i="34"/>
  <c r="C125" i="58"/>
  <c r="C358" i="34"/>
  <c r="C40" i="58"/>
  <c r="C372" i="34"/>
  <c r="C52" i="58"/>
  <c r="C363" i="34"/>
  <c r="C44" i="58"/>
  <c r="C475" i="34"/>
  <c r="C11" i="58"/>
  <c r="C367" i="34"/>
  <c r="C48" i="58"/>
  <c r="C434" i="34"/>
  <c r="C114" i="58"/>
  <c r="B443" i="34"/>
  <c r="B123" i="58"/>
  <c r="C323" i="34"/>
  <c r="C9" i="58"/>
  <c r="C389" i="34"/>
  <c r="C69" i="58"/>
  <c r="C339" i="34"/>
  <c r="C21" i="58"/>
  <c r="C381" i="34"/>
  <c r="C61" i="58"/>
  <c r="C440" i="34"/>
  <c r="C120" i="58"/>
  <c r="C366" i="34"/>
  <c r="C47" i="58"/>
  <c r="C447" i="34"/>
  <c r="C127" i="58"/>
  <c r="C335" i="34"/>
  <c r="C435" i="34"/>
  <c r="C115" i="58"/>
  <c r="C414" i="34"/>
  <c r="C94" i="58"/>
  <c r="R442" i="53"/>
  <c r="B442" i="53" s="1"/>
  <c r="C409" i="34"/>
  <c r="C89" i="58"/>
  <c r="C422" i="34"/>
  <c r="C102" i="58"/>
  <c r="C430" i="34"/>
  <c r="C110" i="58"/>
  <c r="C327" i="34"/>
  <c r="C13" i="58"/>
  <c r="C370" i="34"/>
  <c r="C50" i="58"/>
  <c r="C326" i="34"/>
  <c r="C12" i="58"/>
  <c r="C428" i="34"/>
  <c r="C108" i="58"/>
  <c r="C344" i="34"/>
  <c r="C26" i="58"/>
  <c r="C362" i="34"/>
  <c r="C43" i="58"/>
  <c r="C38" i="58"/>
  <c r="C479" i="34"/>
  <c r="C473" i="34"/>
  <c r="C436" i="34"/>
  <c r="C116" i="58"/>
  <c r="C96" i="55"/>
  <c r="C95" i="56"/>
  <c r="C384" i="34"/>
  <c r="C64" i="58"/>
  <c r="W64" i="58" s="1"/>
  <c r="C426" i="34"/>
  <c r="C106" i="58"/>
  <c r="C421" i="34"/>
  <c r="C101" i="58"/>
  <c r="C42" i="58"/>
  <c r="C60" i="58"/>
  <c r="C410" i="34"/>
  <c r="C90" i="58"/>
  <c r="C427" i="34"/>
  <c r="C107" i="58"/>
  <c r="C328" i="34"/>
  <c r="C14" i="58"/>
  <c r="C27" i="58"/>
  <c r="C88" i="58"/>
  <c r="C406" i="34"/>
  <c r="C86" i="58"/>
  <c r="C417" i="34"/>
  <c r="C97" i="58"/>
  <c r="C357" i="34"/>
  <c r="C39" i="58"/>
  <c r="B19" i="58"/>
  <c r="C472" i="34"/>
  <c r="C129" i="58"/>
  <c r="C92" i="55"/>
  <c r="C91" i="56"/>
  <c r="C377" i="34"/>
  <c r="C57" i="58"/>
  <c r="B434" i="34"/>
  <c r="B114" i="58"/>
  <c r="C429" i="34"/>
  <c r="C109" i="58"/>
  <c r="C368" i="34"/>
  <c r="C49" i="58"/>
  <c r="C322" i="34"/>
  <c r="C8" i="58"/>
  <c r="C340" i="34"/>
  <c r="C22" i="58"/>
  <c r="B433" i="34"/>
  <c r="B113" i="58"/>
  <c r="C401" i="34"/>
  <c r="C81" i="58"/>
  <c r="C415" i="34"/>
  <c r="C95" i="58"/>
  <c r="W95" i="58" s="1"/>
  <c r="C351" i="34"/>
  <c r="C33" i="58"/>
  <c r="C350" i="34"/>
  <c r="C32" i="58"/>
  <c r="B392" i="34"/>
  <c r="B72" i="58"/>
  <c r="C336" i="34"/>
  <c r="C420" i="34"/>
  <c r="C100" i="58"/>
  <c r="C392" i="34"/>
  <c r="C72" i="58"/>
  <c r="C10" i="56"/>
  <c r="C352" i="34"/>
  <c r="C34" i="58"/>
  <c r="C432" i="34"/>
  <c r="C112" i="58"/>
  <c r="C441" i="34"/>
  <c r="C121" i="58"/>
  <c r="B426" i="34"/>
  <c r="B106" i="58"/>
  <c r="C346" i="34"/>
  <c r="C28" i="58"/>
  <c r="C359" i="34"/>
  <c r="C41" i="58"/>
  <c r="C477" i="34"/>
  <c r="C99" i="58"/>
  <c r="C84" i="58"/>
  <c r="C329" i="34"/>
  <c r="C15" i="58"/>
  <c r="C385" i="34"/>
  <c r="C65" i="58"/>
  <c r="C386" i="34"/>
  <c r="C66" i="58"/>
  <c r="C444" i="34"/>
  <c r="C124" i="58"/>
  <c r="C17" i="56"/>
  <c r="C424" i="34"/>
  <c r="C104" i="58"/>
  <c r="C144" i="56"/>
  <c r="C136" i="56"/>
  <c r="C53" i="56"/>
  <c r="C104" i="56"/>
  <c r="C72" i="56"/>
  <c r="C98" i="56"/>
  <c r="C66" i="56"/>
  <c r="C34" i="35"/>
  <c r="C34" i="56"/>
  <c r="C112" i="56"/>
  <c r="C81" i="56"/>
  <c r="C149" i="56"/>
  <c r="C68" i="56"/>
  <c r="C115" i="56"/>
  <c r="C83" i="56"/>
  <c r="C51" i="56"/>
  <c r="C141" i="56"/>
  <c r="C142" i="56"/>
  <c r="C143" i="56"/>
  <c r="C134" i="56"/>
  <c r="C45" i="56"/>
  <c r="C96" i="56"/>
  <c r="C32" i="35"/>
  <c r="C32" i="56"/>
  <c r="C63" i="56"/>
  <c r="C31" i="35"/>
  <c r="C31" i="56"/>
  <c r="C73" i="56"/>
  <c r="C60" i="56"/>
  <c r="C78" i="56"/>
  <c r="C12" i="35"/>
  <c r="C12" i="56"/>
  <c r="C158" i="56"/>
  <c r="C131" i="56"/>
  <c r="C133" i="56"/>
  <c r="C101" i="56"/>
  <c r="C37" i="56"/>
  <c r="C88" i="56"/>
  <c r="C156" i="56"/>
  <c r="C90" i="56"/>
  <c r="C58" i="56"/>
  <c r="C24" i="35"/>
  <c r="C24" i="56"/>
  <c r="C33" i="35"/>
  <c r="C33" i="56"/>
  <c r="C157" i="56"/>
  <c r="C65" i="56"/>
  <c r="C107" i="56"/>
  <c r="C75" i="56"/>
  <c r="C147" i="56"/>
  <c r="C159" i="56"/>
  <c r="C152" i="56"/>
  <c r="C130" i="56"/>
  <c r="C119" i="56"/>
  <c r="C93" i="56"/>
  <c r="C29" i="35"/>
  <c r="C29" i="56"/>
  <c r="C80" i="56"/>
  <c r="C154" i="56"/>
  <c r="C87" i="56"/>
  <c r="C55" i="56"/>
  <c r="C23" i="35"/>
  <c r="C23" i="56"/>
  <c r="C26" i="35"/>
  <c r="C132" i="56"/>
  <c r="C57" i="56"/>
  <c r="C106" i="56"/>
  <c r="C44" i="56"/>
  <c r="C102" i="56"/>
  <c r="C70" i="56"/>
  <c r="C38" i="56"/>
  <c r="C148" i="56"/>
  <c r="C140" i="56"/>
  <c r="C150" i="56"/>
  <c r="C110" i="56"/>
  <c r="C85" i="56"/>
  <c r="C22" i="35"/>
  <c r="C22" i="56"/>
  <c r="C64" i="56"/>
  <c r="C82" i="56"/>
  <c r="C18" i="35"/>
  <c r="C18" i="56"/>
  <c r="C113" i="56"/>
  <c r="C49" i="56"/>
  <c r="C100" i="56"/>
  <c r="C36" i="35"/>
  <c r="C36" i="56"/>
  <c r="C99" i="56"/>
  <c r="C67" i="56"/>
  <c r="C35" i="35"/>
  <c r="C35" i="56"/>
  <c r="C153" i="56"/>
  <c r="C146" i="56"/>
  <c r="C138" i="56"/>
  <c r="C139" i="56"/>
  <c r="C30" i="35"/>
  <c r="C30" i="56"/>
  <c r="C77" i="56"/>
  <c r="C21" i="35"/>
  <c r="C21" i="56"/>
  <c r="C79" i="56"/>
  <c r="C47" i="56"/>
  <c r="C15" i="35"/>
  <c r="C15" i="56"/>
  <c r="C108" i="56"/>
  <c r="C92" i="56"/>
  <c r="C28" i="35"/>
  <c r="C94" i="56"/>
  <c r="C62" i="56"/>
  <c r="C27" i="35"/>
  <c r="C27" i="56"/>
  <c r="C145" i="56"/>
  <c r="C155" i="56"/>
  <c r="R343" i="53"/>
  <c r="B343" i="53" s="1"/>
  <c r="B19" i="35"/>
  <c r="C135" i="56"/>
  <c r="C128" i="56"/>
  <c r="C127" i="56"/>
  <c r="C14" i="35"/>
  <c r="C14" i="56"/>
  <c r="C69" i="56"/>
  <c r="C13" i="35"/>
  <c r="C13" i="56"/>
  <c r="C105" i="56"/>
  <c r="C74" i="56"/>
  <c r="C42" i="56"/>
  <c r="C121" i="56"/>
  <c r="C97" i="56"/>
  <c r="C25" i="35"/>
  <c r="C25" i="56"/>
  <c r="C84" i="56"/>
  <c r="C59" i="56"/>
  <c r="C20" i="35"/>
  <c r="C20" i="56"/>
  <c r="C129" i="56"/>
  <c r="C125" i="56"/>
  <c r="C137" i="56"/>
  <c r="C123" i="56"/>
  <c r="C126" i="56"/>
  <c r="C11" i="35"/>
  <c r="C11" i="56"/>
  <c r="C61" i="56"/>
  <c r="C40" i="56"/>
  <c r="C103" i="56"/>
  <c r="C71" i="56"/>
  <c r="C39" i="56"/>
  <c r="C76" i="56"/>
  <c r="C151" i="56"/>
  <c r="C86" i="56"/>
  <c r="C19" i="35"/>
  <c r="C19" i="56"/>
  <c r="C117" i="56"/>
  <c r="C307" i="34"/>
  <c r="C147" i="55"/>
  <c r="C17" i="55"/>
  <c r="C17" i="35"/>
  <c r="C248" i="34"/>
  <c r="C88" i="55"/>
  <c r="C223" i="34"/>
  <c r="C63" i="55"/>
  <c r="C224" i="34"/>
  <c r="C64" i="55"/>
  <c r="C270" i="34"/>
  <c r="C110" i="55"/>
  <c r="C211" i="34"/>
  <c r="C51" i="55"/>
  <c r="C16" i="55"/>
  <c r="C16" i="35"/>
  <c r="C230" i="34"/>
  <c r="C70" i="55"/>
  <c r="C304" i="34"/>
  <c r="C144" i="55"/>
  <c r="C303" i="34"/>
  <c r="C143" i="55"/>
  <c r="C314" i="34"/>
  <c r="C154" i="55"/>
  <c r="C274" i="34"/>
  <c r="C114" i="55"/>
  <c r="C272" i="34"/>
  <c r="C112" i="55"/>
  <c r="C233" i="34"/>
  <c r="C73" i="55"/>
  <c r="C275" i="34"/>
  <c r="C115" i="55"/>
  <c r="C250" i="34"/>
  <c r="C90" i="55"/>
  <c r="C199" i="34"/>
  <c r="C39" i="55"/>
  <c r="C187" i="34"/>
  <c r="C26" i="55"/>
  <c r="C236" i="34"/>
  <c r="C76" i="55"/>
  <c r="C215" i="34"/>
  <c r="C55" i="55"/>
  <c r="C302" i="34"/>
  <c r="C142" i="55"/>
  <c r="C204" i="34"/>
  <c r="C44" i="55"/>
  <c r="C226" i="34"/>
  <c r="C66" i="55"/>
  <c r="C8" i="35"/>
  <c r="C253" i="34"/>
  <c r="C93" i="55"/>
  <c r="C239" i="34"/>
  <c r="C79" i="55"/>
  <c r="C254" i="34"/>
  <c r="C94" i="55"/>
  <c r="C289" i="34"/>
  <c r="C129" i="55"/>
  <c r="C273" i="34"/>
  <c r="C113" i="55"/>
  <c r="C238" i="34"/>
  <c r="C78" i="55"/>
  <c r="C191" i="34"/>
  <c r="C30" i="55"/>
  <c r="C231" i="34"/>
  <c r="C71" i="55"/>
  <c r="C208" i="34"/>
  <c r="C48" i="55"/>
  <c r="C235" i="34"/>
  <c r="C75" i="55"/>
  <c r="C294" i="34"/>
  <c r="C134" i="55"/>
  <c r="C267" i="34"/>
  <c r="C107" i="55"/>
  <c r="C198" i="34"/>
  <c r="C38" i="55"/>
  <c r="C313" i="34"/>
  <c r="C153" i="55"/>
  <c r="C228" i="34"/>
  <c r="C68" i="55"/>
  <c r="C278" i="34"/>
  <c r="C118" i="55"/>
  <c r="C297" i="34"/>
  <c r="C137" i="55"/>
  <c r="C279" i="34"/>
  <c r="C119" i="55"/>
  <c r="C257" i="34"/>
  <c r="C97" i="55"/>
  <c r="C175" i="34"/>
  <c r="C14" i="55"/>
  <c r="C195" i="34"/>
  <c r="C35" i="55"/>
  <c r="C309" i="34"/>
  <c r="C149" i="55"/>
  <c r="C300" i="34"/>
  <c r="C140" i="55"/>
  <c r="C299" i="34"/>
  <c r="C139" i="55"/>
  <c r="C288" i="34"/>
  <c r="C128" i="55"/>
  <c r="C317" i="34"/>
  <c r="C157" i="55"/>
  <c r="C296" i="34"/>
  <c r="C136" i="55"/>
  <c r="C295" i="34"/>
  <c r="C135" i="55"/>
  <c r="C286" i="34"/>
  <c r="C126" i="55"/>
  <c r="C312" i="34"/>
  <c r="C152" i="55"/>
  <c r="C242" i="34"/>
  <c r="C82" i="55"/>
  <c r="C287" i="34"/>
  <c r="C127" i="55"/>
  <c r="C269" i="34"/>
  <c r="C109" i="55"/>
  <c r="C234" i="34"/>
  <c r="C74" i="55"/>
  <c r="C196" i="34"/>
  <c r="C36" i="55"/>
  <c r="C184" i="34"/>
  <c r="C23" i="55"/>
  <c r="C181" i="34"/>
  <c r="C20" i="55"/>
  <c r="C311" i="34"/>
  <c r="C151" i="55"/>
  <c r="C207" i="34"/>
  <c r="C47" i="55"/>
  <c r="C240" i="34"/>
  <c r="C80" i="55"/>
  <c r="C218" i="34"/>
  <c r="C58" i="55"/>
  <c r="C259" i="34"/>
  <c r="C99" i="55"/>
  <c r="C310" i="34"/>
  <c r="C150" i="55"/>
  <c r="C210" i="34"/>
  <c r="C50" i="55"/>
  <c r="C212" i="34"/>
  <c r="C52" i="55"/>
  <c r="C174" i="34"/>
  <c r="C13" i="55"/>
  <c r="C320" i="34"/>
  <c r="C160" i="55"/>
  <c r="C172" i="34"/>
  <c r="C11" i="55"/>
  <c r="C206" i="34"/>
  <c r="C46" i="55"/>
  <c r="C202" i="34"/>
  <c r="C42" i="55"/>
  <c r="C315" i="34"/>
  <c r="C155" i="55"/>
  <c r="C292" i="34"/>
  <c r="C132" i="55"/>
  <c r="C291" i="34"/>
  <c r="C131" i="55"/>
  <c r="C284" i="34"/>
  <c r="C124" i="55"/>
  <c r="C306" i="34"/>
  <c r="C146" i="55"/>
  <c r="C265" i="34"/>
  <c r="C105" i="55"/>
  <c r="C285" i="34"/>
  <c r="C125" i="55"/>
  <c r="C255" i="34"/>
  <c r="C95" i="55"/>
  <c r="C229" i="34"/>
  <c r="C69" i="55"/>
  <c r="C193" i="34"/>
  <c r="C32" i="55"/>
  <c r="C192" i="34"/>
  <c r="C31" i="55"/>
  <c r="C179" i="34"/>
  <c r="C18" i="55"/>
  <c r="C173" i="34"/>
  <c r="C12" i="55"/>
  <c r="C217" i="34"/>
  <c r="C57" i="55"/>
  <c r="C213" i="34"/>
  <c r="C53" i="55"/>
  <c r="C244" i="34"/>
  <c r="C84" i="55"/>
  <c r="C290" i="34"/>
  <c r="C130" i="55"/>
  <c r="C249" i="34"/>
  <c r="C89" i="55"/>
  <c r="C225" i="34"/>
  <c r="C65" i="55"/>
  <c r="C266" i="34"/>
  <c r="C106" i="55"/>
  <c r="C319" i="34"/>
  <c r="C159" i="55"/>
  <c r="C276" i="34"/>
  <c r="C116" i="55"/>
  <c r="C293" i="34"/>
  <c r="C133" i="55"/>
  <c r="C237" i="34"/>
  <c r="C77" i="55"/>
  <c r="C277" i="34"/>
  <c r="C117" i="55"/>
  <c r="C243" i="34"/>
  <c r="C83" i="55"/>
  <c r="C282" i="34"/>
  <c r="C122" i="55"/>
  <c r="C305" i="34"/>
  <c r="C145" i="55"/>
  <c r="C261" i="34"/>
  <c r="C101" i="55"/>
  <c r="C283" i="34"/>
  <c r="C123" i="55"/>
  <c r="C247" i="34"/>
  <c r="C87" i="55"/>
  <c r="C203" i="34"/>
  <c r="C43" i="55"/>
  <c r="C183" i="34"/>
  <c r="C22" i="55"/>
  <c r="C189" i="34"/>
  <c r="C28" i="55"/>
  <c r="C176" i="34"/>
  <c r="C15" i="55"/>
  <c r="C209" i="34"/>
  <c r="C49" i="55"/>
  <c r="C205" i="34"/>
  <c r="C45" i="55"/>
  <c r="C9" i="55"/>
  <c r="C9" i="35"/>
  <c r="C251" i="34"/>
  <c r="C91" i="55"/>
  <c r="C316" i="34"/>
  <c r="C156" i="55"/>
  <c r="C308" i="34"/>
  <c r="C148" i="55"/>
  <c r="C280" i="34"/>
  <c r="C120" i="55"/>
  <c r="C301" i="34"/>
  <c r="C141" i="55"/>
  <c r="C258" i="34"/>
  <c r="C98" i="55"/>
  <c r="C281" i="34"/>
  <c r="C121" i="55"/>
  <c r="C241" i="34"/>
  <c r="C81" i="55"/>
  <c r="C197" i="34"/>
  <c r="C37" i="55"/>
  <c r="C180" i="34"/>
  <c r="C19" i="55"/>
  <c r="C201" i="34"/>
  <c r="C41" i="55"/>
  <c r="C298" i="34"/>
  <c r="C138" i="55"/>
  <c r="C260" i="34"/>
  <c r="C100" i="55"/>
  <c r="C186" i="34"/>
  <c r="C25" i="55"/>
  <c r="C214" i="34"/>
  <c r="C54" i="55"/>
  <c r="C10" i="55"/>
  <c r="C10" i="35"/>
  <c r="R29" i="53"/>
  <c r="B29" i="53" s="1"/>
  <c r="B35" i="34" s="1"/>
  <c r="B69" i="34"/>
  <c r="B83" i="52"/>
  <c r="R438" i="53"/>
  <c r="B438" i="53" s="1"/>
  <c r="R418" i="53"/>
  <c r="B418" i="53" s="1"/>
  <c r="R379" i="53"/>
  <c r="B379" i="53" s="1"/>
  <c r="R380" i="53"/>
  <c r="B380" i="53" s="1"/>
  <c r="B142" i="34"/>
  <c r="R376" i="53"/>
  <c r="B376" i="53" s="1"/>
  <c r="R370" i="53"/>
  <c r="B370" i="53" s="1"/>
  <c r="B143" i="34"/>
  <c r="C9" i="34"/>
  <c r="E9" i="34" s="1"/>
  <c r="B12" i="52"/>
  <c r="B46" i="34"/>
  <c r="R444" i="53"/>
  <c r="B444" i="53" s="1"/>
  <c r="R431" i="53"/>
  <c r="B431" i="53" s="1"/>
  <c r="B135" i="34"/>
  <c r="R449" i="53"/>
  <c r="B449" i="53" s="1"/>
  <c r="C455" i="34"/>
  <c r="B132" i="34"/>
  <c r="B131" i="52"/>
  <c r="R413" i="53"/>
  <c r="B413" i="53" s="1"/>
  <c r="C419" i="34"/>
  <c r="R452" i="53"/>
  <c r="B452" i="53" s="1"/>
  <c r="C458" i="34"/>
  <c r="R398" i="53"/>
  <c r="B398" i="53" s="1"/>
  <c r="C404" i="34"/>
  <c r="R456" i="53"/>
  <c r="B456" i="53" s="1"/>
  <c r="C462" i="34"/>
  <c r="C177" i="34"/>
  <c r="C145" i="34"/>
  <c r="C144" i="52"/>
  <c r="C137" i="34"/>
  <c r="C136" i="52"/>
  <c r="C54" i="34"/>
  <c r="C53" i="52"/>
  <c r="C105" i="34"/>
  <c r="C104" i="52"/>
  <c r="C73" i="34"/>
  <c r="C72" i="52"/>
  <c r="C99" i="34"/>
  <c r="C98" i="52"/>
  <c r="C67" i="34"/>
  <c r="C66" i="52"/>
  <c r="C35" i="34"/>
  <c r="C34" i="52"/>
  <c r="C113" i="34"/>
  <c r="C112" i="52"/>
  <c r="C82" i="34"/>
  <c r="C81" i="52"/>
  <c r="C150" i="34"/>
  <c r="C149" i="52"/>
  <c r="C69" i="34"/>
  <c r="C68" i="52"/>
  <c r="C116" i="34"/>
  <c r="C115" i="52"/>
  <c r="C84" i="34"/>
  <c r="C83" i="52"/>
  <c r="C52" i="34"/>
  <c r="C51" i="52"/>
  <c r="C18" i="34"/>
  <c r="C17" i="52"/>
  <c r="R448" i="53"/>
  <c r="B448" i="53" s="1"/>
  <c r="C454" i="34"/>
  <c r="C142" i="34"/>
  <c r="C141" i="52"/>
  <c r="C167" i="34"/>
  <c r="C166" i="52"/>
  <c r="R406" i="53"/>
  <c r="B406" i="53" s="1"/>
  <c r="C412" i="34"/>
  <c r="C169" i="34"/>
  <c r="C143" i="34"/>
  <c r="C142" i="52"/>
  <c r="C144" i="34"/>
  <c r="C143" i="52"/>
  <c r="C135" i="34"/>
  <c r="C134" i="52"/>
  <c r="C46" i="34"/>
  <c r="C45" i="52"/>
  <c r="C97" i="34"/>
  <c r="C96" i="52"/>
  <c r="C33" i="34"/>
  <c r="C32" i="52"/>
  <c r="C96" i="34"/>
  <c r="C95" i="52"/>
  <c r="C64" i="34"/>
  <c r="C63" i="52"/>
  <c r="C32" i="34"/>
  <c r="C31" i="52"/>
  <c r="C17" i="34"/>
  <c r="C16" i="52"/>
  <c r="C166" i="34"/>
  <c r="C165" i="52"/>
  <c r="C74" i="34"/>
  <c r="C73" i="52"/>
  <c r="C117" i="34"/>
  <c r="C116" i="52"/>
  <c r="C61" i="34"/>
  <c r="C60" i="52"/>
  <c r="C110" i="34"/>
  <c r="C109" i="52"/>
  <c r="C79" i="34"/>
  <c r="C78" i="52"/>
  <c r="C47" i="34"/>
  <c r="C46" i="52"/>
  <c r="C13" i="34"/>
  <c r="C12" i="52"/>
  <c r="R394" i="53"/>
  <c r="B394" i="53" s="1"/>
  <c r="C400" i="34"/>
  <c r="R460" i="53"/>
  <c r="B460" i="53" s="1"/>
  <c r="C466" i="34"/>
  <c r="R463" i="53"/>
  <c r="B463" i="53" s="1"/>
  <c r="C469" i="34"/>
  <c r="B87" i="34"/>
  <c r="B86" i="52"/>
  <c r="R384" i="53"/>
  <c r="B384" i="53" s="1"/>
  <c r="C390" i="34"/>
  <c r="R355" i="53"/>
  <c r="B355" i="53" s="1"/>
  <c r="C361" i="34"/>
  <c r="C159" i="34"/>
  <c r="C158" i="52"/>
  <c r="C216" i="34"/>
  <c r="C262" i="34"/>
  <c r="C162" i="34"/>
  <c r="C161" i="52"/>
  <c r="C132" i="34"/>
  <c r="C131" i="52"/>
  <c r="C134" i="34"/>
  <c r="C133" i="52"/>
  <c r="C102" i="34"/>
  <c r="C101" i="52"/>
  <c r="C38" i="34"/>
  <c r="C37" i="52"/>
  <c r="C89" i="34"/>
  <c r="C88" i="52"/>
  <c r="C157" i="34"/>
  <c r="C156" i="52"/>
  <c r="C91" i="34"/>
  <c r="C90" i="52"/>
  <c r="C59" i="34"/>
  <c r="C58" i="52"/>
  <c r="C25" i="34"/>
  <c r="C24" i="52"/>
  <c r="C34" i="34"/>
  <c r="C33" i="52"/>
  <c r="C158" i="34"/>
  <c r="C157" i="52"/>
  <c r="C66" i="34"/>
  <c r="C65" i="52"/>
  <c r="C115" i="34"/>
  <c r="C114" i="52"/>
  <c r="C53" i="34"/>
  <c r="C52" i="52"/>
  <c r="C108" i="34"/>
  <c r="C107" i="52"/>
  <c r="C76" i="34"/>
  <c r="C75" i="52"/>
  <c r="C44" i="34"/>
  <c r="C43" i="52"/>
  <c r="C341" i="34"/>
  <c r="C232" i="34"/>
  <c r="R462" i="53"/>
  <c r="B462" i="53" s="1"/>
  <c r="C468" i="34"/>
  <c r="R453" i="53"/>
  <c r="B453" i="53" s="1"/>
  <c r="C459" i="34"/>
  <c r="B58" i="34"/>
  <c r="B57" i="52"/>
  <c r="C318" i="34"/>
  <c r="C148" i="34"/>
  <c r="C147" i="52"/>
  <c r="C160" i="34"/>
  <c r="C159" i="52"/>
  <c r="C153" i="34"/>
  <c r="C152" i="52"/>
  <c r="C131" i="34"/>
  <c r="C130" i="52"/>
  <c r="C120" i="34"/>
  <c r="C119" i="52"/>
  <c r="C94" i="34"/>
  <c r="C93" i="52"/>
  <c r="C30" i="34"/>
  <c r="C29" i="52"/>
  <c r="C81" i="34"/>
  <c r="C80" i="52"/>
  <c r="C155" i="34"/>
  <c r="C154" i="52"/>
  <c r="C88" i="34"/>
  <c r="C87" i="52"/>
  <c r="C56" i="34"/>
  <c r="C55" i="52"/>
  <c r="R18" i="53"/>
  <c r="B18" i="53" s="1"/>
  <c r="C24" i="34"/>
  <c r="C23" i="52"/>
  <c r="R21" i="53"/>
  <c r="B21" i="53" s="1"/>
  <c r="C27" i="34"/>
  <c r="C26" i="52"/>
  <c r="C221" i="34"/>
  <c r="C133" i="34"/>
  <c r="C132" i="52"/>
  <c r="C58" i="34"/>
  <c r="C57" i="52"/>
  <c r="C107" i="34"/>
  <c r="C106" i="52"/>
  <c r="C45" i="34"/>
  <c r="C44" i="52"/>
  <c r="C103" i="34"/>
  <c r="C102" i="52"/>
  <c r="C71" i="34"/>
  <c r="C70" i="52"/>
  <c r="C39" i="34"/>
  <c r="C38" i="52"/>
  <c r="C119" i="34"/>
  <c r="C118" i="52"/>
  <c r="R419" i="53"/>
  <c r="B419" i="53" s="1"/>
  <c r="C425" i="34"/>
  <c r="R461" i="53"/>
  <c r="B461" i="53" s="1"/>
  <c r="C467" i="34"/>
  <c r="B138" i="34"/>
  <c r="B137" i="52"/>
  <c r="C149" i="34"/>
  <c r="C148" i="52"/>
  <c r="R465" i="53"/>
  <c r="B465" i="53" s="1"/>
  <c r="C471" i="34"/>
  <c r="C141" i="34"/>
  <c r="C140" i="52"/>
  <c r="C222" i="34"/>
  <c r="C151" i="34"/>
  <c r="C150" i="52"/>
  <c r="C264" i="34"/>
  <c r="C190" i="34"/>
  <c r="C111" i="34"/>
  <c r="C110" i="52"/>
  <c r="C86" i="34"/>
  <c r="C85" i="52"/>
  <c r="B17" i="53"/>
  <c r="C23" i="34"/>
  <c r="C22" i="52"/>
  <c r="C65" i="34"/>
  <c r="C64" i="52"/>
  <c r="C123" i="34"/>
  <c r="C122" i="52"/>
  <c r="C83" i="34"/>
  <c r="C82" i="52"/>
  <c r="C51" i="34"/>
  <c r="C50" i="52"/>
  <c r="C19" i="34"/>
  <c r="C18" i="52"/>
  <c r="R455" i="53"/>
  <c r="B455" i="53" s="1"/>
  <c r="C461" i="34"/>
  <c r="C114" i="34"/>
  <c r="C113" i="52"/>
  <c r="C50" i="34"/>
  <c r="C49" i="52"/>
  <c r="C101" i="34"/>
  <c r="C100" i="52"/>
  <c r="C37" i="34"/>
  <c r="C36" i="52"/>
  <c r="C100" i="34"/>
  <c r="C99" i="52"/>
  <c r="C68" i="34"/>
  <c r="C67" i="52"/>
  <c r="R30" i="53"/>
  <c r="B30" i="53" s="1"/>
  <c r="C36" i="34"/>
  <c r="C35" i="52"/>
  <c r="C154" i="34"/>
  <c r="C153" i="52"/>
  <c r="C325" i="34"/>
  <c r="C220" i="34"/>
  <c r="R459" i="53"/>
  <c r="B459" i="53" s="1"/>
  <c r="C465" i="34"/>
  <c r="C165" i="34"/>
  <c r="C164" i="52"/>
  <c r="B134" i="34"/>
  <c r="B133" i="52"/>
  <c r="B130" i="34"/>
  <c r="B129" i="52"/>
  <c r="B112" i="34"/>
  <c r="B111" i="52"/>
  <c r="C147" i="34"/>
  <c r="C146" i="52"/>
  <c r="C271" i="34"/>
  <c r="C200" i="34"/>
  <c r="R454" i="53"/>
  <c r="B454" i="53" s="1"/>
  <c r="C460" i="34"/>
  <c r="C139" i="34"/>
  <c r="C138" i="52"/>
  <c r="R350" i="53"/>
  <c r="B350" i="53" s="1"/>
  <c r="C356" i="34"/>
  <c r="C140" i="34"/>
  <c r="C139" i="52"/>
  <c r="C227" i="34"/>
  <c r="C188" i="34"/>
  <c r="R25" i="53"/>
  <c r="B25" i="53" s="1"/>
  <c r="C31" i="34"/>
  <c r="C30" i="52"/>
  <c r="C78" i="34"/>
  <c r="C77" i="52"/>
  <c r="R16" i="53"/>
  <c r="B16" i="53" s="1"/>
  <c r="C22" i="34"/>
  <c r="C21" i="52"/>
  <c r="C57" i="34"/>
  <c r="C56" i="52"/>
  <c r="C121" i="34"/>
  <c r="C120" i="52"/>
  <c r="C80" i="34"/>
  <c r="C79" i="52"/>
  <c r="C48" i="34"/>
  <c r="C47" i="52"/>
  <c r="C16" i="34"/>
  <c r="C15" i="52"/>
  <c r="C109" i="34"/>
  <c r="C108" i="52"/>
  <c r="C42" i="34"/>
  <c r="C41" i="52"/>
  <c r="C93" i="34"/>
  <c r="C92" i="52"/>
  <c r="R23" i="53"/>
  <c r="B23" i="53" s="1"/>
  <c r="C29" i="34"/>
  <c r="C28" i="52"/>
  <c r="C256" i="34"/>
  <c r="C95" i="34"/>
  <c r="C94" i="52"/>
  <c r="C63" i="34"/>
  <c r="C62" i="52"/>
  <c r="C28" i="34"/>
  <c r="C27" i="52"/>
  <c r="C146" i="34"/>
  <c r="C145" i="52"/>
  <c r="C156" i="34"/>
  <c r="C155" i="52"/>
  <c r="R457" i="53"/>
  <c r="B457" i="53" s="1"/>
  <c r="C463" i="34"/>
  <c r="R464" i="53"/>
  <c r="B464" i="53" s="1"/>
  <c r="C470" i="34"/>
  <c r="C163" i="34"/>
  <c r="C162" i="52"/>
  <c r="R27" i="53"/>
  <c r="B27" i="53" s="1"/>
  <c r="B20" i="34"/>
  <c r="B19" i="52"/>
  <c r="C136" i="34"/>
  <c r="C135" i="52"/>
  <c r="C268" i="34"/>
  <c r="C194" i="34"/>
  <c r="R447" i="53"/>
  <c r="B447" i="53" s="1"/>
  <c r="C453" i="34"/>
  <c r="C263" i="34"/>
  <c r="C129" i="34"/>
  <c r="C128" i="52"/>
  <c r="R339" i="53"/>
  <c r="B339" i="53" s="1"/>
  <c r="C345" i="34"/>
  <c r="C128" i="34"/>
  <c r="C127" i="52"/>
  <c r="R402" i="53"/>
  <c r="B402" i="53" s="1"/>
  <c r="C408" i="34"/>
  <c r="C219" i="34"/>
  <c r="R450" i="53"/>
  <c r="B450" i="53" s="1"/>
  <c r="C456" i="34"/>
  <c r="C15" i="34"/>
  <c r="C14" i="52"/>
  <c r="C70" i="34"/>
  <c r="C69" i="52"/>
  <c r="C14" i="34"/>
  <c r="C13" i="52"/>
  <c r="C49" i="34"/>
  <c r="C48" i="52"/>
  <c r="C106" i="34"/>
  <c r="C105" i="52"/>
  <c r="C75" i="34"/>
  <c r="C74" i="52"/>
  <c r="C43" i="34"/>
  <c r="C42" i="52"/>
  <c r="C122" i="34"/>
  <c r="C121" i="52"/>
  <c r="R354" i="53"/>
  <c r="B354" i="53" s="1"/>
  <c r="C360" i="34"/>
  <c r="C98" i="34"/>
  <c r="C97" i="52"/>
  <c r="C26" i="34"/>
  <c r="C25" i="52"/>
  <c r="C85" i="34"/>
  <c r="C84" i="52"/>
  <c r="C10" i="34"/>
  <c r="C9" i="52"/>
  <c r="C92" i="34"/>
  <c r="C91" i="52"/>
  <c r="C60" i="34"/>
  <c r="C59" i="52"/>
  <c r="C21" i="34"/>
  <c r="C20" i="52"/>
  <c r="C130" i="34"/>
  <c r="C129" i="52"/>
  <c r="C126" i="34"/>
  <c r="C125" i="52"/>
  <c r="C246" i="34"/>
  <c r="R374" i="53"/>
  <c r="B374" i="53" s="1"/>
  <c r="C380" i="34"/>
  <c r="C138" i="34"/>
  <c r="C137" i="52"/>
  <c r="R451" i="53"/>
  <c r="B451" i="53" s="1"/>
  <c r="C457" i="34"/>
  <c r="C161" i="34"/>
  <c r="C160" i="52"/>
  <c r="C125" i="34"/>
  <c r="C124" i="52"/>
  <c r="B39" i="34"/>
  <c r="B38" i="52"/>
  <c r="C124" i="34"/>
  <c r="C123" i="52"/>
  <c r="R443" i="53"/>
  <c r="B443" i="53" s="1"/>
  <c r="C449" i="34"/>
  <c r="C252" i="34"/>
  <c r="C127" i="34"/>
  <c r="C126" i="52"/>
  <c r="C337" i="34"/>
  <c r="C185" i="34"/>
  <c r="R445" i="53"/>
  <c r="B445" i="53" s="1"/>
  <c r="B451" i="34" s="1"/>
  <c r="C451" i="34"/>
  <c r="C164" i="34"/>
  <c r="C163" i="52"/>
  <c r="C12" i="34"/>
  <c r="C11" i="52"/>
  <c r="C62" i="34"/>
  <c r="C61" i="52"/>
  <c r="C112" i="34"/>
  <c r="C111" i="52"/>
  <c r="C41" i="34"/>
  <c r="C40" i="52"/>
  <c r="C104" i="34"/>
  <c r="C103" i="52"/>
  <c r="C72" i="34"/>
  <c r="C71" i="52"/>
  <c r="C40" i="34"/>
  <c r="C39" i="52"/>
  <c r="C11" i="34"/>
  <c r="C10" i="52"/>
  <c r="C182" i="34"/>
  <c r="C90" i="34"/>
  <c r="C89" i="52"/>
  <c r="C77" i="34"/>
  <c r="C76" i="52"/>
  <c r="R446" i="53"/>
  <c r="B446" i="53" s="1"/>
  <c r="C452" i="34"/>
  <c r="C152" i="34"/>
  <c r="C151" i="52"/>
  <c r="C87" i="34"/>
  <c r="C86" i="52"/>
  <c r="C55" i="34"/>
  <c r="C54" i="52"/>
  <c r="C20" i="34"/>
  <c r="C19" i="52"/>
  <c r="C118" i="34"/>
  <c r="C117" i="52"/>
  <c r="C245" i="34"/>
  <c r="R458" i="53"/>
  <c r="B458" i="53" s="1"/>
  <c r="C464" i="34"/>
  <c r="R382" i="53"/>
  <c r="B382" i="53" s="1"/>
  <c r="R15" i="53"/>
  <c r="B15" i="53" s="1"/>
  <c r="R20" i="53"/>
  <c r="B20" i="53" s="1"/>
  <c r="R375" i="53"/>
  <c r="B375" i="53" s="1"/>
  <c r="R22" i="53"/>
  <c r="B22" i="53" s="1"/>
  <c r="R473" i="53"/>
  <c r="B473" i="53" s="1"/>
  <c r="R338" i="53"/>
  <c r="B338" i="53" s="1"/>
  <c r="B9" i="56" s="1"/>
  <c r="R467" i="53"/>
  <c r="B467" i="53" s="1"/>
  <c r="R352" i="53"/>
  <c r="B352" i="53" s="1"/>
  <c r="R357" i="53"/>
  <c r="B357" i="53" s="1"/>
  <c r="R439" i="53"/>
  <c r="B439" i="53" s="1"/>
  <c r="R31" i="53"/>
  <c r="B31" i="53" s="1"/>
  <c r="R367" i="53"/>
  <c r="B367" i="53" s="1"/>
  <c r="R19" i="53"/>
  <c r="B19" i="53" s="1"/>
  <c r="R440" i="53"/>
  <c r="B440" i="53" s="1"/>
  <c r="R372" i="53"/>
  <c r="B372" i="53" s="1"/>
  <c r="R390" i="53"/>
  <c r="B390" i="53" s="1"/>
  <c r="R422" i="53"/>
  <c r="B422" i="53" s="1"/>
  <c r="R430" i="53"/>
  <c r="B430" i="53" s="1"/>
  <c r="R371" i="53"/>
  <c r="B371" i="53" s="1"/>
  <c r="R361" i="53"/>
  <c r="B361" i="53" s="1"/>
  <c r="R360" i="53"/>
  <c r="B360" i="53" s="1"/>
  <c r="R356" i="53"/>
  <c r="B356" i="53" s="1"/>
  <c r="R378" i="53"/>
  <c r="B378" i="53" s="1"/>
  <c r="R414" i="53"/>
  <c r="B414" i="53" s="1"/>
  <c r="R421" i="53"/>
  <c r="B421" i="53" s="1"/>
  <c r="R3" i="53"/>
  <c r="R366" i="53"/>
  <c r="B366" i="53" s="1"/>
  <c r="R24" i="53"/>
  <c r="B24" i="53" s="1"/>
  <c r="C8" i="52"/>
  <c r="E8" i="52" s="1"/>
  <c r="R26" i="53"/>
  <c r="B26" i="53" s="1"/>
  <c r="R469" i="53"/>
  <c r="B469" i="53" s="1"/>
  <c r="R471" i="53"/>
  <c r="B471" i="53" s="1"/>
  <c r="R472" i="53"/>
  <c r="B472" i="53" s="1"/>
  <c r="R28" i="53"/>
  <c r="B28" i="53" s="1"/>
  <c r="R358" i="53"/>
  <c r="B358" i="53" s="1"/>
  <c r="R466" i="53"/>
  <c r="B466" i="53" s="1"/>
  <c r="R429" i="53"/>
  <c r="B429" i="53" s="1"/>
  <c r="R404" i="53"/>
  <c r="B404" i="53" s="1"/>
  <c r="R388" i="53"/>
  <c r="B388" i="53" s="1"/>
  <c r="R385" i="53"/>
  <c r="B385" i="53" s="1"/>
  <c r="R417" i="53"/>
  <c r="B417" i="53" s="1"/>
  <c r="R401" i="53"/>
  <c r="B401" i="53" s="1"/>
  <c r="R365" i="53"/>
  <c r="B365" i="53" s="1"/>
  <c r="R364" i="53"/>
  <c r="B364" i="53" s="1"/>
  <c r="R342" i="53"/>
  <c r="B342" i="53" s="1"/>
  <c r="R400" i="53"/>
  <c r="B400" i="53" s="1"/>
  <c r="R416" i="53"/>
  <c r="B416" i="53" s="1"/>
  <c r="R397" i="53"/>
  <c r="B397" i="53" s="1"/>
  <c r="R362" i="53"/>
  <c r="B362" i="53" s="1"/>
  <c r="R408" i="53"/>
  <c r="B408" i="53" s="1"/>
  <c r="R415" i="53"/>
  <c r="B415" i="53" s="1"/>
  <c r="R387" i="53"/>
  <c r="B387" i="53" s="1"/>
  <c r="R393" i="53"/>
  <c r="B393" i="53" s="1"/>
  <c r="R347" i="53"/>
  <c r="B347" i="53" s="1"/>
  <c r="R359" i="53"/>
  <c r="B359" i="53" s="1"/>
  <c r="R391" i="53"/>
  <c r="B391" i="53" s="1"/>
  <c r="R368" i="53"/>
  <c r="B368" i="53" s="1"/>
  <c r="R396" i="53"/>
  <c r="B396" i="53" s="1"/>
  <c r="R433" i="53"/>
  <c r="B433" i="53" s="1"/>
  <c r="R392" i="53"/>
  <c r="B392" i="53" s="1"/>
  <c r="R441" i="53"/>
  <c r="B441" i="53" s="1"/>
  <c r="R407" i="53"/>
  <c r="B407" i="53" s="1"/>
  <c r="R412" i="53"/>
  <c r="B412" i="53" s="1"/>
  <c r="R411" i="53"/>
  <c r="B411" i="53" s="1"/>
  <c r="R425" i="53"/>
  <c r="B425" i="53" s="1"/>
  <c r="R389" i="53"/>
  <c r="B389" i="53" s="1"/>
  <c r="R344" i="53"/>
  <c r="B344" i="53" s="1"/>
  <c r="R432" i="53"/>
  <c r="B432" i="53" s="1"/>
  <c r="R383" i="53"/>
  <c r="B383" i="53" s="1"/>
  <c r="B54" i="55" s="1"/>
  <c r="R403" i="53"/>
  <c r="B403" i="53" s="1"/>
  <c r="R410" i="53"/>
  <c r="B410" i="53" s="1"/>
  <c r="R424" i="53"/>
  <c r="B424" i="53" s="1"/>
  <c r="R348" i="53"/>
  <c r="B348" i="53" s="1"/>
  <c r="R351" i="53"/>
  <c r="B351" i="53" s="1"/>
  <c r="R340" i="53"/>
  <c r="B340" i="53" s="1"/>
  <c r="R373" i="53"/>
  <c r="B373" i="53" s="1"/>
  <c r="R435" i="53"/>
  <c r="B435" i="53" s="1"/>
  <c r="R337" i="53"/>
  <c r="B337" i="53" s="1"/>
  <c r="B8" i="55" s="1"/>
  <c r="F2" i="55" s="1"/>
  <c r="R381" i="53"/>
  <c r="B381" i="53" s="1"/>
  <c r="R399" i="53"/>
  <c r="B399" i="53" s="1"/>
  <c r="R423" i="53"/>
  <c r="B423" i="53" s="1"/>
  <c r="R345" i="53"/>
  <c r="B345" i="53" s="1"/>
  <c r="R336" i="53"/>
  <c r="B336" i="53" s="1"/>
  <c r="R349" i="53"/>
  <c r="B349" i="53" s="1"/>
  <c r="R405" i="53"/>
  <c r="B405" i="53" s="1"/>
  <c r="R377" i="53"/>
  <c r="B377" i="53" s="1"/>
  <c r="R395" i="53"/>
  <c r="B395" i="53" s="1"/>
  <c r="R409" i="53"/>
  <c r="B409" i="53" s="1"/>
  <c r="R341" i="53"/>
  <c r="B341" i="53" s="1"/>
  <c r="R369" i="53"/>
  <c r="B369" i="53" s="1"/>
  <c r="R353" i="53"/>
  <c r="B353" i="53" s="1"/>
  <c r="Y627" i="34"/>
  <c r="Y386" i="34"/>
  <c r="N51" i="55" s="1"/>
  <c r="Y380" i="34"/>
  <c r="N45" i="55" s="1"/>
  <c r="Y216" i="34"/>
  <c r="N215" i="52" s="1"/>
  <c r="Y69" i="34"/>
  <c r="N68" i="52" s="1"/>
  <c r="Y20" i="34"/>
  <c r="N19" i="52" s="1"/>
  <c r="Y342" i="34"/>
  <c r="Y73" i="34"/>
  <c r="N72" i="52" s="1"/>
  <c r="W65" i="58" l="1"/>
  <c r="AA65" i="58" s="1"/>
  <c r="E34" i="58"/>
  <c r="W34" i="58"/>
  <c r="AA34" i="58" s="1"/>
  <c r="E8" i="55"/>
  <c r="N95" i="57"/>
  <c r="E442" i="34"/>
  <c r="T442" i="34" s="1"/>
  <c r="E129" i="52"/>
  <c r="E130" i="34"/>
  <c r="T130" i="34" s="1"/>
  <c r="E58" i="34"/>
  <c r="T58" i="34" s="1"/>
  <c r="B141" i="52"/>
  <c r="E141" i="52" s="1"/>
  <c r="B236" i="52"/>
  <c r="E236" i="52" s="1"/>
  <c r="B296" i="52"/>
  <c r="E296" i="52" s="1"/>
  <c r="B332" i="52"/>
  <c r="E332" i="52" s="1"/>
  <c r="B190" i="52"/>
  <c r="E190" i="52" s="1"/>
  <c r="B279" i="52"/>
  <c r="E279" i="52" s="1"/>
  <c r="B312" i="52"/>
  <c r="E312" i="52" s="1"/>
  <c r="B215" i="52"/>
  <c r="E215" i="52" s="1"/>
  <c r="B191" i="52"/>
  <c r="E191" i="52" s="1"/>
  <c r="B257" i="52"/>
  <c r="E257" i="52" s="1"/>
  <c r="B209" i="52"/>
  <c r="E209" i="52" s="1"/>
  <c r="B240" i="52"/>
  <c r="E240" i="52" s="1"/>
  <c r="B122" i="56"/>
  <c r="B282" i="52"/>
  <c r="E282" i="52" s="1"/>
  <c r="B254" i="52"/>
  <c r="E254" i="52" s="1"/>
  <c r="B322" i="52"/>
  <c r="E322" i="52" s="1"/>
  <c r="B168" i="34"/>
  <c r="E168" i="34" s="1"/>
  <c r="B167" i="52"/>
  <c r="E167" i="52" s="1"/>
  <c r="B252" i="52"/>
  <c r="E252" i="52" s="1"/>
  <c r="B326" i="52"/>
  <c r="E326" i="52" s="1"/>
  <c r="B315" i="52"/>
  <c r="E315" i="52" s="1"/>
  <c r="B304" i="52"/>
  <c r="E304" i="52" s="1"/>
  <c r="B228" i="52"/>
  <c r="E228" i="52" s="1"/>
  <c r="B329" i="52"/>
  <c r="E329" i="52" s="1"/>
  <c r="B56" i="56"/>
  <c r="B216" i="52"/>
  <c r="E216" i="52" s="1"/>
  <c r="B250" i="52"/>
  <c r="E250" i="52" s="1"/>
  <c r="B181" i="52"/>
  <c r="E181" i="52" s="1"/>
  <c r="B91" i="56"/>
  <c r="B251" i="52"/>
  <c r="E251" i="52" s="1"/>
  <c r="B199" i="52"/>
  <c r="E199" i="52" s="1"/>
  <c r="B261" i="52"/>
  <c r="E261" i="52" s="1"/>
  <c r="B120" i="56"/>
  <c r="B280" i="52"/>
  <c r="E280" i="52" s="1"/>
  <c r="B41" i="56"/>
  <c r="B201" i="52"/>
  <c r="E201" i="52" s="1"/>
  <c r="B317" i="52"/>
  <c r="E317" i="52" s="1"/>
  <c r="B111" i="56"/>
  <c r="W111" i="56" s="1"/>
  <c r="AA111" i="56" s="1"/>
  <c r="B271" i="52"/>
  <c r="E271" i="52" s="1"/>
  <c r="B118" i="56"/>
  <c r="B278" i="52"/>
  <c r="E278" i="52" s="1"/>
  <c r="B183" i="52"/>
  <c r="E183" i="52" s="1"/>
  <c r="B46" i="56"/>
  <c r="E46" i="56" s="1"/>
  <c r="B206" i="52"/>
  <c r="E206" i="52" s="1"/>
  <c r="B184" i="52"/>
  <c r="E184" i="52" s="1"/>
  <c r="B95" i="56"/>
  <c r="B255" i="52"/>
  <c r="E255" i="52" s="1"/>
  <c r="B218" i="52"/>
  <c r="E218" i="52" s="1"/>
  <c r="B170" i="34"/>
  <c r="E170" i="34" s="1"/>
  <c r="B169" i="52"/>
  <c r="E169" i="52" s="1"/>
  <c r="B169" i="34"/>
  <c r="E169" i="34" s="1"/>
  <c r="T169" i="34" s="1"/>
  <c r="B168" i="52"/>
  <c r="E168" i="52" s="1"/>
  <c r="B232" i="52"/>
  <c r="E232" i="52" s="1"/>
  <c r="B292" i="52"/>
  <c r="E292" i="52" s="1"/>
  <c r="B288" i="52"/>
  <c r="E288" i="52" s="1"/>
  <c r="B264" i="52"/>
  <c r="E264" i="52" s="1"/>
  <c r="B57" i="56"/>
  <c r="B217" i="52"/>
  <c r="E217" i="52" s="1"/>
  <c r="B270" i="52"/>
  <c r="E270" i="52" s="1"/>
  <c r="B305" i="52"/>
  <c r="E305" i="52" s="1"/>
  <c r="B227" i="52"/>
  <c r="E227" i="52" s="1"/>
  <c r="B207" i="52"/>
  <c r="E207" i="52" s="1"/>
  <c r="B245" i="52"/>
  <c r="E245" i="52" s="1"/>
  <c r="B262" i="52"/>
  <c r="E262" i="52" s="1"/>
  <c r="B224" i="52"/>
  <c r="E224" i="52" s="1"/>
  <c r="B324" i="52"/>
  <c r="E324" i="52" s="1"/>
  <c r="B231" i="52"/>
  <c r="E231" i="52" s="1"/>
  <c r="E35" i="34"/>
  <c r="T35" i="34" s="1"/>
  <c r="B109" i="56"/>
  <c r="B269" i="52"/>
  <c r="E269" i="52" s="1"/>
  <c r="B173" i="52"/>
  <c r="E173" i="52" s="1"/>
  <c r="B38" i="56"/>
  <c r="B198" i="52"/>
  <c r="E198" i="52" s="1"/>
  <c r="B283" i="52"/>
  <c r="E283" i="52" s="1"/>
  <c r="B185" i="52"/>
  <c r="E185" i="52" s="1"/>
  <c r="B267" i="52"/>
  <c r="E267" i="52" s="1"/>
  <c r="B219" i="52"/>
  <c r="E219" i="52" s="1"/>
  <c r="B263" i="52"/>
  <c r="E263" i="52" s="1"/>
  <c r="B174" i="52"/>
  <c r="E174" i="52" s="1"/>
  <c r="B175" i="52"/>
  <c r="E175" i="52" s="1"/>
  <c r="B171" i="34"/>
  <c r="E171" i="34" s="1"/>
  <c r="T171" i="34" s="1"/>
  <c r="B170" i="52"/>
  <c r="E170" i="52" s="1"/>
  <c r="B277" i="52"/>
  <c r="E277" i="52" s="1"/>
  <c r="B294" i="52"/>
  <c r="E294" i="52" s="1"/>
  <c r="B338" i="52"/>
  <c r="E338" i="52" s="1"/>
  <c r="B28" i="56"/>
  <c r="B188" i="52"/>
  <c r="E188" i="52" s="1"/>
  <c r="B302" i="52"/>
  <c r="E302" i="52" s="1"/>
  <c r="B171" i="52"/>
  <c r="E171" i="52" s="1"/>
  <c r="B318" i="52"/>
  <c r="E318" i="52" s="1"/>
  <c r="B89" i="56"/>
  <c r="N89" i="56" s="1"/>
  <c r="B249" i="52"/>
  <c r="E249" i="52" s="1"/>
  <c r="B306" i="52"/>
  <c r="E306" i="52" s="1"/>
  <c r="B300" i="52"/>
  <c r="E300" i="52" s="1"/>
  <c r="B330" i="52"/>
  <c r="E330" i="52" s="1"/>
  <c r="B182" i="52"/>
  <c r="E182" i="52" s="1"/>
  <c r="B331" i="52"/>
  <c r="E331" i="52" s="1"/>
  <c r="B178" i="52"/>
  <c r="E178" i="52" s="1"/>
  <c r="B285" i="52"/>
  <c r="E285" i="52" s="1"/>
  <c r="B311" i="52"/>
  <c r="E311" i="52" s="1"/>
  <c r="B248" i="52"/>
  <c r="E248" i="52" s="1"/>
  <c r="B133" i="56"/>
  <c r="B293" i="52"/>
  <c r="E293" i="52" s="1"/>
  <c r="B235" i="52"/>
  <c r="E235" i="52" s="1"/>
  <c r="B336" i="52"/>
  <c r="E336" i="52" s="1"/>
  <c r="B54" i="56"/>
  <c r="E54" i="56" s="1"/>
  <c r="B214" i="52"/>
  <c r="E214" i="52" s="1"/>
  <c r="B187" i="52"/>
  <c r="E187" i="52" s="1"/>
  <c r="B247" i="52"/>
  <c r="E247" i="52" s="1"/>
  <c r="B323" i="52"/>
  <c r="E323" i="52" s="1"/>
  <c r="B211" i="52"/>
  <c r="E211" i="52" s="1"/>
  <c r="B328" i="52"/>
  <c r="E328" i="52" s="1"/>
  <c r="B124" i="56"/>
  <c r="B284" i="52"/>
  <c r="E284" i="52" s="1"/>
  <c r="B197" i="52"/>
  <c r="E197" i="52" s="1"/>
  <c r="B258" i="52"/>
  <c r="E258" i="52" s="1"/>
  <c r="B223" i="52"/>
  <c r="E223" i="52" s="1"/>
  <c r="B222" i="52"/>
  <c r="E222" i="52" s="1"/>
  <c r="B321" i="52"/>
  <c r="E321" i="52" s="1"/>
  <c r="B301" i="52"/>
  <c r="E301" i="52" s="1"/>
  <c r="B275" i="52"/>
  <c r="E275" i="52" s="1"/>
  <c r="B335" i="52"/>
  <c r="E335" i="52" s="1"/>
  <c r="B298" i="52"/>
  <c r="E298" i="52" s="1"/>
  <c r="B308" i="52"/>
  <c r="E308" i="52" s="1"/>
  <c r="B321" i="34"/>
  <c r="E321" i="34" s="1"/>
  <c r="T321" i="34" s="1"/>
  <c r="B320" i="52"/>
  <c r="E320" i="52" s="1"/>
  <c r="B281" i="52"/>
  <c r="E281" i="52" s="1"/>
  <c r="B325" i="52"/>
  <c r="E325" i="52" s="1"/>
  <c r="B48" i="56"/>
  <c r="E48" i="56" s="1"/>
  <c r="B208" i="52"/>
  <c r="E208" i="52" s="1"/>
  <c r="B204" i="52"/>
  <c r="E204" i="52" s="1"/>
  <c r="B221" i="52"/>
  <c r="E221" i="52" s="1"/>
  <c r="B340" i="52"/>
  <c r="E340" i="52" s="1"/>
  <c r="B265" i="52"/>
  <c r="E265" i="52" s="1"/>
  <c r="B238" i="52"/>
  <c r="E238" i="52" s="1"/>
  <c r="B43" i="56"/>
  <c r="B203" i="52"/>
  <c r="E203" i="52" s="1"/>
  <c r="B213" i="52"/>
  <c r="E213" i="52" s="1"/>
  <c r="B337" i="52"/>
  <c r="E337" i="52" s="1"/>
  <c r="B272" i="52"/>
  <c r="E272" i="52" s="1"/>
  <c r="B339" i="52"/>
  <c r="E339" i="52" s="1"/>
  <c r="B229" i="52"/>
  <c r="E229" i="52" s="1"/>
  <c r="B194" i="52"/>
  <c r="E194" i="52" s="1"/>
  <c r="B313" i="52"/>
  <c r="E313" i="52" s="1"/>
  <c r="B205" i="52"/>
  <c r="E205" i="52" s="1"/>
  <c r="B172" i="52"/>
  <c r="E172" i="52" s="1"/>
  <c r="B200" i="52"/>
  <c r="E200" i="52" s="1"/>
  <c r="B295" i="52"/>
  <c r="E295" i="52" s="1"/>
  <c r="B137" i="56"/>
  <c r="B297" i="52"/>
  <c r="E297" i="52" s="1"/>
  <c r="B178" i="34"/>
  <c r="E178" i="34" s="1"/>
  <c r="T178" i="34" s="1"/>
  <c r="B177" i="52"/>
  <c r="E177" i="52" s="1"/>
  <c r="B299" i="52"/>
  <c r="E299" i="52" s="1"/>
  <c r="B233" i="52"/>
  <c r="E233" i="52" s="1"/>
  <c r="B237" i="52"/>
  <c r="E237" i="52" s="1"/>
  <c r="B309" i="52"/>
  <c r="E309" i="52" s="1"/>
  <c r="B26" i="56"/>
  <c r="B186" i="52"/>
  <c r="E186" i="52" s="1"/>
  <c r="B259" i="52"/>
  <c r="E259" i="52" s="1"/>
  <c r="B310" i="52"/>
  <c r="E310" i="52" s="1"/>
  <c r="B234" i="52"/>
  <c r="E234" i="52" s="1"/>
  <c r="B226" i="52"/>
  <c r="E226" i="52" s="1"/>
  <c r="B50" i="56"/>
  <c r="E50" i="56" s="1"/>
  <c r="B210" i="52"/>
  <c r="E210" i="52" s="1"/>
  <c r="B116" i="56"/>
  <c r="B276" i="52"/>
  <c r="E276" i="52" s="1"/>
  <c r="B225" i="52"/>
  <c r="E225" i="52" s="1"/>
  <c r="B253" i="52"/>
  <c r="E253" i="52" s="1"/>
  <c r="B241" i="52"/>
  <c r="E241" i="52" s="1"/>
  <c r="B273" i="52"/>
  <c r="E273" i="52" s="1"/>
  <c r="B303" i="52"/>
  <c r="E303" i="52" s="1"/>
  <c r="B256" i="52"/>
  <c r="E256" i="52" s="1"/>
  <c r="B196" i="52"/>
  <c r="E196" i="52" s="1"/>
  <c r="B290" i="52"/>
  <c r="E290" i="52" s="1"/>
  <c r="B239" i="52"/>
  <c r="E239" i="52" s="1"/>
  <c r="B244" i="52"/>
  <c r="E244" i="52" s="1"/>
  <c r="B316" i="52"/>
  <c r="E316" i="52" s="1"/>
  <c r="B287" i="52"/>
  <c r="E287" i="52" s="1"/>
  <c r="B268" i="52"/>
  <c r="E268" i="52" s="1"/>
  <c r="B319" i="52"/>
  <c r="E319" i="52" s="1"/>
  <c r="B114" i="56"/>
  <c r="B274" i="52"/>
  <c r="E274" i="52" s="1"/>
  <c r="B192" i="52"/>
  <c r="E192" i="52" s="1"/>
  <c r="B131" i="56"/>
  <c r="B291" i="52"/>
  <c r="E291" i="52" s="1"/>
  <c r="B327" i="52"/>
  <c r="E327" i="52" s="1"/>
  <c r="B243" i="52"/>
  <c r="E243" i="52" s="1"/>
  <c r="B230" i="52"/>
  <c r="E230" i="52" s="1"/>
  <c r="B180" i="52"/>
  <c r="E180" i="52" s="1"/>
  <c r="B314" i="52"/>
  <c r="E314" i="52" s="1"/>
  <c r="B333" i="52"/>
  <c r="E333" i="52" s="1"/>
  <c r="B86" i="56"/>
  <c r="B246" i="52"/>
  <c r="E246" i="52" s="1"/>
  <c r="B242" i="52"/>
  <c r="E242" i="52" s="1"/>
  <c r="B195" i="52"/>
  <c r="E195" i="52" s="1"/>
  <c r="B286" i="52"/>
  <c r="E286" i="52" s="1"/>
  <c r="B19" i="56"/>
  <c r="B179" i="52"/>
  <c r="E179" i="52" s="1"/>
  <c r="B307" i="52"/>
  <c r="E307" i="52" s="1"/>
  <c r="B260" i="52"/>
  <c r="E260" i="52" s="1"/>
  <c r="B334" i="52"/>
  <c r="E334" i="52" s="1"/>
  <c r="B202" i="52"/>
  <c r="E202" i="52" s="1"/>
  <c r="B52" i="56"/>
  <c r="E52" i="56" s="1"/>
  <c r="B212" i="52"/>
  <c r="E212" i="52" s="1"/>
  <c r="B266" i="52"/>
  <c r="E266" i="52" s="1"/>
  <c r="B193" i="52"/>
  <c r="E193" i="52" s="1"/>
  <c r="B129" i="56"/>
  <c r="B289" i="52"/>
  <c r="E289" i="52" s="1"/>
  <c r="B189" i="52"/>
  <c r="E189" i="52" s="1"/>
  <c r="B220" i="52"/>
  <c r="E220" i="52" s="1"/>
  <c r="B177" i="34"/>
  <c r="E177" i="34" s="1"/>
  <c r="T177" i="34" s="1"/>
  <c r="B176" i="52"/>
  <c r="E176" i="52" s="1"/>
  <c r="B333" i="34"/>
  <c r="E333" i="34" s="1"/>
  <c r="T333" i="34" s="1"/>
  <c r="E123" i="58"/>
  <c r="W123" i="58"/>
  <c r="AA123" i="58" s="1"/>
  <c r="E122" i="58"/>
  <c r="AA122" i="58"/>
  <c r="E106" i="58"/>
  <c r="W106" i="58"/>
  <c r="AA106" i="58" s="1"/>
  <c r="W113" i="58"/>
  <c r="AA113" i="58" s="1"/>
  <c r="E113" i="58"/>
  <c r="E114" i="58"/>
  <c r="W114" i="58"/>
  <c r="AA114" i="58" s="1"/>
  <c r="E112" i="58"/>
  <c r="W112" i="58"/>
  <c r="AA112" i="58" s="1"/>
  <c r="E72" i="58"/>
  <c r="W72" i="58"/>
  <c r="AA72" i="58" s="1"/>
  <c r="E19" i="58"/>
  <c r="W19" i="58"/>
  <c r="AA19" i="58" s="1"/>
  <c r="W74" i="56"/>
  <c r="AA74" i="56" s="1"/>
  <c r="W9" i="56"/>
  <c r="AA9" i="56" s="1"/>
  <c r="E9" i="56"/>
  <c r="E137" i="52"/>
  <c r="E138" i="34"/>
  <c r="T138" i="34" s="1"/>
  <c r="E143" i="34"/>
  <c r="T143" i="34" s="1"/>
  <c r="E19" i="52"/>
  <c r="E12" i="52"/>
  <c r="W42" i="56"/>
  <c r="AA42" i="56" s="1"/>
  <c r="W44" i="56"/>
  <c r="AA44" i="56" s="1"/>
  <c r="W37" i="56"/>
  <c r="AA37" i="56" s="1"/>
  <c r="W39" i="56"/>
  <c r="AA39" i="56" s="1"/>
  <c r="W150" i="56"/>
  <c r="AA150" i="56" s="1"/>
  <c r="E54" i="55"/>
  <c r="E87" i="34"/>
  <c r="T87" i="34" s="1"/>
  <c r="W90" i="56"/>
  <c r="AA90" i="56" s="1"/>
  <c r="W19" i="35"/>
  <c r="AA19" i="35" s="1"/>
  <c r="E19" i="35"/>
  <c r="W36" i="35"/>
  <c r="AA36" i="35" s="1"/>
  <c r="W16" i="35"/>
  <c r="AA16" i="35" s="1"/>
  <c r="E57" i="52"/>
  <c r="E131" i="52"/>
  <c r="E111" i="52"/>
  <c r="E86" i="52"/>
  <c r="E38" i="52"/>
  <c r="E133" i="52"/>
  <c r="E83" i="52"/>
  <c r="E392" i="34"/>
  <c r="T392" i="34" s="1"/>
  <c r="E352" i="34"/>
  <c r="T352" i="34" s="1"/>
  <c r="E135" i="34"/>
  <c r="T135" i="34" s="1"/>
  <c r="E39" i="34"/>
  <c r="T39" i="34" s="1"/>
  <c r="E112" i="34"/>
  <c r="T112" i="34" s="1"/>
  <c r="E451" i="34"/>
  <c r="T451" i="34" s="1"/>
  <c r="E142" i="34"/>
  <c r="T142" i="34" s="1"/>
  <c r="E443" i="34"/>
  <c r="T443" i="34" s="1"/>
  <c r="E134" i="34"/>
  <c r="T134" i="34" s="1"/>
  <c r="E46" i="34"/>
  <c r="T46" i="34" s="1"/>
  <c r="E433" i="34"/>
  <c r="T433" i="34" s="1"/>
  <c r="B120" i="58"/>
  <c r="B440" i="34"/>
  <c r="E440" i="34" s="1"/>
  <c r="T440" i="34" s="1"/>
  <c r="E432" i="34"/>
  <c r="E434" i="34"/>
  <c r="B134" i="52"/>
  <c r="E134" i="52" s="1"/>
  <c r="B142" i="52"/>
  <c r="E142" i="52" s="1"/>
  <c r="E426" i="34"/>
  <c r="B44" i="55"/>
  <c r="E44" i="55" s="1"/>
  <c r="B34" i="52"/>
  <c r="E34" i="52" s="1"/>
  <c r="B204" i="34"/>
  <c r="E204" i="34" s="1"/>
  <c r="T204" i="34" s="1"/>
  <c r="E214" i="34"/>
  <c r="B13" i="34"/>
  <c r="E13" i="34" s="1"/>
  <c r="B68" i="52"/>
  <c r="E68" i="52" s="1"/>
  <c r="B351" i="34"/>
  <c r="E351" i="34" s="1"/>
  <c r="T351" i="34" s="1"/>
  <c r="B33" i="58"/>
  <c r="B379" i="34"/>
  <c r="E379" i="34" s="1"/>
  <c r="T379" i="34" s="1"/>
  <c r="B59" i="58"/>
  <c r="B354" i="34"/>
  <c r="E354" i="34" s="1"/>
  <c r="T354" i="34" s="1"/>
  <c r="B36" i="58"/>
  <c r="B395" i="34"/>
  <c r="E395" i="34" s="1"/>
  <c r="T395" i="34" s="1"/>
  <c r="B75" i="58"/>
  <c r="B402" i="34"/>
  <c r="E402" i="34" s="1"/>
  <c r="T402" i="34" s="1"/>
  <c r="B82" i="58"/>
  <c r="B365" i="34"/>
  <c r="E365" i="34" s="1"/>
  <c r="T365" i="34" s="1"/>
  <c r="B46" i="58"/>
  <c r="B422" i="34"/>
  <c r="E422" i="34" s="1"/>
  <c r="T422" i="34" s="1"/>
  <c r="B102" i="58"/>
  <c r="B370" i="34"/>
  <c r="E370" i="34" s="1"/>
  <c r="T370" i="34" s="1"/>
  <c r="B50" i="58"/>
  <c r="B435" i="34"/>
  <c r="E435" i="34" s="1"/>
  <c r="T435" i="34" s="1"/>
  <c r="B115" i="58"/>
  <c r="B446" i="34"/>
  <c r="T446" i="34" s="1"/>
  <c r="B126" i="58"/>
  <c r="B344" i="34"/>
  <c r="E344" i="34" s="1"/>
  <c r="T344" i="34" s="1"/>
  <c r="B26" i="58"/>
  <c r="B337" i="34"/>
  <c r="E337" i="34" s="1"/>
  <c r="T337" i="34" s="1"/>
  <c r="B341" i="34"/>
  <c r="E341" i="34" s="1"/>
  <c r="T341" i="34" s="1"/>
  <c r="B23" i="58"/>
  <c r="B444" i="34"/>
  <c r="E444" i="34" s="1"/>
  <c r="T444" i="34" s="1"/>
  <c r="B124" i="58"/>
  <c r="B338" i="34"/>
  <c r="E338" i="34" s="1"/>
  <c r="T338" i="34" s="1"/>
  <c r="B375" i="34"/>
  <c r="E375" i="34" s="1"/>
  <c r="B55" i="58"/>
  <c r="B429" i="34"/>
  <c r="E429" i="34" s="1"/>
  <c r="T429" i="34" s="1"/>
  <c r="B109" i="58"/>
  <c r="B430" i="34"/>
  <c r="E430" i="34" s="1"/>
  <c r="B110" i="58"/>
  <c r="B431" i="34"/>
  <c r="E431" i="34" s="1"/>
  <c r="T431" i="34" s="1"/>
  <c r="B111" i="58"/>
  <c r="B322" i="34"/>
  <c r="E322" i="34" s="1"/>
  <c r="T322" i="34" s="1"/>
  <c r="B8" i="58"/>
  <c r="B340" i="34"/>
  <c r="E340" i="34" s="1"/>
  <c r="T340" i="34" s="1"/>
  <c r="B22" i="58"/>
  <c r="B406" i="34"/>
  <c r="E406" i="34" s="1"/>
  <c r="T406" i="34" s="1"/>
  <c r="B86" i="58"/>
  <c r="B371" i="34"/>
  <c r="E371" i="34" s="1"/>
  <c r="T371" i="34" s="1"/>
  <c r="B51" i="58"/>
  <c r="B479" i="34"/>
  <c r="E479" i="34" s="1"/>
  <c r="T479" i="34" s="1"/>
  <c r="B380" i="34"/>
  <c r="E380" i="34" s="1"/>
  <c r="B60" i="58"/>
  <c r="B470" i="34"/>
  <c r="E470" i="34" s="1"/>
  <c r="T470" i="34" s="1"/>
  <c r="B459" i="34"/>
  <c r="E459" i="34" s="1"/>
  <c r="T459" i="34" s="1"/>
  <c r="B454" i="34"/>
  <c r="E454" i="34" s="1"/>
  <c r="T454" i="34" s="1"/>
  <c r="B462" i="34"/>
  <c r="E462" i="34" s="1"/>
  <c r="T462" i="34" s="1"/>
  <c r="B450" i="34"/>
  <c r="E450" i="34" s="1"/>
  <c r="T450" i="34" s="1"/>
  <c r="B130" i="58"/>
  <c r="B386" i="34"/>
  <c r="E386" i="34" s="1"/>
  <c r="B66" i="58"/>
  <c r="B349" i="34"/>
  <c r="E349" i="34" s="1"/>
  <c r="T349" i="34" s="1"/>
  <c r="B31" i="58"/>
  <c r="B416" i="34"/>
  <c r="E416" i="34" s="1"/>
  <c r="T416" i="34" s="1"/>
  <c r="B96" i="58"/>
  <c r="B353" i="34"/>
  <c r="E353" i="34" s="1"/>
  <c r="T353" i="34" s="1"/>
  <c r="B35" i="58"/>
  <c r="B339" i="34"/>
  <c r="E339" i="34" s="1"/>
  <c r="T339" i="34" s="1"/>
  <c r="B21" i="58"/>
  <c r="B362" i="34"/>
  <c r="E362" i="34" s="1"/>
  <c r="T362" i="34" s="1"/>
  <c r="B43" i="58"/>
  <c r="B360" i="34"/>
  <c r="E360" i="34" s="1"/>
  <c r="T360" i="34" s="1"/>
  <c r="B42" i="58"/>
  <c r="B356" i="34"/>
  <c r="E356" i="34" s="1"/>
  <c r="T356" i="34" s="1"/>
  <c r="B38" i="58"/>
  <c r="B461" i="34"/>
  <c r="E461" i="34" s="1"/>
  <c r="T461" i="34" s="1"/>
  <c r="B471" i="34"/>
  <c r="E471" i="34" s="1"/>
  <c r="T471" i="34" s="1"/>
  <c r="B469" i="34"/>
  <c r="E469" i="34" s="1"/>
  <c r="T469" i="34" s="1"/>
  <c r="B412" i="34"/>
  <c r="E412" i="34" s="1"/>
  <c r="T412" i="34" s="1"/>
  <c r="B92" i="58"/>
  <c r="B17" i="56"/>
  <c r="B347" i="34"/>
  <c r="E347" i="34" s="1"/>
  <c r="T347" i="34" s="1"/>
  <c r="B29" i="58"/>
  <c r="B336" i="34"/>
  <c r="E336" i="34" s="1"/>
  <c r="T336" i="34" s="1"/>
  <c r="B415" i="34"/>
  <c r="E415" i="34" s="1"/>
  <c r="T415" i="34" s="1"/>
  <c r="B95" i="58"/>
  <c r="B387" i="34"/>
  <c r="E387" i="34" s="1"/>
  <c r="T387" i="34" s="1"/>
  <c r="B67" i="58"/>
  <c r="B409" i="34"/>
  <c r="E409" i="34" s="1"/>
  <c r="T409" i="34" s="1"/>
  <c r="B89" i="58"/>
  <c r="B418" i="34"/>
  <c r="E418" i="34" s="1"/>
  <c r="T418" i="34" s="1"/>
  <c r="B98" i="58"/>
  <c r="B374" i="34"/>
  <c r="E374" i="34" s="1"/>
  <c r="T374" i="34" s="1"/>
  <c r="B54" i="58"/>
  <c r="B331" i="34"/>
  <c r="E331" i="34" s="1"/>
  <c r="T331" i="34" s="1"/>
  <c r="B17" i="58"/>
  <c r="B332" i="34"/>
  <c r="E332" i="34" s="1"/>
  <c r="T332" i="34" s="1"/>
  <c r="B18" i="58"/>
  <c r="B407" i="34"/>
  <c r="E407" i="34" s="1"/>
  <c r="T407" i="34" s="1"/>
  <c r="B87" i="58"/>
  <c r="B477" i="34"/>
  <c r="E477" i="34" s="1"/>
  <c r="T477" i="34" s="1"/>
  <c r="B384" i="34"/>
  <c r="E384" i="34" s="1"/>
  <c r="B64" i="58"/>
  <c r="N64" i="58" s="1"/>
  <c r="B366" i="34"/>
  <c r="E366" i="34" s="1"/>
  <c r="T366" i="34" s="1"/>
  <c r="B47" i="58"/>
  <c r="B373" i="34"/>
  <c r="E373" i="34" s="1"/>
  <c r="T373" i="34" s="1"/>
  <c r="B53" i="58"/>
  <c r="B363" i="34"/>
  <c r="E363" i="34" s="1"/>
  <c r="T363" i="34" s="1"/>
  <c r="B44" i="58"/>
  <c r="B388" i="34"/>
  <c r="E388" i="34" s="1"/>
  <c r="B68" i="58"/>
  <c r="B464" i="34"/>
  <c r="E464" i="34" s="1"/>
  <c r="T464" i="34" s="1"/>
  <c r="B452" i="34"/>
  <c r="E452" i="34" s="1"/>
  <c r="T452" i="34" s="1"/>
  <c r="B408" i="34"/>
  <c r="E408" i="34" s="1"/>
  <c r="T408" i="34" s="1"/>
  <c r="B88" i="58"/>
  <c r="B463" i="34"/>
  <c r="E463" i="34" s="1"/>
  <c r="T463" i="34" s="1"/>
  <c r="B467" i="34"/>
  <c r="E467" i="34" s="1"/>
  <c r="T467" i="34" s="1"/>
  <c r="B468" i="34"/>
  <c r="E468" i="34" s="1"/>
  <c r="T468" i="34" s="1"/>
  <c r="B361" i="34"/>
  <c r="E361" i="34" s="1"/>
  <c r="T361" i="34" s="1"/>
  <c r="B404" i="34"/>
  <c r="E404" i="34" s="1"/>
  <c r="T404" i="34" s="1"/>
  <c r="B84" i="58"/>
  <c r="B455" i="34"/>
  <c r="E455" i="34" s="1"/>
  <c r="T455" i="34" s="1"/>
  <c r="B448" i="34"/>
  <c r="E448" i="34" s="1"/>
  <c r="T448" i="34" s="1"/>
  <c r="B128" i="58"/>
  <c r="B405" i="34"/>
  <c r="E405" i="34" s="1"/>
  <c r="T405" i="34" s="1"/>
  <c r="B85" i="58"/>
  <c r="B401" i="34"/>
  <c r="E401" i="34" s="1"/>
  <c r="T401" i="34" s="1"/>
  <c r="B81" i="58"/>
  <c r="B389" i="34"/>
  <c r="E389" i="34" s="1"/>
  <c r="T389" i="34" s="1"/>
  <c r="B69" i="58"/>
  <c r="B413" i="34"/>
  <c r="E413" i="34" s="1"/>
  <c r="T413" i="34" s="1"/>
  <c r="B93" i="58"/>
  <c r="B397" i="34"/>
  <c r="E397" i="34" s="1"/>
  <c r="T397" i="34" s="1"/>
  <c r="B77" i="58"/>
  <c r="B399" i="34"/>
  <c r="E399" i="34" s="1"/>
  <c r="T399" i="34" s="1"/>
  <c r="B79" i="58"/>
  <c r="B326" i="34"/>
  <c r="E326" i="34" s="1"/>
  <c r="T326" i="34" s="1"/>
  <c r="B12" i="58"/>
  <c r="B423" i="34"/>
  <c r="E423" i="34" s="1"/>
  <c r="B103" i="58"/>
  <c r="B367" i="34"/>
  <c r="E367" i="34" s="1"/>
  <c r="T367" i="34" s="1"/>
  <c r="B48" i="58"/>
  <c r="B396" i="34"/>
  <c r="E396" i="34" s="1"/>
  <c r="T396" i="34" s="1"/>
  <c r="B76" i="58"/>
  <c r="B358" i="34"/>
  <c r="E358" i="34" s="1"/>
  <c r="T358" i="34" s="1"/>
  <c r="B40" i="58"/>
  <c r="B325" i="34"/>
  <c r="E325" i="34" s="1"/>
  <c r="T325" i="34" s="1"/>
  <c r="B11" i="58"/>
  <c r="B466" i="34"/>
  <c r="E466" i="34" s="1"/>
  <c r="T466" i="34" s="1"/>
  <c r="B324" i="34"/>
  <c r="E324" i="34" s="1"/>
  <c r="T324" i="34" s="1"/>
  <c r="B10" i="58"/>
  <c r="B329" i="34"/>
  <c r="E329" i="34" s="1"/>
  <c r="T329" i="34" s="1"/>
  <c r="B15" i="58"/>
  <c r="B417" i="34"/>
  <c r="E417" i="34" s="1"/>
  <c r="T417" i="34" s="1"/>
  <c r="B97" i="58"/>
  <c r="B383" i="34"/>
  <c r="E383" i="34" s="1"/>
  <c r="T383" i="34" s="1"/>
  <c r="B63" i="58"/>
  <c r="B346" i="34"/>
  <c r="E346" i="34" s="1"/>
  <c r="T346" i="34" s="1"/>
  <c r="B28" i="58"/>
  <c r="B438" i="34"/>
  <c r="E438" i="34" s="1"/>
  <c r="T438" i="34" s="1"/>
  <c r="B118" i="58"/>
  <c r="B447" i="34"/>
  <c r="E447" i="34" s="1"/>
  <c r="T447" i="34" s="1"/>
  <c r="B127" i="58"/>
  <c r="B393" i="34"/>
  <c r="E393" i="34" s="1"/>
  <c r="T393" i="34" s="1"/>
  <c r="B73" i="58"/>
  <c r="B368" i="34"/>
  <c r="E368" i="34" s="1"/>
  <c r="T368" i="34" s="1"/>
  <c r="B49" i="58"/>
  <c r="B391" i="34"/>
  <c r="E391" i="34" s="1"/>
  <c r="T391" i="34" s="1"/>
  <c r="B71" i="58"/>
  <c r="B472" i="34"/>
  <c r="E472" i="34" s="1"/>
  <c r="T472" i="34" s="1"/>
  <c r="B475" i="34"/>
  <c r="E475" i="34" s="1"/>
  <c r="T475" i="34" s="1"/>
  <c r="B377" i="34"/>
  <c r="E377" i="34" s="1"/>
  <c r="T377" i="34" s="1"/>
  <c r="B57" i="58"/>
  <c r="B10" i="56"/>
  <c r="E10" i="56" s="1"/>
  <c r="B457" i="34"/>
  <c r="E457" i="34" s="1"/>
  <c r="T457" i="34" s="1"/>
  <c r="B453" i="34"/>
  <c r="E453" i="34" s="1"/>
  <c r="T453" i="34" s="1"/>
  <c r="B390" i="34"/>
  <c r="E390" i="34" s="1"/>
  <c r="T390" i="34" s="1"/>
  <c r="B70" i="58"/>
  <c r="B458" i="34"/>
  <c r="E458" i="34" s="1"/>
  <c r="T458" i="34" s="1"/>
  <c r="B437" i="34"/>
  <c r="E437" i="34" s="1"/>
  <c r="T437" i="34" s="1"/>
  <c r="B117" i="58"/>
  <c r="B376" i="34"/>
  <c r="E376" i="34" s="1"/>
  <c r="T376" i="34" s="1"/>
  <c r="B56" i="58"/>
  <c r="B334" i="34"/>
  <c r="E334" i="34" s="1"/>
  <c r="T334" i="34" s="1"/>
  <c r="B20" i="58"/>
  <c r="B355" i="34"/>
  <c r="E355" i="34" s="1"/>
  <c r="T355" i="34" s="1"/>
  <c r="B37" i="58"/>
  <c r="B343" i="34"/>
  <c r="E343" i="34" s="1"/>
  <c r="T343" i="34" s="1"/>
  <c r="B25" i="58"/>
  <c r="B357" i="34"/>
  <c r="E357" i="34" s="1"/>
  <c r="T357" i="34" s="1"/>
  <c r="B39" i="58"/>
  <c r="B350" i="34"/>
  <c r="E350" i="34" s="1"/>
  <c r="T350" i="34" s="1"/>
  <c r="B32" i="58"/>
  <c r="B398" i="34"/>
  <c r="E398" i="34" s="1"/>
  <c r="T398" i="34" s="1"/>
  <c r="B78" i="58"/>
  <c r="B421" i="34"/>
  <c r="E421" i="34" s="1"/>
  <c r="T421" i="34" s="1"/>
  <c r="B101" i="58"/>
  <c r="B335" i="34"/>
  <c r="E335" i="34" s="1"/>
  <c r="T335" i="34" s="1"/>
  <c r="B348" i="34"/>
  <c r="E348" i="34" s="1"/>
  <c r="T348" i="34" s="1"/>
  <c r="B30" i="58"/>
  <c r="B394" i="34"/>
  <c r="E394" i="34" s="1"/>
  <c r="T394" i="34" s="1"/>
  <c r="B74" i="58"/>
  <c r="B364" i="34"/>
  <c r="E364" i="34" s="1"/>
  <c r="T364" i="34" s="1"/>
  <c r="B45" i="58"/>
  <c r="B478" i="34"/>
  <c r="E478" i="34" s="1"/>
  <c r="T478" i="34" s="1"/>
  <c r="B328" i="34"/>
  <c r="E328" i="34" s="1"/>
  <c r="T328" i="34" s="1"/>
  <c r="B14" i="58"/>
  <c r="B436" i="34"/>
  <c r="E436" i="34" s="1"/>
  <c r="T436" i="34" s="1"/>
  <c r="B116" i="58"/>
  <c r="B473" i="34"/>
  <c r="E473" i="34" s="1"/>
  <c r="T473" i="34" s="1"/>
  <c r="B381" i="34"/>
  <c r="E381" i="34" s="1"/>
  <c r="T381" i="34" s="1"/>
  <c r="B61" i="58"/>
  <c r="B449" i="34"/>
  <c r="E449" i="34" s="1"/>
  <c r="T449" i="34" s="1"/>
  <c r="B129" i="58"/>
  <c r="B460" i="34"/>
  <c r="E460" i="34" s="1"/>
  <c r="T460" i="34" s="1"/>
  <c r="B425" i="34"/>
  <c r="E425" i="34" s="1"/>
  <c r="T425" i="34" s="1"/>
  <c r="B105" i="58"/>
  <c r="B400" i="34"/>
  <c r="E400" i="34" s="1"/>
  <c r="T400" i="34" s="1"/>
  <c r="B80" i="58"/>
  <c r="B382" i="34"/>
  <c r="E382" i="34" s="1"/>
  <c r="B62" i="58"/>
  <c r="B385" i="34"/>
  <c r="E385" i="34" s="1"/>
  <c r="T385" i="34" s="1"/>
  <c r="B65" i="58"/>
  <c r="E65" i="58" s="1"/>
  <c r="B359" i="34"/>
  <c r="E359" i="34" s="1"/>
  <c r="T359" i="34" s="1"/>
  <c r="B41" i="58"/>
  <c r="B411" i="34"/>
  <c r="E411" i="34" s="1"/>
  <c r="T411" i="34" s="1"/>
  <c r="B91" i="58"/>
  <c r="B342" i="34"/>
  <c r="E342" i="34" s="1"/>
  <c r="B24" i="58"/>
  <c r="B441" i="34"/>
  <c r="E441" i="34" s="1"/>
  <c r="T441" i="34" s="1"/>
  <c r="B121" i="58"/>
  <c r="B323" i="34"/>
  <c r="E323" i="34" s="1"/>
  <c r="T323" i="34" s="1"/>
  <c r="B9" i="58"/>
  <c r="B327" i="34"/>
  <c r="E327" i="34" s="1"/>
  <c r="T327" i="34" s="1"/>
  <c r="B13" i="58"/>
  <c r="B439" i="34"/>
  <c r="E439" i="34" s="1"/>
  <c r="T439" i="34" s="1"/>
  <c r="B119" i="58"/>
  <c r="B414" i="34"/>
  <c r="E414" i="34" s="1"/>
  <c r="T414" i="34" s="1"/>
  <c r="B94" i="58"/>
  <c r="B403" i="34"/>
  <c r="E403" i="34" s="1"/>
  <c r="T403" i="34" s="1"/>
  <c r="B83" i="58"/>
  <c r="B330" i="34"/>
  <c r="E330" i="34" s="1"/>
  <c r="T330" i="34" s="1"/>
  <c r="B16" i="58"/>
  <c r="B410" i="34"/>
  <c r="E410" i="34" s="1"/>
  <c r="T410" i="34" s="1"/>
  <c r="B90" i="58"/>
  <c r="B372" i="34"/>
  <c r="E372" i="34" s="1"/>
  <c r="T372" i="34" s="1"/>
  <c r="B52" i="58"/>
  <c r="B427" i="34"/>
  <c r="E427" i="34" s="1"/>
  <c r="T427" i="34" s="1"/>
  <c r="B107" i="58"/>
  <c r="B420" i="34"/>
  <c r="E420" i="34" s="1"/>
  <c r="T420" i="34" s="1"/>
  <c r="B100" i="58"/>
  <c r="B428" i="34"/>
  <c r="E428" i="34" s="1"/>
  <c r="B108" i="58"/>
  <c r="B378" i="34"/>
  <c r="E378" i="34" s="1"/>
  <c r="B58" i="58"/>
  <c r="B445" i="34"/>
  <c r="E445" i="34" s="1"/>
  <c r="T445" i="34" s="1"/>
  <c r="B125" i="58"/>
  <c r="B456" i="34"/>
  <c r="E456" i="34" s="1"/>
  <c r="T456" i="34" s="1"/>
  <c r="B345" i="34"/>
  <c r="E345" i="34" s="1"/>
  <c r="B27" i="58"/>
  <c r="B465" i="34"/>
  <c r="E465" i="34" s="1"/>
  <c r="T465" i="34" s="1"/>
  <c r="B419" i="34"/>
  <c r="E419" i="34" s="1"/>
  <c r="T419" i="34" s="1"/>
  <c r="B99" i="58"/>
  <c r="B424" i="34"/>
  <c r="E424" i="34" s="1"/>
  <c r="T424" i="34" s="1"/>
  <c r="B104" i="58"/>
  <c r="B107" i="56"/>
  <c r="B88" i="56"/>
  <c r="B127" i="56"/>
  <c r="B96" i="56"/>
  <c r="B39" i="56"/>
  <c r="E39" i="56" s="1"/>
  <c r="B14" i="35"/>
  <c r="B14" i="56"/>
  <c r="B85" i="56"/>
  <c r="B27" i="35"/>
  <c r="B27" i="56"/>
  <c r="B128" i="56"/>
  <c r="B71" i="56"/>
  <c r="B74" i="56"/>
  <c r="B144" i="56"/>
  <c r="B30" i="35"/>
  <c r="B30" i="56"/>
  <c r="B26" i="35"/>
  <c r="B58" i="56"/>
  <c r="B66" i="56"/>
  <c r="B104" i="56"/>
  <c r="B60" i="56"/>
  <c r="B81" i="56"/>
  <c r="B102" i="56"/>
  <c r="B158" i="56"/>
  <c r="B98" i="56"/>
  <c r="B51" i="56"/>
  <c r="B47" i="56"/>
  <c r="B100" i="56"/>
  <c r="B87" i="56"/>
  <c r="B157" i="56"/>
  <c r="B11" i="35"/>
  <c r="B11" i="56"/>
  <c r="B112" i="56"/>
  <c r="B154" i="56"/>
  <c r="B117" i="56"/>
  <c r="B140" i="56"/>
  <c r="B155" i="56"/>
  <c r="B153" i="56"/>
  <c r="B49" i="56"/>
  <c r="B135" i="56"/>
  <c r="B21" i="35"/>
  <c r="B21" i="56"/>
  <c r="B93" i="56"/>
  <c r="B141" i="56"/>
  <c r="B68" i="56"/>
  <c r="B101" i="56"/>
  <c r="B123" i="56"/>
  <c r="B146" i="56"/>
  <c r="B139" i="56"/>
  <c r="B84" i="56"/>
  <c r="B148" i="56"/>
  <c r="B36" i="35"/>
  <c r="B36" i="56"/>
  <c r="B80" i="56"/>
  <c r="B103" i="56"/>
  <c r="B59" i="56"/>
  <c r="B105" i="56"/>
  <c r="B62" i="56"/>
  <c r="B28" i="35"/>
  <c r="B23" i="35"/>
  <c r="B23" i="56"/>
  <c r="B159" i="56"/>
  <c r="B51" i="52"/>
  <c r="E51" i="52" s="1"/>
  <c r="B53" i="56"/>
  <c r="B142" i="56"/>
  <c r="B83" i="56"/>
  <c r="B34" i="35"/>
  <c r="B34" i="56"/>
  <c r="B29" i="35"/>
  <c r="B29" i="56"/>
  <c r="B143" i="56"/>
  <c r="B64" i="56"/>
  <c r="B73" i="56"/>
  <c r="B151" i="56"/>
  <c r="B156" i="56"/>
  <c r="B125" i="56"/>
  <c r="B99" i="56"/>
  <c r="B110" i="56"/>
  <c r="N110" i="56" s="1"/>
  <c r="B84" i="34"/>
  <c r="E84" i="34" s="1"/>
  <c r="T84" i="34" s="1"/>
  <c r="B44" i="56"/>
  <c r="E44" i="56" s="1"/>
  <c r="B45" i="56"/>
  <c r="B136" i="56"/>
  <c r="B115" i="56"/>
  <c r="B37" i="56"/>
  <c r="N37" i="56" s="1"/>
  <c r="B119" i="56"/>
  <c r="B31" i="35"/>
  <c r="B31" i="56"/>
  <c r="B108" i="56"/>
  <c r="B25" i="35"/>
  <c r="B25" i="56"/>
  <c r="B42" i="56"/>
  <c r="E42" i="56" s="1"/>
  <c r="B32" i="35"/>
  <c r="B32" i="56"/>
  <c r="B77" i="56"/>
  <c r="B99" i="34"/>
  <c r="E99" i="34" s="1"/>
  <c r="T99" i="34" s="1"/>
  <c r="B72" i="56"/>
  <c r="B149" i="56"/>
  <c r="B130" i="56"/>
  <c r="B13" i="35"/>
  <c r="B13" i="56"/>
  <c r="B152" i="56"/>
  <c r="B76" i="56"/>
  <c r="B79" i="56"/>
  <c r="B126" i="56"/>
  <c r="B150" i="56"/>
  <c r="N150" i="56" s="1"/>
  <c r="B90" i="56"/>
  <c r="B18" i="35"/>
  <c r="B18" i="56"/>
  <c r="B40" i="56"/>
  <c r="B132" i="56"/>
  <c r="B78" i="56"/>
  <c r="B145" i="56"/>
  <c r="B94" i="56"/>
  <c r="B92" i="56"/>
  <c r="B15" i="35"/>
  <c r="B15" i="56"/>
  <c r="B113" i="56"/>
  <c r="B70" i="56"/>
  <c r="B55" i="56"/>
  <c r="B75" i="56"/>
  <c r="B134" i="56"/>
  <c r="B17" i="34"/>
  <c r="E17" i="34" s="1"/>
  <c r="B16" i="56"/>
  <c r="B33" i="35"/>
  <c r="B33" i="56"/>
  <c r="B65" i="56"/>
  <c r="B69" i="56"/>
  <c r="B121" i="56"/>
  <c r="B97" i="56"/>
  <c r="B138" i="56"/>
  <c r="B147" i="56"/>
  <c r="B24" i="35"/>
  <c r="B24" i="56"/>
  <c r="B67" i="56"/>
  <c r="B20" i="35"/>
  <c r="B20" i="56"/>
  <c r="B61" i="56"/>
  <c r="B35" i="35"/>
  <c r="B35" i="56"/>
  <c r="B82" i="56"/>
  <c r="B22" i="35"/>
  <c r="B22" i="56"/>
  <c r="B106" i="56"/>
  <c r="B63" i="56"/>
  <c r="B12" i="35"/>
  <c r="E12" i="35" s="1"/>
  <c r="B12" i="56"/>
  <c r="B16" i="52"/>
  <c r="E16" i="52" s="1"/>
  <c r="B81" i="52"/>
  <c r="E81" i="52" s="1"/>
  <c r="B82" i="34"/>
  <c r="E82" i="34" s="1"/>
  <c r="T82" i="34" s="1"/>
  <c r="B60" i="52"/>
  <c r="E60" i="52" s="1"/>
  <c r="E132" i="34"/>
  <c r="B230" i="34"/>
  <c r="E230" i="34" s="1"/>
  <c r="T230" i="34" s="1"/>
  <c r="B70" i="55"/>
  <c r="E70" i="55" s="1"/>
  <c r="B17" i="55"/>
  <c r="E17" i="55" s="1"/>
  <c r="B17" i="35"/>
  <c r="W8" i="35"/>
  <c r="AA8" i="35" s="1"/>
  <c r="E8" i="35"/>
  <c r="B284" i="34"/>
  <c r="E284" i="34" s="1"/>
  <c r="T284" i="34" s="1"/>
  <c r="B124" i="55"/>
  <c r="E124" i="55" s="1"/>
  <c r="B9" i="55"/>
  <c r="E9" i="55" s="1"/>
  <c r="B9" i="35"/>
  <c r="B251" i="34"/>
  <c r="E251" i="34" s="1"/>
  <c r="T251" i="34" s="1"/>
  <c r="B91" i="55"/>
  <c r="E91" i="55" s="1"/>
  <c r="B191" i="34"/>
  <c r="E191" i="34" s="1"/>
  <c r="T191" i="34" s="1"/>
  <c r="B30" i="55"/>
  <c r="E30" i="55" s="1"/>
  <c r="B293" i="34"/>
  <c r="E293" i="34" s="1"/>
  <c r="T293" i="34" s="1"/>
  <c r="B133" i="55"/>
  <c r="E133" i="55" s="1"/>
  <c r="B259" i="34"/>
  <c r="E259" i="34" s="1"/>
  <c r="T259" i="34" s="1"/>
  <c r="B99" i="55"/>
  <c r="E99" i="55" s="1"/>
  <c r="B182" i="34"/>
  <c r="E182" i="34" s="1"/>
  <c r="T182" i="34" s="1"/>
  <c r="B21" i="55"/>
  <c r="E21" i="55" s="1"/>
  <c r="B223" i="34"/>
  <c r="E223" i="34" s="1"/>
  <c r="T223" i="34" s="1"/>
  <c r="B63" i="55"/>
  <c r="E63" i="55" s="1"/>
  <c r="B270" i="34"/>
  <c r="E270" i="34" s="1"/>
  <c r="T270" i="34" s="1"/>
  <c r="B110" i="55"/>
  <c r="E110" i="55" s="1"/>
  <c r="B174" i="34"/>
  <c r="E174" i="34" s="1"/>
  <c r="T174" i="34" s="1"/>
  <c r="B13" i="55"/>
  <c r="E13" i="55" s="1"/>
  <c r="B285" i="34"/>
  <c r="E285" i="34" s="1"/>
  <c r="T285" i="34" s="1"/>
  <c r="B125" i="55"/>
  <c r="E125" i="55" s="1"/>
  <c r="B198" i="34"/>
  <c r="E198" i="34" s="1"/>
  <c r="T198" i="34" s="1"/>
  <c r="B38" i="55"/>
  <c r="E38" i="55" s="1"/>
  <c r="B272" i="34"/>
  <c r="E272" i="34" s="1"/>
  <c r="T272" i="34" s="1"/>
  <c r="B112" i="55"/>
  <c r="E112" i="55" s="1"/>
  <c r="B279" i="34"/>
  <c r="E279" i="34" s="1"/>
  <c r="T279" i="34" s="1"/>
  <c r="B119" i="55"/>
  <c r="E119" i="55" s="1"/>
  <c r="B265" i="34"/>
  <c r="E265" i="34" s="1"/>
  <c r="T265" i="34" s="1"/>
  <c r="B105" i="55"/>
  <c r="E105" i="55" s="1"/>
  <c r="B268" i="34"/>
  <c r="E268" i="34" s="1"/>
  <c r="T268" i="34" s="1"/>
  <c r="B108" i="55"/>
  <c r="E108" i="55" s="1"/>
  <c r="B254" i="34"/>
  <c r="E254" i="34" s="1"/>
  <c r="T254" i="34" s="1"/>
  <c r="B94" i="55"/>
  <c r="E94" i="55" s="1"/>
  <c r="B195" i="34"/>
  <c r="E195" i="34" s="1"/>
  <c r="T195" i="34" s="1"/>
  <c r="B35" i="55"/>
  <c r="E35" i="55" s="1"/>
  <c r="B276" i="34"/>
  <c r="E276" i="34" s="1"/>
  <c r="T276" i="34" s="1"/>
  <c r="B116" i="55"/>
  <c r="E116" i="55" s="1"/>
  <c r="B192" i="34"/>
  <c r="E192" i="34" s="1"/>
  <c r="T192" i="34" s="1"/>
  <c r="B31" i="55"/>
  <c r="E31" i="55" s="1"/>
  <c r="B278" i="34"/>
  <c r="E278" i="34" s="1"/>
  <c r="T278" i="34" s="1"/>
  <c r="B118" i="55"/>
  <c r="E118" i="55" s="1"/>
  <c r="B314" i="34"/>
  <c r="E314" i="34" s="1"/>
  <c r="T314" i="34" s="1"/>
  <c r="B154" i="55"/>
  <c r="E154" i="55" s="1"/>
  <c r="B295" i="34"/>
  <c r="E295" i="34" s="1"/>
  <c r="T295" i="34" s="1"/>
  <c r="B135" i="55"/>
  <c r="E135" i="55" s="1"/>
  <c r="B258" i="34"/>
  <c r="E258" i="34" s="1"/>
  <c r="T258" i="34" s="1"/>
  <c r="B98" i="55"/>
  <c r="E98" i="55" s="1"/>
  <c r="B206" i="34"/>
  <c r="E206" i="34" s="1"/>
  <c r="T206" i="34" s="1"/>
  <c r="B46" i="55"/>
  <c r="E46" i="55" s="1"/>
  <c r="B210" i="34"/>
  <c r="E210" i="34" s="1"/>
  <c r="T210" i="34" s="1"/>
  <c r="B50" i="55"/>
  <c r="E50" i="55" s="1"/>
  <c r="B306" i="34"/>
  <c r="E306" i="34" s="1"/>
  <c r="T306" i="34" s="1"/>
  <c r="B146" i="55"/>
  <c r="E146" i="55" s="1"/>
  <c r="B242" i="34"/>
  <c r="E242" i="34" s="1"/>
  <c r="T242" i="34" s="1"/>
  <c r="B82" i="55"/>
  <c r="E82" i="55" s="1"/>
  <c r="B313" i="34"/>
  <c r="E313" i="34" s="1"/>
  <c r="T313" i="34" s="1"/>
  <c r="B153" i="55"/>
  <c r="E153" i="55" s="1"/>
  <c r="B218" i="34"/>
  <c r="E218" i="34" s="1"/>
  <c r="B58" i="55"/>
  <c r="E58" i="55" s="1"/>
  <c r="B302" i="34"/>
  <c r="E302" i="34" s="1"/>
  <c r="T302" i="34" s="1"/>
  <c r="B142" i="55"/>
  <c r="E142" i="55" s="1"/>
  <c r="B207" i="34"/>
  <c r="E207" i="34" s="1"/>
  <c r="T207" i="34" s="1"/>
  <c r="B47" i="55"/>
  <c r="E47" i="55" s="1"/>
  <c r="B256" i="34"/>
  <c r="E256" i="34" s="1"/>
  <c r="T256" i="34" s="1"/>
  <c r="B96" i="55"/>
  <c r="E96" i="55" s="1"/>
  <c r="B271" i="34"/>
  <c r="E271" i="34" s="1"/>
  <c r="T271" i="34" s="1"/>
  <c r="B111" i="55"/>
  <c r="E111" i="55" s="1"/>
  <c r="B220" i="34"/>
  <c r="E220" i="34" s="1"/>
  <c r="B60" i="55"/>
  <c r="E60" i="55" s="1"/>
  <c r="B264" i="34"/>
  <c r="E264" i="34" s="1"/>
  <c r="T264" i="34" s="1"/>
  <c r="B104" i="55"/>
  <c r="E104" i="55" s="1"/>
  <c r="B61" i="34"/>
  <c r="E61" i="34" s="1"/>
  <c r="T61" i="34" s="1"/>
  <c r="B221" i="34"/>
  <c r="E221" i="34" s="1"/>
  <c r="T221" i="34" s="1"/>
  <c r="B61" i="55"/>
  <c r="E61" i="55" s="1"/>
  <c r="B52" i="34"/>
  <c r="E52" i="34" s="1"/>
  <c r="T52" i="34" s="1"/>
  <c r="B115" i="52"/>
  <c r="E115" i="52" s="1"/>
  <c r="B16" i="55"/>
  <c r="E16" i="55" s="1"/>
  <c r="B16" i="35"/>
  <c r="E16" i="35" s="1"/>
  <c r="B212" i="34"/>
  <c r="E212" i="34" s="1"/>
  <c r="B52" i="55"/>
  <c r="E52" i="55" s="1"/>
  <c r="B233" i="34"/>
  <c r="E233" i="34" s="1"/>
  <c r="T233" i="34" s="1"/>
  <c r="B73" i="55"/>
  <c r="E73" i="55" s="1"/>
  <c r="B175" i="34"/>
  <c r="E175" i="34" s="1"/>
  <c r="T175" i="34" s="1"/>
  <c r="B14" i="55"/>
  <c r="E14" i="55" s="1"/>
  <c r="B280" i="34"/>
  <c r="E280" i="34" s="1"/>
  <c r="T280" i="34" s="1"/>
  <c r="B120" i="55"/>
  <c r="E120" i="55" s="1"/>
  <c r="B289" i="34"/>
  <c r="E289" i="34" s="1"/>
  <c r="T289" i="34" s="1"/>
  <c r="B129" i="55"/>
  <c r="E129" i="55" s="1"/>
  <c r="B176" i="34"/>
  <c r="E176" i="34" s="1"/>
  <c r="T176" i="34" s="1"/>
  <c r="B15" i="55"/>
  <c r="E15" i="55" s="1"/>
  <c r="B184" i="34"/>
  <c r="E184" i="34" s="1"/>
  <c r="T184" i="34" s="1"/>
  <c r="B23" i="55"/>
  <c r="E23" i="55" s="1"/>
  <c r="B226" i="34"/>
  <c r="E226" i="34" s="1"/>
  <c r="T226" i="34" s="1"/>
  <c r="B66" i="55"/>
  <c r="E66" i="55" s="1"/>
  <c r="B186" i="34"/>
  <c r="E186" i="34" s="1"/>
  <c r="T186" i="34" s="1"/>
  <c r="B25" i="55"/>
  <c r="E25" i="55" s="1"/>
  <c r="B224" i="34"/>
  <c r="E224" i="34" s="1"/>
  <c r="B64" i="55"/>
  <c r="E64" i="55" s="1"/>
  <c r="B219" i="34"/>
  <c r="E219" i="34" s="1"/>
  <c r="T219" i="34" s="1"/>
  <c r="B59" i="55"/>
  <c r="E59" i="55" s="1"/>
  <c r="B274" i="34"/>
  <c r="E274" i="34" s="1"/>
  <c r="T274" i="34" s="1"/>
  <c r="B114" i="55"/>
  <c r="E114" i="55" s="1"/>
  <c r="B189" i="34"/>
  <c r="E189" i="34" s="1"/>
  <c r="T189" i="34" s="1"/>
  <c r="B28" i="55"/>
  <c r="E28" i="55" s="1"/>
  <c r="B303" i="34"/>
  <c r="E303" i="34" s="1"/>
  <c r="T303" i="34" s="1"/>
  <c r="B143" i="55"/>
  <c r="E143" i="55" s="1"/>
  <c r="B172" i="34"/>
  <c r="E172" i="34" s="1"/>
  <c r="T172" i="34" s="1"/>
  <c r="B11" i="55"/>
  <c r="E11" i="55" s="1"/>
  <c r="B319" i="34"/>
  <c r="E319" i="34" s="1"/>
  <c r="T319" i="34" s="1"/>
  <c r="B159" i="55"/>
  <c r="E159" i="55" s="1"/>
  <c r="B250" i="34"/>
  <c r="E250" i="34" s="1"/>
  <c r="T250" i="34" s="1"/>
  <c r="B90" i="55"/>
  <c r="E90" i="55" s="1"/>
  <c r="B307" i="34"/>
  <c r="E307" i="34" s="1"/>
  <c r="T307" i="34" s="1"/>
  <c r="B147" i="55"/>
  <c r="E147" i="55" s="1"/>
  <c r="B301" i="34"/>
  <c r="E301" i="34" s="1"/>
  <c r="T301" i="34" s="1"/>
  <c r="B141" i="55"/>
  <c r="E141" i="55" s="1"/>
  <c r="B183" i="34"/>
  <c r="E183" i="34" s="1"/>
  <c r="T183" i="34" s="1"/>
  <c r="B22" i="55"/>
  <c r="E22" i="55" s="1"/>
  <c r="B179" i="34"/>
  <c r="E179" i="34" s="1"/>
  <c r="T179" i="34" s="1"/>
  <c r="B18" i="55"/>
  <c r="E18" i="55" s="1"/>
  <c r="B286" i="34"/>
  <c r="E286" i="34" s="1"/>
  <c r="T286" i="34" s="1"/>
  <c r="B126" i="55"/>
  <c r="E126" i="55" s="1"/>
  <c r="B312" i="34"/>
  <c r="E312" i="34" s="1"/>
  <c r="T312" i="34" s="1"/>
  <c r="B152" i="55"/>
  <c r="E152" i="55" s="1"/>
  <c r="B249" i="34"/>
  <c r="E249" i="34" s="1"/>
  <c r="T249" i="34" s="1"/>
  <c r="B89" i="55"/>
  <c r="E89" i="55" s="1"/>
  <c r="B228" i="34"/>
  <c r="E228" i="34" s="1"/>
  <c r="T228" i="34" s="1"/>
  <c r="B68" i="55"/>
  <c r="E68" i="55" s="1"/>
  <c r="B208" i="34"/>
  <c r="E208" i="34" s="1"/>
  <c r="T208" i="34" s="1"/>
  <c r="B48" i="55"/>
  <c r="E48" i="55" s="1"/>
  <c r="B246" i="34"/>
  <c r="E246" i="34" s="1"/>
  <c r="T246" i="34" s="1"/>
  <c r="B86" i="55"/>
  <c r="E86" i="55" s="1"/>
  <c r="B263" i="34"/>
  <c r="E263" i="34" s="1"/>
  <c r="T263" i="34" s="1"/>
  <c r="B103" i="55"/>
  <c r="E103" i="55" s="1"/>
  <c r="B225" i="34"/>
  <c r="E225" i="34" s="1"/>
  <c r="T225" i="34" s="1"/>
  <c r="B65" i="55"/>
  <c r="E65" i="55" s="1"/>
  <c r="B136" i="52"/>
  <c r="E136" i="52" s="1"/>
  <c r="B116" i="34"/>
  <c r="E116" i="34" s="1"/>
  <c r="T116" i="34" s="1"/>
  <c r="B266" i="34"/>
  <c r="E266" i="34" s="1"/>
  <c r="T266" i="34" s="1"/>
  <c r="B106" i="55"/>
  <c r="E106" i="55" s="1"/>
  <c r="B239" i="34"/>
  <c r="E239" i="34" s="1"/>
  <c r="T239" i="34" s="1"/>
  <c r="B79" i="55"/>
  <c r="E79" i="55" s="1"/>
  <c r="B190" i="34"/>
  <c r="E190" i="34" s="1"/>
  <c r="T190" i="34" s="1"/>
  <c r="B29" i="55"/>
  <c r="E29" i="55" s="1"/>
  <c r="B257" i="34"/>
  <c r="E257" i="34" s="1"/>
  <c r="T257" i="34" s="1"/>
  <c r="B97" i="55"/>
  <c r="E97" i="55" s="1"/>
  <c r="B291" i="34"/>
  <c r="E291" i="34" s="1"/>
  <c r="T291" i="34" s="1"/>
  <c r="B131" i="55"/>
  <c r="E131" i="55" s="1"/>
  <c r="B294" i="34"/>
  <c r="E294" i="34" s="1"/>
  <c r="B134" i="55"/>
  <c r="E134" i="55" s="1"/>
  <c r="B236" i="34"/>
  <c r="E236" i="34" s="1"/>
  <c r="T236" i="34" s="1"/>
  <c r="B76" i="55"/>
  <c r="E76" i="55" s="1"/>
  <c r="B252" i="34"/>
  <c r="E252" i="34" s="1"/>
  <c r="T252" i="34" s="1"/>
  <c r="B92" i="55"/>
  <c r="E92" i="55" s="1"/>
  <c r="B215" i="34"/>
  <c r="E215" i="34" s="1"/>
  <c r="T215" i="34" s="1"/>
  <c r="B55" i="55"/>
  <c r="E55" i="55" s="1"/>
  <c r="B188" i="34"/>
  <c r="E188" i="34" s="1"/>
  <c r="T188" i="34" s="1"/>
  <c r="B27" i="55"/>
  <c r="E27" i="55" s="1"/>
  <c r="B318" i="34"/>
  <c r="E318" i="34" s="1"/>
  <c r="T318" i="34" s="1"/>
  <c r="B158" i="55"/>
  <c r="E158" i="55" s="1"/>
  <c r="B137" i="34"/>
  <c r="E137" i="34" s="1"/>
  <c r="T137" i="34" s="1"/>
  <c r="B262" i="34"/>
  <c r="E262" i="34" s="1"/>
  <c r="T262" i="34" s="1"/>
  <c r="B102" i="55"/>
  <c r="E102" i="55" s="1"/>
  <c r="B17" i="52"/>
  <c r="E17" i="52" s="1"/>
  <c r="B211" i="34"/>
  <c r="E211" i="34" s="1"/>
  <c r="T211" i="34" s="1"/>
  <c r="B51" i="55"/>
  <c r="E51" i="55" s="1"/>
  <c r="B237" i="34"/>
  <c r="E237" i="34" s="1"/>
  <c r="T237" i="34" s="1"/>
  <c r="B77" i="55"/>
  <c r="E77" i="55" s="1"/>
  <c r="B173" i="34"/>
  <c r="E173" i="34" s="1"/>
  <c r="T173" i="34" s="1"/>
  <c r="B12" i="55"/>
  <c r="E12" i="55" s="1"/>
  <c r="B300" i="34"/>
  <c r="E300" i="34" s="1"/>
  <c r="T300" i="34" s="1"/>
  <c r="B140" i="55"/>
  <c r="E140" i="55" s="1"/>
  <c r="B317" i="34"/>
  <c r="E317" i="34" s="1"/>
  <c r="T317" i="34" s="1"/>
  <c r="B157" i="55"/>
  <c r="E157" i="55" s="1"/>
  <c r="B275" i="34"/>
  <c r="E275" i="34" s="1"/>
  <c r="T275" i="34" s="1"/>
  <c r="B115" i="55"/>
  <c r="E115" i="55" s="1"/>
  <c r="B298" i="34"/>
  <c r="E298" i="34" s="1"/>
  <c r="T298" i="34" s="1"/>
  <c r="B138" i="55"/>
  <c r="E138" i="55" s="1"/>
  <c r="B245" i="34"/>
  <c r="E245" i="34" s="1"/>
  <c r="T245" i="34" s="1"/>
  <c r="B85" i="55"/>
  <c r="E85" i="55" s="1"/>
  <c r="B10" i="55"/>
  <c r="E10" i="55" s="1"/>
  <c r="B10" i="35"/>
  <c r="E10" i="35" s="1"/>
  <c r="B248" i="34"/>
  <c r="E248" i="34" s="1"/>
  <c r="T248" i="34" s="1"/>
  <c r="B88" i="55"/>
  <c r="E88" i="55" s="1"/>
  <c r="B18" i="34"/>
  <c r="E18" i="34" s="1"/>
  <c r="T18" i="34" s="1"/>
  <c r="B199" i="34"/>
  <c r="E199" i="34" s="1"/>
  <c r="T199" i="34" s="1"/>
  <c r="B39" i="55"/>
  <c r="E39" i="55" s="1"/>
  <c r="B297" i="34"/>
  <c r="E297" i="34" s="1"/>
  <c r="T297" i="34" s="1"/>
  <c r="B137" i="55"/>
  <c r="E137" i="55" s="1"/>
  <c r="B273" i="34"/>
  <c r="E273" i="34" s="1"/>
  <c r="T273" i="34" s="1"/>
  <c r="B113" i="55"/>
  <c r="E113" i="55" s="1"/>
  <c r="B202" i="34"/>
  <c r="E202" i="34" s="1"/>
  <c r="T202" i="34" s="1"/>
  <c r="B42" i="55"/>
  <c r="E42" i="55" s="1"/>
  <c r="B277" i="34"/>
  <c r="E277" i="34" s="1"/>
  <c r="T277" i="34" s="1"/>
  <c r="B117" i="55"/>
  <c r="E117" i="55" s="1"/>
  <c r="B304" i="34"/>
  <c r="E304" i="34" s="1"/>
  <c r="T304" i="34" s="1"/>
  <c r="B144" i="55"/>
  <c r="E144" i="55" s="1"/>
  <c r="B309" i="34"/>
  <c r="E309" i="34" s="1"/>
  <c r="T309" i="34" s="1"/>
  <c r="B149" i="55"/>
  <c r="E149" i="55" s="1"/>
  <c r="B282" i="34"/>
  <c r="E282" i="34" s="1"/>
  <c r="T282" i="34" s="1"/>
  <c r="B122" i="55"/>
  <c r="E122" i="55" s="1"/>
  <c r="B197" i="34"/>
  <c r="E197" i="34" s="1"/>
  <c r="T197" i="34" s="1"/>
  <c r="B37" i="55"/>
  <c r="E37" i="55" s="1"/>
  <c r="B201" i="34"/>
  <c r="E201" i="34" s="1"/>
  <c r="T201" i="34" s="1"/>
  <c r="B41" i="55"/>
  <c r="E41" i="55" s="1"/>
  <c r="B296" i="34"/>
  <c r="E296" i="34" s="1"/>
  <c r="B136" i="55"/>
  <c r="E136" i="55" s="1"/>
  <c r="B234" i="34"/>
  <c r="E234" i="34" s="1"/>
  <c r="T234" i="34" s="1"/>
  <c r="B74" i="55"/>
  <c r="E74" i="55" s="1"/>
  <c r="B288" i="34"/>
  <c r="E288" i="34" s="1"/>
  <c r="T288" i="34" s="1"/>
  <c r="B128" i="55"/>
  <c r="E128" i="55" s="1"/>
  <c r="B238" i="34"/>
  <c r="E238" i="34" s="1"/>
  <c r="T238" i="34" s="1"/>
  <c r="B78" i="55"/>
  <c r="E78" i="55" s="1"/>
  <c r="B193" i="34"/>
  <c r="E193" i="34" s="1"/>
  <c r="T193" i="34" s="1"/>
  <c r="B32" i="55"/>
  <c r="E32" i="55" s="1"/>
  <c r="B292" i="34"/>
  <c r="E292" i="34" s="1"/>
  <c r="B132" i="55"/>
  <c r="E132" i="55" s="1"/>
  <c r="B209" i="34"/>
  <c r="E209" i="34" s="1"/>
  <c r="T209" i="34" s="1"/>
  <c r="B49" i="55"/>
  <c r="E49" i="55" s="1"/>
  <c r="B240" i="34"/>
  <c r="E240" i="34" s="1"/>
  <c r="T240" i="34" s="1"/>
  <c r="B80" i="55"/>
  <c r="E80" i="55" s="1"/>
  <c r="B205" i="34"/>
  <c r="E205" i="34" s="1"/>
  <c r="T205" i="34" s="1"/>
  <c r="B45" i="55"/>
  <c r="E45" i="55" s="1"/>
  <c r="B181" i="34"/>
  <c r="E181" i="34" s="1"/>
  <c r="T181" i="34" s="1"/>
  <c r="B20" i="55"/>
  <c r="E20" i="55" s="1"/>
  <c r="B315" i="34"/>
  <c r="E315" i="34" s="1"/>
  <c r="T315" i="34" s="1"/>
  <c r="B155" i="55"/>
  <c r="E155" i="55" s="1"/>
  <c r="B247" i="34"/>
  <c r="E247" i="34" s="1"/>
  <c r="T247" i="34" s="1"/>
  <c r="B87" i="55"/>
  <c r="E87" i="55" s="1"/>
  <c r="B243" i="34"/>
  <c r="E243" i="34" s="1"/>
  <c r="T243" i="34" s="1"/>
  <c r="B83" i="55"/>
  <c r="E83" i="55" s="1"/>
  <c r="B196" i="34"/>
  <c r="E196" i="34" s="1"/>
  <c r="T196" i="34" s="1"/>
  <c r="B36" i="55"/>
  <c r="E36" i="55" s="1"/>
  <c r="B287" i="34"/>
  <c r="E287" i="34" s="1"/>
  <c r="T287" i="34" s="1"/>
  <c r="B127" i="55"/>
  <c r="E127" i="55" s="1"/>
  <c r="B180" i="34"/>
  <c r="E180" i="34" s="1"/>
  <c r="T180" i="34" s="1"/>
  <c r="B19" i="55"/>
  <c r="E19" i="55" s="1"/>
  <c r="B308" i="34"/>
  <c r="E308" i="34" s="1"/>
  <c r="T308" i="34" s="1"/>
  <c r="B148" i="55"/>
  <c r="E148" i="55" s="1"/>
  <c r="B261" i="34"/>
  <c r="E261" i="34" s="1"/>
  <c r="B101" i="55"/>
  <c r="E101" i="55" s="1"/>
  <c r="B203" i="34"/>
  <c r="E203" i="34" s="1"/>
  <c r="T203" i="34" s="1"/>
  <c r="B43" i="55"/>
  <c r="E43" i="55" s="1"/>
  <c r="B244" i="34"/>
  <c r="E244" i="34" s="1"/>
  <c r="T244" i="34" s="1"/>
  <c r="B84" i="55"/>
  <c r="E84" i="55" s="1"/>
  <c r="B260" i="34"/>
  <c r="E260" i="34" s="1"/>
  <c r="T260" i="34" s="1"/>
  <c r="B100" i="55"/>
  <c r="E100" i="55" s="1"/>
  <c r="B311" i="34"/>
  <c r="E311" i="34" s="1"/>
  <c r="T311" i="34" s="1"/>
  <c r="B151" i="55"/>
  <c r="E151" i="55" s="1"/>
  <c r="B231" i="34"/>
  <c r="E231" i="34" s="1"/>
  <c r="T231" i="34" s="1"/>
  <c r="B71" i="55"/>
  <c r="E71" i="55" s="1"/>
  <c r="B235" i="34"/>
  <c r="E235" i="34" s="1"/>
  <c r="T235" i="34" s="1"/>
  <c r="B75" i="55"/>
  <c r="E75" i="55" s="1"/>
  <c r="B185" i="34"/>
  <c r="E185" i="34" s="1"/>
  <c r="T185" i="34" s="1"/>
  <c r="B24" i="55"/>
  <c r="E24" i="55" s="1"/>
  <c r="B227" i="34"/>
  <c r="E227" i="34" s="1"/>
  <c r="T227" i="34" s="1"/>
  <c r="B67" i="55"/>
  <c r="E67" i="55" s="1"/>
  <c r="B222" i="34"/>
  <c r="E222" i="34" s="1"/>
  <c r="B62" i="55"/>
  <c r="E62" i="55" s="1"/>
  <c r="B232" i="34"/>
  <c r="E232" i="34" s="1"/>
  <c r="T232" i="34" s="1"/>
  <c r="B72" i="55"/>
  <c r="E72" i="55" s="1"/>
  <c r="B281" i="34"/>
  <c r="E281" i="34" s="1"/>
  <c r="T281" i="34" s="1"/>
  <c r="B121" i="55"/>
  <c r="E121" i="55" s="1"/>
  <c r="B200" i="34"/>
  <c r="E200" i="34" s="1"/>
  <c r="T200" i="34" s="1"/>
  <c r="B40" i="55"/>
  <c r="E40" i="55" s="1"/>
  <c r="B299" i="34"/>
  <c r="E299" i="34" s="1"/>
  <c r="T299" i="34" s="1"/>
  <c r="B139" i="55"/>
  <c r="E139" i="55" s="1"/>
  <c r="B269" i="34"/>
  <c r="E269" i="34" s="1"/>
  <c r="T269" i="34" s="1"/>
  <c r="B109" i="55"/>
  <c r="E109" i="55" s="1"/>
  <c r="B310" i="34"/>
  <c r="E310" i="34" s="1"/>
  <c r="T310" i="34" s="1"/>
  <c r="B150" i="55"/>
  <c r="E150" i="55" s="1"/>
  <c r="B187" i="34"/>
  <c r="E187" i="34" s="1"/>
  <c r="T187" i="34" s="1"/>
  <c r="B26" i="55"/>
  <c r="E26" i="55" s="1"/>
  <c r="B320" i="34"/>
  <c r="E320" i="34" s="1"/>
  <c r="T320" i="34" s="1"/>
  <c r="B160" i="55"/>
  <c r="E160" i="55" s="1"/>
  <c r="B241" i="34"/>
  <c r="E241" i="34" s="1"/>
  <c r="T241" i="34" s="1"/>
  <c r="B81" i="55"/>
  <c r="E81" i="55" s="1"/>
  <c r="B283" i="34"/>
  <c r="E283" i="34" s="1"/>
  <c r="T283" i="34" s="1"/>
  <c r="B123" i="55"/>
  <c r="E123" i="55" s="1"/>
  <c r="B255" i="34"/>
  <c r="E255" i="34" s="1"/>
  <c r="T255" i="34" s="1"/>
  <c r="B95" i="55"/>
  <c r="E95" i="55" s="1"/>
  <c r="B253" i="34"/>
  <c r="E253" i="34" s="1"/>
  <c r="T253" i="34" s="1"/>
  <c r="B93" i="55"/>
  <c r="E93" i="55" s="1"/>
  <c r="B316" i="34"/>
  <c r="E316" i="34" s="1"/>
  <c r="T316" i="34" s="1"/>
  <c r="B156" i="55"/>
  <c r="E156" i="55" s="1"/>
  <c r="B305" i="34"/>
  <c r="E305" i="34" s="1"/>
  <c r="T305" i="34" s="1"/>
  <c r="B145" i="55"/>
  <c r="E145" i="55" s="1"/>
  <c r="B229" i="34"/>
  <c r="E229" i="34" s="1"/>
  <c r="T229" i="34" s="1"/>
  <c r="B69" i="55"/>
  <c r="E69" i="55" s="1"/>
  <c r="B217" i="34"/>
  <c r="E217" i="34" s="1"/>
  <c r="T217" i="34" s="1"/>
  <c r="B57" i="55"/>
  <c r="E57" i="55" s="1"/>
  <c r="B213" i="34"/>
  <c r="E213" i="34" s="1"/>
  <c r="T213" i="34" s="1"/>
  <c r="B53" i="55"/>
  <c r="E53" i="55" s="1"/>
  <c r="B267" i="34"/>
  <c r="E267" i="34" s="1"/>
  <c r="T267" i="34" s="1"/>
  <c r="B107" i="55"/>
  <c r="E107" i="55" s="1"/>
  <c r="B194" i="34"/>
  <c r="E194" i="34" s="1"/>
  <c r="T194" i="34" s="1"/>
  <c r="B33" i="55"/>
  <c r="E33" i="55" s="1"/>
  <c r="B290" i="34"/>
  <c r="E290" i="34" s="1"/>
  <c r="B130" i="55"/>
  <c r="E130" i="55" s="1"/>
  <c r="B98" i="52"/>
  <c r="E98" i="52" s="1"/>
  <c r="B45" i="52"/>
  <c r="E45" i="52" s="1"/>
  <c r="B216" i="34"/>
  <c r="E216" i="34" s="1"/>
  <c r="B56" i="55"/>
  <c r="E56" i="55" s="1"/>
  <c r="B46" i="52"/>
  <c r="E46" i="52" s="1"/>
  <c r="B47" i="34"/>
  <c r="E47" i="34" s="1"/>
  <c r="T47" i="34" s="1"/>
  <c r="B149" i="52"/>
  <c r="E149" i="52" s="1"/>
  <c r="B150" i="34"/>
  <c r="E150" i="34" s="1"/>
  <c r="T150" i="34" s="1"/>
  <c r="B109" i="52"/>
  <c r="E109" i="52" s="1"/>
  <c r="B110" i="34"/>
  <c r="E110" i="34" s="1"/>
  <c r="T110" i="34" s="1"/>
  <c r="B165" i="52"/>
  <c r="E165" i="52" s="1"/>
  <c r="B166" i="34"/>
  <c r="E166" i="34" s="1"/>
  <c r="T166" i="34" s="1"/>
  <c r="B116" i="52"/>
  <c r="E116" i="52" s="1"/>
  <c r="B117" i="34"/>
  <c r="E117" i="34" s="1"/>
  <c r="T117" i="34" s="1"/>
  <c r="E20" i="34"/>
  <c r="B131" i="34"/>
  <c r="E131" i="34" s="1"/>
  <c r="T131" i="34" s="1"/>
  <c r="B130" i="52"/>
  <c r="E130" i="52" s="1"/>
  <c r="B14" i="34"/>
  <c r="E14" i="34" s="1"/>
  <c r="T14" i="34" s="1"/>
  <c r="B13" i="52"/>
  <c r="E13" i="52" s="1"/>
  <c r="B153" i="34"/>
  <c r="E153" i="34" s="1"/>
  <c r="T153" i="34" s="1"/>
  <c r="B152" i="52"/>
  <c r="E152" i="52" s="1"/>
  <c r="B77" i="34"/>
  <c r="E77" i="34" s="1"/>
  <c r="T77" i="34" s="1"/>
  <c r="B76" i="52"/>
  <c r="E76" i="52" s="1"/>
  <c r="B80" i="34"/>
  <c r="E80" i="34" s="1"/>
  <c r="B79" i="52"/>
  <c r="E79" i="52" s="1"/>
  <c r="B10" i="34"/>
  <c r="E10" i="34" s="1"/>
  <c r="B9" i="52"/>
  <c r="B127" i="34"/>
  <c r="E127" i="34" s="1"/>
  <c r="T127" i="34" s="1"/>
  <c r="B126" i="52"/>
  <c r="E126" i="52" s="1"/>
  <c r="B34" i="34"/>
  <c r="E34" i="34" s="1"/>
  <c r="T34" i="34" s="1"/>
  <c r="B33" i="52"/>
  <c r="E33" i="52" s="1"/>
  <c r="B66" i="34"/>
  <c r="E66" i="34" s="1"/>
  <c r="T66" i="34" s="1"/>
  <c r="B65" i="52"/>
  <c r="E65" i="52" s="1"/>
  <c r="B70" i="34"/>
  <c r="E70" i="34" s="1"/>
  <c r="T70" i="34" s="1"/>
  <c r="B69" i="52"/>
  <c r="E69" i="52" s="1"/>
  <c r="B122" i="34"/>
  <c r="E122" i="34" s="1"/>
  <c r="T122" i="34" s="1"/>
  <c r="B121" i="52"/>
  <c r="E121" i="52" s="1"/>
  <c r="B98" i="34"/>
  <c r="E98" i="34" s="1"/>
  <c r="T98" i="34" s="1"/>
  <c r="B97" i="52"/>
  <c r="E97" i="52" s="1"/>
  <c r="B139" i="34"/>
  <c r="E139" i="34" s="1"/>
  <c r="T139" i="34" s="1"/>
  <c r="B138" i="52"/>
  <c r="E138" i="52" s="1"/>
  <c r="B148" i="34"/>
  <c r="E148" i="34" s="1"/>
  <c r="T148" i="34" s="1"/>
  <c r="B147" i="52"/>
  <c r="E147" i="52" s="1"/>
  <c r="B25" i="34"/>
  <c r="E25" i="34" s="1"/>
  <c r="T25" i="34" s="1"/>
  <c r="B24" i="52"/>
  <c r="E24" i="52" s="1"/>
  <c r="B68" i="34"/>
  <c r="E68" i="34" s="1"/>
  <c r="T68" i="34" s="1"/>
  <c r="B67" i="52"/>
  <c r="E67" i="52" s="1"/>
  <c r="B21" i="34"/>
  <c r="E21" i="34" s="1"/>
  <c r="T21" i="34" s="1"/>
  <c r="B20" i="52"/>
  <c r="E20" i="52" s="1"/>
  <c r="B62" i="34"/>
  <c r="E62" i="34" s="1"/>
  <c r="T62" i="34" s="1"/>
  <c r="B61" i="52"/>
  <c r="E61" i="52" s="1"/>
  <c r="B125" i="34"/>
  <c r="E125" i="34" s="1"/>
  <c r="T125" i="34" s="1"/>
  <c r="B124" i="52"/>
  <c r="E124" i="52" s="1"/>
  <c r="B163" i="34"/>
  <c r="E163" i="34" s="1"/>
  <c r="T163" i="34" s="1"/>
  <c r="B162" i="52"/>
  <c r="E162" i="52" s="1"/>
  <c r="B102" i="34"/>
  <c r="E102" i="34" s="1"/>
  <c r="T102" i="34" s="1"/>
  <c r="B101" i="52"/>
  <c r="E101" i="52" s="1"/>
  <c r="B30" i="34"/>
  <c r="E30" i="34" s="1"/>
  <c r="T30" i="34" s="1"/>
  <c r="B29" i="52"/>
  <c r="E29" i="52" s="1"/>
  <c r="B3" i="53"/>
  <c r="B8" i="56" s="1"/>
  <c r="B108" i="34"/>
  <c r="E108" i="34" s="1"/>
  <c r="T108" i="34" s="1"/>
  <c r="B107" i="52"/>
  <c r="E107" i="52" s="1"/>
  <c r="B124" i="34"/>
  <c r="E124" i="34" s="1"/>
  <c r="T124" i="34" s="1"/>
  <c r="B123" i="52"/>
  <c r="E123" i="52" s="1"/>
  <c r="B57" i="34"/>
  <c r="E57" i="34" s="1"/>
  <c r="T57" i="34" s="1"/>
  <c r="B56" i="52"/>
  <c r="E56" i="52" s="1"/>
  <c r="B72" i="34"/>
  <c r="E72" i="34" s="1"/>
  <c r="T72" i="34" s="1"/>
  <c r="B71" i="52"/>
  <c r="E71" i="52" s="1"/>
  <c r="B106" i="34"/>
  <c r="E106" i="34" s="1"/>
  <c r="T106" i="34" s="1"/>
  <c r="B105" i="52"/>
  <c r="E105" i="52" s="1"/>
  <c r="B167" i="34"/>
  <c r="E167" i="34" s="1"/>
  <c r="T167" i="34" s="1"/>
  <c r="B166" i="52"/>
  <c r="E166" i="52" s="1"/>
  <c r="B161" i="34"/>
  <c r="E161" i="34" s="1"/>
  <c r="B160" i="52"/>
  <c r="E160" i="52" s="1"/>
  <c r="B12" i="34"/>
  <c r="E12" i="34" s="1"/>
  <c r="T12" i="34" s="1"/>
  <c r="B11" i="52"/>
  <c r="E11" i="52" s="1"/>
  <c r="B113" i="34"/>
  <c r="E113" i="34" s="1"/>
  <c r="T113" i="34" s="1"/>
  <c r="B112" i="52"/>
  <c r="E112" i="52" s="1"/>
  <c r="B90" i="34"/>
  <c r="E90" i="34" s="1"/>
  <c r="T90" i="34" s="1"/>
  <c r="B89" i="52"/>
  <c r="E89" i="52" s="1"/>
  <c r="B155" i="34"/>
  <c r="E155" i="34" s="1"/>
  <c r="T155" i="34" s="1"/>
  <c r="B154" i="52"/>
  <c r="E154" i="52" s="1"/>
  <c r="B118" i="34"/>
  <c r="E118" i="34" s="1"/>
  <c r="T118" i="34" s="1"/>
  <c r="B117" i="52"/>
  <c r="E117" i="52" s="1"/>
  <c r="B141" i="34"/>
  <c r="E141" i="34" s="1"/>
  <c r="T141" i="34" s="1"/>
  <c r="B140" i="52"/>
  <c r="E140" i="52" s="1"/>
  <c r="B156" i="34"/>
  <c r="E156" i="34" s="1"/>
  <c r="T156" i="34" s="1"/>
  <c r="B155" i="52"/>
  <c r="E155" i="52" s="1"/>
  <c r="B154" i="34"/>
  <c r="E154" i="34" s="1"/>
  <c r="T154" i="34" s="1"/>
  <c r="B153" i="52"/>
  <c r="E153" i="52" s="1"/>
  <c r="B50" i="34"/>
  <c r="E50" i="34" s="1"/>
  <c r="T50" i="34" s="1"/>
  <c r="B49" i="52"/>
  <c r="E49" i="52" s="1"/>
  <c r="B53" i="34"/>
  <c r="E53" i="34" s="1"/>
  <c r="T53" i="34" s="1"/>
  <c r="B52" i="52"/>
  <c r="E52" i="52" s="1"/>
  <c r="B126" i="34"/>
  <c r="E126" i="34" s="1"/>
  <c r="T126" i="34" s="1"/>
  <c r="B125" i="52"/>
  <c r="E125" i="52" s="1"/>
  <c r="B147" i="34"/>
  <c r="E147" i="34" s="1"/>
  <c r="T147" i="34" s="1"/>
  <c r="B146" i="52"/>
  <c r="E146" i="52" s="1"/>
  <c r="B140" i="34"/>
  <c r="E140" i="34" s="1"/>
  <c r="T140" i="34" s="1"/>
  <c r="B139" i="52"/>
  <c r="E139" i="52" s="1"/>
  <c r="B85" i="34"/>
  <c r="E85" i="34" s="1"/>
  <c r="T85" i="34" s="1"/>
  <c r="B84" i="52"/>
  <c r="E84" i="52" s="1"/>
  <c r="B149" i="34"/>
  <c r="E149" i="34" s="1"/>
  <c r="T149" i="34" s="1"/>
  <c r="B148" i="52"/>
  <c r="E148" i="52" s="1"/>
  <c r="B115" i="34"/>
  <c r="E115" i="34" s="1"/>
  <c r="T115" i="34" s="1"/>
  <c r="B114" i="52"/>
  <c r="E114" i="52" s="1"/>
  <c r="B37" i="34"/>
  <c r="E37" i="34" s="1"/>
  <c r="T37" i="34" s="1"/>
  <c r="B36" i="52"/>
  <c r="E36" i="52" s="1"/>
  <c r="B121" i="34"/>
  <c r="E121" i="34" s="1"/>
  <c r="T121" i="34" s="1"/>
  <c r="B120" i="52"/>
  <c r="E120" i="52" s="1"/>
  <c r="B81" i="34"/>
  <c r="E81" i="34" s="1"/>
  <c r="T81" i="34" s="1"/>
  <c r="B80" i="52"/>
  <c r="E80" i="52" s="1"/>
  <c r="B144" i="34"/>
  <c r="E144" i="34" s="1"/>
  <c r="T144" i="34" s="1"/>
  <c r="B143" i="52"/>
  <c r="E143" i="52" s="1"/>
  <c r="B65" i="34"/>
  <c r="E65" i="34" s="1"/>
  <c r="T65" i="34" s="1"/>
  <c r="B64" i="52"/>
  <c r="E64" i="52" s="1"/>
  <c r="B74" i="34"/>
  <c r="E74" i="34" s="1"/>
  <c r="T74" i="34" s="1"/>
  <c r="B73" i="52"/>
  <c r="E73" i="52" s="1"/>
  <c r="B152" i="34"/>
  <c r="E152" i="34" s="1"/>
  <c r="T152" i="34" s="1"/>
  <c r="B151" i="52"/>
  <c r="E151" i="52" s="1"/>
  <c r="B157" i="34"/>
  <c r="E157" i="34" s="1"/>
  <c r="T157" i="34" s="1"/>
  <c r="B156" i="52"/>
  <c r="E156" i="52" s="1"/>
  <c r="B55" i="34"/>
  <c r="E55" i="34" s="1"/>
  <c r="T55" i="34" s="1"/>
  <c r="B54" i="52"/>
  <c r="E54" i="52" s="1"/>
  <c r="B165" i="34"/>
  <c r="E165" i="34" s="1"/>
  <c r="T165" i="34" s="1"/>
  <c r="B164" i="52"/>
  <c r="E164" i="52" s="1"/>
  <c r="B38" i="34"/>
  <c r="E38" i="34" s="1"/>
  <c r="T38" i="34" s="1"/>
  <c r="B37" i="52"/>
  <c r="E37" i="52" s="1"/>
  <c r="B120" i="34"/>
  <c r="E120" i="34" s="1"/>
  <c r="T120" i="34" s="1"/>
  <c r="B119" i="52"/>
  <c r="E119" i="52" s="1"/>
  <c r="B32" i="34"/>
  <c r="E32" i="34" s="1"/>
  <c r="T32" i="34" s="1"/>
  <c r="B31" i="52"/>
  <c r="E31" i="52" s="1"/>
  <c r="B49" i="34"/>
  <c r="E49" i="34" s="1"/>
  <c r="T49" i="34" s="1"/>
  <c r="B48" i="52"/>
  <c r="E48" i="52" s="1"/>
  <c r="B89" i="34"/>
  <c r="E89" i="34" s="1"/>
  <c r="T89" i="34" s="1"/>
  <c r="B88" i="52"/>
  <c r="E88" i="52" s="1"/>
  <c r="B51" i="34"/>
  <c r="E51" i="34" s="1"/>
  <c r="T51" i="34" s="1"/>
  <c r="B50" i="52"/>
  <c r="E50" i="52" s="1"/>
  <c r="B128" i="34"/>
  <c r="E128" i="34" s="1"/>
  <c r="T128" i="34" s="1"/>
  <c r="B127" i="52"/>
  <c r="E127" i="52" s="1"/>
  <c r="B97" i="34"/>
  <c r="E97" i="34" s="1"/>
  <c r="T97" i="34" s="1"/>
  <c r="B96" i="52"/>
  <c r="E96" i="52" s="1"/>
  <c r="B40" i="34"/>
  <c r="E40" i="34" s="1"/>
  <c r="T40" i="34" s="1"/>
  <c r="B39" i="52"/>
  <c r="E39" i="52" s="1"/>
  <c r="B15" i="34"/>
  <c r="E15" i="34" s="1"/>
  <c r="T15" i="34" s="1"/>
  <c r="B14" i="52"/>
  <c r="E14" i="52" s="1"/>
  <c r="B86" i="34"/>
  <c r="E86" i="34" s="1"/>
  <c r="T86" i="34" s="1"/>
  <c r="B85" i="52"/>
  <c r="E85" i="52" s="1"/>
  <c r="B28" i="34"/>
  <c r="E28" i="34" s="1"/>
  <c r="T28" i="34" s="1"/>
  <c r="B27" i="52"/>
  <c r="E27" i="52" s="1"/>
  <c r="B129" i="34"/>
  <c r="E129" i="34" s="1"/>
  <c r="B128" i="52"/>
  <c r="E128" i="52" s="1"/>
  <c r="B75" i="34"/>
  <c r="E75" i="34" s="1"/>
  <c r="T75" i="34" s="1"/>
  <c r="B74" i="52"/>
  <c r="E74" i="52" s="1"/>
  <c r="B33" i="34"/>
  <c r="E33" i="34" s="1"/>
  <c r="T33" i="34" s="1"/>
  <c r="B32" i="52"/>
  <c r="E32" i="52" s="1"/>
  <c r="B16" i="34"/>
  <c r="E16" i="34" s="1"/>
  <c r="T16" i="34" s="1"/>
  <c r="B15" i="52"/>
  <c r="E15" i="52" s="1"/>
  <c r="B36" i="34"/>
  <c r="E36" i="34" s="1"/>
  <c r="T36" i="34" s="1"/>
  <c r="B35" i="52"/>
  <c r="E35" i="52" s="1"/>
  <c r="B114" i="34"/>
  <c r="E114" i="34" s="1"/>
  <c r="T114" i="34" s="1"/>
  <c r="B113" i="52"/>
  <c r="E113" i="52" s="1"/>
  <c r="B88" i="34"/>
  <c r="E88" i="34" s="1"/>
  <c r="T88" i="34" s="1"/>
  <c r="B87" i="52"/>
  <c r="E87" i="52" s="1"/>
  <c r="B76" i="34"/>
  <c r="E76" i="34" s="1"/>
  <c r="T76" i="34" s="1"/>
  <c r="B75" i="52"/>
  <c r="E75" i="52" s="1"/>
  <c r="B162" i="34"/>
  <c r="E162" i="34" s="1"/>
  <c r="T162" i="34" s="1"/>
  <c r="B161" i="52"/>
  <c r="E161" i="52" s="1"/>
  <c r="B96" i="34"/>
  <c r="E96" i="34" s="1"/>
  <c r="T96" i="34" s="1"/>
  <c r="B95" i="52"/>
  <c r="E95" i="52" s="1"/>
  <c r="B164" i="34"/>
  <c r="E164" i="34" s="1"/>
  <c r="T164" i="34" s="1"/>
  <c r="B163" i="52"/>
  <c r="E163" i="52" s="1"/>
  <c r="B60" i="34"/>
  <c r="E60" i="34" s="1"/>
  <c r="T60" i="34" s="1"/>
  <c r="B59" i="52"/>
  <c r="E59" i="52" s="1"/>
  <c r="B79" i="34"/>
  <c r="E79" i="34" s="1"/>
  <c r="T79" i="34" s="1"/>
  <c r="B78" i="52"/>
  <c r="E78" i="52" s="1"/>
  <c r="B42" i="34"/>
  <c r="E42" i="34" s="1"/>
  <c r="T42" i="34" s="1"/>
  <c r="B41" i="52"/>
  <c r="E41" i="52" s="1"/>
  <c r="B94" i="34"/>
  <c r="E94" i="34" s="1"/>
  <c r="T94" i="34" s="1"/>
  <c r="B93" i="52"/>
  <c r="E93" i="52" s="1"/>
  <c r="B159" i="34"/>
  <c r="E159" i="34" s="1"/>
  <c r="T159" i="34" s="1"/>
  <c r="B158" i="52"/>
  <c r="E158" i="52" s="1"/>
  <c r="E69" i="34"/>
  <c r="B54" i="34"/>
  <c r="E54" i="34" s="1"/>
  <c r="T54" i="34" s="1"/>
  <c r="B53" i="52"/>
  <c r="E53" i="52" s="1"/>
  <c r="B31" i="34"/>
  <c r="E31" i="34" s="1"/>
  <c r="T31" i="34" s="1"/>
  <c r="B30" i="52"/>
  <c r="E30" i="52" s="1"/>
  <c r="B83" i="34"/>
  <c r="E83" i="34" s="1"/>
  <c r="T83" i="34" s="1"/>
  <c r="B82" i="52"/>
  <c r="E82" i="52" s="1"/>
  <c r="B23" i="34"/>
  <c r="E23" i="34" s="1"/>
  <c r="B22" i="52"/>
  <c r="E22" i="52" s="1"/>
  <c r="B24" i="34"/>
  <c r="E24" i="34" s="1"/>
  <c r="B23" i="52"/>
  <c r="B145" i="34"/>
  <c r="E145" i="34" s="1"/>
  <c r="T145" i="34" s="1"/>
  <c r="B144" i="52"/>
  <c r="E144" i="52" s="1"/>
  <c r="B63" i="34"/>
  <c r="E63" i="34" s="1"/>
  <c r="T63" i="34" s="1"/>
  <c r="B62" i="52"/>
  <c r="E62" i="52" s="1"/>
  <c r="B29" i="34"/>
  <c r="E29" i="34" s="1"/>
  <c r="T29" i="34" s="1"/>
  <c r="B28" i="52"/>
  <c r="E28" i="52" s="1"/>
  <c r="B48" i="34"/>
  <c r="E48" i="34" s="1"/>
  <c r="T48" i="34" s="1"/>
  <c r="B47" i="52"/>
  <c r="E47" i="52" s="1"/>
  <c r="B101" i="34"/>
  <c r="E101" i="34" s="1"/>
  <c r="T101" i="34" s="1"/>
  <c r="B100" i="52"/>
  <c r="E100" i="52" s="1"/>
  <c r="B45" i="34"/>
  <c r="E45" i="34" s="1"/>
  <c r="T45" i="34" s="1"/>
  <c r="B44" i="52"/>
  <c r="E44" i="52" s="1"/>
  <c r="B73" i="34"/>
  <c r="E73" i="34" s="1"/>
  <c r="B72" i="52"/>
  <c r="E72" i="52" s="1"/>
  <c r="B92" i="34"/>
  <c r="E92" i="34" s="1"/>
  <c r="T92" i="34" s="1"/>
  <c r="B91" i="52"/>
  <c r="E91" i="52" s="1"/>
  <c r="B136" i="34"/>
  <c r="E136" i="34" s="1"/>
  <c r="T136" i="34" s="1"/>
  <c r="B135" i="52"/>
  <c r="E135" i="52" s="1"/>
  <c r="B22" i="34"/>
  <c r="E22" i="34" s="1"/>
  <c r="T22" i="34" s="1"/>
  <c r="B21" i="52"/>
  <c r="E21" i="52" s="1"/>
  <c r="B71" i="34"/>
  <c r="E71" i="34" s="1"/>
  <c r="B70" i="52"/>
  <c r="E70" i="52" s="1"/>
  <c r="B158" i="34"/>
  <c r="E158" i="34" s="1"/>
  <c r="T158" i="34" s="1"/>
  <c r="B157" i="52"/>
  <c r="E157" i="52" s="1"/>
  <c r="B59" i="34"/>
  <c r="E59" i="34" s="1"/>
  <c r="T59" i="34" s="1"/>
  <c r="B58" i="52"/>
  <c r="E58" i="52" s="1"/>
  <c r="B109" i="34"/>
  <c r="E109" i="34" s="1"/>
  <c r="T109" i="34" s="1"/>
  <c r="B108" i="52"/>
  <c r="E108" i="52" s="1"/>
  <c r="B26" i="34"/>
  <c r="E26" i="34" s="1"/>
  <c r="T26" i="34" s="1"/>
  <c r="B25" i="52"/>
  <c r="E25" i="52" s="1"/>
  <c r="B119" i="34"/>
  <c r="E119" i="34" s="1"/>
  <c r="T119" i="34" s="1"/>
  <c r="B118" i="52"/>
  <c r="E118" i="52" s="1"/>
  <c r="B11" i="34"/>
  <c r="E11" i="34" s="1"/>
  <c r="B10" i="52"/>
  <c r="B104" i="34"/>
  <c r="E104" i="34" s="1"/>
  <c r="T104" i="34" s="1"/>
  <c r="B103" i="52"/>
  <c r="E103" i="52" s="1"/>
  <c r="B43" i="34"/>
  <c r="E43" i="34" s="1"/>
  <c r="T43" i="34" s="1"/>
  <c r="B42" i="52"/>
  <c r="E42" i="52" s="1"/>
  <c r="B100" i="34"/>
  <c r="E100" i="34" s="1"/>
  <c r="T100" i="34" s="1"/>
  <c r="B99" i="52"/>
  <c r="E99" i="52" s="1"/>
  <c r="B123" i="34"/>
  <c r="E123" i="34" s="1"/>
  <c r="T123" i="34" s="1"/>
  <c r="B122" i="52"/>
  <c r="E122" i="52" s="1"/>
  <c r="B56" i="34"/>
  <c r="E56" i="34" s="1"/>
  <c r="T56" i="34" s="1"/>
  <c r="B55" i="52"/>
  <c r="E55" i="52" s="1"/>
  <c r="B44" i="34"/>
  <c r="E44" i="34" s="1"/>
  <c r="T44" i="34" s="1"/>
  <c r="B43" i="52"/>
  <c r="E43" i="52" s="1"/>
  <c r="B64" i="34"/>
  <c r="E64" i="34" s="1"/>
  <c r="T64" i="34" s="1"/>
  <c r="B63" i="52"/>
  <c r="E63" i="52" s="1"/>
  <c r="B151" i="34"/>
  <c r="E151" i="34" s="1"/>
  <c r="T151" i="34" s="1"/>
  <c r="B150" i="52"/>
  <c r="E150" i="52" s="1"/>
  <c r="B91" i="34"/>
  <c r="E91" i="34" s="1"/>
  <c r="T91" i="34" s="1"/>
  <c r="B90" i="52"/>
  <c r="E90" i="52" s="1"/>
  <c r="B19" i="34"/>
  <c r="E19" i="34" s="1"/>
  <c r="T19" i="34" s="1"/>
  <c r="B18" i="52"/>
  <c r="E18" i="52" s="1"/>
  <c r="B41" i="34"/>
  <c r="E41" i="34" s="1"/>
  <c r="T41" i="34" s="1"/>
  <c r="B40" i="52"/>
  <c r="E40" i="52" s="1"/>
  <c r="B133" i="34"/>
  <c r="E133" i="34" s="1"/>
  <c r="T133" i="34" s="1"/>
  <c r="B132" i="52"/>
  <c r="E132" i="52" s="1"/>
  <c r="B146" i="34"/>
  <c r="E146" i="34" s="1"/>
  <c r="T146" i="34" s="1"/>
  <c r="B145" i="52"/>
  <c r="E145" i="52" s="1"/>
  <c r="B95" i="34"/>
  <c r="E95" i="34" s="1"/>
  <c r="T95" i="34" s="1"/>
  <c r="B94" i="52"/>
  <c r="E94" i="52" s="1"/>
  <c r="B93" i="34"/>
  <c r="E93" i="34" s="1"/>
  <c r="T93" i="34" s="1"/>
  <c r="B92" i="52"/>
  <c r="E92" i="52" s="1"/>
  <c r="B107" i="34"/>
  <c r="E107" i="34" s="1"/>
  <c r="T107" i="34" s="1"/>
  <c r="B106" i="52"/>
  <c r="E106" i="52" s="1"/>
  <c r="B67" i="34"/>
  <c r="E67" i="34" s="1"/>
  <c r="T67" i="34" s="1"/>
  <c r="B66" i="52"/>
  <c r="E66" i="52" s="1"/>
  <c r="B105" i="34"/>
  <c r="E105" i="34" s="1"/>
  <c r="T105" i="34" s="1"/>
  <c r="B104" i="52"/>
  <c r="E104" i="52" s="1"/>
  <c r="B78" i="34"/>
  <c r="E78" i="34" s="1"/>
  <c r="T78" i="34" s="1"/>
  <c r="B77" i="52"/>
  <c r="E77" i="52" s="1"/>
  <c r="B111" i="34"/>
  <c r="E111" i="34" s="1"/>
  <c r="T111" i="34" s="1"/>
  <c r="B110" i="52"/>
  <c r="E110" i="52" s="1"/>
  <c r="B103" i="34"/>
  <c r="E103" i="34" s="1"/>
  <c r="T103" i="34" s="1"/>
  <c r="B102" i="52"/>
  <c r="E102" i="52" s="1"/>
  <c r="B27" i="34"/>
  <c r="E27" i="34" s="1"/>
  <c r="T27" i="34" s="1"/>
  <c r="B26" i="52"/>
  <c r="E26" i="52" s="1"/>
  <c r="B160" i="34"/>
  <c r="E160" i="34" s="1"/>
  <c r="T160" i="34" s="1"/>
  <c r="B159" i="52"/>
  <c r="E159" i="52" s="1"/>
  <c r="E117" i="58" l="1"/>
  <c r="E73" i="58"/>
  <c r="E118" i="58"/>
  <c r="E83" i="58"/>
  <c r="E103" i="58"/>
  <c r="E87" i="58"/>
  <c r="E67" i="58"/>
  <c r="E129" i="58"/>
  <c r="E77" i="58"/>
  <c r="N77" i="58"/>
  <c r="E95" i="58"/>
  <c r="N95" i="58"/>
  <c r="E111" i="58"/>
  <c r="E126" i="58"/>
  <c r="E108" i="58"/>
  <c r="E90" i="58"/>
  <c r="E121" i="58"/>
  <c r="E43" i="56"/>
  <c r="E38" i="56"/>
  <c r="E41" i="56"/>
  <c r="E109" i="56"/>
  <c r="E40" i="58"/>
  <c r="E54" i="58"/>
  <c r="E15" i="58"/>
  <c r="E47" i="58"/>
  <c r="E51" i="58"/>
  <c r="E24" i="58"/>
  <c r="E62" i="58"/>
  <c r="E27" i="58"/>
  <c r="E36" i="58"/>
  <c r="N36" i="58"/>
  <c r="E49" i="58"/>
  <c r="W93" i="58"/>
  <c r="AA93" i="58" s="1"/>
  <c r="W35" i="58"/>
  <c r="AA35" i="58" s="1"/>
  <c r="E13" i="58"/>
  <c r="E56" i="58"/>
  <c r="E10" i="58"/>
  <c r="E29" i="58"/>
  <c r="E43" i="58"/>
  <c r="W49" i="58"/>
  <c r="AA49" i="58" s="1"/>
  <c r="E93" i="58"/>
  <c r="E35" i="58"/>
  <c r="W22" i="58"/>
  <c r="AA22" i="58" s="1"/>
  <c r="E22" i="58"/>
  <c r="W10" i="58"/>
  <c r="AA10" i="58" s="1"/>
  <c r="W87" i="58"/>
  <c r="AA87" i="58" s="1"/>
  <c r="E158" i="56"/>
  <c r="E152" i="56"/>
  <c r="E156" i="56"/>
  <c r="E118" i="56"/>
  <c r="N118" i="56"/>
  <c r="W111" i="58"/>
  <c r="AA111" i="58" s="1"/>
  <c r="W129" i="58"/>
  <c r="AA129" i="58" s="1"/>
  <c r="W56" i="58"/>
  <c r="AA56" i="58" s="1"/>
  <c r="W73" i="58"/>
  <c r="AA73" i="58" s="1"/>
  <c r="W29" i="58"/>
  <c r="AA29" i="58" s="1"/>
  <c r="W103" i="58"/>
  <c r="AA103" i="58" s="1"/>
  <c r="W118" i="58"/>
  <c r="AA118" i="58" s="1"/>
  <c r="W36" i="58"/>
  <c r="AA36" i="58" s="1"/>
  <c r="W90" i="58"/>
  <c r="AA90" i="58" s="1"/>
  <c r="W126" i="58"/>
  <c r="AA126" i="58" s="1"/>
  <c r="W51" i="58"/>
  <c r="AA51" i="58" s="1"/>
  <c r="W40" i="58"/>
  <c r="AA40" i="58" s="1"/>
  <c r="W24" i="58"/>
  <c r="AA24" i="58" s="1"/>
  <c r="W117" i="58"/>
  <c r="AA117" i="58" s="1"/>
  <c r="W54" i="58"/>
  <c r="AA54" i="58" s="1"/>
  <c r="W83" i="58"/>
  <c r="AA83" i="58" s="1"/>
  <c r="W27" i="58"/>
  <c r="AA27" i="58" s="1"/>
  <c r="AA77" i="58"/>
  <c r="W108" i="58"/>
  <c r="AA108" i="58" s="1"/>
  <c r="W62" i="58"/>
  <c r="AA62" i="58" s="1"/>
  <c r="W67" i="58"/>
  <c r="AA67" i="58" s="1"/>
  <c r="W121" i="58"/>
  <c r="AA121" i="58" s="1"/>
  <c r="W43" i="58"/>
  <c r="AA43" i="58" s="1"/>
  <c r="W15" i="58"/>
  <c r="AA15" i="58" s="1"/>
  <c r="W13" i="58"/>
  <c r="AA13" i="58" s="1"/>
  <c r="E134" i="56"/>
  <c r="E108" i="56"/>
  <c r="E129" i="56"/>
  <c r="E120" i="56"/>
  <c r="E56" i="56"/>
  <c r="E22" i="56"/>
  <c r="E138" i="56"/>
  <c r="E142" i="56"/>
  <c r="E102" i="56"/>
  <c r="E137" i="56"/>
  <c r="E78" i="56"/>
  <c r="E18" i="56"/>
  <c r="E115" i="56"/>
  <c r="E60" i="56"/>
  <c r="W19" i="56"/>
  <c r="AA19" i="56" s="1"/>
  <c r="E131" i="56"/>
  <c r="W116" i="56"/>
  <c r="AA116" i="56" s="1"/>
  <c r="W124" i="56"/>
  <c r="AA124" i="56" s="1"/>
  <c r="W133" i="56"/>
  <c r="AA133" i="56" s="1"/>
  <c r="E122" i="56"/>
  <c r="W33" i="56"/>
  <c r="AA33" i="56" s="1"/>
  <c r="E64" i="56"/>
  <c r="E29" i="56"/>
  <c r="E68" i="56"/>
  <c r="E74" i="56"/>
  <c r="N74" i="56"/>
  <c r="E127" i="56"/>
  <c r="W114" i="56"/>
  <c r="AA114" i="56" s="1"/>
  <c r="W26" i="56"/>
  <c r="AA26" i="56" s="1"/>
  <c r="W85" i="56"/>
  <c r="AA85" i="56" s="1"/>
  <c r="E86" i="56"/>
  <c r="E89" i="56"/>
  <c r="E95" i="56"/>
  <c r="E87" i="56"/>
  <c r="E92" i="56"/>
  <c r="E90" i="56"/>
  <c r="E98" i="56"/>
  <c r="E96" i="56"/>
  <c r="E91" i="56"/>
  <c r="E94" i="56"/>
  <c r="E36" i="35"/>
  <c r="E22" i="35"/>
  <c r="E32" i="35"/>
  <c r="W158" i="56"/>
  <c r="AA158" i="56" s="1"/>
  <c r="W156" i="56"/>
  <c r="AA156" i="56" s="1"/>
  <c r="W152" i="56"/>
  <c r="AA152" i="56" s="1"/>
  <c r="W131" i="56"/>
  <c r="AA131" i="56" s="1"/>
  <c r="W142" i="56"/>
  <c r="AA142" i="56" s="1"/>
  <c r="W138" i="56"/>
  <c r="AA138" i="56" s="1"/>
  <c r="W134" i="56"/>
  <c r="AA134" i="56" s="1"/>
  <c r="W127" i="56"/>
  <c r="AA127" i="56" s="1"/>
  <c r="W120" i="56"/>
  <c r="AA120" i="56" s="1"/>
  <c r="W115" i="56"/>
  <c r="AA115" i="56" s="1"/>
  <c r="W92" i="56"/>
  <c r="AA92" i="56" s="1"/>
  <c r="W102" i="56"/>
  <c r="AA102" i="56" s="1"/>
  <c r="W108" i="56"/>
  <c r="AA108" i="56" s="1"/>
  <c r="W98" i="56"/>
  <c r="AA98" i="56" s="1"/>
  <c r="W94" i="56"/>
  <c r="AA94" i="56" s="1"/>
  <c r="W96" i="56"/>
  <c r="AA96" i="56" s="1"/>
  <c r="W87" i="56"/>
  <c r="AA87" i="56" s="1"/>
  <c r="W78" i="56"/>
  <c r="AA78" i="56" s="1"/>
  <c r="W60" i="56"/>
  <c r="AA60" i="56" s="1"/>
  <c r="W68" i="56"/>
  <c r="AA68" i="56" s="1"/>
  <c r="W64" i="56"/>
  <c r="AA64" i="56" s="1"/>
  <c r="W56" i="56"/>
  <c r="AA56" i="56" s="1"/>
  <c r="W29" i="56"/>
  <c r="AA29" i="56" s="1"/>
  <c r="W18" i="56"/>
  <c r="AA18" i="56" s="1"/>
  <c r="W22" i="56"/>
  <c r="AA22" i="56" s="1"/>
  <c r="E150" i="56"/>
  <c r="E37" i="56"/>
  <c r="E85" i="56"/>
  <c r="W12" i="35"/>
  <c r="AA12" i="35" s="1"/>
  <c r="W22" i="35"/>
  <c r="AA22" i="35" s="1"/>
  <c r="W32" i="35"/>
  <c r="AA32" i="35" s="1"/>
  <c r="W10" i="35"/>
  <c r="AA10" i="35" s="1"/>
  <c r="W38" i="56"/>
  <c r="AA38" i="56" s="1"/>
  <c r="E116" i="56"/>
  <c r="W95" i="56"/>
  <c r="AA95" i="56" s="1"/>
  <c r="E19" i="56"/>
  <c r="W41" i="56"/>
  <c r="AA41" i="56" s="1"/>
  <c r="W137" i="56"/>
  <c r="AA137" i="56" s="1"/>
  <c r="W109" i="56"/>
  <c r="AA109" i="56" s="1"/>
  <c r="E124" i="56"/>
  <c r="E111" i="56"/>
  <c r="W118" i="56"/>
  <c r="AA118" i="56" s="1"/>
  <c r="W89" i="56"/>
  <c r="AA89" i="56" s="1"/>
  <c r="E8" i="56"/>
  <c r="W129" i="56"/>
  <c r="AA129" i="56" s="1"/>
  <c r="E133" i="56"/>
  <c r="W122" i="56"/>
  <c r="AA122" i="56" s="1"/>
  <c r="E26" i="56"/>
  <c r="E114" i="56"/>
  <c r="E8" i="58"/>
  <c r="W43" i="56"/>
  <c r="AA43" i="56" s="1"/>
  <c r="W54" i="56"/>
  <c r="AA54" i="56" s="1"/>
  <c r="W91" i="56"/>
  <c r="AA91" i="56" s="1"/>
  <c r="W86" i="56"/>
  <c r="AA86" i="56" s="1"/>
  <c r="E57" i="56"/>
  <c r="W57" i="56"/>
  <c r="AA57" i="56" s="1"/>
  <c r="E28" i="56"/>
  <c r="W28" i="56"/>
  <c r="AA28" i="56" s="1"/>
  <c r="W37" i="58"/>
  <c r="AA37" i="58" s="1"/>
  <c r="E96" i="58"/>
  <c r="W124" i="58"/>
  <c r="AA124" i="58" s="1"/>
  <c r="E119" i="58"/>
  <c r="W104" i="58"/>
  <c r="AA104" i="58" s="1"/>
  <c r="W110" i="58"/>
  <c r="AA110" i="58" s="1"/>
  <c r="E125" i="58"/>
  <c r="E101" i="58"/>
  <c r="E107" i="58"/>
  <c r="E100" i="58"/>
  <c r="W86" i="58"/>
  <c r="AA86" i="58" s="1"/>
  <c r="E88" i="58"/>
  <c r="W59" i="58"/>
  <c r="AA59" i="58" s="1"/>
  <c r="E44" i="58"/>
  <c r="E23" i="58"/>
  <c r="E32" i="58"/>
  <c r="E16" i="58"/>
  <c r="E17" i="58"/>
  <c r="E37" i="58"/>
  <c r="W125" i="58"/>
  <c r="AA125" i="58" s="1"/>
  <c r="W23" i="58"/>
  <c r="AA23" i="58" s="1"/>
  <c r="W44" i="58"/>
  <c r="AA44" i="58" s="1"/>
  <c r="W101" i="58"/>
  <c r="AA101" i="58" s="1"/>
  <c r="E104" i="58"/>
  <c r="W55" i="58"/>
  <c r="AA55" i="58" s="1"/>
  <c r="W16" i="58"/>
  <c r="AA16" i="58" s="1"/>
  <c r="W88" i="58"/>
  <c r="AA88" i="58" s="1"/>
  <c r="E124" i="58"/>
  <c r="E59" i="58"/>
  <c r="E94" i="58"/>
  <c r="W107" i="58"/>
  <c r="AA107" i="58" s="1"/>
  <c r="W96" i="58"/>
  <c r="AA96" i="58" s="1"/>
  <c r="W17" i="58"/>
  <c r="AA17" i="58" s="1"/>
  <c r="E86" i="58"/>
  <c r="E110" i="58"/>
  <c r="W32" i="58"/>
  <c r="AA32" i="58" s="1"/>
  <c r="W119" i="58"/>
  <c r="AA119" i="58" s="1"/>
  <c r="W47" i="58"/>
  <c r="AA47" i="58" s="1"/>
  <c r="W100" i="58"/>
  <c r="AA100" i="58" s="1"/>
  <c r="E68" i="58"/>
  <c r="W115" i="58"/>
  <c r="AA115" i="58" s="1"/>
  <c r="E97" i="58"/>
  <c r="E61" i="58"/>
  <c r="W82" i="58"/>
  <c r="AA82" i="58" s="1"/>
  <c r="E31" i="58"/>
  <c r="W105" i="58"/>
  <c r="AA105" i="58" s="1"/>
  <c r="E28" i="58"/>
  <c r="W50" i="58"/>
  <c r="AA50" i="58" s="1"/>
  <c r="W39" i="58"/>
  <c r="AA39" i="58" s="1"/>
  <c r="W41" i="58"/>
  <c r="AA41" i="58" s="1"/>
  <c r="E120" i="58"/>
  <c r="W98" i="58"/>
  <c r="AA98" i="58" s="1"/>
  <c r="W130" i="58"/>
  <c r="AA130" i="58" s="1"/>
  <c r="W60" i="58"/>
  <c r="AA60" i="58" s="1"/>
  <c r="E91" i="58"/>
  <c r="W53" i="58"/>
  <c r="AA53" i="58" s="1"/>
  <c r="W89" i="58"/>
  <c r="AA89" i="58" s="1"/>
  <c r="E84" i="58"/>
  <c r="W68" i="58"/>
  <c r="AA68" i="58" s="1"/>
  <c r="E115" i="58"/>
  <c r="W97" i="58"/>
  <c r="AA97" i="58" s="1"/>
  <c r="W61" i="58"/>
  <c r="AA61" i="58" s="1"/>
  <c r="E82" i="58"/>
  <c r="W31" i="58"/>
  <c r="AA31" i="58" s="1"/>
  <c r="E105" i="58"/>
  <c r="W28" i="58"/>
  <c r="AA28" i="58" s="1"/>
  <c r="E50" i="58"/>
  <c r="E39" i="58"/>
  <c r="E41" i="58"/>
  <c r="W120" i="58"/>
  <c r="AA120" i="58" s="1"/>
  <c r="E98" i="58"/>
  <c r="E130" i="58"/>
  <c r="E60" i="58"/>
  <c r="W91" i="58"/>
  <c r="AA91" i="58" s="1"/>
  <c r="E53" i="58"/>
  <c r="E89" i="58"/>
  <c r="W84" i="58"/>
  <c r="AA84" i="58" s="1"/>
  <c r="W94" i="58"/>
  <c r="AA94" i="58" s="1"/>
  <c r="E78" i="58"/>
  <c r="W85" i="58"/>
  <c r="AA85" i="58" s="1"/>
  <c r="W57" i="58"/>
  <c r="AA57" i="58" s="1"/>
  <c r="E20" i="58"/>
  <c r="E127" i="58"/>
  <c r="W21" i="58"/>
  <c r="AA21" i="58" s="1"/>
  <c r="W74" i="58"/>
  <c r="AA74" i="58" s="1"/>
  <c r="AA64" i="58"/>
  <c r="E33" i="58"/>
  <c r="W71" i="58"/>
  <c r="AA71" i="58" s="1"/>
  <c r="W92" i="58"/>
  <c r="AA92" i="58" s="1"/>
  <c r="W128" i="58"/>
  <c r="AA128" i="58" s="1"/>
  <c r="W26" i="58"/>
  <c r="AA26" i="58" s="1"/>
  <c r="E18" i="58"/>
  <c r="E81" i="58"/>
  <c r="E25" i="58"/>
  <c r="W76" i="58"/>
  <c r="AA76" i="58" s="1"/>
  <c r="E52" i="58"/>
  <c r="W78" i="58"/>
  <c r="AA78" i="58" s="1"/>
  <c r="E85" i="58"/>
  <c r="E57" i="58"/>
  <c r="W20" i="58"/>
  <c r="AA20" i="58" s="1"/>
  <c r="W127" i="58"/>
  <c r="AA127" i="58" s="1"/>
  <c r="E21" i="58"/>
  <c r="E74" i="58"/>
  <c r="E64" i="58"/>
  <c r="W33" i="58"/>
  <c r="AA33" i="58" s="1"/>
  <c r="E71" i="58"/>
  <c r="E92" i="58"/>
  <c r="E128" i="58"/>
  <c r="E26" i="58"/>
  <c r="W18" i="58"/>
  <c r="AA18" i="58" s="1"/>
  <c r="W81" i="58"/>
  <c r="AA81" i="58" s="1"/>
  <c r="W25" i="58"/>
  <c r="AA25" i="58" s="1"/>
  <c r="E76" i="58"/>
  <c r="W52" i="58"/>
  <c r="AA52" i="58" s="1"/>
  <c r="E55" i="58"/>
  <c r="E46" i="58"/>
  <c r="E99" i="58"/>
  <c r="E14" i="58"/>
  <c r="E75" i="58"/>
  <c r="W38" i="58"/>
  <c r="AA38" i="58" s="1"/>
  <c r="E70" i="58"/>
  <c r="W45" i="58"/>
  <c r="AA45" i="58" s="1"/>
  <c r="E102" i="58"/>
  <c r="W12" i="58"/>
  <c r="AA12" i="58" s="1"/>
  <c r="W69" i="58"/>
  <c r="AA69" i="58" s="1"/>
  <c r="W42" i="58"/>
  <c r="AA42" i="58" s="1"/>
  <c r="W66" i="58"/>
  <c r="AA66" i="58" s="1"/>
  <c r="W109" i="58"/>
  <c r="AA109" i="58" s="1"/>
  <c r="W80" i="58"/>
  <c r="AA80" i="58" s="1"/>
  <c r="W58" i="58"/>
  <c r="AA58" i="58" s="1"/>
  <c r="E63" i="58"/>
  <c r="W30" i="58"/>
  <c r="AA30" i="58" s="1"/>
  <c r="W79" i="58"/>
  <c r="AA79" i="58" s="1"/>
  <c r="E48" i="58"/>
  <c r="E116" i="58"/>
  <c r="W46" i="58"/>
  <c r="AA46" i="58" s="1"/>
  <c r="W99" i="58"/>
  <c r="AA99" i="58" s="1"/>
  <c r="W14" i="58"/>
  <c r="AA14" i="58" s="1"/>
  <c r="W75" i="58"/>
  <c r="AA75" i="58" s="1"/>
  <c r="E38" i="58"/>
  <c r="W70" i="58"/>
  <c r="AA70" i="58" s="1"/>
  <c r="E45" i="58"/>
  <c r="W102" i="58"/>
  <c r="AA102" i="58" s="1"/>
  <c r="E12" i="58"/>
  <c r="E69" i="58"/>
  <c r="E42" i="58"/>
  <c r="E66" i="58"/>
  <c r="E109" i="58"/>
  <c r="E80" i="58"/>
  <c r="E58" i="58"/>
  <c r="W63" i="58"/>
  <c r="AA63" i="58" s="1"/>
  <c r="E30" i="58"/>
  <c r="E79" i="58"/>
  <c r="W48" i="58"/>
  <c r="AA48" i="58" s="1"/>
  <c r="W116" i="58"/>
  <c r="AA116" i="58" s="1"/>
  <c r="W101" i="56"/>
  <c r="AA101" i="56" s="1"/>
  <c r="E99" i="56"/>
  <c r="E51" i="56"/>
  <c r="W21" i="56"/>
  <c r="AA21" i="56" s="1"/>
  <c r="E47" i="56"/>
  <c r="E103" i="56"/>
  <c r="E77" i="56"/>
  <c r="E70" i="56"/>
  <c r="W72" i="56"/>
  <c r="AA72" i="56" s="1"/>
  <c r="E139" i="56"/>
  <c r="E58" i="56"/>
  <c r="W16" i="56"/>
  <c r="AA16" i="56" s="1"/>
  <c r="W97" i="56"/>
  <c r="AA97" i="56" s="1"/>
  <c r="E126" i="56"/>
  <c r="W14" i="56"/>
  <c r="AA14" i="56" s="1"/>
  <c r="W143" i="56"/>
  <c r="AA143" i="56" s="1"/>
  <c r="W49" i="56"/>
  <c r="AA49" i="56" s="1"/>
  <c r="E125" i="56"/>
  <c r="E141" i="56"/>
  <c r="W80" i="56"/>
  <c r="AA80" i="56" s="1"/>
  <c r="W69" i="56"/>
  <c r="AA69" i="56" s="1"/>
  <c r="E82" i="56"/>
  <c r="E76" i="56"/>
  <c r="E40" i="56"/>
  <c r="E104" i="56"/>
  <c r="W45" i="56"/>
  <c r="AA45" i="56" s="1"/>
  <c r="W100" i="56"/>
  <c r="AA100" i="56" s="1"/>
  <c r="W15" i="56"/>
  <c r="AA15" i="56" s="1"/>
  <c r="E117" i="56"/>
  <c r="W157" i="56"/>
  <c r="AA157" i="56" s="1"/>
  <c r="E112" i="56"/>
  <c r="W71" i="56"/>
  <c r="AA71" i="56" s="1"/>
  <c r="E65" i="56"/>
  <c r="W20" i="56"/>
  <c r="AA20" i="56" s="1"/>
  <c r="E110" i="56"/>
  <c r="W136" i="56"/>
  <c r="AA136" i="56" s="1"/>
  <c r="W32" i="56"/>
  <c r="AA32" i="56" s="1"/>
  <c r="W23" i="56"/>
  <c r="AA23" i="56" s="1"/>
  <c r="E30" i="56"/>
  <c r="W25" i="56"/>
  <c r="AA25" i="56" s="1"/>
  <c r="E145" i="56"/>
  <c r="E69" i="56"/>
  <c r="W148" i="56"/>
  <c r="AA148" i="56" s="1"/>
  <c r="W82" i="56"/>
  <c r="AA82" i="56" s="1"/>
  <c r="W76" i="56"/>
  <c r="AA76" i="56" s="1"/>
  <c r="W40" i="56"/>
  <c r="AA40" i="56" s="1"/>
  <c r="W104" i="56"/>
  <c r="AA104" i="56" s="1"/>
  <c r="E45" i="56"/>
  <c r="E100" i="56"/>
  <c r="E15" i="56"/>
  <c r="W117" i="56"/>
  <c r="AA117" i="56" s="1"/>
  <c r="E157" i="56"/>
  <c r="W112" i="56"/>
  <c r="AA112" i="56" s="1"/>
  <c r="E71" i="56"/>
  <c r="W65" i="56"/>
  <c r="AA65" i="56" s="1"/>
  <c r="E20" i="56"/>
  <c r="W110" i="56"/>
  <c r="AA110" i="56" s="1"/>
  <c r="E136" i="56"/>
  <c r="E32" i="56"/>
  <c r="E23" i="56"/>
  <c r="W30" i="56"/>
  <c r="AA30" i="56" s="1"/>
  <c r="E25" i="56"/>
  <c r="W145" i="56"/>
  <c r="AA145" i="56" s="1"/>
  <c r="E88" i="56"/>
  <c r="W107" i="56"/>
  <c r="AA107" i="56" s="1"/>
  <c r="W128" i="56"/>
  <c r="AA128" i="56" s="1"/>
  <c r="W66" i="56"/>
  <c r="AA66" i="56" s="1"/>
  <c r="E34" i="56"/>
  <c r="E159" i="56"/>
  <c r="W35" i="56"/>
  <c r="AA35" i="56" s="1"/>
  <c r="E155" i="56"/>
  <c r="E53" i="56"/>
  <c r="W75" i="56"/>
  <c r="AA75" i="56" s="1"/>
  <c r="W59" i="56"/>
  <c r="AA59" i="56" s="1"/>
  <c r="W55" i="56"/>
  <c r="AA55" i="56" s="1"/>
  <c r="E36" i="56"/>
  <c r="W62" i="56"/>
  <c r="AA62" i="56" s="1"/>
  <c r="W147" i="56"/>
  <c r="AA147" i="56" s="1"/>
  <c r="E106" i="56"/>
  <c r="E61" i="56"/>
  <c r="E84" i="56"/>
  <c r="W81" i="56"/>
  <c r="AA81" i="56" s="1"/>
  <c r="W73" i="56"/>
  <c r="AA73" i="56" s="1"/>
  <c r="W79" i="56"/>
  <c r="AA79" i="56" s="1"/>
  <c r="E123" i="56"/>
  <c r="W88" i="56"/>
  <c r="AA88" i="56" s="1"/>
  <c r="W151" i="56"/>
  <c r="AA151" i="56" s="1"/>
  <c r="E107" i="56"/>
  <c r="E128" i="56"/>
  <c r="E66" i="56"/>
  <c r="W34" i="56"/>
  <c r="AA34" i="56" s="1"/>
  <c r="W159" i="56"/>
  <c r="AA159" i="56" s="1"/>
  <c r="E35" i="56"/>
  <c r="W155" i="56"/>
  <c r="AA155" i="56" s="1"/>
  <c r="W53" i="56"/>
  <c r="AA53" i="56" s="1"/>
  <c r="E75" i="56"/>
  <c r="E59" i="56"/>
  <c r="E55" i="56"/>
  <c r="W36" i="56"/>
  <c r="AA36" i="56" s="1"/>
  <c r="E62" i="56"/>
  <c r="E147" i="56"/>
  <c r="W106" i="56"/>
  <c r="AA106" i="56" s="1"/>
  <c r="W61" i="56"/>
  <c r="AA61" i="56" s="1"/>
  <c r="W84" i="56"/>
  <c r="AA84" i="56" s="1"/>
  <c r="E81" i="56"/>
  <c r="E73" i="56"/>
  <c r="E79" i="56"/>
  <c r="W123" i="56"/>
  <c r="AA123" i="56" s="1"/>
  <c r="E24" i="56"/>
  <c r="W149" i="56"/>
  <c r="AA149" i="56" s="1"/>
  <c r="W63" i="56"/>
  <c r="AA63" i="56" s="1"/>
  <c r="E132" i="56"/>
  <c r="W13" i="56"/>
  <c r="AA13" i="56" s="1"/>
  <c r="W154" i="56"/>
  <c r="AA154" i="56" s="1"/>
  <c r="E93" i="56"/>
  <c r="W121" i="56"/>
  <c r="AA121" i="56" s="1"/>
  <c r="E119" i="56"/>
  <c r="W31" i="56"/>
  <c r="AA31" i="56" s="1"/>
  <c r="W144" i="56"/>
  <c r="AA144" i="56" s="1"/>
  <c r="E140" i="56"/>
  <c r="W153" i="56"/>
  <c r="AA153" i="56" s="1"/>
  <c r="W105" i="56"/>
  <c r="AA105" i="56" s="1"/>
  <c r="W146" i="56"/>
  <c r="AA146" i="56" s="1"/>
  <c r="W17" i="56"/>
  <c r="AA17" i="56" s="1"/>
  <c r="W83" i="56"/>
  <c r="AA83" i="56" s="1"/>
  <c r="E130" i="56"/>
  <c r="W113" i="56"/>
  <c r="AA113" i="56" s="1"/>
  <c r="W27" i="56"/>
  <c r="AA27" i="56" s="1"/>
  <c r="W24" i="56"/>
  <c r="AA24" i="56" s="1"/>
  <c r="E149" i="56"/>
  <c r="E63" i="56"/>
  <c r="W132" i="56"/>
  <c r="AA132" i="56" s="1"/>
  <c r="E13" i="56"/>
  <c r="E154" i="56"/>
  <c r="W93" i="56"/>
  <c r="AA93" i="56" s="1"/>
  <c r="E121" i="56"/>
  <c r="W119" i="56"/>
  <c r="AA119" i="56" s="1"/>
  <c r="E31" i="56"/>
  <c r="E144" i="56"/>
  <c r="W140" i="56"/>
  <c r="AA140" i="56" s="1"/>
  <c r="E153" i="56"/>
  <c r="E105" i="56"/>
  <c r="E146" i="56"/>
  <c r="E17" i="56"/>
  <c r="E83" i="56"/>
  <c r="W130" i="56"/>
  <c r="AA130" i="56" s="1"/>
  <c r="E113" i="56"/>
  <c r="E27" i="56"/>
  <c r="W12" i="56"/>
  <c r="AA12" i="56" s="1"/>
  <c r="E135" i="56"/>
  <c r="E67" i="56"/>
  <c r="W125" i="56"/>
  <c r="AA125" i="56" s="1"/>
  <c r="W47" i="56"/>
  <c r="AA47" i="56" s="1"/>
  <c r="E16" i="56"/>
  <c r="W141" i="56"/>
  <c r="AA141" i="56" s="1"/>
  <c r="E148" i="56"/>
  <c r="E21" i="56"/>
  <c r="W103" i="56"/>
  <c r="AA103" i="56" s="1"/>
  <c r="W77" i="56"/>
  <c r="AA77" i="56" s="1"/>
  <c r="E101" i="56"/>
  <c r="W70" i="56"/>
  <c r="AA70" i="56" s="1"/>
  <c r="E151" i="56"/>
  <c r="E72" i="56"/>
  <c r="W139" i="56"/>
  <c r="AA139" i="56" s="1"/>
  <c r="E97" i="56"/>
  <c r="W126" i="56"/>
  <c r="AA126" i="56" s="1"/>
  <c r="W58" i="56"/>
  <c r="AA58" i="56" s="1"/>
  <c r="E14" i="56"/>
  <c r="W51" i="56"/>
  <c r="AA51" i="56" s="1"/>
  <c r="E143" i="56"/>
  <c r="E80" i="56"/>
  <c r="W99" i="56"/>
  <c r="AA99" i="56" s="1"/>
  <c r="E49" i="56"/>
  <c r="E12" i="56"/>
  <c r="W135" i="56"/>
  <c r="AA135" i="56" s="1"/>
  <c r="W67" i="56"/>
  <c r="AA67" i="56" s="1"/>
  <c r="W25" i="35"/>
  <c r="AA25" i="35" s="1"/>
  <c r="W11" i="35"/>
  <c r="AA11" i="35" s="1"/>
  <c r="E11" i="35"/>
  <c r="W35" i="35"/>
  <c r="AA35" i="35" s="1"/>
  <c r="W13" i="35"/>
  <c r="AA13" i="35" s="1"/>
  <c r="E13" i="35"/>
  <c r="W14" i="35"/>
  <c r="AA14" i="35" s="1"/>
  <c r="E14" i="35"/>
  <c r="E9" i="35"/>
  <c r="W9" i="35"/>
  <c r="AA9" i="35" s="1"/>
  <c r="W20" i="35"/>
  <c r="AA20" i="35" s="1"/>
  <c r="E26" i="35"/>
  <c r="W30" i="35"/>
  <c r="AA30" i="35" s="1"/>
  <c r="W28" i="35"/>
  <c r="AA28" i="35" s="1"/>
  <c r="E15" i="35"/>
  <c r="W33" i="35"/>
  <c r="AA33" i="35" s="1"/>
  <c r="E20" i="35"/>
  <c r="W26" i="35"/>
  <c r="AA26" i="35" s="1"/>
  <c r="E30" i="35"/>
  <c r="E28" i="35"/>
  <c r="W15" i="35"/>
  <c r="AA15" i="35" s="1"/>
  <c r="E33" i="35"/>
  <c r="E25" i="35"/>
  <c r="E35" i="35"/>
  <c r="E31" i="35"/>
  <c r="W31" i="35"/>
  <c r="AA31" i="35" s="1"/>
  <c r="E29" i="35"/>
  <c r="E18" i="35"/>
  <c r="E24" i="35"/>
  <c r="W27" i="35"/>
  <c r="AA27" i="35" s="1"/>
  <c r="W17" i="35"/>
  <c r="AA17" i="35" s="1"/>
  <c r="E34" i="35"/>
  <c r="E21" i="35"/>
  <c r="W29" i="35"/>
  <c r="AA29" i="35" s="1"/>
  <c r="W18" i="35"/>
  <c r="AA18" i="35" s="1"/>
  <c r="W24" i="35"/>
  <c r="AA24" i="35" s="1"/>
  <c r="E27" i="35"/>
  <c r="E17" i="35"/>
  <c r="W34" i="35"/>
  <c r="AA34" i="35" s="1"/>
  <c r="W21" i="35"/>
  <c r="AA21" i="35" s="1"/>
  <c r="W8" i="58"/>
  <c r="AA8" i="58" s="1"/>
  <c r="W10" i="56"/>
  <c r="AA10" i="56" s="1"/>
  <c r="AA95" i="58"/>
  <c r="W8" i="56"/>
  <c r="AA8" i="56" s="1"/>
  <c r="W11" i="58"/>
  <c r="AA11" i="58" s="1"/>
  <c r="W9" i="58"/>
  <c r="AA9" i="58" s="1"/>
  <c r="W11" i="56"/>
  <c r="AA11" i="56" s="1"/>
  <c r="E23" i="35"/>
  <c r="N8" i="56"/>
  <c r="N8" i="58"/>
  <c r="E11" i="58"/>
  <c r="E9" i="52"/>
  <c r="E9" i="58"/>
  <c r="W23" i="35"/>
  <c r="AA23" i="35" s="1"/>
  <c r="E11" i="56"/>
  <c r="E33" i="56"/>
  <c r="B8" i="35"/>
  <c r="B9" i="34"/>
  <c r="E10" i="52"/>
  <c r="E23" i="52"/>
  <c r="B8" i="52"/>
  <c r="F4" i="56" l="1"/>
  <c r="F2" i="52"/>
  <c r="F4" i="35" s="1"/>
  <c r="E7" i="43" l="1"/>
  <c r="Q12" i="21" l="1"/>
  <c r="Q13" i="21"/>
  <c r="Q14" i="21"/>
  <c r="Q15" i="21"/>
  <c r="Z49" i="22" l="1"/>
  <c r="Z19" i="22"/>
  <c r="Z50" i="22"/>
  <c r="Z20" i="22"/>
  <c r="Z45" i="22"/>
  <c r="Z15" i="22"/>
  <c r="Z51" i="22"/>
  <c r="Z21" i="22"/>
  <c r="Z48" i="22"/>
  <c r="Z18" i="22"/>
  <c r="Z47" i="22"/>
  <c r="Z17" i="22"/>
  <c r="Z46" i="22"/>
  <c r="Z16" i="22"/>
  <c r="T17" i="34"/>
  <c r="E1" i="30"/>
  <c r="H5" i="22" l="1"/>
  <c r="E5" i="43"/>
  <c r="F3" i="43"/>
  <c r="E3" i="43" s="1"/>
  <c r="C3" i="43"/>
  <c r="D3" i="43" s="1"/>
  <c r="V4" i="34" l="1"/>
  <c r="U4" i="34"/>
  <c r="T4" i="34"/>
  <c r="S4" i="34"/>
  <c r="Y375" i="34" l="1"/>
  <c r="N40" i="55" s="1"/>
  <c r="Y11" i="34"/>
  <c r="N10" i="52" s="1"/>
  <c r="Y9" i="34"/>
  <c r="N8" i="52" s="1"/>
  <c r="Y8" i="34"/>
  <c r="U5" i="20"/>
  <c r="U4" i="20"/>
  <c r="Y294" i="34" l="1"/>
  <c r="N293" i="52" s="1"/>
  <c r="Y224" i="34"/>
  <c r="N223" i="52" s="1"/>
  <c r="Y296" i="34"/>
  <c r="N295" i="52" s="1"/>
  <c r="Y261" i="34"/>
  <c r="N260" i="52" s="1"/>
  <c r="Y290" i="34"/>
  <c r="N289" i="52" s="1"/>
  <c r="Y80" i="34"/>
  <c r="N79" i="52" s="1"/>
  <c r="Y218" i="34"/>
  <c r="N217" i="52" s="1"/>
  <c r="Y382" i="34"/>
  <c r="N47" i="55" s="1"/>
  <c r="Y161" i="34"/>
  <c r="N160" i="52" s="1"/>
  <c r="Y71" i="34"/>
  <c r="N70" i="52" s="1"/>
  <c r="Y220" i="34"/>
  <c r="N219" i="52" s="1"/>
  <c r="Y497" i="34"/>
  <c r="N162" i="55" s="1"/>
  <c r="T13" i="34" l="1"/>
  <c r="T8" i="34"/>
  <c r="T9" i="34"/>
  <c r="T20" i="34"/>
  <c r="U3" i="20"/>
  <c r="U2" i="20"/>
  <c r="U1" i="20"/>
  <c r="N19" i="20"/>
  <c r="N12" i="20"/>
  <c r="O59" i="57" s="1"/>
  <c r="H49" i="64" l="1"/>
  <c r="H53" i="64"/>
  <c r="H57" i="64"/>
  <c r="H61" i="64"/>
  <c r="H40" i="64"/>
  <c r="H44" i="64"/>
  <c r="H30" i="64"/>
  <c r="H34" i="64"/>
  <c r="H11" i="64"/>
  <c r="H15" i="64"/>
  <c r="H19" i="64"/>
  <c r="H23" i="64"/>
  <c r="H124" i="58"/>
  <c r="H128" i="58"/>
  <c r="H132" i="58"/>
  <c r="H136" i="58"/>
  <c r="H98" i="58"/>
  <c r="H102" i="58"/>
  <c r="H106" i="58"/>
  <c r="H110" i="58"/>
  <c r="H114" i="58"/>
  <c r="H118" i="58"/>
  <c r="H96" i="58"/>
  <c r="H82" i="58"/>
  <c r="H86" i="58"/>
  <c r="H90" i="58"/>
  <c r="H94" i="58"/>
  <c r="H68" i="58"/>
  <c r="H72" i="58"/>
  <c r="H76" i="58"/>
  <c r="H40" i="58"/>
  <c r="H44" i="58"/>
  <c r="H48" i="58"/>
  <c r="H52" i="58"/>
  <c r="H56" i="58"/>
  <c r="H60" i="58"/>
  <c r="H37" i="58"/>
  <c r="H14" i="58"/>
  <c r="H18" i="58"/>
  <c r="H22" i="58"/>
  <c r="H26" i="58"/>
  <c r="H30" i="58"/>
  <c r="H34" i="58"/>
  <c r="G154" i="56"/>
  <c r="G158" i="56"/>
  <c r="G162" i="56"/>
  <c r="G166" i="56"/>
  <c r="G170" i="56"/>
  <c r="G174" i="56"/>
  <c r="G178" i="56"/>
  <c r="G122" i="56"/>
  <c r="G126" i="56"/>
  <c r="G130" i="56"/>
  <c r="G134" i="56"/>
  <c r="G138" i="56"/>
  <c r="G142" i="56"/>
  <c r="G146" i="56"/>
  <c r="G119" i="56"/>
  <c r="G115" i="56"/>
  <c r="G91" i="56"/>
  <c r="G95" i="56"/>
  <c r="G99" i="56"/>
  <c r="G103" i="56"/>
  <c r="G107" i="56"/>
  <c r="G76" i="56"/>
  <c r="G80" i="56"/>
  <c r="G84" i="56"/>
  <c r="G88" i="56"/>
  <c r="G57" i="56"/>
  <c r="G61" i="56"/>
  <c r="G65" i="56"/>
  <c r="G69" i="56"/>
  <c r="G73" i="56"/>
  <c r="G18" i="56"/>
  <c r="G22" i="56"/>
  <c r="G26" i="56"/>
  <c r="G30" i="56"/>
  <c r="H59" i="64"/>
  <c r="H50" i="64"/>
  <c r="H54" i="64"/>
  <c r="H58" i="64"/>
  <c r="H46" i="64"/>
  <c r="H41" i="64"/>
  <c r="H37" i="64"/>
  <c r="H31" i="64"/>
  <c r="H35" i="64"/>
  <c r="H12" i="64"/>
  <c r="H16" i="64"/>
  <c r="H20" i="64"/>
  <c r="H24" i="64"/>
  <c r="H125" i="58"/>
  <c r="H129" i="58"/>
  <c r="H133" i="58"/>
  <c r="H137" i="58"/>
  <c r="H99" i="58"/>
  <c r="H103" i="58"/>
  <c r="H107" i="58"/>
  <c r="H111" i="58"/>
  <c r="H115" i="58"/>
  <c r="H119" i="58"/>
  <c r="H79" i="58"/>
  <c r="H83" i="58"/>
  <c r="H87" i="58"/>
  <c r="H91" i="58"/>
  <c r="H78" i="58"/>
  <c r="H69" i="58"/>
  <c r="H73" i="58"/>
  <c r="H65" i="58"/>
  <c r="H41" i="58"/>
  <c r="H45" i="58"/>
  <c r="H49" i="58"/>
  <c r="H53" i="58"/>
  <c r="H57" i="58"/>
  <c r="H61" i="58"/>
  <c r="H11" i="58"/>
  <c r="H15" i="58"/>
  <c r="H19" i="58"/>
  <c r="H23" i="58"/>
  <c r="H27" i="58"/>
  <c r="H31" i="58"/>
  <c r="H35" i="58"/>
  <c r="G155" i="56"/>
  <c r="G159" i="56"/>
  <c r="G163" i="56"/>
  <c r="G167" i="56"/>
  <c r="G171" i="56"/>
  <c r="G175" i="56"/>
  <c r="G151" i="56"/>
  <c r="G123" i="56"/>
  <c r="G127" i="56"/>
  <c r="G131" i="56"/>
  <c r="G135" i="56"/>
  <c r="G139" i="56"/>
  <c r="G143" i="56"/>
  <c r="G147" i="56"/>
  <c r="G112" i="56"/>
  <c r="G116" i="56"/>
  <c r="G92" i="56"/>
  <c r="G96" i="56"/>
  <c r="G100" i="56"/>
  <c r="G104" i="56"/>
  <c r="G108" i="56"/>
  <c r="G77" i="56"/>
  <c r="G81" i="56"/>
  <c r="G85" i="56"/>
  <c r="G75" i="56"/>
  <c r="G58" i="56"/>
  <c r="G62" i="56"/>
  <c r="G66" i="56"/>
  <c r="G70" i="56"/>
  <c r="G54" i="56"/>
  <c r="G19" i="56"/>
  <c r="G23" i="56"/>
  <c r="G27" i="56"/>
  <c r="G31" i="56"/>
  <c r="H47" i="64"/>
  <c r="H51" i="64"/>
  <c r="H55" i="64"/>
  <c r="H38" i="64"/>
  <c r="H42" i="64"/>
  <c r="H60" i="64"/>
  <c r="H29" i="64"/>
  <c r="H18" i="64"/>
  <c r="H10" i="64"/>
  <c r="H131" i="58"/>
  <c r="H97" i="58"/>
  <c r="H105" i="58"/>
  <c r="H113" i="58"/>
  <c r="H121" i="58"/>
  <c r="H85" i="58"/>
  <c r="H93" i="58"/>
  <c r="H71" i="58"/>
  <c r="H39" i="58"/>
  <c r="H47" i="58"/>
  <c r="H55" i="58"/>
  <c r="H63" i="58"/>
  <c r="H17" i="58"/>
  <c r="H25" i="58"/>
  <c r="H33" i="58"/>
  <c r="G157" i="56"/>
  <c r="G165" i="56"/>
  <c r="G173" i="56"/>
  <c r="G121" i="56"/>
  <c r="G129" i="56"/>
  <c r="G137" i="56"/>
  <c r="G145" i="56"/>
  <c r="G114" i="56"/>
  <c r="G94" i="56"/>
  <c r="G102" i="56"/>
  <c r="G90" i="56"/>
  <c r="G83" i="56"/>
  <c r="G56" i="56"/>
  <c r="G64" i="56"/>
  <c r="G72" i="56"/>
  <c r="G21" i="56"/>
  <c r="G29" i="56"/>
  <c r="H48" i="64"/>
  <c r="H39" i="64"/>
  <c r="H32" i="64"/>
  <c r="H13" i="64"/>
  <c r="H21" i="64"/>
  <c r="H126" i="58"/>
  <c r="H134" i="58"/>
  <c r="H100" i="58"/>
  <c r="H108" i="58"/>
  <c r="H116" i="58"/>
  <c r="H80" i="58"/>
  <c r="H88" i="58"/>
  <c r="H66" i="58"/>
  <c r="H74" i="58"/>
  <c r="H42" i="58"/>
  <c r="H50" i="58"/>
  <c r="H58" i="58"/>
  <c r="H12" i="58"/>
  <c r="H20" i="58"/>
  <c r="H28" i="58"/>
  <c r="G152" i="56"/>
  <c r="G160" i="56"/>
  <c r="G168" i="56"/>
  <c r="G176" i="56"/>
  <c r="G124" i="56"/>
  <c r="G132" i="56"/>
  <c r="G140" i="56"/>
  <c r="G148" i="56"/>
  <c r="G97" i="56"/>
  <c r="G105" i="56"/>
  <c r="G78" i="56"/>
  <c r="G86" i="56"/>
  <c r="G59" i="56"/>
  <c r="H10" i="58"/>
  <c r="G24" i="56"/>
  <c r="H52" i="64"/>
  <c r="H33" i="64"/>
  <c r="H22" i="64"/>
  <c r="H135" i="58"/>
  <c r="H109" i="58"/>
  <c r="H81" i="58"/>
  <c r="H89" i="58"/>
  <c r="H75" i="58"/>
  <c r="H51" i="58"/>
  <c r="H13" i="58"/>
  <c r="H29" i="58"/>
  <c r="G161" i="56"/>
  <c r="G117" i="56"/>
  <c r="G67" i="56"/>
  <c r="G32" i="56"/>
  <c r="H43" i="64"/>
  <c r="H14" i="64"/>
  <c r="H127" i="58"/>
  <c r="H101" i="58"/>
  <c r="H117" i="58"/>
  <c r="H67" i="58"/>
  <c r="H43" i="58"/>
  <c r="H59" i="58"/>
  <c r="H21" i="58"/>
  <c r="G153" i="56"/>
  <c r="G169" i="56"/>
  <c r="H56" i="64"/>
  <c r="H25" i="64"/>
  <c r="H112" i="58"/>
  <c r="H70" i="58"/>
  <c r="H62" i="58"/>
  <c r="G156" i="56"/>
  <c r="G120" i="56"/>
  <c r="G136" i="56"/>
  <c r="G113" i="56"/>
  <c r="G101" i="56"/>
  <c r="G82" i="56"/>
  <c r="G63" i="56"/>
  <c r="G20" i="56"/>
  <c r="H84" i="58"/>
  <c r="H24" i="58"/>
  <c r="G128" i="56"/>
  <c r="G93" i="56"/>
  <c r="G109" i="56"/>
  <c r="G28" i="56"/>
  <c r="H17" i="64"/>
  <c r="H92" i="58"/>
  <c r="H32" i="58"/>
  <c r="G133" i="56"/>
  <c r="G149" i="56"/>
  <c r="G60" i="56"/>
  <c r="G33" i="56"/>
  <c r="H28" i="64"/>
  <c r="H130" i="58"/>
  <c r="H120" i="58"/>
  <c r="H38" i="58"/>
  <c r="H16" i="58"/>
  <c r="G164" i="56"/>
  <c r="G125" i="56"/>
  <c r="G141" i="56"/>
  <c r="G111" i="56"/>
  <c r="G106" i="56"/>
  <c r="G87" i="56"/>
  <c r="G68" i="56"/>
  <c r="G25" i="56"/>
  <c r="H27" i="64"/>
  <c r="H123" i="58"/>
  <c r="H46" i="58"/>
  <c r="G172" i="56"/>
  <c r="G144" i="56"/>
  <c r="G55" i="56"/>
  <c r="G71" i="56"/>
  <c r="H104" i="58"/>
  <c r="H54" i="58"/>
  <c r="G177" i="56"/>
  <c r="G98" i="56"/>
  <c r="G79" i="56"/>
  <c r="H20" i="35"/>
  <c r="H32" i="35"/>
  <c r="H26" i="35"/>
  <c r="H30" i="35"/>
  <c r="H34" i="35"/>
  <c r="H22" i="35"/>
  <c r="H27" i="35"/>
  <c r="H31" i="35"/>
  <c r="H35" i="35"/>
  <c r="H23" i="35"/>
  <c r="H28" i="35"/>
  <c r="H36" i="35"/>
  <c r="H25" i="35"/>
  <c r="H29" i="35"/>
  <c r="H33" i="35"/>
  <c r="H21" i="35"/>
  <c r="O58" i="65"/>
  <c r="G58" i="64" s="1"/>
  <c r="O46" i="65"/>
  <c r="G46" i="64" s="1"/>
  <c r="O38" i="65"/>
  <c r="G38" i="64" s="1"/>
  <c r="O26" i="65"/>
  <c r="O18" i="65"/>
  <c r="G18" i="64" s="1"/>
  <c r="O10" i="65"/>
  <c r="G10" i="64" s="1"/>
  <c r="O131" i="57"/>
  <c r="G131" i="58" s="1"/>
  <c r="O127" i="57"/>
  <c r="G127" i="58" s="1"/>
  <c r="O119" i="57"/>
  <c r="G119" i="58" s="1"/>
  <c r="O107" i="57"/>
  <c r="G107" i="58" s="1"/>
  <c r="O99" i="57"/>
  <c r="G99" i="58" s="1"/>
  <c r="O87" i="57"/>
  <c r="G87" i="58" s="1"/>
  <c r="O75" i="57"/>
  <c r="G75" i="58" s="1"/>
  <c r="O63" i="57"/>
  <c r="G63" i="58" s="1"/>
  <c r="O51" i="57"/>
  <c r="G51" i="58" s="1"/>
  <c r="O39" i="57"/>
  <c r="G39" i="58" s="1"/>
  <c r="O26" i="57"/>
  <c r="G26" i="58" s="1"/>
  <c r="O18" i="57"/>
  <c r="G18" i="58" s="1"/>
  <c r="O130" i="57"/>
  <c r="G130" i="58" s="1"/>
  <c r="O118" i="57"/>
  <c r="G118" i="58" s="1"/>
  <c r="O106" i="57"/>
  <c r="G106" i="58" s="1"/>
  <c r="O61" i="65"/>
  <c r="G61" i="64" s="1"/>
  <c r="O57" i="65"/>
  <c r="G57" i="64" s="1"/>
  <c r="O53" i="65"/>
  <c r="G53" i="64" s="1"/>
  <c r="O49" i="65"/>
  <c r="G49" i="64" s="1"/>
  <c r="O45" i="65"/>
  <c r="O41" i="65"/>
  <c r="G41" i="64" s="1"/>
  <c r="O37" i="65"/>
  <c r="G37" i="64" s="1"/>
  <c r="O33" i="65"/>
  <c r="G33" i="64" s="1"/>
  <c r="O29" i="65"/>
  <c r="G29" i="64" s="1"/>
  <c r="O25" i="65"/>
  <c r="G25" i="64" s="1"/>
  <c r="O21" i="65"/>
  <c r="G21" i="64" s="1"/>
  <c r="O17" i="65"/>
  <c r="G17" i="64" s="1"/>
  <c r="O13" i="65"/>
  <c r="G13" i="64" s="1"/>
  <c r="O60" i="65"/>
  <c r="G60" i="64" s="1"/>
  <c r="O56" i="65"/>
  <c r="G56" i="64" s="1"/>
  <c r="O52" i="65"/>
  <c r="G52" i="64" s="1"/>
  <c r="O48" i="65"/>
  <c r="G48" i="64" s="1"/>
  <c r="O44" i="65"/>
  <c r="G44" i="64" s="1"/>
  <c r="O40" i="65"/>
  <c r="G40" i="64" s="1"/>
  <c r="O36" i="65"/>
  <c r="O32" i="65"/>
  <c r="G32" i="64" s="1"/>
  <c r="O28" i="65"/>
  <c r="G28" i="64" s="1"/>
  <c r="O24" i="65"/>
  <c r="G24" i="64" s="1"/>
  <c r="O20" i="65"/>
  <c r="G20" i="64" s="1"/>
  <c r="O16" i="65"/>
  <c r="G16" i="64" s="1"/>
  <c r="O12" i="65"/>
  <c r="G12" i="64" s="1"/>
  <c r="O137" i="57"/>
  <c r="G137" i="58" s="1"/>
  <c r="O133" i="57"/>
  <c r="G133" i="58" s="1"/>
  <c r="O129" i="57"/>
  <c r="G129" i="58" s="1"/>
  <c r="O125" i="57"/>
  <c r="G125" i="58" s="1"/>
  <c r="O121" i="57"/>
  <c r="G121" i="58" s="1"/>
  <c r="O117" i="57"/>
  <c r="G117" i="58" s="1"/>
  <c r="O113" i="57"/>
  <c r="G113" i="58" s="1"/>
  <c r="O109" i="57"/>
  <c r="G109" i="58" s="1"/>
  <c r="O105" i="57"/>
  <c r="G105" i="58" s="1"/>
  <c r="O101" i="57"/>
  <c r="G101" i="58" s="1"/>
  <c r="O97" i="57"/>
  <c r="G97" i="58" s="1"/>
  <c r="O93" i="57"/>
  <c r="G93" i="58" s="1"/>
  <c r="O89" i="57"/>
  <c r="G89" i="58" s="1"/>
  <c r="O85" i="57"/>
  <c r="G85" i="58" s="1"/>
  <c r="O81" i="57"/>
  <c r="G81" i="58" s="1"/>
  <c r="O77" i="57"/>
  <c r="O73" i="57"/>
  <c r="G73" i="58" s="1"/>
  <c r="O69" i="57"/>
  <c r="G69" i="58" s="1"/>
  <c r="O65" i="57"/>
  <c r="G65" i="58" s="1"/>
  <c r="O61" i="57"/>
  <c r="G61" i="58" s="1"/>
  <c r="O57" i="57"/>
  <c r="G57" i="58" s="1"/>
  <c r="O53" i="57"/>
  <c r="G53" i="58" s="1"/>
  <c r="O49" i="57"/>
  <c r="G49" i="58" s="1"/>
  <c r="O45" i="57"/>
  <c r="G45" i="58" s="1"/>
  <c r="O41" i="57"/>
  <c r="G41" i="58" s="1"/>
  <c r="O37" i="57"/>
  <c r="G37" i="58" s="1"/>
  <c r="O32" i="57"/>
  <c r="G32" i="58" s="1"/>
  <c r="O28" i="57"/>
  <c r="G28" i="58" s="1"/>
  <c r="O24" i="57"/>
  <c r="G24" i="58" s="1"/>
  <c r="O20" i="57"/>
  <c r="G20" i="58" s="1"/>
  <c r="O16" i="57"/>
  <c r="G16" i="58" s="1"/>
  <c r="O12" i="57"/>
  <c r="G12" i="58" s="1"/>
  <c r="O95" i="57"/>
  <c r="O83" i="57"/>
  <c r="G83" i="58" s="1"/>
  <c r="O67" i="57"/>
  <c r="G67" i="58" s="1"/>
  <c r="G59" i="58"/>
  <c r="O47" i="57"/>
  <c r="G47" i="58" s="1"/>
  <c r="O34" i="57"/>
  <c r="G34" i="58" s="1"/>
  <c r="O22" i="57"/>
  <c r="G22" i="58" s="1"/>
  <c r="O10" i="57"/>
  <c r="G10" i="58" s="1"/>
  <c r="O126" i="57"/>
  <c r="G126" i="58" s="1"/>
  <c r="O110" i="57"/>
  <c r="G110" i="58" s="1"/>
  <c r="O59" i="65"/>
  <c r="G59" i="64" s="1"/>
  <c r="O55" i="65"/>
  <c r="G55" i="64" s="1"/>
  <c r="O51" i="65"/>
  <c r="G51" i="64" s="1"/>
  <c r="O47" i="65"/>
  <c r="G47" i="64" s="1"/>
  <c r="O43" i="65"/>
  <c r="G43" i="64" s="1"/>
  <c r="O39" i="65"/>
  <c r="G39" i="64" s="1"/>
  <c r="O35" i="65"/>
  <c r="G35" i="64" s="1"/>
  <c r="O31" i="65"/>
  <c r="G31" i="64" s="1"/>
  <c r="O27" i="65"/>
  <c r="G27" i="64" s="1"/>
  <c r="O23" i="65"/>
  <c r="G23" i="64" s="1"/>
  <c r="O19" i="65"/>
  <c r="G19" i="64" s="1"/>
  <c r="O15" i="65"/>
  <c r="G15" i="64" s="1"/>
  <c r="O11" i="65"/>
  <c r="G11" i="64" s="1"/>
  <c r="O136" i="57"/>
  <c r="G136" i="58" s="1"/>
  <c r="O132" i="57"/>
  <c r="G132" i="58" s="1"/>
  <c r="O128" i="57"/>
  <c r="G128" i="58" s="1"/>
  <c r="O124" i="57"/>
  <c r="G124" i="58" s="1"/>
  <c r="O120" i="57"/>
  <c r="G120" i="58" s="1"/>
  <c r="O116" i="57"/>
  <c r="G116" i="58" s="1"/>
  <c r="O112" i="57"/>
  <c r="G112" i="58" s="1"/>
  <c r="O108" i="57"/>
  <c r="G108" i="58" s="1"/>
  <c r="O104" i="57"/>
  <c r="G104" i="58" s="1"/>
  <c r="O100" i="57"/>
  <c r="G100" i="58" s="1"/>
  <c r="O96" i="57"/>
  <c r="G96" i="58" s="1"/>
  <c r="O92" i="57"/>
  <c r="G92" i="58" s="1"/>
  <c r="O88" i="57"/>
  <c r="G88" i="58" s="1"/>
  <c r="O84" i="57"/>
  <c r="G84" i="58" s="1"/>
  <c r="O80" i="57"/>
  <c r="G80" i="58" s="1"/>
  <c r="O76" i="57"/>
  <c r="G76" i="58" s="1"/>
  <c r="O72" i="57"/>
  <c r="G72" i="58" s="1"/>
  <c r="O68" i="57"/>
  <c r="G68" i="58" s="1"/>
  <c r="O64" i="57"/>
  <c r="O60" i="57"/>
  <c r="G60" i="58" s="1"/>
  <c r="O56" i="57"/>
  <c r="G56" i="58" s="1"/>
  <c r="O52" i="57"/>
  <c r="G52" i="58" s="1"/>
  <c r="O48" i="57"/>
  <c r="G48" i="58" s="1"/>
  <c r="O44" i="57"/>
  <c r="G44" i="58" s="1"/>
  <c r="O40" i="57"/>
  <c r="G40" i="58" s="1"/>
  <c r="O35" i="57"/>
  <c r="G35" i="58" s="1"/>
  <c r="O31" i="57"/>
  <c r="G31" i="58" s="1"/>
  <c r="O27" i="57"/>
  <c r="G27" i="58" s="1"/>
  <c r="O23" i="57"/>
  <c r="G23" i="58" s="1"/>
  <c r="O19" i="57"/>
  <c r="G19" i="58" s="1"/>
  <c r="O15" i="57"/>
  <c r="G15" i="58" s="1"/>
  <c r="O11" i="57"/>
  <c r="G11" i="58" s="1"/>
  <c r="O54" i="65"/>
  <c r="G54" i="64" s="1"/>
  <c r="O50" i="65"/>
  <c r="G50" i="64" s="1"/>
  <c r="O42" i="65"/>
  <c r="G42" i="64" s="1"/>
  <c r="O34" i="65"/>
  <c r="G34" i="64" s="1"/>
  <c r="O30" i="65"/>
  <c r="G30" i="64" s="1"/>
  <c r="O22" i="65"/>
  <c r="G22" i="64" s="1"/>
  <c r="O14" i="65"/>
  <c r="G14" i="64" s="1"/>
  <c r="O135" i="57"/>
  <c r="G135" i="58" s="1"/>
  <c r="O123" i="57"/>
  <c r="G123" i="58" s="1"/>
  <c r="O115" i="57"/>
  <c r="G115" i="58" s="1"/>
  <c r="O111" i="57"/>
  <c r="G111" i="58" s="1"/>
  <c r="O103" i="57"/>
  <c r="G103" i="58" s="1"/>
  <c r="O91" i="57"/>
  <c r="G91" i="58" s="1"/>
  <c r="O79" i="57"/>
  <c r="G79" i="58" s="1"/>
  <c r="O71" i="57"/>
  <c r="G71" i="58" s="1"/>
  <c r="O55" i="57"/>
  <c r="G55" i="58" s="1"/>
  <c r="O43" i="57"/>
  <c r="G43" i="58" s="1"/>
  <c r="O30" i="57"/>
  <c r="G30" i="58" s="1"/>
  <c r="O14" i="57"/>
  <c r="G14" i="58" s="1"/>
  <c r="O134" i="57"/>
  <c r="G134" i="58" s="1"/>
  <c r="O122" i="57"/>
  <c r="O114" i="57"/>
  <c r="G114" i="58" s="1"/>
  <c r="O90" i="57"/>
  <c r="G90" i="58" s="1"/>
  <c r="O74" i="57"/>
  <c r="G74" i="58" s="1"/>
  <c r="O58" i="57"/>
  <c r="G58" i="58" s="1"/>
  <c r="O42" i="57"/>
  <c r="G42" i="58" s="1"/>
  <c r="O25" i="57"/>
  <c r="G25" i="58" s="1"/>
  <c r="O102" i="57"/>
  <c r="G102" i="58" s="1"/>
  <c r="O86" i="57"/>
  <c r="G86" i="58" s="1"/>
  <c r="O70" i="57"/>
  <c r="G70" i="58" s="1"/>
  <c r="O54" i="57"/>
  <c r="G54" i="58" s="1"/>
  <c r="O38" i="57"/>
  <c r="G38" i="58" s="1"/>
  <c r="O21" i="57"/>
  <c r="G21" i="58" s="1"/>
  <c r="O98" i="57"/>
  <c r="G98" i="58" s="1"/>
  <c r="O82" i="57"/>
  <c r="G82" i="58" s="1"/>
  <c r="O66" i="57"/>
  <c r="G66" i="58" s="1"/>
  <c r="O50" i="57"/>
  <c r="G50" i="58" s="1"/>
  <c r="O33" i="57"/>
  <c r="G33" i="58" s="1"/>
  <c r="O17" i="57"/>
  <c r="G17" i="58" s="1"/>
  <c r="O94" i="57"/>
  <c r="G94" i="58" s="1"/>
  <c r="O78" i="57"/>
  <c r="G78" i="58" s="1"/>
  <c r="O62" i="57"/>
  <c r="G62" i="58" s="1"/>
  <c r="O46" i="57"/>
  <c r="G46" i="58" s="1"/>
  <c r="O29" i="57"/>
  <c r="G29" i="58" s="1"/>
  <c r="O13" i="57"/>
  <c r="G13" i="58" s="1"/>
  <c r="O11" i="52"/>
  <c r="O179" i="55"/>
  <c r="H178" i="56" s="1"/>
  <c r="O172" i="55"/>
  <c r="H171" i="56" s="1"/>
  <c r="O150" i="55"/>
  <c r="H149" i="56" s="1"/>
  <c r="O146" i="55"/>
  <c r="H145" i="56" s="1"/>
  <c r="O141" i="55"/>
  <c r="H140" i="56" s="1"/>
  <c r="O134" i="55"/>
  <c r="H133" i="56" s="1"/>
  <c r="O125" i="55"/>
  <c r="H124" i="56" s="1"/>
  <c r="O120" i="55"/>
  <c r="H119" i="56" s="1"/>
  <c r="O114" i="55"/>
  <c r="H113" i="56" s="1"/>
  <c r="O110" i="55"/>
  <c r="H109" i="56" s="1"/>
  <c r="O104" i="55"/>
  <c r="H103" i="56" s="1"/>
  <c r="O81" i="55"/>
  <c r="H80" i="56" s="1"/>
  <c r="O71" i="55"/>
  <c r="H70" i="56" s="1"/>
  <c r="O63" i="55"/>
  <c r="H62" i="56" s="1"/>
  <c r="O36" i="55"/>
  <c r="O30" i="55"/>
  <c r="H30" i="56" s="1"/>
  <c r="O24" i="55"/>
  <c r="H24" i="56" s="1"/>
  <c r="O177" i="55"/>
  <c r="H176" i="56" s="1"/>
  <c r="O163" i="55"/>
  <c r="H162" i="56" s="1"/>
  <c r="O156" i="55"/>
  <c r="H155" i="56" s="1"/>
  <c r="O138" i="55"/>
  <c r="H137" i="56" s="1"/>
  <c r="O115" i="55"/>
  <c r="H114" i="56" s="1"/>
  <c r="O100" i="55"/>
  <c r="H99" i="56" s="1"/>
  <c r="O92" i="55"/>
  <c r="H91" i="56" s="1"/>
  <c r="O85" i="55"/>
  <c r="H84" i="56" s="1"/>
  <c r="O72" i="55"/>
  <c r="H71" i="56" s="1"/>
  <c r="O56" i="55"/>
  <c r="H55" i="56" s="1"/>
  <c r="O50" i="55"/>
  <c r="O42" i="55"/>
  <c r="O28" i="55"/>
  <c r="H28" i="56" s="1"/>
  <c r="O13" i="55"/>
  <c r="O174" i="55"/>
  <c r="H173" i="56" s="1"/>
  <c r="O135" i="55"/>
  <c r="H134" i="56" s="1"/>
  <c r="O116" i="55"/>
  <c r="H115" i="56" s="1"/>
  <c r="O75" i="55"/>
  <c r="O57" i="55"/>
  <c r="H56" i="56" s="1"/>
  <c r="O157" i="55"/>
  <c r="H156" i="56" s="1"/>
  <c r="O95" i="55"/>
  <c r="H94" i="56" s="1"/>
  <c r="O53" i="55"/>
  <c r="O45" i="55"/>
  <c r="O86" i="55"/>
  <c r="H85" i="56" s="1"/>
  <c r="O15" i="55"/>
  <c r="O169" i="55"/>
  <c r="H168" i="56" s="1"/>
  <c r="O136" i="55"/>
  <c r="H135" i="56" s="1"/>
  <c r="O122" i="55"/>
  <c r="H121" i="56" s="1"/>
  <c r="O111" i="55"/>
  <c r="O76" i="55"/>
  <c r="H75" i="56" s="1"/>
  <c r="O31" i="55"/>
  <c r="H31" i="56" s="1"/>
  <c r="O20" i="55"/>
  <c r="H20" i="56" s="1"/>
  <c r="O126" i="55"/>
  <c r="H125" i="56" s="1"/>
  <c r="O94" i="55"/>
  <c r="H93" i="56" s="1"/>
  <c r="O60" i="55"/>
  <c r="H59" i="56" s="1"/>
  <c r="O37" i="55"/>
  <c r="O139" i="55"/>
  <c r="H138" i="56" s="1"/>
  <c r="O79" i="55"/>
  <c r="H78" i="56" s="1"/>
  <c r="O18" i="55"/>
  <c r="H18" i="56" s="1"/>
  <c r="O151" i="55"/>
  <c r="O176" i="55"/>
  <c r="H175" i="56" s="1"/>
  <c r="O171" i="55"/>
  <c r="H170" i="56" s="1"/>
  <c r="O149" i="55"/>
  <c r="H148" i="56" s="1"/>
  <c r="O145" i="55"/>
  <c r="H144" i="56" s="1"/>
  <c r="O140" i="55"/>
  <c r="H139" i="56" s="1"/>
  <c r="O133" i="55"/>
  <c r="H132" i="56" s="1"/>
  <c r="O124" i="55"/>
  <c r="H123" i="56" s="1"/>
  <c r="O119" i="55"/>
  <c r="O113" i="55"/>
  <c r="H112" i="56" s="1"/>
  <c r="O107" i="55"/>
  <c r="H106" i="56" s="1"/>
  <c r="O84" i="55"/>
  <c r="H83" i="56" s="1"/>
  <c r="O80" i="55"/>
  <c r="H79" i="56" s="1"/>
  <c r="O70" i="55"/>
  <c r="H69" i="56" s="1"/>
  <c r="O62" i="55"/>
  <c r="H61" i="56" s="1"/>
  <c r="O35" i="55"/>
  <c r="O27" i="55"/>
  <c r="H27" i="56" s="1"/>
  <c r="O23" i="55"/>
  <c r="H23" i="56" s="1"/>
  <c r="O167" i="55"/>
  <c r="H166" i="56" s="1"/>
  <c r="O161" i="55"/>
  <c r="H160" i="56" s="1"/>
  <c r="O155" i="55"/>
  <c r="H154" i="56" s="1"/>
  <c r="O131" i="55"/>
  <c r="H130" i="56" s="1"/>
  <c r="O108" i="55"/>
  <c r="H107" i="56" s="1"/>
  <c r="O98" i="55"/>
  <c r="H97" i="56" s="1"/>
  <c r="O90" i="55"/>
  <c r="O78" i="55"/>
  <c r="H77" i="56" s="1"/>
  <c r="O68" i="55"/>
  <c r="H67" i="56" s="1"/>
  <c r="O55" i="55"/>
  <c r="H54" i="56" s="1"/>
  <c r="O48" i="55"/>
  <c r="O41" i="55"/>
  <c r="O12" i="55"/>
  <c r="O168" i="55"/>
  <c r="H167" i="56" s="1"/>
  <c r="O132" i="55"/>
  <c r="H131" i="56" s="1"/>
  <c r="O109" i="55"/>
  <c r="H108" i="56" s="1"/>
  <c r="O69" i="55"/>
  <c r="H68" i="56" s="1"/>
  <c r="O29" i="55"/>
  <c r="H29" i="56" s="1"/>
  <c r="O164" i="55"/>
  <c r="H163" i="56" s="1"/>
  <c r="O153" i="55"/>
  <c r="H152" i="56" s="1"/>
  <c r="O93" i="55"/>
  <c r="H92" i="56" s="1"/>
  <c r="O51" i="55"/>
  <c r="O43" i="55"/>
  <c r="O38" i="55"/>
  <c r="O22" i="55"/>
  <c r="H22" i="56" s="1"/>
  <c r="O162" i="55"/>
  <c r="H161" i="56" s="1"/>
  <c r="O99" i="55"/>
  <c r="H98" i="56" s="1"/>
  <c r="O49" i="55"/>
  <c r="O142" i="55"/>
  <c r="H141" i="56" s="1"/>
  <c r="O117" i="55"/>
  <c r="H116" i="56" s="1"/>
  <c r="O82" i="55"/>
  <c r="H81" i="56" s="1"/>
  <c r="O58" i="55"/>
  <c r="H57" i="56" s="1"/>
  <c r="O158" i="55"/>
  <c r="H157" i="56" s="1"/>
  <c r="O101" i="55"/>
  <c r="H100" i="56" s="1"/>
  <c r="O87" i="55"/>
  <c r="H86" i="56" s="1"/>
  <c r="O44" i="55"/>
  <c r="O178" i="55"/>
  <c r="H177" i="56" s="1"/>
  <c r="O61" i="55"/>
  <c r="H60" i="56" s="1"/>
  <c r="O97" i="55"/>
  <c r="H96" i="56" s="1"/>
  <c r="O47" i="55"/>
  <c r="O175" i="55"/>
  <c r="H174" i="56" s="1"/>
  <c r="O170" i="55"/>
  <c r="H169" i="56" s="1"/>
  <c r="O148" i="55"/>
  <c r="H147" i="56" s="1"/>
  <c r="O144" i="55"/>
  <c r="H143" i="56" s="1"/>
  <c r="O137" i="55"/>
  <c r="H136" i="56" s="1"/>
  <c r="O130" i="55"/>
  <c r="H129" i="56" s="1"/>
  <c r="O123" i="55"/>
  <c r="H122" i="56" s="1"/>
  <c r="O118" i="55"/>
  <c r="H117" i="56" s="1"/>
  <c r="O112" i="55"/>
  <c r="H111" i="56" s="1"/>
  <c r="O106" i="55"/>
  <c r="H105" i="56" s="1"/>
  <c r="O83" i="55"/>
  <c r="H82" i="56" s="1"/>
  <c r="O77" i="55"/>
  <c r="H76" i="56" s="1"/>
  <c r="O67" i="55"/>
  <c r="H66" i="56" s="1"/>
  <c r="O59" i="55"/>
  <c r="H58" i="56" s="1"/>
  <c r="O32" i="55"/>
  <c r="H32" i="56" s="1"/>
  <c r="O26" i="55"/>
  <c r="H26" i="56" s="1"/>
  <c r="O21" i="55"/>
  <c r="H21" i="56" s="1"/>
  <c r="O166" i="55"/>
  <c r="H165" i="56" s="1"/>
  <c r="O160" i="55"/>
  <c r="H159" i="56" s="1"/>
  <c r="O154" i="55"/>
  <c r="H153" i="56" s="1"/>
  <c r="O127" i="55"/>
  <c r="H126" i="56" s="1"/>
  <c r="O102" i="55"/>
  <c r="H101" i="56" s="1"/>
  <c r="O96" i="55"/>
  <c r="H95" i="56" s="1"/>
  <c r="O89" i="55"/>
  <c r="H88" i="56" s="1"/>
  <c r="O74" i="55"/>
  <c r="H73" i="56" s="1"/>
  <c r="O64" i="55"/>
  <c r="H63" i="56" s="1"/>
  <c r="O54" i="55"/>
  <c r="O46" i="55"/>
  <c r="O39" i="55"/>
  <c r="O16" i="55"/>
  <c r="O11" i="55"/>
  <c r="O143" i="55"/>
  <c r="H142" i="56" s="1"/>
  <c r="O128" i="55"/>
  <c r="H127" i="56" s="1"/>
  <c r="O103" i="55"/>
  <c r="H102" i="56" s="1"/>
  <c r="O65" i="55"/>
  <c r="H64" i="56" s="1"/>
  <c r="O33" i="55"/>
  <c r="H33" i="56" s="1"/>
  <c r="O91" i="55"/>
  <c r="H90" i="56" s="1"/>
  <c r="O40" i="55"/>
  <c r="O173" i="55"/>
  <c r="H172" i="56" s="1"/>
  <c r="O147" i="55"/>
  <c r="H146" i="56" s="1"/>
  <c r="O129" i="55"/>
  <c r="H128" i="56" s="1"/>
  <c r="O105" i="55"/>
  <c r="H104" i="56" s="1"/>
  <c r="O66" i="55"/>
  <c r="H65" i="56" s="1"/>
  <c r="O25" i="55"/>
  <c r="H25" i="56" s="1"/>
  <c r="O165" i="55"/>
  <c r="H164" i="56" s="1"/>
  <c r="O152" i="55"/>
  <c r="H151" i="56" s="1"/>
  <c r="O73" i="55"/>
  <c r="H72" i="56" s="1"/>
  <c r="O52" i="55"/>
  <c r="O14" i="55"/>
  <c r="O121" i="55"/>
  <c r="H120" i="56" s="1"/>
  <c r="O159" i="55"/>
  <c r="H158" i="56" s="1"/>
  <c r="O88" i="55"/>
  <c r="H87" i="56" s="1"/>
  <c r="O336" i="52"/>
  <c r="O330" i="52"/>
  <c r="O325" i="52"/>
  <c r="O321" i="52"/>
  <c r="O317" i="52"/>
  <c r="O311" i="52"/>
  <c r="O305" i="52"/>
  <c r="O284" i="52"/>
  <c r="O280" i="52"/>
  <c r="O275" i="52"/>
  <c r="O335" i="52"/>
  <c r="O329" i="52"/>
  <c r="O324" i="52"/>
  <c r="O320" i="52"/>
  <c r="O314" i="52"/>
  <c r="O310" i="52"/>
  <c r="O304" i="52"/>
  <c r="O283" i="52"/>
  <c r="O278" i="52"/>
  <c r="O273" i="52"/>
  <c r="O268" i="52"/>
  <c r="O255" i="52"/>
  <c r="O251" i="52"/>
  <c r="O245" i="52"/>
  <c r="O241" i="52"/>
  <c r="O235" i="52"/>
  <c r="O229" i="52"/>
  <c r="O208" i="52"/>
  <c r="O202" i="52"/>
  <c r="O196" i="52"/>
  <c r="O191" i="52"/>
  <c r="O186" i="52"/>
  <c r="O181" i="52"/>
  <c r="O176" i="52"/>
  <c r="O172" i="52"/>
  <c r="O152" i="52"/>
  <c r="O148" i="52"/>
  <c r="O143" i="52"/>
  <c r="O139" i="52"/>
  <c r="O123" i="52"/>
  <c r="O118" i="52"/>
  <c r="O112" i="52"/>
  <c r="O107" i="52"/>
  <c r="O102" i="52"/>
  <c r="O97" i="52"/>
  <c r="O92" i="52"/>
  <c r="O87" i="52"/>
  <c r="O328" i="52"/>
  <c r="O323" i="52"/>
  <c r="O319" i="52"/>
  <c r="O313" i="52"/>
  <c r="O307" i="52"/>
  <c r="O303" i="52"/>
  <c r="O282" i="52"/>
  <c r="O277" i="52"/>
  <c r="O272" i="52"/>
  <c r="O267" i="52"/>
  <c r="O254" i="52"/>
  <c r="O250" i="52"/>
  <c r="O244" i="52"/>
  <c r="O240" i="52"/>
  <c r="O234" i="52"/>
  <c r="O228" i="52"/>
  <c r="O207" i="52"/>
  <c r="O201" i="52"/>
  <c r="O195" i="52"/>
  <c r="O190" i="52"/>
  <c r="O185" i="52"/>
  <c r="O180" i="52"/>
  <c r="O175" i="52"/>
  <c r="O157" i="52"/>
  <c r="O151" i="52"/>
  <c r="O147" i="52"/>
  <c r="O142" i="52"/>
  <c r="O138" i="52"/>
  <c r="O122" i="52"/>
  <c r="O116" i="52"/>
  <c r="O111" i="52"/>
  <c r="O106" i="52"/>
  <c r="O101" i="52"/>
  <c r="O96" i="52"/>
  <c r="O91" i="52"/>
  <c r="O85" i="52"/>
  <c r="O64" i="52"/>
  <c r="O58" i="52"/>
  <c r="O53" i="52"/>
  <c r="O48" i="52"/>
  <c r="O43" i="52"/>
  <c r="O39" i="52"/>
  <c r="O331" i="52"/>
  <c r="O312" i="52"/>
  <c r="O276" i="52"/>
  <c r="O256" i="52"/>
  <c r="O246" i="52"/>
  <c r="O236" i="52"/>
  <c r="O226" i="52"/>
  <c r="O199" i="52"/>
  <c r="O187" i="52"/>
  <c r="O178" i="52"/>
  <c r="O155" i="52"/>
  <c r="O144" i="52"/>
  <c r="O124" i="52"/>
  <c r="O114" i="52"/>
  <c r="O103" i="52"/>
  <c r="O93" i="52"/>
  <c r="O83" i="52"/>
  <c r="O61" i="52"/>
  <c r="O52" i="52"/>
  <c r="O46" i="52"/>
  <c r="O40" i="52"/>
  <c r="O33" i="52"/>
  <c r="G33" i="35" s="1"/>
  <c r="O26" i="52"/>
  <c r="G26" i="35" s="1"/>
  <c r="O339" i="52"/>
  <c r="O315" i="52"/>
  <c r="O299" i="52"/>
  <c r="O294" i="52"/>
  <c r="O286" i="52"/>
  <c r="O262" i="52"/>
  <c r="O238" i="52"/>
  <c r="O220" i="52"/>
  <c r="O212" i="52"/>
  <c r="O170" i="52"/>
  <c r="O164" i="52"/>
  <c r="O159" i="52"/>
  <c r="O134" i="52"/>
  <c r="O129" i="52"/>
  <c r="O78" i="52"/>
  <c r="O74" i="52"/>
  <c r="O67" i="52"/>
  <c r="O30" i="52"/>
  <c r="G30" i="35" s="1"/>
  <c r="O17" i="52"/>
  <c r="O318" i="52"/>
  <c r="O249" i="52"/>
  <c r="O227" i="52"/>
  <c r="O188" i="52"/>
  <c r="O156" i="52"/>
  <c r="O146" i="52"/>
  <c r="O115" i="52"/>
  <c r="O94" i="52"/>
  <c r="O62" i="52"/>
  <c r="O41" i="52"/>
  <c r="O27" i="52"/>
  <c r="G27" i="35" s="1"/>
  <c r="O333" i="52"/>
  <c r="O296" i="52"/>
  <c r="O263" i="52"/>
  <c r="O222" i="52"/>
  <c r="O214" i="52"/>
  <c r="O161" i="52"/>
  <c r="O135" i="52"/>
  <c r="O80" i="52"/>
  <c r="O327" i="52"/>
  <c r="O306" i="52"/>
  <c r="O271" i="52"/>
  <c r="O253" i="52"/>
  <c r="O243" i="52"/>
  <c r="O231" i="52"/>
  <c r="O206" i="52"/>
  <c r="O194" i="52"/>
  <c r="O183" i="52"/>
  <c r="O174" i="52"/>
  <c r="O150" i="52"/>
  <c r="O141" i="52"/>
  <c r="O120" i="52"/>
  <c r="O110" i="52"/>
  <c r="O99" i="52"/>
  <c r="O89" i="52"/>
  <c r="O65" i="52"/>
  <c r="O57" i="52"/>
  <c r="O51" i="52"/>
  <c r="O44" i="52"/>
  <c r="O38" i="52"/>
  <c r="O29" i="52"/>
  <c r="G29" i="35" s="1"/>
  <c r="O25" i="52"/>
  <c r="G25" i="35" s="1"/>
  <c r="O338" i="52"/>
  <c r="O308" i="52"/>
  <c r="O298" i="52"/>
  <c r="O292" i="52"/>
  <c r="O265" i="52"/>
  <c r="O261" i="52"/>
  <c r="O232" i="52"/>
  <c r="O218" i="52"/>
  <c r="O210" i="52"/>
  <c r="O168" i="52"/>
  <c r="O163" i="52"/>
  <c r="O153" i="52"/>
  <c r="O133" i="52"/>
  <c r="O127" i="52"/>
  <c r="O77" i="52"/>
  <c r="O73" i="52"/>
  <c r="O59" i="52"/>
  <c r="O21" i="52"/>
  <c r="G21" i="35" s="1"/>
  <c r="O15" i="52"/>
  <c r="O36" i="52"/>
  <c r="G36" i="35" s="1"/>
  <c r="O281" i="52"/>
  <c r="O257" i="52"/>
  <c r="O237" i="52"/>
  <c r="O200" i="52"/>
  <c r="O179" i="52"/>
  <c r="O125" i="52"/>
  <c r="O105" i="52"/>
  <c r="O84" i="52"/>
  <c r="O55" i="52"/>
  <c r="O47" i="52"/>
  <c r="O34" i="52"/>
  <c r="G34" i="35" s="1"/>
  <c r="O340" i="52"/>
  <c r="O300" i="52"/>
  <c r="O288" i="52"/>
  <c r="O247" i="52"/>
  <c r="O197" i="52"/>
  <c r="O165" i="52"/>
  <c r="O130" i="52"/>
  <c r="O322" i="52"/>
  <c r="O285" i="52"/>
  <c r="O269" i="52"/>
  <c r="O252" i="52"/>
  <c r="O242" i="52"/>
  <c r="O230" i="52"/>
  <c r="O203" i="52"/>
  <c r="O193" i="52"/>
  <c r="O182" i="52"/>
  <c r="O173" i="52"/>
  <c r="O149" i="52"/>
  <c r="O140" i="52"/>
  <c r="O119" i="52"/>
  <c r="O108" i="52"/>
  <c r="O98" i="52"/>
  <c r="O88" i="52"/>
  <c r="O63" i="52"/>
  <c r="O56" i="52"/>
  <c r="O50" i="52"/>
  <c r="O42" i="52"/>
  <c r="O37" i="52"/>
  <c r="O28" i="52"/>
  <c r="G28" i="35" s="1"/>
  <c r="O337" i="52"/>
  <c r="O301" i="52"/>
  <c r="O297" i="52"/>
  <c r="O290" i="52"/>
  <c r="O264" i="52"/>
  <c r="O259" i="52"/>
  <c r="O224" i="52"/>
  <c r="O216" i="52"/>
  <c r="O204" i="52"/>
  <c r="O166" i="52"/>
  <c r="O162" i="52"/>
  <c r="O136" i="52"/>
  <c r="O132" i="52"/>
  <c r="O81" i="52"/>
  <c r="O76" i="52"/>
  <c r="O71" i="52"/>
  <c r="O35" i="52"/>
  <c r="G35" i="35" s="1"/>
  <c r="O20" i="52"/>
  <c r="G20" i="35" s="1"/>
  <c r="O14" i="52"/>
  <c r="O32" i="52"/>
  <c r="G32" i="35" s="1"/>
  <c r="O18" i="52"/>
  <c r="O75" i="52"/>
  <c r="O13" i="52"/>
  <c r="O69" i="52"/>
  <c r="O22" i="52"/>
  <c r="G22" i="35" s="1"/>
  <c r="O31" i="52"/>
  <c r="G31" i="35" s="1"/>
  <c r="O9" i="55"/>
  <c r="O19" i="55"/>
  <c r="H19" i="56" s="1"/>
  <c r="O9" i="52"/>
  <c r="O23" i="52"/>
  <c r="G23" i="35" s="1"/>
  <c r="Y675" i="34"/>
  <c r="N12" i="65" s="1"/>
  <c r="Y683" i="34"/>
  <c r="N20" i="65" s="1"/>
  <c r="Y691" i="34"/>
  <c r="N28" i="65" s="1"/>
  <c r="Y711" i="34"/>
  <c r="N48" i="65" s="1"/>
  <c r="Y719" i="34"/>
  <c r="N56" i="65" s="1"/>
  <c r="Y676" i="34"/>
  <c r="N13" i="65" s="1"/>
  <c r="Y680" i="34"/>
  <c r="N17" i="65" s="1"/>
  <c r="Y684" i="34"/>
  <c r="N21" i="65" s="1"/>
  <c r="Y688" i="34"/>
  <c r="N25" i="65" s="1"/>
  <c r="Y692" i="34"/>
  <c r="N29" i="65" s="1"/>
  <c r="Y696" i="34"/>
  <c r="N33" i="65" s="1"/>
  <c r="Y704" i="34"/>
  <c r="N41" i="65" s="1"/>
  <c r="Y712" i="34"/>
  <c r="N49" i="65" s="1"/>
  <c r="Y716" i="34"/>
  <c r="N53" i="65" s="1"/>
  <c r="Y720" i="34"/>
  <c r="N57" i="65" s="1"/>
  <c r="Y724" i="34"/>
  <c r="N61" i="65" s="1"/>
  <c r="Y673" i="34"/>
  <c r="N10" i="65" s="1"/>
  <c r="Y677" i="34"/>
  <c r="N14" i="65" s="1"/>
  <c r="Y681" i="34"/>
  <c r="N18" i="65" s="1"/>
  <c r="Y685" i="34"/>
  <c r="N22" i="65" s="1"/>
  <c r="Y693" i="34"/>
  <c r="N30" i="65" s="1"/>
  <c r="Y697" i="34"/>
  <c r="N34" i="65" s="1"/>
  <c r="Y701" i="34"/>
  <c r="N38" i="65" s="1"/>
  <c r="Y705" i="34"/>
  <c r="N42" i="65" s="1"/>
  <c r="Y713" i="34"/>
  <c r="N50" i="65" s="1"/>
  <c r="Y717" i="34"/>
  <c r="N54" i="65" s="1"/>
  <c r="Y721" i="34"/>
  <c r="N58" i="65" s="1"/>
  <c r="Y674" i="34"/>
  <c r="N11" i="65" s="1"/>
  <c r="Y678" i="34"/>
  <c r="N15" i="65" s="1"/>
  <c r="Y682" i="34"/>
  <c r="N19" i="65" s="1"/>
  <c r="Y686" i="34"/>
  <c r="N23" i="65" s="1"/>
  <c r="Y694" i="34"/>
  <c r="N31" i="65" s="1"/>
  <c r="Y698" i="34"/>
  <c r="N35" i="65" s="1"/>
  <c r="Y702" i="34"/>
  <c r="N39" i="65" s="1"/>
  <c r="Y706" i="34"/>
  <c r="N43" i="65" s="1"/>
  <c r="Y714" i="34"/>
  <c r="N51" i="65" s="1"/>
  <c r="Y718" i="34"/>
  <c r="N55" i="65" s="1"/>
  <c r="Y722" i="34"/>
  <c r="N59" i="65" s="1"/>
  <c r="Y679" i="34"/>
  <c r="N16" i="65" s="1"/>
  <c r="Y687" i="34"/>
  <c r="N24" i="65" s="1"/>
  <c r="Y695" i="34"/>
  <c r="N32" i="65" s="1"/>
  <c r="Y703" i="34"/>
  <c r="N40" i="65" s="1"/>
  <c r="Y707" i="34"/>
  <c r="N44" i="65" s="1"/>
  <c r="Y715" i="34"/>
  <c r="N52" i="65" s="1"/>
  <c r="Y723" i="34"/>
  <c r="N60" i="65" s="1"/>
  <c r="Y548" i="34"/>
  <c r="N16" i="57" s="1"/>
  <c r="Y550" i="34"/>
  <c r="N18" i="57" s="1"/>
  <c r="Y660" i="34"/>
  <c r="N128" i="57" s="1"/>
  <c r="Y658" i="34"/>
  <c r="N126" i="57" s="1"/>
  <c r="Y648" i="34"/>
  <c r="N116" i="57" s="1"/>
  <c r="Y646" i="34"/>
  <c r="N114" i="57" s="1"/>
  <c r="Y641" i="34"/>
  <c r="N109" i="57" s="1"/>
  <c r="Y638" i="34"/>
  <c r="N106" i="57" s="1"/>
  <c r="Y636" i="34"/>
  <c r="N104" i="57" s="1"/>
  <c r="Y617" i="34"/>
  <c r="N85" i="57" s="1"/>
  <c r="Y614" i="34"/>
  <c r="N82" i="57" s="1"/>
  <c r="Y612" i="34"/>
  <c r="N80" i="57" s="1"/>
  <c r="Y607" i="34"/>
  <c r="N75" i="57" s="1"/>
  <c r="Y604" i="34"/>
  <c r="N72" i="57" s="1"/>
  <c r="Y589" i="34"/>
  <c r="N57" i="57" s="1"/>
  <c r="Y586" i="34"/>
  <c r="N54" i="57" s="1"/>
  <c r="Y584" i="34"/>
  <c r="N52" i="57" s="1"/>
  <c r="Y581" i="34"/>
  <c r="N49" i="57" s="1"/>
  <c r="Y578" i="34"/>
  <c r="N46" i="57" s="1"/>
  <c r="Y572" i="34"/>
  <c r="N40" i="57" s="1"/>
  <c r="Y570" i="34"/>
  <c r="N38" i="57" s="1"/>
  <c r="Y566" i="34"/>
  <c r="N34" i="57" s="1"/>
  <c r="Y564" i="34"/>
  <c r="N32" i="57" s="1"/>
  <c r="Y561" i="34"/>
  <c r="N29" i="57" s="1"/>
  <c r="Y558" i="34"/>
  <c r="N26" i="57" s="1"/>
  <c r="Y556" i="34"/>
  <c r="N24" i="57" s="1"/>
  <c r="Y514" i="34"/>
  <c r="N179" i="55" s="1"/>
  <c r="Y510" i="34"/>
  <c r="N175" i="55" s="1"/>
  <c r="Y507" i="34"/>
  <c r="N172" i="55" s="1"/>
  <c r="Y505" i="34"/>
  <c r="N170" i="55" s="1"/>
  <c r="Y485" i="34"/>
  <c r="N150" i="55" s="1"/>
  <c r="Y483" i="34"/>
  <c r="N148" i="55" s="1"/>
  <c r="Y481" i="34"/>
  <c r="N146" i="55" s="1"/>
  <c r="Y479" i="34"/>
  <c r="N144" i="55" s="1"/>
  <c r="Y472" i="34"/>
  <c r="N137" i="55" s="1"/>
  <c r="Y465" i="34"/>
  <c r="N130" i="55" s="1"/>
  <c r="Y460" i="34"/>
  <c r="N125" i="55" s="1"/>
  <c r="Y458" i="34"/>
  <c r="N123" i="55" s="1"/>
  <c r="Y453" i="34"/>
  <c r="N118" i="55" s="1"/>
  <c r="Y449" i="34"/>
  <c r="N114" i="55" s="1"/>
  <c r="Y419" i="34"/>
  <c r="N84" i="55" s="1"/>
  <c r="Y417" i="34"/>
  <c r="N82" i="55" s="1"/>
  <c r="Y415" i="34"/>
  <c r="N80" i="55" s="1"/>
  <c r="Y405" i="34"/>
  <c r="N70" i="55" s="1"/>
  <c r="Y401" i="34"/>
  <c r="N66" i="55" s="1"/>
  <c r="Y397" i="34"/>
  <c r="N62" i="55" s="1"/>
  <c r="Y393" i="34"/>
  <c r="N58" i="55" s="1"/>
  <c r="Y366" i="34"/>
  <c r="N31" i="55" s="1"/>
  <c r="Y362" i="34"/>
  <c r="N27" i="55" s="1"/>
  <c r="Y360" i="34"/>
  <c r="N25" i="55" s="1"/>
  <c r="Y358" i="34"/>
  <c r="N23" i="55" s="1"/>
  <c r="Y355" i="34"/>
  <c r="N20" i="55" s="1"/>
  <c r="Y34" i="34"/>
  <c r="N33" i="52" s="1"/>
  <c r="Y29" i="34"/>
  <c r="N28" i="52" s="1"/>
  <c r="Y27" i="34"/>
  <c r="N26" i="52" s="1"/>
  <c r="Y553" i="34"/>
  <c r="N21" i="57" s="1"/>
  <c r="Y551" i="34"/>
  <c r="N19" i="57" s="1"/>
  <c r="Y547" i="34"/>
  <c r="N15" i="57" s="1"/>
  <c r="Y545" i="34"/>
  <c r="N13" i="57" s="1"/>
  <c r="Y542" i="34"/>
  <c r="N10" i="57" s="1"/>
  <c r="Y512" i="34"/>
  <c r="N177" i="55" s="1"/>
  <c r="Y498" i="34"/>
  <c r="N163" i="55" s="1"/>
  <c r="Y495" i="34"/>
  <c r="N160" i="55" s="1"/>
  <c r="Y491" i="34"/>
  <c r="N156" i="55" s="1"/>
  <c r="Y489" i="34"/>
  <c r="N154" i="55" s="1"/>
  <c r="Y473" i="34"/>
  <c r="N138" i="55" s="1"/>
  <c r="Y462" i="34"/>
  <c r="N127" i="55" s="1"/>
  <c r="Y450" i="34"/>
  <c r="N115" i="55" s="1"/>
  <c r="Y437" i="34"/>
  <c r="N102" i="55" s="1"/>
  <c r="Y436" i="34"/>
  <c r="N101" i="55" s="1"/>
  <c r="Y435" i="34"/>
  <c r="N100" i="55" s="1"/>
  <c r="Y431" i="34"/>
  <c r="N96" i="55" s="1"/>
  <c r="Y429" i="34"/>
  <c r="N94" i="55" s="1"/>
  <c r="Y427" i="34"/>
  <c r="N92" i="55" s="1"/>
  <c r="Y424" i="34"/>
  <c r="N89" i="55" s="1"/>
  <c r="Y420" i="34"/>
  <c r="N85" i="55" s="1"/>
  <c r="Y409" i="34"/>
  <c r="N74" i="55" s="1"/>
  <c r="Y407" i="34"/>
  <c r="N72" i="55" s="1"/>
  <c r="Y391" i="34"/>
  <c r="N56" i="55" s="1"/>
  <c r="Y363" i="34"/>
  <c r="N28" i="55" s="1"/>
  <c r="Y35" i="34"/>
  <c r="N34" i="52" s="1"/>
  <c r="Y28" i="34"/>
  <c r="N27" i="52" s="1"/>
  <c r="Y552" i="34"/>
  <c r="N20" i="57" s="1"/>
  <c r="Y549" i="34"/>
  <c r="N17" i="57" s="1"/>
  <c r="Y543" i="34"/>
  <c r="N11" i="57" s="1"/>
  <c r="Y500" i="34"/>
  <c r="N165" i="55" s="1"/>
  <c r="Y493" i="34"/>
  <c r="N158" i="55" s="1"/>
  <c r="Y466" i="34"/>
  <c r="N131" i="55" s="1"/>
  <c r="Y443" i="34"/>
  <c r="N108" i="55" s="1"/>
  <c r="Y422" i="34"/>
  <c r="N87" i="55" s="1"/>
  <c r="Y413" i="34"/>
  <c r="N78" i="55" s="1"/>
  <c r="Y408" i="34"/>
  <c r="N73" i="55" s="1"/>
  <c r="Y403" i="34"/>
  <c r="N68" i="55" s="1"/>
  <c r="Y395" i="34"/>
  <c r="N60" i="55" s="1"/>
  <c r="Y442" i="34"/>
  <c r="N107" i="55" s="1"/>
  <c r="Y669" i="34"/>
  <c r="N137" i="57" s="1"/>
  <c r="Y667" i="34"/>
  <c r="N135" i="57" s="1"/>
  <c r="Y665" i="34"/>
  <c r="N133" i="57" s="1"/>
  <c r="Y661" i="34"/>
  <c r="N129" i="57" s="1"/>
  <c r="Y652" i="34"/>
  <c r="N120" i="57" s="1"/>
  <c r="Y650" i="34"/>
  <c r="N118" i="57" s="1"/>
  <c r="Y643" i="34"/>
  <c r="N111" i="57" s="1"/>
  <c r="Y633" i="34"/>
  <c r="N101" i="57" s="1"/>
  <c r="Y629" i="34"/>
  <c r="N97" i="57" s="1"/>
  <c r="Y626" i="34"/>
  <c r="N94" i="57" s="1"/>
  <c r="Y624" i="34"/>
  <c r="N92" i="57" s="1"/>
  <c r="Y620" i="34"/>
  <c r="N88" i="57" s="1"/>
  <c r="Y601" i="34"/>
  <c r="N69" i="57" s="1"/>
  <c r="Y594" i="34"/>
  <c r="N62" i="57" s="1"/>
  <c r="Y575" i="34"/>
  <c r="N43" i="57" s="1"/>
  <c r="Y573" i="34"/>
  <c r="N41" i="57" s="1"/>
  <c r="Y36" i="34"/>
  <c r="N35" i="52" s="1"/>
  <c r="Y31" i="34"/>
  <c r="N30" i="52" s="1"/>
  <c r="Y21" i="34"/>
  <c r="N20" i="52" s="1"/>
  <c r="Y657" i="34"/>
  <c r="N125" i="57" s="1"/>
  <c r="Y645" i="34"/>
  <c r="N113" i="57" s="1"/>
  <c r="Y635" i="34"/>
  <c r="N103" i="57" s="1"/>
  <c r="Y603" i="34"/>
  <c r="N71" i="57" s="1"/>
  <c r="Y583" i="34"/>
  <c r="N51" i="57" s="1"/>
  <c r="Y576" i="34"/>
  <c r="N44" i="57" s="1"/>
  <c r="Y563" i="34"/>
  <c r="N31" i="57" s="1"/>
  <c r="Y554" i="34"/>
  <c r="N22" i="57" s="1"/>
  <c r="Y478" i="34"/>
  <c r="N143" i="55" s="1"/>
  <c r="Y470" i="34"/>
  <c r="N135" i="55" s="1"/>
  <c r="Y463" i="34"/>
  <c r="N128" i="55" s="1"/>
  <c r="Y451" i="34"/>
  <c r="N116" i="55" s="1"/>
  <c r="Y438" i="34"/>
  <c r="N103" i="55" s="1"/>
  <c r="Y400" i="34"/>
  <c r="N65" i="55" s="1"/>
  <c r="Y392" i="34"/>
  <c r="N57" i="55" s="1"/>
  <c r="Y353" i="34"/>
  <c r="N18" i="55" s="1"/>
  <c r="Y33" i="34"/>
  <c r="N32" i="52" s="1"/>
  <c r="Y452" i="34"/>
  <c r="N117" i="55" s="1"/>
  <c r="Y439" i="34"/>
  <c r="N104" i="55" s="1"/>
  <c r="Y412" i="34"/>
  <c r="N77" i="55" s="1"/>
  <c r="Y406" i="34"/>
  <c r="N71" i="55" s="1"/>
  <c r="Y398" i="34"/>
  <c r="N63" i="55" s="1"/>
  <c r="Y394" i="34"/>
  <c r="N59" i="55" s="1"/>
  <c r="Y359" i="34"/>
  <c r="N24" i="55" s="1"/>
  <c r="Y356" i="34"/>
  <c r="N21" i="55" s="1"/>
  <c r="Y30" i="34"/>
  <c r="N29" i="52" s="1"/>
  <c r="Y26" i="34"/>
  <c r="N25" i="52" s="1"/>
  <c r="Y546" i="34"/>
  <c r="N14" i="57" s="1"/>
  <c r="Y502" i="34"/>
  <c r="N167" i="55" s="1"/>
  <c r="Y496" i="34"/>
  <c r="N161" i="55" s="1"/>
  <c r="Y461" i="34"/>
  <c r="N126" i="55" s="1"/>
  <c r="Y659" i="34"/>
  <c r="N127" i="57" s="1"/>
  <c r="Y649" i="34"/>
  <c r="N117" i="57" s="1"/>
  <c r="Y647" i="34"/>
  <c r="N115" i="57" s="1"/>
  <c r="Y642" i="34"/>
  <c r="N110" i="57" s="1"/>
  <c r="Y637" i="34"/>
  <c r="N105" i="57" s="1"/>
  <c r="Y618" i="34"/>
  <c r="N86" i="57" s="1"/>
  <c r="Y615" i="34"/>
  <c r="N83" i="57" s="1"/>
  <c r="Y613" i="34"/>
  <c r="N81" i="57" s="1"/>
  <c r="Y611" i="34"/>
  <c r="N79" i="57" s="1"/>
  <c r="Y608" i="34"/>
  <c r="N76" i="57" s="1"/>
  <c r="Y605" i="34"/>
  <c r="N73" i="57" s="1"/>
  <c r="Y590" i="34"/>
  <c r="N58" i="57" s="1"/>
  <c r="Y588" i="34"/>
  <c r="N56" i="57" s="1"/>
  <c r="Y585" i="34"/>
  <c r="N53" i="57" s="1"/>
  <c r="Y582" i="34"/>
  <c r="N50" i="57" s="1"/>
  <c r="Y580" i="34"/>
  <c r="N48" i="57" s="1"/>
  <c r="Y577" i="34"/>
  <c r="N45" i="57" s="1"/>
  <c r="Y571" i="34"/>
  <c r="N39" i="57" s="1"/>
  <c r="Y567" i="34"/>
  <c r="N35" i="57" s="1"/>
  <c r="Y565" i="34"/>
  <c r="N33" i="57" s="1"/>
  <c r="Y562" i="34"/>
  <c r="N30" i="57" s="1"/>
  <c r="Y559" i="34"/>
  <c r="N27" i="57" s="1"/>
  <c r="Y557" i="34"/>
  <c r="N25" i="57" s="1"/>
  <c r="Y555" i="34"/>
  <c r="N23" i="57" s="1"/>
  <c r="Y511" i="34"/>
  <c r="N176" i="55" s="1"/>
  <c r="Y508" i="34"/>
  <c r="N173" i="55" s="1"/>
  <c r="Y506" i="34"/>
  <c r="N171" i="55" s="1"/>
  <c r="Y504" i="34"/>
  <c r="N169" i="55" s="1"/>
  <c r="Y484" i="34"/>
  <c r="N149" i="55" s="1"/>
  <c r="Y482" i="34"/>
  <c r="N147" i="55" s="1"/>
  <c r="Y480" i="34"/>
  <c r="N145" i="55" s="1"/>
  <c r="Y477" i="34"/>
  <c r="N142" i="55" s="1"/>
  <c r="Y475" i="34"/>
  <c r="N140" i="55" s="1"/>
  <c r="Y471" i="34"/>
  <c r="N136" i="55" s="1"/>
  <c r="Y468" i="34"/>
  <c r="N133" i="55" s="1"/>
  <c r="Y464" i="34"/>
  <c r="N129" i="55" s="1"/>
  <c r="Y459" i="34"/>
  <c r="N124" i="55" s="1"/>
  <c r="Y418" i="34"/>
  <c r="N83" i="55" s="1"/>
  <c r="Y416" i="34"/>
  <c r="N81" i="55" s="1"/>
  <c r="Y367" i="34"/>
  <c r="N32" i="55" s="1"/>
  <c r="Y365" i="34"/>
  <c r="N30" i="55" s="1"/>
  <c r="Y663" i="34"/>
  <c r="N131" i="57" s="1"/>
  <c r="Y634" i="34"/>
  <c r="N102" i="57" s="1"/>
  <c r="Y622" i="34"/>
  <c r="N90" i="57" s="1"/>
  <c r="Y574" i="34"/>
  <c r="N42" i="57" s="1"/>
  <c r="Y22" i="34"/>
  <c r="N21" i="52" s="1"/>
  <c r="Y616" i="34"/>
  <c r="N84" i="57" s="1"/>
  <c r="Y606" i="34"/>
  <c r="N74" i="57" s="1"/>
  <c r="Y560" i="34"/>
  <c r="N28" i="57" s="1"/>
  <c r="Y456" i="34"/>
  <c r="N121" i="55" s="1"/>
  <c r="Y368" i="34"/>
  <c r="N33" i="55" s="1"/>
  <c r="Y357" i="34"/>
  <c r="N22" i="55" s="1"/>
  <c r="Y404" i="34"/>
  <c r="N69" i="55" s="1"/>
  <c r="Y503" i="34"/>
  <c r="N168" i="55" s="1"/>
  <c r="Y37" i="34"/>
  <c r="N36" i="52" s="1"/>
  <c r="Y441" i="34"/>
  <c r="N106" i="55" s="1"/>
  <c r="Y666" i="34"/>
  <c r="N134" i="57" s="1"/>
  <c r="Y644" i="34"/>
  <c r="N112" i="57" s="1"/>
  <c r="Y625" i="34"/>
  <c r="N93" i="57" s="1"/>
  <c r="Y592" i="34"/>
  <c r="N60" i="57" s="1"/>
  <c r="Y32" i="34"/>
  <c r="N31" i="52" s="1"/>
  <c r="Y639" i="34"/>
  <c r="N107" i="57" s="1"/>
  <c r="Y467" i="34"/>
  <c r="N132" i="55" s="1"/>
  <c r="Y396" i="34"/>
  <c r="N61" i="55" s="1"/>
  <c r="Y656" i="34"/>
  <c r="N124" i="57" s="1"/>
  <c r="Y602" i="34"/>
  <c r="N70" i="57" s="1"/>
  <c r="Y513" i="34"/>
  <c r="N178" i="55" s="1"/>
  <c r="Y445" i="34"/>
  <c r="N110" i="55" s="1"/>
  <c r="Y668" i="34"/>
  <c r="N136" i="57" s="1"/>
  <c r="Y651" i="34"/>
  <c r="N119" i="57" s="1"/>
  <c r="Y599" i="34"/>
  <c r="N67" i="57" s="1"/>
  <c r="Y595" i="34"/>
  <c r="N63" i="57" s="1"/>
  <c r="Y653" i="34"/>
  <c r="N121" i="57" s="1"/>
  <c r="Y579" i="34"/>
  <c r="N47" i="57" s="1"/>
  <c r="Y474" i="34"/>
  <c r="N139" i="55" s="1"/>
  <c r="Y631" i="34"/>
  <c r="N99" i="57" s="1"/>
  <c r="Y587" i="34"/>
  <c r="N55" i="57" s="1"/>
  <c r="Y444" i="34"/>
  <c r="N109" i="55" s="1"/>
  <c r="Y662" i="34"/>
  <c r="N130" i="57" s="1"/>
  <c r="Y591" i="34"/>
  <c r="N59" i="57" s="1"/>
  <c r="Y619" i="34"/>
  <c r="N87" i="57" s="1"/>
  <c r="Y421" i="34"/>
  <c r="N86" i="55" s="1"/>
  <c r="Y598" i="34"/>
  <c r="N66" i="57" s="1"/>
  <c r="Y492" i="34"/>
  <c r="N157" i="55" s="1"/>
  <c r="Y632" i="34"/>
  <c r="N100" i="57" s="1"/>
  <c r="Y664" i="34"/>
  <c r="N132" i="57" s="1"/>
  <c r="Y432" i="34"/>
  <c r="N97" i="55" s="1"/>
  <c r="Y428" i="34"/>
  <c r="N93" i="55" s="1"/>
  <c r="Y623" i="34"/>
  <c r="N91" i="57" s="1"/>
  <c r="Y430" i="34"/>
  <c r="N95" i="55" s="1"/>
  <c r="Y630" i="34"/>
  <c r="N98" i="57" s="1"/>
  <c r="Y488" i="34"/>
  <c r="N153" i="55" s="1"/>
  <c r="Y423" i="34"/>
  <c r="N88" i="55" s="1"/>
  <c r="Y24" i="34"/>
  <c r="N23" i="52" s="1"/>
  <c r="Y499" i="34"/>
  <c r="N164" i="55" s="1"/>
  <c r="Y132" i="34"/>
  <c r="N131" i="52" s="1"/>
  <c r="Y129" i="34"/>
  <c r="N128" i="52" s="1"/>
  <c r="Y378" i="34"/>
  <c r="N43" i="55" s="1"/>
  <c r="Y345" i="34"/>
  <c r="Y621" i="34"/>
  <c r="Y292" i="34"/>
  <c r="N291" i="52" s="1"/>
  <c r="Y23" i="34"/>
  <c r="N22" i="52" s="1"/>
  <c r="Y168" i="34"/>
  <c r="N167" i="52" s="1"/>
  <c r="Y222" i="34"/>
  <c r="N221" i="52" s="1"/>
  <c r="Y13" i="34"/>
  <c r="N12" i="52" s="1"/>
  <c r="Y671" i="34"/>
  <c r="Y170" i="34"/>
  <c r="N169" i="52" s="1"/>
  <c r="Y212" i="34"/>
  <c r="N211" i="52" s="1"/>
  <c r="Y388" i="34"/>
  <c r="N53" i="55" s="1"/>
  <c r="Y426" i="34"/>
  <c r="N91" i="55" s="1"/>
  <c r="Y434" i="34"/>
  <c r="N99" i="55" s="1"/>
  <c r="Y541" i="34"/>
  <c r="Y596" i="34"/>
  <c r="Y494" i="34"/>
  <c r="N159" i="55" s="1"/>
  <c r="Y600" i="34"/>
  <c r="Y17" i="34"/>
  <c r="N16" i="52" s="1"/>
  <c r="Y544" i="34"/>
  <c r="T10" i="34"/>
  <c r="T11" i="34"/>
  <c r="Y10" i="34"/>
  <c r="N9" i="52" s="1"/>
  <c r="Y593" i="34"/>
  <c r="Y384" i="34"/>
  <c r="N49" i="55" s="1"/>
  <c r="N8" i="35"/>
  <c r="O45" i="64" l="1"/>
  <c r="P45" i="64" s="1"/>
  <c r="Q45" i="64" s="1"/>
  <c r="G9" i="35"/>
  <c r="H9" i="35"/>
  <c r="H18" i="35"/>
  <c r="G18" i="35"/>
  <c r="O118" i="56"/>
  <c r="G16" i="56"/>
  <c r="H16" i="56"/>
  <c r="H34" i="56"/>
  <c r="H49" i="56"/>
  <c r="G49" i="56"/>
  <c r="O89" i="56"/>
  <c r="H11" i="35"/>
  <c r="G11" i="35"/>
  <c r="O77" i="58"/>
  <c r="H14" i="56"/>
  <c r="G14" i="56"/>
  <c r="H38" i="56"/>
  <c r="G38" i="56"/>
  <c r="H12" i="56"/>
  <c r="G12" i="56"/>
  <c r="G13" i="56"/>
  <c r="H13" i="56"/>
  <c r="O37" i="56"/>
  <c r="H35" i="56"/>
  <c r="G35" i="56"/>
  <c r="O8" i="58"/>
  <c r="O26" i="64"/>
  <c r="O36" i="64"/>
  <c r="G9" i="56"/>
  <c r="H9" i="56"/>
  <c r="G13" i="35"/>
  <c r="H13" i="35"/>
  <c r="G14" i="35"/>
  <c r="H14" i="35"/>
  <c r="G15" i="35"/>
  <c r="H15" i="35"/>
  <c r="G51" i="56"/>
  <c r="H51" i="56"/>
  <c r="H45" i="56"/>
  <c r="G45" i="56"/>
  <c r="O74" i="56"/>
  <c r="G43" i="56"/>
  <c r="H43" i="56"/>
  <c r="O150" i="56"/>
  <c r="G40" i="56"/>
  <c r="H40" i="56"/>
  <c r="O110" i="56"/>
  <c r="H15" i="56"/>
  <c r="G15" i="56"/>
  <c r="O64" i="58"/>
  <c r="O122" i="58"/>
  <c r="O95" i="58"/>
  <c r="O8" i="64"/>
  <c r="G17" i="35"/>
  <c r="H17" i="35"/>
  <c r="G11" i="56"/>
  <c r="H11" i="56"/>
  <c r="H53" i="56"/>
  <c r="G53" i="56"/>
  <c r="H47" i="56"/>
  <c r="G47" i="56"/>
  <c r="H36" i="56"/>
  <c r="G36" i="56"/>
  <c r="H41" i="56"/>
  <c r="G41" i="56"/>
  <c r="N9" i="57"/>
  <c r="N68" i="57"/>
  <c r="N8" i="65"/>
  <c r="N61" i="57"/>
  <c r="N12" i="57"/>
  <c r="N64" i="57"/>
  <c r="N89" i="57"/>
  <c r="N10" i="55"/>
  <c r="N9" i="55"/>
  <c r="C3" i="22"/>
  <c r="D3" i="22" s="1"/>
  <c r="T45" i="64" l="1"/>
  <c r="I45" i="64" s="1"/>
  <c r="R45" i="64"/>
  <c r="S45" i="64" s="1"/>
  <c r="R110" i="56"/>
  <c r="S110" i="56" s="1"/>
  <c r="P110" i="56"/>
  <c r="Q110" i="56" s="1"/>
  <c r="T110" i="56"/>
  <c r="T37" i="56"/>
  <c r="P37" i="56"/>
  <c r="Q37" i="56" s="1"/>
  <c r="R37" i="56"/>
  <c r="S37" i="56" s="1"/>
  <c r="T64" i="58"/>
  <c r="R64" i="58"/>
  <c r="S64" i="58" s="1"/>
  <c r="P64" i="58"/>
  <c r="Q64" i="58" s="1"/>
  <c r="T77" i="58"/>
  <c r="P77" i="58"/>
  <c r="Q77" i="58" s="1"/>
  <c r="R77" i="58"/>
  <c r="S77" i="58" s="1"/>
  <c r="R26" i="64"/>
  <c r="S26" i="64" s="1"/>
  <c r="T26" i="64"/>
  <c r="P26" i="64"/>
  <c r="Q26" i="64" s="1"/>
  <c r="G45" i="64"/>
  <c r="H45" i="64"/>
  <c r="R8" i="64"/>
  <c r="S8" i="64" s="1"/>
  <c r="P8" i="64"/>
  <c r="Q8" i="64" s="1"/>
  <c r="T8" i="64"/>
  <c r="T74" i="56"/>
  <c r="P74" i="56"/>
  <c r="Q74" i="56" s="1"/>
  <c r="R74" i="56"/>
  <c r="S74" i="56" s="1"/>
  <c r="R122" i="58"/>
  <c r="S122" i="58" s="1"/>
  <c r="T122" i="58"/>
  <c r="P122" i="58"/>
  <c r="Q122" i="58" s="1"/>
  <c r="T89" i="56"/>
  <c r="P89" i="56"/>
  <c r="Q89" i="56" s="1"/>
  <c r="R89" i="56"/>
  <c r="S89" i="56" s="1"/>
  <c r="R95" i="58"/>
  <c r="S95" i="58" s="1"/>
  <c r="T95" i="58"/>
  <c r="P95" i="58"/>
  <c r="Q95" i="58" s="1"/>
  <c r="T150" i="56"/>
  <c r="R150" i="56"/>
  <c r="S150" i="56" s="1"/>
  <c r="P150" i="56"/>
  <c r="Q150" i="56" s="1"/>
  <c r="P36" i="64"/>
  <c r="Q36" i="64" s="1"/>
  <c r="T36" i="64"/>
  <c r="R36" i="64"/>
  <c r="S36" i="64" s="1"/>
  <c r="T118" i="56"/>
  <c r="R118" i="56"/>
  <c r="S118" i="56" s="1"/>
  <c r="P118" i="56"/>
  <c r="Q118" i="56" s="1"/>
  <c r="AE2" i="21"/>
  <c r="B5" i="22" s="1"/>
  <c r="AE1" i="21"/>
  <c r="Q11" i="21"/>
  <c r="Q10" i="21"/>
  <c r="Q9" i="21"/>
  <c r="Q8" i="21"/>
  <c r="Q7" i="21"/>
  <c r="Q6" i="21"/>
  <c r="Q5" i="21"/>
  <c r="Q4" i="21"/>
  <c r="Z37" i="22" s="1"/>
  <c r="R17" i="21"/>
  <c r="R6" i="21"/>
  <c r="S7" i="21"/>
  <c r="S13" i="21"/>
  <c r="R5" i="21"/>
  <c r="S5" i="21"/>
  <c r="S14" i="21"/>
  <c r="S18" i="21"/>
  <c r="R12" i="21"/>
  <c r="R14" i="21"/>
  <c r="S12" i="21"/>
  <c r="S11" i="21"/>
  <c r="R11" i="21"/>
  <c r="S17" i="21"/>
  <c r="S15" i="21"/>
  <c r="R13" i="21"/>
  <c r="R18" i="21"/>
  <c r="R7" i="21"/>
  <c r="S16" i="21"/>
  <c r="S6" i="21"/>
  <c r="R8" i="21"/>
  <c r="R16" i="21"/>
  <c r="R15" i="21"/>
  <c r="J45" i="64" l="1"/>
  <c r="I95" i="58"/>
  <c r="H89" i="56"/>
  <c r="G89" i="56"/>
  <c r="I122" i="58"/>
  <c r="J8" i="64"/>
  <c r="I8" i="64"/>
  <c r="I77" i="58"/>
  <c r="I64" i="58"/>
  <c r="J37" i="56"/>
  <c r="I37" i="56"/>
  <c r="H118" i="56"/>
  <c r="G118" i="56"/>
  <c r="J36" i="64"/>
  <c r="I36" i="64"/>
  <c r="I150" i="56"/>
  <c r="J150" i="56"/>
  <c r="J89" i="56"/>
  <c r="I89" i="56"/>
  <c r="G8" i="64"/>
  <c r="H8" i="64"/>
  <c r="G26" i="64"/>
  <c r="H26" i="64"/>
  <c r="G77" i="58"/>
  <c r="H77" i="58"/>
  <c r="J64" i="58"/>
  <c r="J110" i="56"/>
  <c r="I110" i="56"/>
  <c r="G36" i="64"/>
  <c r="H36" i="64"/>
  <c r="G95" i="58"/>
  <c r="H95" i="58"/>
  <c r="G122" i="58"/>
  <c r="H122" i="58"/>
  <c r="H74" i="56"/>
  <c r="G74" i="56"/>
  <c r="J26" i="64"/>
  <c r="I26" i="64"/>
  <c r="J77" i="58"/>
  <c r="H110" i="56"/>
  <c r="G110" i="56"/>
  <c r="I118" i="56"/>
  <c r="J118" i="56"/>
  <c r="G150" i="56"/>
  <c r="H150" i="56"/>
  <c r="J95" i="58"/>
  <c r="J122" i="58"/>
  <c r="I74" i="56"/>
  <c r="J74" i="56"/>
  <c r="G64" i="58"/>
  <c r="H64" i="58"/>
  <c r="H37" i="56"/>
  <c r="G37" i="56"/>
  <c r="Z42" i="22"/>
  <c r="Z12" i="22"/>
  <c r="Z43" i="22"/>
  <c r="Z13" i="22"/>
  <c r="Z40" i="22"/>
  <c r="Z10" i="22"/>
  <c r="Z39" i="22"/>
  <c r="Z9" i="22"/>
  <c r="Z41" i="22"/>
  <c r="Z11" i="22"/>
  <c r="Z44" i="22"/>
  <c r="Z14" i="22"/>
  <c r="Z38" i="22"/>
  <c r="Z8" i="22"/>
  <c r="B4" i="22"/>
  <c r="C5" i="22"/>
  <c r="B5" i="43"/>
  <c r="C5" i="43" s="1"/>
  <c r="D5" i="43" s="1"/>
  <c r="B4" i="43"/>
  <c r="Z7" i="22"/>
  <c r="S4" i="21"/>
  <c r="R4" i="21"/>
  <c r="S8" i="21"/>
  <c r="J21" i="35" l="1"/>
  <c r="J33" i="35"/>
  <c r="J36" i="35"/>
  <c r="J32" i="35"/>
  <c r="I34" i="35"/>
  <c r="I21" i="35"/>
  <c r="I36" i="35"/>
  <c r="J34" i="35"/>
  <c r="I22" i="35"/>
  <c r="I23" i="35"/>
  <c r="J24" i="35"/>
  <c r="I20" i="35"/>
  <c r="I35" i="35"/>
  <c r="J22" i="35"/>
  <c r="I33" i="35"/>
  <c r="I32" i="35"/>
  <c r="J30" i="35"/>
  <c r="I30" i="35"/>
  <c r="J35" i="35"/>
  <c r="J23" i="35"/>
  <c r="J20" i="35"/>
  <c r="I24" i="35"/>
  <c r="C4" i="22"/>
  <c r="D4" i="22" s="1"/>
  <c r="C4" i="43"/>
  <c r="D4" i="43" s="1"/>
  <c r="D5" i="22"/>
  <c r="G5" i="22" l="1"/>
  <c r="AE19" i="21" l="1"/>
  <c r="B16" i="22" s="1"/>
  <c r="AE12" i="21"/>
  <c r="T216" i="34"/>
  <c r="B9" i="43" l="1"/>
  <c r="B9" i="22"/>
  <c r="B16" i="43"/>
  <c r="T621" i="34"/>
  <c r="T129" i="34"/>
  <c r="T342" i="34"/>
  <c r="T71" i="34"/>
  <c r="T428" i="34"/>
  <c r="T423" i="34"/>
  <c r="T432" i="34"/>
  <c r="T80" i="34"/>
  <c r="T596" i="34"/>
  <c r="T73" i="34"/>
  <c r="T632" i="34"/>
  <c r="T386" i="34"/>
  <c r="T492" i="34"/>
  <c r="AE16" i="21"/>
  <c r="T382" i="34"/>
  <c r="T220" i="34"/>
  <c r="T168" i="34"/>
  <c r="T222" i="34"/>
  <c r="T290" i="34"/>
  <c r="T345" i="34"/>
  <c r="AE24" i="21"/>
  <c r="T224" i="34"/>
  <c r="T497" i="34"/>
  <c r="AE17" i="21"/>
  <c r="T384" i="34"/>
  <c r="T600" i="34"/>
  <c r="AE25" i="21"/>
  <c r="T24" i="34"/>
  <c r="T598" i="34"/>
  <c r="T434" i="34"/>
  <c r="AE9" i="21"/>
  <c r="AE22" i="21"/>
  <c r="T499" i="34"/>
  <c r="T388" i="34"/>
  <c r="T623" i="34"/>
  <c r="T593" i="34"/>
  <c r="AE11" i="21"/>
  <c r="AE21" i="21"/>
  <c r="T430" i="34"/>
  <c r="T69" i="34"/>
  <c r="T627" i="34"/>
  <c r="T170" i="34"/>
  <c r="T132" i="34"/>
  <c r="T494" i="34"/>
  <c r="T212" i="34"/>
  <c r="T161" i="34"/>
  <c r="T664" i="34"/>
  <c r="T294" i="34"/>
  <c r="T23" i="34"/>
  <c r="T671" i="34"/>
  <c r="T218" i="34"/>
  <c r="T541" i="34"/>
  <c r="T380" i="34"/>
  <c r="T375" i="34"/>
  <c r="AE14" i="21"/>
  <c r="AE10" i="21"/>
  <c r="AE23" i="21"/>
  <c r="AE18" i="21"/>
  <c r="B15" i="22" s="1"/>
  <c r="T296" i="34"/>
  <c r="T426" i="34"/>
  <c r="T292" i="34"/>
  <c r="AE13" i="21"/>
  <c r="AE15" i="21"/>
  <c r="T261" i="34"/>
  <c r="T488" i="34"/>
  <c r="T544" i="34"/>
  <c r="AE20" i="21"/>
  <c r="T378" i="34"/>
  <c r="T630" i="34"/>
  <c r="C24" i="22" l="1"/>
  <c r="D24" i="22" s="1"/>
  <c r="C23" i="22"/>
  <c r="D23" i="22" s="1"/>
  <c r="C25" i="22"/>
  <c r="D25" i="22" s="1"/>
  <c r="B6" i="22"/>
  <c r="C6" i="22" s="1"/>
  <c r="D6" i="22" s="1"/>
  <c r="C25" i="43"/>
  <c r="D25" i="43" s="1"/>
  <c r="C23" i="43"/>
  <c r="D23" i="43" s="1"/>
  <c r="C24" i="43"/>
  <c r="D24" i="43" s="1"/>
  <c r="C15" i="22"/>
  <c r="D15" i="22" s="1"/>
  <c r="C16" i="22"/>
  <c r="D16" i="22" s="1"/>
  <c r="C9" i="22"/>
  <c r="D9" i="22" s="1"/>
  <c r="C9" i="43"/>
  <c r="D9" i="43" s="1"/>
  <c r="AA48" i="22"/>
  <c r="AA44" i="22"/>
  <c r="AA43" i="22"/>
  <c r="AA50" i="22"/>
  <c r="AA51" i="22"/>
  <c r="AA49" i="22"/>
  <c r="AA45" i="22"/>
  <c r="AA41" i="22"/>
  <c r="AA38" i="22"/>
  <c r="AA46" i="22"/>
  <c r="AA47" i="22"/>
  <c r="AA37" i="22"/>
  <c r="AA39" i="22"/>
  <c r="AA42" i="22"/>
  <c r="AA40" i="22"/>
  <c r="B10" i="43"/>
  <c r="C10" i="43" s="1"/>
  <c r="D10" i="43" s="1"/>
  <c r="B10" i="22"/>
  <c r="B20" i="22"/>
  <c r="B20" i="43"/>
  <c r="C20" i="43" s="1"/>
  <c r="D20" i="43" s="1"/>
  <c r="C16" i="43"/>
  <c r="D16" i="43" s="1"/>
  <c r="B7" i="43"/>
  <c r="C7" i="43" s="1"/>
  <c r="D7" i="43" s="1"/>
  <c r="B7" i="22"/>
  <c r="B11" i="43"/>
  <c r="B11" i="22"/>
  <c r="B17" i="43"/>
  <c r="C17" i="43" s="1"/>
  <c r="D17" i="43" s="1"/>
  <c r="B17" i="22"/>
  <c r="B6" i="43"/>
  <c r="B12" i="22"/>
  <c r="B12" i="43"/>
  <c r="B18" i="22"/>
  <c r="B18" i="43"/>
  <c r="C18" i="43" s="1"/>
  <c r="D18" i="43" s="1"/>
  <c r="B19" i="43"/>
  <c r="C19" i="43" s="1"/>
  <c r="D19" i="43" s="1"/>
  <c r="B19" i="22"/>
  <c r="B22" i="43"/>
  <c r="C22" i="43" s="1"/>
  <c r="D22" i="43" s="1"/>
  <c r="B22" i="22"/>
  <c r="B14" i="43"/>
  <c r="C14" i="43" s="1"/>
  <c r="D14" i="43" s="1"/>
  <c r="B14" i="22"/>
  <c r="B21" i="43"/>
  <c r="C21" i="43" s="1"/>
  <c r="D21" i="43" s="1"/>
  <c r="B21" i="22"/>
  <c r="B8" i="22"/>
  <c r="B8" i="43"/>
  <c r="C8" i="43" s="1"/>
  <c r="D8" i="43" s="1"/>
  <c r="B13" i="22"/>
  <c r="B13" i="43"/>
  <c r="C13" i="43" s="1"/>
  <c r="D13" i="43" s="1"/>
  <c r="B15" i="43"/>
  <c r="C15" i="43" s="1"/>
  <c r="D15" i="43" s="1"/>
  <c r="AA7" i="22"/>
  <c r="AA17" i="22"/>
  <c r="AA18" i="22"/>
  <c r="AA13" i="22"/>
  <c r="AA15" i="22"/>
  <c r="AA12" i="22"/>
  <c r="AA11" i="22"/>
  <c r="AA10" i="22"/>
  <c r="AA20" i="22"/>
  <c r="AA16" i="22"/>
  <c r="AA19" i="22"/>
  <c r="AA8" i="22"/>
  <c r="AA14" i="22"/>
  <c r="AA9" i="22"/>
  <c r="AA21" i="22"/>
  <c r="J31" i="35" l="1"/>
  <c r="I31" i="35"/>
  <c r="J29" i="35"/>
  <c r="I29" i="35"/>
  <c r="I28" i="35"/>
  <c r="J28" i="35"/>
  <c r="I27" i="35"/>
  <c r="J27" i="35"/>
  <c r="I26" i="35"/>
  <c r="J26" i="35"/>
  <c r="I25" i="35"/>
  <c r="J25" i="35"/>
  <c r="I10" i="64"/>
  <c r="I42" i="64"/>
  <c r="I51" i="64"/>
  <c r="J47" i="64"/>
  <c r="J17" i="64"/>
  <c r="J39" i="64"/>
  <c r="I31" i="64"/>
  <c r="J60" i="64"/>
  <c r="I13" i="64"/>
  <c r="I49" i="64"/>
  <c r="I32" i="64"/>
  <c r="J49" i="64"/>
  <c r="J52" i="64"/>
  <c r="J43" i="64"/>
  <c r="I24" i="64"/>
  <c r="I52" i="64"/>
  <c r="J40" i="64"/>
  <c r="I18" i="64"/>
  <c r="I41" i="64"/>
  <c r="I48" i="64"/>
  <c r="J16" i="64"/>
  <c r="J35" i="64"/>
  <c r="J42" i="64"/>
  <c r="J136" i="58"/>
  <c r="I133" i="58"/>
  <c r="J133" i="58"/>
  <c r="J131" i="58"/>
  <c r="J164" i="56"/>
  <c r="J167" i="56"/>
  <c r="I164" i="56"/>
  <c r="I162" i="56"/>
  <c r="I170" i="56"/>
  <c r="J174" i="56"/>
  <c r="I165" i="56"/>
  <c r="I175" i="56"/>
  <c r="I176" i="56"/>
  <c r="J113" i="58"/>
  <c r="J34" i="58"/>
  <c r="I34" i="58"/>
  <c r="I72" i="58"/>
  <c r="J134" i="56"/>
  <c r="J105" i="56"/>
  <c r="J74" i="58"/>
  <c r="J54" i="58"/>
  <c r="I46" i="58"/>
  <c r="J125" i="56"/>
  <c r="J116" i="58"/>
  <c r="J63" i="58"/>
  <c r="J60" i="58"/>
  <c r="J100" i="56"/>
  <c r="J106" i="56"/>
  <c r="J31" i="56"/>
  <c r="I9" i="35"/>
  <c r="J45" i="56"/>
  <c r="J12" i="58"/>
  <c r="I111" i="58"/>
  <c r="J131" i="56"/>
  <c r="J96" i="56"/>
  <c r="J57" i="58"/>
  <c r="I47" i="58"/>
  <c r="J18" i="56"/>
  <c r="J24" i="58"/>
  <c r="I15" i="35"/>
  <c r="J148" i="56"/>
  <c r="J94" i="56"/>
  <c r="J139" i="56"/>
  <c r="I70" i="58"/>
  <c r="J89" i="58"/>
  <c r="I75" i="58"/>
  <c r="J32" i="58"/>
  <c r="J15" i="58"/>
  <c r="J124" i="58"/>
  <c r="J104" i="58"/>
  <c r="J156" i="56"/>
  <c r="J66" i="56"/>
  <c r="J76" i="58"/>
  <c r="I98" i="58"/>
  <c r="I102" i="58"/>
  <c r="I15" i="64"/>
  <c r="I44" i="64"/>
  <c r="I29" i="64"/>
  <c r="J61" i="64"/>
  <c r="J41" i="64"/>
  <c r="J58" i="64"/>
  <c r="J20" i="64"/>
  <c r="J15" i="64"/>
  <c r="I19" i="64"/>
  <c r="I56" i="64"/>
  <c r="I33" i="64"/>
  <c r="J10" i="64"/>
  <c r="J38" i="64"/>
  <c r="I22" i="64"/>
  <c r="I38" i="64"/>
  <c r="I30" i="64"/>
  <c r="J32" i="64"/>
  <c r="I25" i="64"/>
  <c r="I39" i="64"/>
  <c r="I59" i="64"/>
  <c r="J55" i="64"/>
  <c r="J25" i="64"/>
  <c r="J11" i="64"/>
  <c r="J135" i="58"/>
  <c r="I135" i="58"/>
  <c r="J134" i="58"/>
  <c r="I131" i="58"/>
  <c r="J177" i="56"/>
  <c r="J171" i="56"/>
  <c r="I177" i="56"/>
  <c r="I166" i="56"/>
  <c r="I168" i="56"/>
  <c r="J168" i="56"/>
  <c r="J172" i="56"/>
  <c r="J169" i="56"/>
  <c r="I174" i="56"/>
  <c r="J72" i="58"/>
  <c r="I114" i="58"/>
  <c r="J114" i="58"/>
  <c r="J19" i="58"/>
  <c r="J152" i="56"/>
  <c r="I40" i="58"/>
  <c r="I51" i="58"/>
  <c r="J59" i="58"/>
  <c r="J20" i="58"/>
  <c r="J84" i="58"/>
  <c r="J129" i="56"/>
  <c r="I108" i="58"/>
  <c r="J147" i="56"/>
  <c r="J24" i="56"/>
  <c r="J107" i="56"/>
  <c r="I85" i="58"/>
  <c r="I126" i="58"/>
  <c r="J145" i="56"/>
  <c r="J90" i="58"/>
  <c r="I73" i="58"/>
  <c r="I21" i="58"/>
  <c r="I101" i="58"/>
  <c r="J79" i="56"/>
  <c r="J117" i="56"/>
  <c r="J32" i="56"/>
  <c r="J87" i="56"/>
  <c r="I48" i="58"/>
  <c r="J22" i="58"/>
  <c r="J120" i="58"/>
  <c r="J135" i="56"/>
  <c r="I117" i="58"/>
  <c r="J44" i="58"/>
  <c r="I83" i="58"/>
  <c r="J16" i="56"/>
  <c r="J14" i="56"/>
  <c r="J79" i="58"/>
  <c r="J92" i="58"/>
  <c r="J33" i="58"/>
  <c r="I119" i="58"/>
  <c r="J76" i="56"/>
  <c r="J58" i="56"/>
  <c r="I94" i="58"/>
  <c r="J49" i="58"/>
  <c r="J125" i="58"/>
  <c r="I105" i="58"/>
  <c r="J27" i="58"/>
  <c r="I128" i="58"/>
  <c r="J102" i="58"/>
  <c r="I12" i="64"/>
  <c r="I61" i="64"/>
  <c r="I34" i="64"/>
  <c r="J22" i="64"/>
  <c r="J29" i="64"/>
  <c r="I57" i="64"/>
  <c r="J18" i="64"/>
  <c r="J54" i="64"/>
  <c r="I16" i="64"/>
  <c r="I47" i="64"/>
  <c r="J12" i="64"/>
  <c r="J31" i="64"/>
  <c r="J48" i="64"/>
  <c r="I11" i="64"/>
  <c r="I43" i="64"/>
  <c r="J59" i="64"/>
  <c r="J33" i="64"/>
  <c r="I23" i="64"/>
  <c r="I53" i="64"/>
  <c r="I28" i="64"/>
  <c r="J53" i="64"/>
  <c r="J28" i="64"/>
  <c r="J30" i="64"/>
  <c r="J137" i="58"/>
  <c r="I134" i="58"/>
  <c r="I132" i="58"/>
  <c r="J161" i="56"/>
  <c r="J175" i="56"/>
  <c r="J173" i="56"/>
  <c r="I172" i="56"/>
  <c r="I160" i="56"/>
  <c r="I173" i="56"/>
  <c r="J163" i="56"/>
  <c r="J162" i="56"/>
  <c r="J165" i="56"/>
  <c r="I161" i="56"/>
  <c r="I19" i="58"/>
  <c r="I112" i="58"/>
  <c r="J112" i="58"/>
  <c r="J9" i="35"/>
  <c r="J60" i="56"/>
  <c r="I12" i="58"/>
  <c r="J111" i="58"/>
  <c r="J86" i="56"/>
  <c r="J30" i="56"/>
  <c r="I57" i="58"/>
  <c r="J47" i="58"/>
  <c r="J15" i="56"/>
  <c r="I24" i="58"/>
  <c r="J15" i="35"/>
  <c r="J103" i="56"/>
  <c r="J113" i="56"/>
  <c r="J36" i="56"/>
  <c r="I74" i="58"/>
  <c r="I54" i="58"/>
  <c r="J46" i="58"/>
  <c r="J53" i="56"/>
  <c r="I116" i="58"/>
  <c r="I63" i="58"/>
  <c r="I60" i="58"/>
  <c r="J71" i="56"/>
  <c r="J35" i="56"/>
  <c r="J115" i="56"/>
  <c r="J99" i="56"/>
  <c r="I69" i="58"/>
  <c r="J109" i="58"/>
  <c r="J20" i="56"/>
  <c r="I125" i="58"/>
  <c r="J71" i="58"/>
  <c r="I42" i="58"/>
  <c r="J72" i="56"/>
  <c r="J105" i="58"/>
  <c r="J78" i="56"/>
  <c r="J123" i="56"/>
  <c r="J61" i="58"/>
  <c r="J81" i="58"/>
  <c r="J110" i="58"/>
  <c r="J95" i="56"/>
  <c r="I25" i="58"/>
  <c r="I14" i="35"/>
  <c r="J121" i="58"/>
  <c r="J28" i="58"/>
  <c r="J69" i="58"/>
  <c r="I71" i="58"/>
  <c r="J18" i="35"/>
  <c r="I45" i="58"/>
  <c r="I17" i="64"/>
  <c r="J19" i="64"/>
  <c r="I40" i="64"/>
  <c r="J23" i="64"/>
  <c r="J34" i="64"/>
  <c r="J14" i="64"/>
  <c r="I137" i="58"/>
  <c r="J178" i="56"/>
  <c r="I169" i="56"/>
  <c r="J106" i="58"/>
  <c r="J85" i="58"/>
  <c r="I90" i="58"/>
  <c r="J101" i="58"/>
  <c r="J149" i="56"/>
  <c r="J40" i="58"/>
  <c r="I20" i="58"/>
  <c r="J69" i="56"/>
  <c r="J142" i="56"/>
  <c r="I50" i="58"/>
  <c r="J118" i="58"/>
  <c r="J17" i="35"/>
  <c r="J11" i="35"/>
  <c r="J64" i="56"/>
  <c r="J52" i="58"/>
  <c r="J73" i="56"/>
  <c r="J42" i="58"/>
  <c r="I76" i="58"/>
  <c r="J55" i="58"/>
  <c r="I41" i="58"/>
  <c r="J29" i="56"/>
  <c r="I52" i="58"/>
  <c r="J127" i="58"/>
  <c r="I38" i="58"/>
  <c r="J124" i="56"/>
  <c r="J112" i="56"/>
  <c r="J23" i="56"/>
  <c r="J108" i="56"/>
  <c r="J140" i="56"/>
  <c r="J93" i="58"/>
  <c r="I26" i="58"/>
  <c r="I107" i="58"/>
  <c r="J25" i="56"/>
  <c r="I58" i="58"/>
  <c r="I56" i="58"/>
  <c r="J29" i="58"/>
  <c r="J116" i="56"/>
  <c r="I154" i="56"/>
  <c r="J68" i="56"/>
  <c r="I104" i="58"/>
  <c r="J128" i="56"/>
  <c r="I81" i="58"/>
  <c r="J115" i="58"/>
  <c r="J107" i="58"/>
  <c r="J100" i="58"/>
  <c r="J56" i="58"/>
  <c r="I29" i="58"/>
  <c r="J26" i="56"/>
  <c r="J159" i="56"/>
  <c r="J98" i="56"/>
  <c r="J158" i="56"/>
  <c r="J83" i="58"/>
  <c r="J127" i="56"/>
  <c r="J128" i="58"/>
  <c r="I115" i="58"/>
  <c r="J119" i="58"/>
  <c r="J136" i="56"/>
  <c r="I100" i="58"/>
  <c r="I49" i="58"/>
  <c r="J38" i="58"/>
  <c r="J137" i="56"/>
  <c r="I153" i="56"/>
  <c r="I86" i="58"/>
  <c r="J80" i="58"/>
  <c r="J40" i="56"/>
  <c r="I110" i="58"/>
  <c r="J88" i="56"/>
  <c r="J41" i="56"/>
  <c r="J102" i="56"/>
  <c r="J11" i="56"/>
  <c r="I14" i="58"/>
  <c r="I58" i="64"/>
  <c r="I60" i="64"/>
  <c r="I55" i="64"/>
  <c r="I21" i="64"/>
  <c r="I20" i="64"/>
  <c r="J56" i="64"/>
  <c r="J132" i="58"/>
  <c r="I167" i="56"/>
  <c r="J166" i="56"/>
  <c r="I106" i="58"/>
  <c r="J126" i="58"/>
  <c r="J73" i="58"/>
  <c r="I18" i="35"/>
  <c r="J51" i="58"/>
  <c r="I84" i="58"/>
  <c r="J13" i="56"/>
  <c r="I66" i="58"/>
  <c r="J30" i="58"/>
  <c r="J104" i="56"/>
  <c r="J83" i="56"/>
  <c r="I80" i="58"/>
  <c r="I93" i="58"/>
  <c r="J133" i="56"/>
  <c r="J22" i="56"/>
  <c r="J21" i="56"/>
  <c r="J13" i="58"/>
  <c r="J97" i="58"/>
  <c r="I35" i="58"/>
  <c r="J56" i="56"/>
  <c r="J153" i="56"/>
  <c r="I129" i="58"/>
  <c r="J62" i="58"/>
  <c r="I17" i="35"/>
  <c r="I27" i="58"/>
  <c r="J87" i="58"/>
  <c r="J82" i="58"/>
  <c r="J41" i="58"/>
  <c r="J62" i="56"/>
  <c r="J16" i="58"/>
  <c r="I127" i="58"/>
  <c r="J43" i="58"/>
  <c r="J57" i="56"/>
  <c r="I158" i="56"/>
  <c r="J70" i="58"/>
  <c r="I32" i="58"/>
  <c r="I61" i="58"/>
  <c r="J17" i="58"/>
  <c r="I82" i="58"/>
  <c r="J25" i="58"/>
  <c r="J80" i="56"/>
  <c r="I16" i="58"/>
  <c r="I28" i="58"/>
  <c r="I43" i="58"/>
  <c r="J120" i="56"/>
  <c r="J154" i="56"/>
  <c r="J48" i="58"/>
  <c r="J117" i="58"/>
  <c r="J55" i="56"/>
  <c r="J45" i="58"/>
  <c r="I17" i="58"/>
  <c r="I33" i="58"/>
  <c r="J12" i="56"/>
  <c r="J84" i="56"/>
  <c r="J94" i="58"/>
  <c r="I97" i="58"/>
  <c r="J35" i="58"/>
  <c r="J91" i="56"/>
  <c r="I157" i="56"/>
  <c r="J59" i="56"/>
  <c r="I159" i="56"/>
  <c r="I124" i="58"/>
  <c r="J141" i="56"/>
  <c r="J14" i="58"/>
  <c r="J130" i="56"/>
  <c r="J53" i="58"/>
  <c r="J24" i="64"/>
  <c r="J13" i="64"/>
  <c r="J51" i="64"/>
  <c r="I54" i="64"/>
  <c r="I50" i="64"/>
  <c r="J50" i="64"/>
  <c r="J176" i="56"/>
  <c r="I163" i="56"/>
  <c r="I171" i="56"/>
  <c r="I113" i="58"/>
  <c r="J21" i="58"/>
  <c r="I59" i="58"/>
  <c r="J82" i="56"/>
  <c r="J129" i="58"/>
  <c r="J13" i="35"/>
  <c r="I87" i="58"/>
  <c r="J101" i="56"/>
  <c r="I39" i="58"/>
  <c r="I109" i="58"/>
  <c r="J93" i="56"/>
  <c r="J98" i="58"/>
  <c r="J126" i="56"/>
  <c r="J70" i="56"/>
  <c r="J27" i="56"/>
  <c r="I91" i="58"/>
  <c r="J88" i="58"/>
  <c r="I130" i="58"/>
  <c r="J155" i="56"/>
  <c r="J157" i="56"/>
  <c r="J18" i="58"/>
  <c r="I118" i="58"/>
  <c r="I13" i="35"/>
  <c r="I30" i="58"/>
  <c r="J67" i="58"/>
  <c r="J28" i="56"/>
  <c r="J51" i="56"/>
  <c r="I13" i="58"/>
  <c r="J10" i="58"/>
  <c r="J31" i="58"/>
  <c r="J122" i="56"/>
  <c r="I156" i="56"/>
  <c r="I89" i="58"/>
  <c r="I15" i="58"/>
  <c r="J143" i="56"/>
  <c r="I11" i="58"/>
  <c r="I67" i="58"/>
  <c r="J63" i="56"/>
  <c r="J67" i="56"/>
  <c r="J81" i="56"/>
  <c r="I121" i="58"/>
  <c r="I10" i="58"/>
  <c r="I31" i="58"/>
  <c r="J43" i="56"/>
  <c r="J109" i="56"/>
  <c r="I22" i="58"/>
  <c r="I44" i="58"/>
  <c r="J11" i="58"/>
  <c r="I92" i="58"/>
  <c r="J121" i="56"/>
  <c r="J138" i="56"/>
  <c r="J144" i="56"/>
  <c r="J91" i="58"/>
  <c r="I88" i="58"/>
  <c r="J130" i="58"/>
  <c r="I155" i="56"/>
  <c r="I152" i="56"/>
  <c r="J44" i="64"/>
  <c r="I14" i="64"/>
  <c r="J21" i="64"/>
  <c r="J57" i="64"/>
  <c r="I35" i="64"/>
  <c r="I136" i="58"/>
  <c r="J170" i="56"/>
  <c r="J160" i="56"/>
  <c r="J9" i="56"/>
  <c r="J61" i="56"/>
  <c r="J49" i="56"/>
  <c r="J108" i="58"/>
  <c r="J97" i="56"/>
  <c r="I18" i="58"/>
  <c r="I62" i="58"/>
  <c r="J146" i="56"/>
  <c r="J26" i="58"/>
  <c r="J65" i="56"/>
  <c r="J58" i="58"/>
  <c r="J86" i="58"/>
  <c r="J85" i="56"/>
  <c r="J77" i="56"/>
  <c r="I99" i="58"/>
  <c r="J39" i="58"/>
  <c r="I53" i="58"/>
  <c r="J114" i="56"/>
  <c r="J38" i="56"/>
  <c r="J33" i="56"/>
  <c r="J50" i="58"/>
  <c r="J66" i="58"/>
  <c r="I103" i="58"/>
  <c r="J92" i="56"/>
  <c r="J14" i="35"/>
  <c r="I23" i="58"/>
  <c r="J75" i="58"/>
  <c r="J103" i="58"/>
  <c r="J132" i="56"/>
  <c r="J23" i="58"/>
  <c r="I120" i="58"/>
  <c r="I79" i="58"/>
  <c r="I55" i="58"/>
  <c r="J99" i="58"/>
  <c r="I112" i="56"/>
  <c r="I11" i="35"/>
  <c r="J68" i="58"/>
  <c r="J47" i="56"/>
  <c r="I68" i="58"/>
  <c r="J19" i="56"/>
  <c r="I92" i="56"/>
  <c r="I28" i="56"/>
  <c r="I142" i="56"/>
  <c r="I94" i="56"/>
  <c r="I61" i="56"/>
  <c r="I135" i="56"/>
  <c r="I58" i="56"/>
  <c r="I121" i="56"/>
  <c r="I27" i="56"/>
  <c r="I88" i="56"/>
  <c r="I67" i="56"/>
  <c r="I108" i="56"/>
  <c r="I65" i="56"/>
  <c r="I102" i="56"/>
  <c r="I79" i="56"/>
  <c r="I33" i="56"/>
  <c r="I113" i="56"/>
  <c r="I129" i="56"/>
  <c r="I21" i="56"/>
  <c r="I132" i="56"/>
  <c r="I19" i="56"/>
  <c r="I97" i="56"/>
  <c r="I68" i="56"/>
  <c r="I26" i="56"/>
  <c r="I63" i="56"/>
  <c r="I106" i="56"/>
  <c r="I136" i="56"/>
  <c r="I32" i="56"/>
  <c r="I105" i="56"/>
  <c r="I128" i="56"/>
  <c r="I72" i="56"/>
  <c r="I22" i="56"/>
  <c r="I146" i="56"/>
  <c r="I25" i="56"/>
  <c r="I69" i="56"/>
  <c r="I30" i="56"/>
  <c r="I134" i="56"/>
  <c r="I57" i="56"/>
  <c r="I73" i="56"/>
  <c r="I137" i="56"/>
  <c r="I131" i="56"/>
  <c r="I125" i="56"/>
  <c r="I114" i="56"/>
  <c r="I140" i="56"/>
  <c r="I143" i="56"/>
  <c r="I96" i="56"/>
  <c r="I115" i="56"/>
  <c r="I83" i="56"/>
  <c r="I76" i="56"/>
  <c r="I120" i="56"/>
  <c r="I144" i="56"/>
  <c r="I130" i="56"/>
  <c r="I116" i="56"/>
  <c r="I77" i="56"/>
  <c r="I98" i="56"/>
  <c r="I62" i="56"/>
  <c r="I138" i="56"/>
  <c r="I100" i="56"/>
  <c r="I103" i="56"/>
  <c r="I31" i="56"/>
  <c r="I85" i="56"/>
  <c r="I145" i="56"/>
  <c r="I56" i="56"/>
  <c r="I23" i="56"/>
  <c r="I18" i="56"/>
  <c r="I124" i="56"/>
  <c r="I29" i="56"/>
  <c r="I55" i="56"/>
  <c r="I80" i="56"/>
  <c r="I91" i="56"/>
  <c r="I87" i="56"/>
  <c r="I107" i="56"/>
  <c r="I64" i="56"/>
  <c r="I104" i="56"/>
  <c r="I99" i="56"/>
  <c r="I71" i="56"/>
  <c r="I66" i="56"/>
  <c r="I139" i="56"/>
  <c r="I95" i="56"/>
  <c r="I59" i="56"/>
  <c r="I20" i="56"/>
  <c r="I101" i="56"/>
  <c r="I93" i="56"/>
  <c r="I122" i="56"/>
  <c r="I123" i="56"/>
  <c r="I126" i="56"/>
  <c r="I24" i="56"/>
  <c r="I141" i="56"/>
  <c r="I78" i="56"/>
  <c r="I147" i="56"/>
  <c r="I127" i="56"/>
  <c r="I81" i="56"/>
  <c r="I84" i="56"/>
  <c r="I70" i="56"/>
  <c r="I60" i="56"/>
  <c r="I82" i="56"/>
  <c r="I148" i="56"/>
  <c r="I86" i="56"/>
  <c r="I133" i="56"/>
  <c r="C6" i="43"/>
  <c r="D6" i="43" s="1"/>
  <c r="I16" i="56"/>
  <c r="I12" i="56"/>
  <c r="I35" i="56"/>
  <c r="I109" i="56"/>
  <c r="I34" i="56"/>
  <c r="I178" i="56"/>
  <c r="I36" i="56"/>
  <c r="I47" i="56"/>
  <c r="I53" i="56"/>
  <c r="I40" i="56"/>
  <c r="I149" i="56"/>
  <c r="I15" i="56"/>
  <c r="I45" i="56"/>
  <c r="I41" i="56"/>
  <c r="I51" i="56"/>
  <c r="I117" i="56"/>
  <c r="I14" i="56"/>
  <c r="I9" i="56"/>
  <c r="I43" i="56"/>
  <c r="I38" i="56"/>
  <c r="I13" i="56"/>
  <c r="I49" i="56"/>
  <c r="I11" i="56"/>
  <c r="AC48" i="22"/>
  <c r="AI48" i="22" s="1"/>
  <c r="AC39" i="22"/>
  <c r="AH39" i="22" s="1"/>
  <c r="AC45" i="22"/>
  <c r="AI45" i="22" s="1"/>
  <c r="AC40" i="22"/>
  <c r="AH40" i="22" s="1"/>
  <c r="AC43" i="22"/>
  <c r="AI43" i="22" s="1"/>
  <c r="AC47" i="22"/>
  <c r="AI47" i="22" s="1"/>
  <c r="AC44" i="22"/>
  <c r="AI44" i="22" s="1"/>
  <c r="AC41" i="22"/>
  <c r="AI41" i="22" s="1"/>
  <c r="AC49" i="22"/>
  <c r="AI49" i="22" s="1"/>
  <c r="AC37" i="22"/>
  <c r="AH37" i="22" s="1"/>
  <c r="AC46" i="22"/>
  <c r="AI46" i="22" s="1"/>
  <c r="AC38" i="22"/>
  <c r="AH38" i="22" s="1"/>
  <c r="AC42" i="22"/>
  <c r="AI42" i="22" s="1"/>
  <c r="AC51" i="22"/>
  <c r="AJ51" i="22" s="1"/>
  <c r="AC50" i="22"/>
  <c r="AJ50" i="22" s="1"/>
  <c r="C12" i="43"/>
  <c r="D12" i="43" s="1"/>
  <c r="C14" i="22"/>
  <c r="D14" i="22" s="1"/>
  <c r="C8" i="22"/>
  <c r="D8" i="22" s="1"/>
  <c r="C22" i="22"/>
  <c r="D22" i="22" s="1"/>
  <c r="C12" i="22"/>
  <c r="D12" i="22" s="1"/>
  <c r="C20" i="22"/>
  <c r="D20" i="22" s="1"/>
  <c r="C19" i="22"/>
  <c r="D19" i="22" s="1"/>
  <c r="C13" i="22"/>
  <c r="D13" i="22" s="1"/>
  <c r="C21" i="22"/>
  <c r="D21" i="22" s="1"/>
  <c r="C11" i="22"/>
  <c r="D11" i="22" s="1"/>
  <c r="C10" i="22"/>
  <c r="D10" i="22" s="1"/>
  <c r="C11" i="43"/>
  <c r="D11" i="43" s="1"/>
  <c r="C18" i="22"/>
  <c r="D18" i="22" s="1"/>
  <c r="C7" i="22"/>
  <c r="D7" i="22" s="1"/>
  <c r="C17" i="22"/>
  <c r="D17" i="22" s="1"/>
  <c r="AC14" i="22"/>
  <c r="AC21" i="22"/>
  <c r="AC11" i="22"/>
  <c r="AC7" i="22"/>
  <c r="AC16" i="22"/>
  <c r="AC20" i="22"/>
  <c r="AC12" i="22"/>
  <c r="AC18" i="22"/>
  <c r="AC13" i="22"/>
  <c r="AC10" i="22"/>
  <c r="AC9" i="22"/>
  <c r="AC8" i="22"/>
  <c r="AC15" i="22"/>
  <c r="AC19" i="22"/>
  <c r="AC17" i="22"/>
  <c r="E3" i="22"/>
  <c r="F3" i="22" s="1"/>
  <c r="H3" i="22"/>
  <c r="G3" i="22" s="1"/>
  <c r="AJ17" i="22" l="1"/>
  <c r="AH17" i="22"/>
  <c r="AI11" i="22"/>
  <c r="AH11" i="22"/>
  <c r="AK19" i="22"/>
  <c r="AH19" i="22"/>
  <c r="AK21" i="22"/>
  <c r="AH21" i="22"/>
  <c r="AJ15" i="22"/>
  <c r="AH15" i="22"/>
  <c r="AJ13" i="22"/>
  <c r="AH13" i="22"/>
  <c r="AJ16" i="22"/>
  <c r="AH16" i="22"/>
  <c r="AJ14" i="22"/>
  <c r="AH14" i="22"/>
  <c r="AJ12" i="22"/>
  <c r="AH12" i="22"/>
  <c r="AK20" i="22"/>
  <c r="AH20" i="22"/>
  <c r="AI8" i="22"/>
  <c r="AH8" i="22"/>
  <c r="AH18" i="22"/>
  <c r="AK18" i="22"/>
  <c r="AI7" i="22"/>
  <c r="AH7" i="22"/>
  <c r="AI9" i="22"/>
  <c r="AH9" i="22"/>
  <c r="AI10" i="22"/>
  <c r="AH10" i="22"/>
  <c r="L3" i="21" l="1"/>
  <c r="M3" i="21" s="1"/>
  <c r="Q3" i="21"/>
  <c r="L2" i="21"/>
  <c r="M2" i="21" s="1"/>
  <c r="Q2" i="21"/>
  <c r="L1" i="21"/>
  <c r="M1" i="21" s="1"/>
  <c r="Q1" i="21"/>
  <c r="Z4" i="22" l="1"/>
  <c r="AA4" i="22" s="1"/>
  <c r="Z34" i="22"/>
  <c r="AB46" i="22"/>
  <c r="AB40" i="22"/>
  <c r="AB39" i="22"/>
  <c r="AB10" i="22"/>
  <c r="AE10" i="22" s="1"/>
  <c r="AB9" i="22"/>
  <c r="AE9" i="22" s="1"/>
  <c r="Z5" i="22"/>
  <c r="AC5" i="22" s="1"/>
  <c r="Z35" i="22"/>
  <c r="Z36" i="22"/>
  <c r="Z6" i="22"/>
  <c r="AB16" i="22"/>
  <c r="AE16" i="22" s="1"/>
  <c r="S3" i="21"/>
  <c r="R3" i="21"/>
  <c r="AH5" i="22" l="1"/>
  <c r="AC4" i="22"/>
  <c r="AH4" i="22" s="1"/>
  <c r="AA5" i="22"/>
  <c r="AD5" i="22" s="1"/>
  <c r="AE47" i="22"/>
  <c r="AE46" i="22"/>
  <c r="AD40" i="22"/>
  <c r="AD39" i="22"/>
  <c r="AB36" i="22"/>
  <c r="AA36" i="22"/>
  <c r="AC36" i="22"/>
  <c r="AA35" i="22"/>
  <c r="AC35" i="22"/>
  <c r="AA34" i="22"/>
  <c r="AC34" i="22"/>
  <c r="AA6" i="22"/>
  <c r="AC6" i="22"/>
  <c r="AB6" i="22"/>
  <c r="AE6" i="22" s="1"/>
  <c r="AI5" i="22" l="1"/>
  <c r="AI6" i="22"/>
  <c r="AH6" i="22"/>
  <c r="AH36" i="22"/>
  <c r="AH34" i="22"/>
  <c r="AH35" i="22"/>
  <c r="AD36" i="22"/>
  <c r="AD35" i="22"/>
  <c r="AB7" i="22" l="1"/>
  <c r="AE7" i="22" s="1"/>
  <c r="AB37" i="22" l="1"/>
  <c r="AD37" i="22" l="1"/>
  <c r="AE42" i="22"/>
  <c r="AB45" i="22" l="1"/>
  <c r="AE45" i="22" s="1"/>
  <c r="AB38" i="22"/>
  <c r="AB15" i="22" l="1"/>
  <c r="AE15" i="22" s="1"/>
  <c r="AD38" i="22"/>
  <c r="AB8" i="22"/>
  <c r="AE8" i="22" s="1"/>
  <c r="E12" i="22"/>
  <c r="F12" i="22" s="1"/>
  <c r="E10" i="22" l="1"/>
  <c r="F10" i="22" s="1"/>
  <c r="E8" i="22"/>
  <c r="F8" i="22" s="1"/>
  <c r="E11" i="22"/>
  <c r="F11" i="22" s="1"/>
  <c r="AB47" i="22" l="1"/>
  <c r="AB41" i="22"/>
  <c r="AE41" i="22" s="1"/>
  <c r="AB17" i="22" l="1"/>
  <c r="AE17" i="22" s="1"/>
  <c r="AB11" i="22"/>
  <c r="AE11" i="22" s="1"/>
  <c r="AE43" i="22"/>
  <c r="AE48" i="22"/>
  <c r="E13" i="22" l="1"/>
  <c r="F13" i="22" s="1"/>
  <c r="E9" i="22"/>
  <c r="F9" i="22" s="1"/>
  <c r="O8" i="56" l="1"/>
  <c r="T8" i="56" l="1"/>
  <c r="R8" i="56"/>
  <c r="S8" i="56" s="1"/>
  <c r="P8" i="56"/>
  <c r="S2" i="21"/>
  <c r="R2" i="21"/>
  <c r="AB5" i="22" l="1"/>
  <c r="J8" i="56"/>
  <c r="Q8" i="56"/>
  <c r="G8" i="56" s="1"/>
  <c r="AB35" i="22"/>
  <c r="I8" i="56"/>
  <c r="E7" i="22" l="1"/>
  <c r="AE5" i="22"/>
  <c r="H8" i="56"/>
  <c r="F7" i="22" l="1"/>
  <c r="AZ12" i="22" s="1"/>
  <c r="O36" i="57"/>
  <c r="Y568" i="34"/>
  <c r="N36" i="57" s="1"/>
  <c r="AF50" i="22"/>
  <c r="AF51" i="22"/>
  <c r="AE49" i="22"/>
  <c r="G6" i="22" l="1"/>
  <c r="AY12" i="22"/>
  <c r="AB48" i="22"/>
  <c r="AB18" i="22"/>
  <c r="E20" i="22"/>
  <c r="F20" i="22" s="1"/>
  <c r="E19" i="22"/>
  <c r="F19" i="22" s="1"/>
  <c r="AG18" i="22" l="1"/>
  <c r="AE18" i="22"/>
  <c r="AB21" i="22"/>
  <c r="AE21" i="22" s="1"/>
  <c r="AG21" i="22" l="1"/>
  <c r="AB20" i="22"/>
  <c r="AE20" i="22" s="1"/>
  <c r="AB50" i="22"/>
  <c r="AB49" i="22"/>
  <c r="E18" i="22"/>
  <c r="F18" i="22" s="1"/>
  <c r="E24" i="22" l="1"/>
  <c r="F24" i="22" s="1"/>
  <c r="AG20" i="22"/>
  <c r="AB51" i="22"/>
  <c r="E25" i="22" s="1"/>
  <c r="F25" i="22" s="1"/>
  <c r="AB19" i="22" l="1"/>
  <c r="AE19" i="22" s="1"/>
  <c r="E23" i="22" l="1"/>
  <c r="F23" i="22" s="1"/>
  <c r="AG19" i="22"/>
  <c r="E22" i="22"/>
  <c r="F22" i="22" s="1"/>
  <c r="AZ32" i="22" l="1"/>
  <c r="G21" i="22" s="1"/>
  <c r="AY32" i="22"/>
  <c r="O36" i="58"/>
  <c r="T36" i="58" l="1"/>
  <c r="P36" i="58"/>
  <c r="Q36" i="58" s="1"/>
  <c r="R36" i="58"/>
  <c r="AB44" i="22"/>
  <c r="AE44" i="22" s="1"/>
  <c r="AB14" i="22"/>
  <c r="AE14" i="22" s="1"/>
  <c r="S10" i="21"/>
  <c r="G36" i="58" l="1"/>
  <c r="R8" i="58" s="1"/>
  <c r="S8" i="58" s="1"/>
  <c r="H36" i="58"/>
  <c r="S36" i="58"/>
  <c r="AB43" i="22"/>
  <c r="T8" i="58"/>
  <c r="P8" i="58"/>
  <c r="Q8" i="58" s="1"/>
  <c r="H8" i="58" s="1"/>
  <c r="J36" i="58"/>
  <c r="E17" i="22"/>
  <c r="F17" i="22" s="1"/>
  <c r="S9" i="21"/>
  <c r="R10" i="21"/>
  <c r="R9" i="21"/>
  <c r="AB13" i="22" l="1"/>
  <c r="AE13" i="22" s="1"/>
  <c r="I36" i="58"/>
  <c r="J8" i="58"/>
  <c r="I8" i="58"/>
  <c r="AB12" i="22"/>
  <c r="AE12" i="22" s="1"/>
  <c r="G8" i="58"/>
  <c r="AB42" i="22"/>
  <c r="E16" i="22" l="1"/>
  <c r="F16" i="22" s="1"/>
  <c r="E15" i="22"/>
  <c r="F15" i="22" s="1"/>
  <c r="E21" i="22"/>
  <c r="E6" i="22"/>
  <c r="AZ22" i="22" l="1"/>
  <c r="G14" i="22" s="1"/>
  <c r="AY22" i="22"/>
  <c r="E14" i="22" s="1"/>
  <c r="O8" i="35"/>
  <c r="P8" i="35" l="1"/>
  <c r="Q8" i="35" s="1"/>
  <c r="G8" i="35" s="1"/>
  <c r="T8" i="35"/>
  <c r="R8" i="35"/>
  <c r="S8" i="35" s="1"/>
  <c r="R1" i="21"/>
  <c r="S1" i="21"/>
  <c r="H8" i="35" l="1"/>
  <c r="AB34" i="22"/>
  <c r="AD34" i="22" s="1"/>
  <c r="AB4" i="22"/>
  <c r="I8" i="35"/>
  <c r="J8" i="35"/>
  <c r="E5" i="22" l="1"/>
  <c r="F5" i="22" s="1"/>
  <c r="AE4" i="22"/>
  <c r="AD4" i="22"/>
  <c r="AY4" i="22" l="1"/>
  <c r="E4" i="22" s="1"/>
  <c r="AZ4" i="22"/>
  <c r="G4" i="22" s="1"/>
</calcChain>
</file>

<file path=xl/sharedStrings.xml><?xml version="1.0" encoding="utf-8"?>
<sst xmlns="http://schemas.openxmlformats.org/spreadsheetml/2006/main" count="2046" uniqueCount="630">
  <si>
    <t>Comments</t>
  </si>
  <si>
    <t>Not Yet answered</t>
  </si>
  <si>
    <t>Don't know</t>
  </si>
  <si>
    <t>Question not selected</t>
  </si>
  <si>
    <t>Not yet answered</t>
  </si>
  <si>
    <t>Null</t>
  </si>
  <si>
    <t>Not applicable</t>
  </si>
  <si>
    <t>Introduction</t>
  </si>
  <si>
    <t>Acknowledgements</t>
  </si>
  <si>
    <t>Warning</t>
  </si>
  <si>
    <t>This Guide has been produced with care and to the best of our ability. However, CREST accepts no responsibility for any problems or incidents arising from its use.</t>
  </si>
  <si>
    <t>Guidelines</t>
  </si>
  <si>
    <t>Weighting</t>
  </si>
  <si>
    <t>Level 1 - Initial</t>
  </si>
  <si>
    <t>Level 2 - Established</t>
  </si>
  <si>
    <t>Level 3 - Business Enabling</t>
  </si>
  <si>
    <t>Level 4 - Quantitatively Managed</t>
  </si>
  <si>
    <t>Level 5 - Optimised</t>
  </si>
  <si>
    <t>x 1</t>
  </si>
  <si>
    <t>x 2</t>
  </si>
  <si>
    <t>x 3</t>
  </si>
  <si>
    <t>Cyber Security Incident Response</t>
  </si>
  <si>
    <t>Target maturity (1 to 5)</t>
  </si>
  <si>
    <t>rating</t>
  </si>
  <si>
    <t>target</t>
  </si>
  <si>
    <t>Level 1 -
Initial</t>
  </si>
  <si>
    <t>Level 2 -
Established</t>
  </si>
  <si>
    <t>Level 3 -
Business Enabling</t>
  </si>
  <si>
    <t>Level 4 -
Quantitatively Managed</t>
  </si>
  <si>
    <t>Level 5 -
Optimised</t>
  </si>
  <si>
    <t>CSIR</t>
  </si>
  <si>
    <t>Systems</t>
  </si>
  <si>
    <t>Web presence</t>
  </si>
  <si>
    <t>Mobile devices</t>
  </si>
  <si>
    <t>Third-party applications</t>
  </si>
  <si>
    <t>Outsourced systems</t>
  </si>
  <si>
    <t>Other</t>
  </si>
  <si>
    <t>Agriculture, Forestry, Fishing and Hunting</t>
  </si>
  <si>
    <t>Mining, Quarrying, and Oil and Gas Extraction</t>
  </si>
  <si>
    <t>Utilities</t>
  </si>
  <si>
    <t>Construction</t>
  </si>
  <si>
    <t>Manufacturing</t>
  </si>
  <si>
    <t>Wholesale Trade</t>
  </si>
  <si>
    <t>Retail Trade</t>
  </si>
  <si>
    <t>Transportation and Warehousing</t>
  </si>
  <si>
    <t>Information</t>
  </si>
  <si>
    <t>Insurance</t>
  </si>
  <si>
    <t>Real Estate and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</si>
  <si>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</si>
  <si>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</si>
  <si>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</si>
  <si>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</si>
  <si>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</si>
  <si>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</si>
  <si>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</si>
  <si>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</si>
  <si>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Public Administration</t>
  </si>
  <si>
    <t>Not selected</t>
  </si>
  <si>
    <t>Level 1</t>
  </si>
  <si>
    <t>Level 2</t>
  </si>
  <si>
    <t>Level 3</t>
  </si>
  <si>
    <t>Level 4</t>
  </si>
  <si>
    <t>Level 5</t>
  </si>
  <si>
    <t>Yes</t>
  </si>
  <si>
    <t>No</t>
  </si>
  <si>
    <t>Merchant banking</t>
  </si>
  <si>
    <t>Retail banking</t>
  </si>
  <si>
    <t>Investment banking</t>
  </si>
  <si>
    <t>Card services</t>
  </si>
  <si>
    <t>Other banking services</t>
  </si>
  <si>
    <t>Other financial services</t>
  </si>
  <si>
    <t>Whole organisation</t>
  </si>
  <si>
    <t>Region</t>
  </si>
  <si>
    <t>Business unit</t>
  </si>
  <si>
    <t>Web application</t>
  </si>
  <si>
    <t>Partly</t>
  </si>
  <si>
    <t>Mostly</t>
  </si>
  <si>
    <t>Fully</t>
  </si>
  <si>
    <t>Response</t>
  </si>
  <si>
    <t>Evidence supplied</t>
  </si>
  <si>
    <t>Level 1 (%)</t>
  </si>
  <si>
    <t>Level 2 (%)</t>
  </si>
  <si>
    <t>Level 3 (%)</t>
  </si>
  <si>
    <t>Level 4 (%)</t>
  </si>
  <si>
    <t>Level 5 (%)</t>
  </si>
  <si>
    <t>9-30</t>
  </si>
  <si>
    <t>31-70</t>
  </si>
  <si>
    <t>71-92</t>
  </si>
  <si>
    <t>93-100</t>
  </si>
  <si>
    <t>Business unit (or equivalent) *</t>
  </si>
  <si>
    <t>Sector *</t>
  </si>
  <si>
    <t>Date of assessment *</t>
  </si>
  <si>
    <t>Role or position *</t>
  </si>
  <si>
    <t>Level</t>
  </si>
  <si>
    <t>N/A</t>
  </si>
  <si>
    <t>Step</t>
  </si>
  <si>
    <t>Q</t>
  </si>
  <si>
    <t>subQ</t>
  </si>
  <si>
    <t>Text</t>
  </si>
  <si>
    <t>Order</t>
  </si>
  <si>
    <t>Phase</t>
  </si>
  <si>
    <t>Sub-heading</t>
  </si>
  <si>
    <t>Stub</t>
  </si>
  <si>
    <t>Type</t>
  </si>
  <si>
    <t>FullQ</t>
  </si>
  <si>
    <t>a</t>
  </si>
  <si>
    <t>b</t>
  </si>
  <si>
    <t>c</t>
  </si>
  <si>
    <t>d</t>
  </si>
  <si>
    <t>e</t>
  </si>
  <si>
    <t>x 4</t>
  </si>
  <si>
    <t>x 5</t>
  </si>
  <si>
    <t>Overview</t>
  </si>
  <si>
    <t>Maturity model</t>
  </si>
  <si>
    <t>How to use the tool</t>
  </si>
  <si>
    <t>Weighting configuration</t>
  </si>
  <si>
    <t>Important</t>
  </si>
  <si>
    <t>Critical</t>
  </si>
  <si>
    <t>Custom</t>
  </si>
  <si>
    <t>Credits</t>
  </si>
  <si>
    <t xml:space="preserve">This tool has been developed for CREST by </t>
  </si>
  <si>
    <t>Penetration testing process</t>
  </si>
  <si>
    <r>
      <t xml:space="preserve">Instructions on how the tool works and how it can be used can be found on the </t>
    </r>
    <r>
      <rPr>
        <i/>
        <sz val="11"/>
        <color theme="1"/>
        <rFont val="Calibri"/>
        <family val="2"/>
        <scheme val="minor"/>
      </rPr>
      <t>Guidelines</t>
    </r>
    <r>
      <rPr>
        <sz val="11"/>
        <color theme="1"/>
        <rFont val="Calibri"/>
        <family val="2"/>
        <scheme val="minor"/>
      </rPr>
      <t xml:space="preserve"> worksheet.</t>
    </r>
  </si>
  <si>
    <t>A</t>
  </si>
  <si>
    <t>B</t>
  </si>
  <si>
    <t>C</t>
  </si>
  <si>
    <t>D</t>
  </si>
  <si>
    <t>IT infrastructure?</t>
  </si>
  <si>
    <t>A possible reduction in your ICT costs over the long term?</t>
  </si>
  <si>
    <t>Greater levels of confidence in the security of your IT environments?</t>
  </si>
  <si>
    <t>Increased awareness of the need for appropriate technical controls?</t>
  </si>
  <si>
    <t>Stage</t>
  </si>
  <si>
    <t>Choose a set of targets by clicking on the radio buttons below.</t>
  </si>
  <si>
    <t>Standard</t>
  </si>
  <si>
    <r>
      <t xml:space="preserve">You can edit the </t>
    </r>
    <r>
      <rPr>
        <b/>
        <sz val="11"/>
        <color rgb="FF1F497D"/>
        <rFont val="Calibri"/>
        <family val="2"/>
        <scheme val="minor"/>
      </rPr>
      <t>Standard</t>
    </r>
    <r>
      <rPr>
        <sz val="11"/>
        <color rgb="FF1F497D"/>
        <rFont val="Calibri"/>
        <family val="2"/>
        <scheme val="minor"/>
      </rPr>
      <t xml:space="preserve">, </t>
    </r>
    <r>
      <rPr>
        <b/>
        <sz val="11"/>
        <color rgb="FF1F497D"/>
        <rFont val="Calibri"/>
        <family val="2"/>
        <scheme val="minor"/>
      </rPr>
      <t>Important</t>
    </r>
    <r>
      <rPr>
        <sz val="11"/>
        <color rgb="FF1F497D"/>
        <rFont val="Calibri"/>
        <family val="2"/>
        <scheme val="minor"/>
      </rPr>
      <t xml:space="preserve"> and </t>
    </r>
    <r>
      <rPr>
        <b/>
        <sz val="11"/>
        <color rgb="FF1F497D"/>
        <rFont val="Calibri"/>
        <family val="2"/>
        <scheme val="minor"/>
      </rPr>
      <t>Critical</t>
    </r>
    <r>
      <rPr>
        <sz val="11"/>
        <color rgb="FF1F497D"/>
        <rFont val="Calibri"/>
        <family val="2"/>
        <scheme val="minor"/>
      </rPr>
      <t xml:space="preserve"> targets in the table below, or create your own </t>
    </r>
    <r>
      <rPr>
        <b/>
        <sz val="11"/>
        <color rgb="FF1F497D"/>
        <rFont val="Calibri"/>
        <family val="2"/>
        <scheme val="minor"/>
      </rPr>
      <t>Custom</t>
    </r>
    <r>
      <rPr>
        <sz val="11"/>
        <color rgb="FF1F497D"/>
        <rFont val="Calibri"/>
        <family val="2"/>
        <scheme val="minor"/>
      </rPr>
      <t xml:space="preserve"> set of targets.</t>
    </r>
  </si>
  <si>
    <t>Name of organisation *</t>
  </si>
  <si>
    <t>A1</t>
  </si>
  <si>
    <t>A2</t>
  </si>
  <si>
    <t>A3</t>
  </si>
  <si>
    <t>A4</t>
  </si>
  <si>
    <t>A5</t>
  </si>
  <si>
    <t>A6</t>
  </si>
  <si>
    <t>A7</t>
  </si>
  <si>
    <t>A8</t>
  </si>
  <si>
    <t>Size of business *</t>
  </si>
  <si>
    <t>High risk significant impact business</t>
  </si>
  <si>
    <t>Higher risk business</t>
  </si>
  <si>
    <t>Medium risk business</t>
  </si>
  <si>
    <t>Low risk business</t>
  </si>
  <si>
    <t>Very low risk business</t>
  </si>
  <si>
    <t>Type of business *</t>
  </si>
  <si>
    <t>Corporate internal systems</t>
  </si>
  <si>
    <t>Outsourced / acquired by Group IT (or equivalent)</t>
  </si>
  <si>
    <t>Outsourced / acquired by business unit / department</t>
  </si>
  <si>
    <t>Commercial 'off the shelf' products</t>
  </si>
  <si>
    <t>Internally hosted</t>
  </si>
  <si>
    <t>Cloud services</t>
  </si>
  <si>
    <t>Personal information - sensitive</t>
  </si>
  <si>
    <t>Personal information – not sensitive</t>
  </si>
  <si>
    <t xml:space="preserve">No personal information </t>
  </si>
  <si>
    <t>Catastrophic</t>
  </si>
  <si>
    <t>Severe</t>
  </si>
  <si>
    <t>Moderate</t>
  </si>
  <si>
    <t>Minor</t>
  </si>
  <si>
    <t>Negligible or none</t>
  </si>
  <si>
    <t>Significant</t>
  </si>
  <si>
    <t>0 minutes</t>
  </si>
  <si>
    <t>5 minutes</t>
  </si>
  <si>
    <t>15 minutes</t>
  </si>
  <si>
    <t>1 hour</t>
  </si>
  <si>
    <t>2 hours</t>
  </si>
  <si>
    <t>4 hours</t>
  </si>
  <si>
    <t>1 day</t>
  </si>
  <si>
    <t>2 days</t>
  </si>
  <si>
    <t>3-4 days</t>
  </si>
  <si>
    <t>1 week</t>
  </si>
  <si>
    <t>1 month</t>
  </si>
  <si>
    <t>More than a month</t>
  </si>
  <si>
    <t>End user developed (eg spreadsheets / databases)</t>
  </si>
  <si>
    <t>Benchmark</t>
  </si>
  <si>
    <t>S</t>
  </si>
  <si>
    <t>I</t>
  </si>
  <si>
    <t>Penetration Testing Management
Maturity Assessment Tool</t>
  </si>
  <si>
    <t>SID sort order</t>
  </si>
  <si>
    <t>*</t>
  </si>
  <si>
    <t>Extra Step text</t>
  </si>
  <si>
    <t>Evaluate drivers for conducting a penetration test</t>
  </si>
  <si>
    <t>Identify target environment(s)</t>
  </si>
  <si>
    <t>Define the purpose of the penetration tests</t>
  </si>
  <si>
    <t>Produce requirements specification</t>
  </si>
  <si>
    <t>Determine testing style</t>
  </si>
  <si>
    <t>Agree testing type</t>
  </si>
  <si>
    <t>Identify testing constraints</t>
  </si>
  <si>
    <t>Define reporting requirements</t>
  </si>
  <si>
    <t>Produce scope statement</t>
  </si>
  <si>
    <t>Create a management assurance framework</t>
  </si>
  <si>
    <t>Establish an assurance process</t>
  </si>
  <si>
    <t>Define and agree contracts</t>
  </si>
  <si>
    <t>Understand and mitigate risks</t>
  </si>
  <si>
    <t>Introduce change management</t>
  </si>
  <si>
    <t>Agree a problem resolution approach</t>
  </si>
  <si>
    <t>Use an effective testing methodology</t>
  </si>
  <si>
    <t>Carry out planning</t>
  </si>
  <si>
    <t>Conduct research</t>
  </si>
  <si>
    <t>Identify vulnerabilities</t>
  </si>
  <si>
    <t>Exploit weaknesses</t>
  </si>
  <si>
    <t>Initiate improvement programme</t>
  </si>
  <si>
    <t>Address root causes of weaknesses</t>
  </si>
  <si>
    <t>Evaluate penetration testing effectiveness</t>
  </si>
  <si>
    <t>Identify lessons learned</t>
  </si>
  <si>
    <t>Apply good practice enterprise-wide</t>
  </si>
  <si>
    <t>Create and monitor action plans</t>
  </si>
  <si>
    <t>Moderately</t>
  </si>
  <si>
    <t>level selection</t>
  </si>
  <si>
    <t>response index</t>
  </si>
  <si>
    <t>Summary</t>
  </si>
  <si>
    <t>Intermediate</t>
  </si>
  <si>
    <t>Detailed</t>
  </si>
  <si>
    <t>Rating</t>
  </si>
  <si>
    <t>Target</t>
  </si>
  <si>
    <t xml:space="preserve"> </t>
  </si>
  <si>
    <t>Benchmark Rating</t>
  </si>
  <si>
    <t>Introductory</t>
  </si>
  <si>
    <r>
      <t xml:space="preserve">Organisation / business unit
</t>
    </r>
    <r>
      <rPr>
        <i/>
        <sz val="10"/>
        <rFont val="Calibri"/>
        <family val="2"/>
        <scheme val="minor"/>
      </rPr>
      <t>All fields marked * MUST be completed</t>
    </r>
  </si>
  <si>
    <r>
      <t xml:space="preserve">The functionality of this tool depends on Excel VBA macros being enabled. If you are seeing this message then macros are </t>
    </r>
    <r>
      <rPr>
        <b/>
        <u/>
        <sz val="11"/>
        <color theme="1"/>
        <rFont val="Calibri"/>
        <family val="2"/>
        <scheme val="minor"/>
      </rPr>
      <t>not</t>
    </r>
    <r>
      <rPr>
        <sz val="11"/>
        <color theme="1"/>
        <rFont val="Calibri"/>
        <family val="2"/>
        <scheme val="minor"/>
      </rPr>
      <t xml:space="preserve"> currently enabled.</t>
    </r>
  </si>
  <si>
    <t>To  enable macros please do the following:</t>
  </si>
  <si>
    <t xml:space="preserve">• Click the File menu which opens the backstage view
• Click Options
• Click Trust Center then click the button labelled “Trust Center Settings…”
• Click Macro Settings
• Click Enable all macros
• Click OK, then OK
• Save the workbook
</t>
  </si>
  <si>
    <t>WARNING - MACROS NOT ENABLED</t>
  </si>
  <si>
    <t>If you see a Security Warning bar above that looks like the graphic below, please click the "Enable Content" button.</t>
  </si>
  <si>
    <t>Otherwise you need to enable macros in Excel's Trust Center security settings.</t>
  </si>
  <si>
    <t>Highly confidential</t>
  </si>
  <si>
    <t>Confidential</t>
  </si>
  <si>
    <t>Internal</t>
  </si>
  <si>
    <t>Public</t>
  </si>
  <si>
    <r>
      <rPr>
        <b/>
        <i/>
        <sz val="11"/>
        <color theme="1"/>
        <rFont val="Calibri"/>
        <family val="2"/>
        <scheme val="minor"/>
      </rPr>
      <t>Step 2</t>
    </r>
    <r>
      <rPr>
        <sz val="11"/>
        <color theme="1"/>
        <rFont val="Calibri"/>
        <family val="2"/>
        <scheme val="minor"/>
      </rPr>
      <t xml:space="preserve"> - On the </t>
    </r>
    <r>
      <rPr>
        <i/>
        <sz val="11"/>
        <color theme="1"/>
        <rFont val="Calibri"/>
        <family val="2"/>
        <scheme val="minor"/>
      </rPr>
      <t>Targets</t>
    </r>
    <r>
      <rPr>
        <sz val="11"/>
        <color theme="1"/>
        <rFont val="Calibri"/>
        <family val="2"/>
        <scheme val="minor"/>
      </rPr>
      <t xml:space="preserve"> Worksheet, select the target level required for this assessment by pressing the radar button next to any of the six options available, which are:
  </t>
    </r>
    <r>
      <rPr>
        <b/>
        <i/>
        <sz val="11"/>
        <color theme="1"/>
        <rFont val="Calibri"/>
        <family val="2"/>
        <scheme val="minor"/>
      </rPr>
      <t>Introductory</t>
    </r>
    <r>
      <rPr>
        <sz val="11"/>
        <color theme="1"/>
        <rFont val="Calibri"/>
        <family val="2"/>
        <scheme val="minor"/>
      </rPr>
      <t xml:space="preserve"> - which sets a target of 2 out of 5 across the board
  </t>
    </r>
    <r>
      <rPr>
        <b/>
        <i/>
        <sz val="11"/>
        <color theme="1"/>
        <rFont val="Calibri"/>
        <family val="2"/>
        <scheme val="minor"/>
      </rPr>
      <t>Standard</t>
    </r>
    <r>
      <rPr>
        <sz val="11"/>
        <color theme="1"/>
        <rFont val="Calibri"/>
        <family val="2"/>
        <scheme val="minor"/>
      </rPr>
      <t xml:space="preserve"> - which sets a target of 2 out of 5 across the board
  </t>
    </r>
    <r>
      <rPr>
        <b/>
        <i/>
        <sz val="11"/>
        <color theme="1"/>
        <rFont val="Calibri"/>
        <family val="2"/>
        <scheme val="minor"/>
      </rPr>
      <t>Important</t>
    </r>
    <r>
      <rPr>
        <sz val="11"/>
        <color theme="1"/>
        <rFont val="Calibri"/>
        <family val="2"/>
        <scheme val="minor"/>
      </rPr>
      <t xml:space="preserve"> - which sets a target of 3 out of 5 across the board
  </t>
    </r>
    <r>
      <rPr>
        <b/>
        <i/>
        <sz val="11"/>
        <color theme="1"/>
        <rFont val="Calibri"/>
        <family val="2"/>
        <scheme val="minor"/>
      </rPr>
      <t>Very important</t>
    </r>
    <r>
      <rPr>
        <sz val="11"/>
        <color theme="1"/>
        <rFont val="Calibri"/>
        <family val="2"/>
        <scheme val="minor"/>
      </rPr>
      <t xml:space="preserve"> - which sets a target of 4 out of 5 across the board
  </t>
    </r>
    <r>
      <rPr>
        <b/>
        <i/>
        <sz val="11"/>
        <color theme="1"/>
        <rFont val="Calibri"/>
        <family val="2"/>
        <scheme val="minor"/>
      </rPr>
      <t>Critical</t>
    </r>
    <r>
      <rPr>
        <sz val="11"/>
        <color theme="1"/>
        <rFont val="Calibri"/>
        <family val="2"/>
        <scheme val="minor"/>
      </rPr>
      <t xml:space="preserve"> - which sets a target of 5 out of 5 across the board
  </t>
    </r>
    <r>
      <rPr>
        <b/>
        <i/>
        <sz val="11"/>
        <color theme="1"/>
        <rFont val="Calibri"/>
        <family val="2"/>
        <scheme val="minor"/>
      </rPr>
      <t>Custom</t>
    </r>
    <r>
      <rPr>
        <sz val="11"/>
        <color theme="1"/>
        <rFont val="Calibri"/>
        <family val="2"/>
        <scheme val="minor"/>
      </rPr>
      <t xml:space="preserve"> - which allows you to overwrite any of the individual settings in the </t>
    </r>
    <r>
      <rPr>
        <i/>
        <sz val="11"/>
        <color theme="1"/>
        <rFont val="Calibri"/>
        <family val="2"/>
        <scheme val="minor"/>
      </rPr>
      <t>Custom</t>
    </r>
    <r>
      <rPr>
        <sz val="11"/>
        <color theme="1"/>
        <rFont val="Calibri"/>
        <family val="2"/>
        <scheme val="minor"/>
      </rPr>
      <t xml:space="preserve"> column on the far right.
These target ratings will show up in all the </t>
    </r>
    <r>
      <rPr>
        <i/>
        <sz val="11"/>
        <color theme="1"/>
        <rFont val="Calibri"/>
        <family val="2"/>
        <scheme val="minor"/>
      </rPr>
      <t>Results</t>
    </r>
    <r>
      <rPr>
        <sz val="11"/>
        <color theme="1"/>
        <rFont val="Calibri"/>
        <family val="2"/>
        <scheme val="minor"/>
      </rPr>
      <t xml:space="preserve"> worksheets allowing you to compare actual performance against targets.</t>
    </r>
  </si>
  <si>
    <t>Very important</t>
  </si>
  <si>
    <t>Maturity score</t>
  </si>
  <si>
    <t>Technical infrastructure</t>
  </si>
  <si>
    <t>Mobile application</t>
  </si>
  <si>
    <t>Externally hosted</t>
  </si>
  <si>
    <t>Their level of criticality to the business?</t>
  </si>
  <si>
    <t>The sensitivity of any information they handle (e.g. via an information classification scheme)?</t>
  </si>
  <si>
    <t>Any key dependencies (e.g. on other systems or networks, information feeds, physical equipment)?</t>
  </si>
  <si>
    <t>Network diagrams, data flow and trust boundaries?</t>
  </si>
  <si>
    <t>Details about important third party suppliers?</t>
  </si>
  <si>
    <t>Points of contact, roles and responsibilities?</t>
  </si>
  <si>
    <t>Have you identified and categorised all main third party:</t>
  </si>
  <si>
    <t>Systems that could be utilised to compromise the technical security environment of your organisation?</t>
  </si>
  <si>
    <t>Functions that could be utilised to provide information from which information could be obtained to mount a social engineering attack on the business?</t>
  </si>
  <si>
    <t>Details of your organisations primary concerns for the protection of the confidentiality, integrity and availability of information and supporting systems (e.g. in a documented risk appetite statement)?</t>
  </si>
  <si>
    <t>An up-to-date list of all relevant legal, regulatory and contractual compliance requirements?</t>
  </si>
  <si>
    <t>The nature and direction of your business - and your risk appetite?</t>
  </si>
  <si>
    <t xml:space="preserve">Provide assurance to third parties that business applications can be trusted and that customer data is adequately protected?  </t>
  </si>
  <si>
    <t>Do you validate the ability of potential suppliers to meet your specific requirements (not just one who can offer a variety of often impressive products and services, some of which may not necessarily be relevant)?</t>
  </si>
  <si>
    <t>Recorded in a requirements specification?</t>
  </si>
  <si>
    <t>Integrated into your organisation's procurement process?</t>
  </si>
  <si>
    <t xml:space="preserve">Does your supplier selection criteria specify that potential suppliers should be able to: </t>
  </si>
  <si>
    <t xml:space="preserve">Does your supplier selection criteria consider if potential suppliers can provide: </t>
  </si>
  <si>
    <t xml:space="preserve">Solid reputation, history and ethics? </t>
  </si>
  <si>
    <t>High quality, value-for-money services?</t>
  </si>
  <si>
    <t>Research and development capability?</t>
  </si>
  <si>
    <t>Security and risk management?</t>
  </si>
  <si>
    <t>A strong professional accreditation and complaint process?</t>
  </si>
  <si>
    <t>Is your supplier selection criteria recorded in a document that can be passed to potential suppliers - and your procurement department - sometimes as part of an RFP (Request for Proposal)?</t>
  </si>
  <si>
    <t>Do you ensure that your chosen suppliers are able to:</t>
  </si>
  <si>
    <t>Effectively meet - or exceed - your supplier selection criteria?</t>
  </si>
  <si>
    <t>Provide tangible value for money?</t>
  </si>
  <si>
    <t>Do you produce a short list of potential suppliers, based on evaluation of at least three different suppliers?</t>
  </si>
  <si>
    <t>Version</t>
  </si>
  <si>
    <t/>
  </si>
  <si>
    <t>Target level configuration</t>
  </si>
  <si>
    <t>Limit liabilities if things go wrong, or if there is a court case (i.e. take 'reasonable' precautions)?</t>
  </si>
  <si>
    <t>Please select</t>
  </si>
  <si>
    <t>v3.7</t>
  </si>
  <si>
    <t>Cyber Threat Intelligence
Maturity Assessment Tool</t>
  </si>
  <si>
    <t>Many organisations are extremely concerned about potential and actual cyber security attacks, both on their own organisations and in ones similar to them. One of the most important elements of any security function is the ability to predict and prepare for potential attacks. To understand who is likely to target them, how they will be targeted, what the attack will look like and what the attackers will be targeting. All of these elements, when conducted properly can have a significant effect on the organisations ability to then detect and respond to the attacks. Each organisation should therefore develop an appropriate  Threat Intelligence program which will enable them to adopt a systematic, structured approach to undertaking  Intelligence.</t>
  </si>
  <si>
    <t xml:space="preserve">Your CTI programme should consist of appropriately skilled people guided by well-designed, repeatable processes with effective use of relevant technologies that will enable you to conduct continuous and effective analysis. Intelligence should be seen as a specialist role and function when appropriately experienced and skilled persons are employed. </t>
  </si>
  <si>
    <t>Many organisations do not know how effective their CTI  programme is in practice. One of the best ways to help determine the effectiveness of your programme is to measure the level of maturity of your  programme in terms of:</t>
  </si>
  <si>
    <t>• People, processes and technology</t>
  </si>
  <si>
    <t>• Requirements mapping and intelligence customer review</t>
  </si>
  <si>
    <t xml:space="preserve">This assessment tool (which does not use macros) provides a mechanism for carrying out an assessment of the level of maturity an organisation has Cyber Threat Intelligence at a high level. </t>
  </si>
  <si>
    <r>
      <rPr>
        <b/>
        <i/>
        <sz val="11"/>
        <color theme="1"/>
        <rFont val="Calibri"/>
        <family val="2"/>
        <scheme val="minor"/>
      </rPr>
      <t>Note:</t>
    </r>
    <r>
      <rPr>
        <sz val="11"/>
        <color theme="1"/>
        <rFont val="Calibri"/>
        <family val="2"/>
        <scheme val="minor"/>
      </rPr>
      <t xml:space="preserve"> The CTI maturity assessment tool is one of a series of assessment tools developed by CREST, which include high level and detailed Cyber Security Incident Response Assessment Tools and Penetration Testing.</t>
    </r>
  </si>
  <si>
    <t>CREST would like to extend its special thanks to those CTIPS member organisations and third parties who took part in interviews, participated in the workshop and completed questionnaires.</t>
  </si>
  <si>
    <t>To an effective CTI capability you will need to build an appropriate CTI programme, the maturity of which can be assessed against an appropriate maturity model by using this assessment tool.</t>
  </si>
  <si>
    <t xml:space="preserve">Different types of organisation will require different levels of maturity for their CTI programme. For example, a small company operating in the retail business will not have the same requirement – or ability – to carry out  CTI in the same way as a major corporate organisation in the finance sector – or a government department. </t>
  </si>
  <si>
    <t xml:space="preserve">Consequently, the level of maturity your organisation has in CTI should be reviewed in context and compared to your actual requirements for such a capability. The maturity of your organisation can then be compared with other similar organisation to help determine if the level of maturity is appropriate. </t>
  </si>
  <si>
    <t>Note: The maturity of the CTI programme can play a significant role in determining the level of third-party involvement in supplying additional services. Organisations with a mature CTI programme may manage most of their operations in-house, while those who are less mature may depend entirely on third parties.</t>
  </si>
  <si>
    <r>
      <t xml:space="preserve">Step 1 </t>
    </r>
    <r>
      <rPr>
        <i/>
        <sz val="11"/>
        <color theme="1"/>
        <rFont val="Calibri"/>
        <family val="2"/>
        <scheme val="minor"/>
      </rPr>
      <t>- Complete the details for the environment being assessed in the Profile and Scope worksheet using the text boxes and drop-down lists provided. The name entered for Target of Assessment will automatically appear on the Results worksheets.</t>
    </r>
  </si>
  <si>
    <t>Governance</t>
  </si>
  <si>
    <t>Each task the CTI function completes within the INT cycle should be reviewed in order to attain the level of governance that is required based on the actions it completes (E.g. Sharing Intelligence externally). There are legal and ethical considerations throughout the CTI process that should be considered.</t>
  </si>
  <si>
    <t>Have you established a governance structure to oversee and coordinate the intelligence function?</t>
  </si>
  <si>
    <t xml:space="preserve">Does the CTI function have a clear Mission and set of objectives, are these linked the Critical Intelligence Requirements (CIRs)? </t>
  </si>
  <si>
    <t>Do you maintain key performance indicators for each of the intelligence products, in order to measure the impact and effectiveness of the product?</t>
  </si>
  <si>
    <t xml:space="preserve">Does the CTI function have a ‘supplier selection criteria’ standard and document? </t>
  </si>
  <si>
    <t>Legal and regulatory compliance;</t>
  </si>
  <si>
    <t>Has the sharing of intelligence direction to internal resources been reviewed to ensure legal and regulatory compliance?</t>
  </si>
  <si>
    <t>Has the sharing of intelligence direction to external sources or third parties been reviewed to ensure legal and regulatory compliance?</t>
  </si>
  <si>
    <t>Have all SANDAs (Sources and Agencies which are used in the Intelligence collection plan) been reviewed for legal and regulatory compliance?</t>
  </si>
  <si>
    <t>Is stored data/information/intelligence regularly reviewed for legal and regulatory compliance? (E.g. GDPR)</t>
  </si>
  <si>
    <t>Has the sharing of reporting externally be reviewed against legal and regulatory constraints?</t>
  </si>
  <si>
    <t>Are legal and regulatory constraints documented and reviewed?</t>
  </si>
  <si>
    <t>Has the CTI function been audited for compliance with applicable regulatory and legal standards?</t>
  </si>
  <si>
    <t>Has the CTI function subject to an external audit or information security management system (ISMS) review?</t>
  </si>
  <si>
    <t>Has the CTI function been subject to 2nd or 3rd line audits?</t>
  </si>
  <si>
    <t>Does the function or the wider security function sign up to an Industry Code of Conduct (For example CREST)?</t>
  </si>
  <si>
    <t>Does the function have or is signed up to a set of ethical standards (For example CREST)?</t>
  </si>
  <si>
    <t>Does the function have an internal employee handbook Covering Governance?</t>
  </si>
  <si>
    <t>Program Planning &amp; Requirements</t>
  </si>
  <si>
    <t>Evaluation of CTI drivers</t>
  </si>
  <si>
    <t>Though there are obvious drivers for a CTI capability, these should be documented and reviewed. They should not just be focused on supporting the security function (e.g. RFIs from the SOC) but consider the need for supporting wider functions in the business, as well as increasing security maturity, understanding the threat to the wider sector, supply chain and meeting regulatory requirements</t>
  </si>
  <si>
    <t>Have you identified drivers for the creation and operationalising of a CTI function?</t>
  </si>
  <si>
    <t xml:space="preserve">Are your drivers for a CTI function based on evaluation of: </t>
  </si>
  <si>
    <t>The likelihood and impact of serious (often cyber related) security attacks on the organisation?</t>
  </si>
  <si>
    <t>The likelihood and impact of serious (often cyber related) security attacks on other similar organisations?</t>
  </si>
  <si>
    <t>The likelihood and impact of serious (often cyber related) security attacks on the supply chain?</t>
  </si>
  <si>
    <t>Changes in the perceived threat?</t>
  </si>
  <si>
    <t xml:space="preserve">Compliance requirements (Inc Cyber or Other Insurance requirements)? </t>
  </si>
  <si>
    <t>Evaluating and assuring preventative controls?</t>
  </si>
  <si>
    <t>Do your drivers for a CTI capability take account of:</t>
  </si>
  <si>
    <t>How the function fits into your organisation's overall security strategy?</t>
  </si>
  <si>
    <t>Do your drivers for CTI function help to:</t>
  </si>
  <si>
    <t>Support the adoption of a strategic view of the threat landscape? (Strategic level INT)</t>
  </si>
  <si>
    <t>Support operational security requirements (E.g. Red Teaming, Playbook dev, threat hunting, DFIR)? (Operational level INT)</t>
  </si>
  <si>
    <t>Feed security tools with data to prevent attacks? (Technical level INT)</t>
  </si>
  <si>
    <t>Identifying the environment</t>
  </si>
  <si>
    <t>The basic concepts of 'Intelligence Preparation of the Battlefield' or 'Know thyself Know thy Enemy' should be considered. An exercise to identify each of the below elements should be undertaken and regularly reviewed</t>
  </si>
  <si>
    <t>Has the function have a clear understanding of the critical functions/crown jewels? (People, Process and Technology)</t>
  </si>
  <si>
    <t>Does the function have a clear view of the long term IT strategy and how it may impact these critical functions? (e.g. understanding of digital transformation strategy)</t>
  </si>
  <si>
    <t>Does the function have insight into change control process or security architecture function to monitor for new areas of risk?</t>
  </si>
  <si>
    <t xml:space="preserve">Has the function mapped the internal network infrastructure? </t>
  </si>
  <si>
    <t>Do the diagram / documentation also maintain important metadata of the infrastructure, including such things as hardware models, firmware versions, software versions, patching status etc?</t>
  </si>
  <si>
    <t>Has the function mapped the internet facing infrastructure (Inc Cloud) of the organisation?</t>
  </si>
  <si>
    <t>Does this mapping also include identification of software and service types and versions?</t>
  </si>
  <si>
    <t>Have you identified all main third party systems that are linked to your critical assets/functions?</t>
  </si>
  <si>
    <t>Does your function have sight of the risk concerns of the business:</t>
  </si>
  <si>
    <t>Access to the risk register showing exposure of key assets?</t>
  </si>
  <si>
    <t>Does the function have a process to monitor and address all of the information about your organisation that is currently being shared publicly by the employees?</t>
  </si>
  <si>
    <t>Does the function have a process to monitor and address all of the information about your organisation that is currently being shared publicly by the organisations supply chain?</t>
  </si>
  <si>
    <t>Has the function completed an initial analysis of who the primary actors who may target the organisation may be?</t>
  </si>
  <si>
    <t>Does this include a list of Intelligence Requirements that need to be collected on each of these actors? (E.g. TTPs, Malware samples, IOCs, use cases)</t>
  </si>
  <si>
    <t>Function Identification</t>
  </si>
  <si>
    <t xml:space="preserve">For each function have you created attack playbooks? </t>
  </si>
  <si>
    <t>Human Resources</t>
  </si>
  <si>
    <t>Does each role have a defined job specification?</t>
  </si>
  <si>
    <t>Does each role a clear career development path?</t>
  </si>
  <si>
    <t>Does the staff member receive at least annual career progression reviews or performance reviews?</t>
  </si>
  <si>
    <t>Is each specialist (E.g. Threat Hunting, strategic Int, operational Int) have the suitable training, qualification and experience?</t>
  </si>
  <si>
    <t>Has every member of the team undergone basic ‘intelligence analysis / methodologies’ training?</t>
  </si>
  <si>
    <t>Has every member of the team undergone advanced ‘intelligence analysis / methodologies’ training?</t>
  </si>
  <si>
    <t>Does the function cover the 3 levels of intelligence (Tactical/technical, Operational and Strategic)?</t>
  </si>
  <si>
    <t>Are roles individually aligned to these 3 levels?</t>
  </si>
  <si>
    <t>Within the function?</t>
  </si>
  <si>
    <t>Within the wider security function?</t>
  </si>
  <si>
    <t>To the wider business?</t>
  </si>
  <si>
    <t>To external resources?</t>
  </si>
  <si>
    <t xml:space="preserve">Does CTI management represent the function at security working groups, steering groups, quarterly CISO meetings or executive level meetings? </t>
  </si>
  <si>
    <t>Context</t>
  </si>
  <si>
    <t>By fully understanding what each unit/Dept does as a core function(s)?</t>
  </si>
  <si>
    <t>By briefing senior executives of the functions capability?</t>
  </si>
  <si>
    <t>By setting up clear communication paths to each unit/dept?</t>
  </si>
  <si>
    <t>Purpose</t>
  </si>
  <si>
    <t>Identifying the purpose of function should include assessing whether it can help your organisation to meet requirements (e.g. identify weaknesses in your security controls; reduce the frequency and impact of security incidents; comply with legal and regulatory requirements); and realise potential benefits (e.g. IT cost reductions; technical and business improvements; greater awareness of security risks and controls)</t>
  </si>
  <si>
    <t xml:space="preserve">When you defined the purpose of your function, do you assess whether it can help your organisation to: </t>
  </si>
  <si>
    <t>Better understand threats and risks to the organisation?</t>
  </si>
  <si>
    <t>Provide insights into remediation priorities based on threat?</t>
  </si>
  <si>
    <t>Determine most realistic attack paths for red team testing? (i.e. Red Teaming)</t>
  </si>
  <si>
    <t xml:space="preserve">Are the CTI's strategic requirements subject to annual internal review, or when the organisations risk profile changes significantly? </t>
  </si>
  <si>
    <t>Do you determine what a CTI function will help you achieve (i.e. the benefits)?</t>
  </si>
  <si>
    <t>When evaluating the potential benefits of an effective capability, do you consider:</t>
  </si>
  <si>
    <t>A possible reduction in your DFIR costs over the long term?</t>
  </si>
  <si>
    <t>Improvements in your technical environment?</t>
  </si>
  <si>
    <t>Do you consider the limitations of the CTI function?</t>
  </si>
  <si>
    <t>There are many unknown unknows?</t>
  </si>
  <si>
    <t>Most intelligence assessment is qualitive?</t>
  </si>
  <si>
    <t>Is only a snapshot or point in time assessment?</t>
  </si>
  <si>
    <t>Legal limitations on collection?</t>
  </si>
  <si>
    <t>Access to telemetry?</t>
  </si>
  <si>
    <t>Risk of intelligence failures?</t>
  </si>
  <si>
    <t>Shelf live of data?</t>
  </si>
  <si>
    <t>Capabilities and skillsets of the team?</t>
  </si>
  <si>
    <t>The threat and its associated capability evolves rapidly?</t>
  </si>
  <si>
    <t>Supplier Selection</t>
  </si>
  <si>
    <t>Are requirements for suppliers:</t>
  </si>
  <si>
    <t>Do you define supplier selection criteria to help you choose suitable suppliers?</t>
  </si>
  <si>
    <t>Provide a reliable, effective and proven service at a reasonable price, within specified timescales?</t>
  </si>
  <si>
    <t>Meet compliance standards and the requirements of corporate or government policy, protecting client information and systems?</t>
  </si>
  <si>
    <t>Adhere to a proven intelligence methodology?</t>
  </si>
  <si>
    <t>Highly competent?</t>
  </si>
  <si>
    <t>Do you go through a formal, approved appointment process for selected suppliers?</t>
  </si>
  <si>
    <t>Does each role within the function have documented communication paths:</t>
  </si>
  <si>
    <t>Has the intelligence function integrated into the wider business:</t>
  </si>
  <si>
    <t>When evaluating the limitations of Intelligence do you take into account:</t>
  </si>
  <si>
    <t>Threat Intelligence Operation</t>
  </si>
  <si>
    <t>Direction</t>
  </si>
  <si>
    <t xml:space="preserve">Have you identified all of your internal and external intelligence customers, your internal resources and your external sources and agencies? </t>
  </si>
  <si>
    <t xml:space="preserve">Do you have a clear method for receiving intelligence direction from internal intelligence customers? </t>
  </si>
  <si>
    <t xml:space="preserve">Is there a names role or person responsible for managing Internal Intelligence Direction? </t>
  </si>
  <si>
    <t xml:space="preserve">Does the process contain the ability to 'refine, define and qualify' the question or direction? </t>
  </si>
  <si>
    <t xml:space="preserve">Is direction received regularly reviewed and part of the Intelligence teams 'Business-as-usual'? </t>
  </si>
  <si>
    <t>Do any of the internal intelligence customers have a seat on the intelligence steering committee?</t>
  </si>
  <si>
    <t>Does each internal customer have a separate repository or section within a repository of current and historical questions and products?</t>
  </si>
  <si>
    <t xml:space="preserve">Do you have a clear method for receiving intelligence direction from external intelligence customers? </t>
  </si>
  <si>
    <t xml:space="preserve">Is there a names role or person responsible for managing external Intelligence Direction? </t>
  </si>
  <si>
    <t>Does the process reference a mechanism for defining, refining and qualifying the intelligence requirement?</t>
  </si>
  <si>
    <t xml:space="preserve">Is there a documented process for turning intelligence direction into RFIs, Intelligence Requirements and mapping them into an Intelligence Collection Plan? </t>
  </si>
  <si>
    <t xml:space="preserve">Is direction received regularly reviewed and part of the Intelligence teams 'Business-as-usual' process? </t>
  </si>
  <si>
    <t>Do you have a clear method for giving intelligence direction to external sources, partners and agencies?</t>
  </si>
  <si>
    <t>Is intelligence direction given clearly recorded?</t>
  </si>
  <si>
    <t>Is the intelligence direction achievable and measurable?</t>
  </si>
  <si>
    <t xml:space="preserve">Is the dissemination of intelligence direction controlled by one person or role? </t>
  </si>
  <si>
    <t>Is external intelligence direction regularly reviewed and part of the intelligence teams 'Business-as-usual'?</t>
  </si>
  <si>
    <t xml:space="preserve">Do you have a clear structure for giving intelligence direction to internal resources? </t>
  </si>
  <si>
    <t>Is internal intelligence direction regularly reviewed and part of the intelligence teams 'Business-as-usual'?</t>
  </si>
  <si>
    <t xml:space="preserve">Intelligence Collection </t>
  </si>
  <si>
    <t xml:space="preserve">Do you have a documented and formal ‘Intelligence Collection Plan’? (ICP) </t>
  </si>
  <si>
    <t>Are the IRs Prioritised or are PIRs denoted?</t>
  </si>
  <si>
    <t>Are SANDAS (Sources and Agencies) mapped to IRs and PIRs?</t>
  </si>
  <si>
    <t>Are time requirements mapped to each IR and PIR?</t>
  </si>
  <si>
    <t>Does the ICP have a logical structure / are thematically similar IRs grouped together (potentially into Named Areas of Interest NAIs)?</t>
  </si>
  <si>
    <t>Is the ICP reviewed and updated as part of the functions regular 'Business-as-usual' process?</t>
  </si>
  <si>
    <t>Does the function keep a list of SANDAs?</t>
  </si>
  <si>
    <t>Are all SANDAs graded to reflect their reliability as an intelligence source?</t>
  </si>
  <si>
    <t>Are there secondary sources for each collection area to prevent single source reporting (wherever possible)?</t>
  </si>
  <si>
    <t>Has the Intelligence function mapped all internal Intelligence sources into the ICP and SANDAs list?</t>
  </si>
  <si>
    <t>Does the intelligence function have access to internal SIGINT (Network Telemetry)?</t>
  </si>
  <si>
    <t>Do internal sources include IMINT sources (e.g. CCTV)?</t>
  </si>
  <si>
    <t>Do internal sources include TECHINT sources (E.g. Logs)?</t>
  </si>
  <si>
    <t>Has the function mapped all external Intelligence sources into the ICP and SANDAs list?</t>
  </si>
  <si>
    <t>Do external SANDAs include HUMINT sources? (This could be broad to include Dark Net forums, industry insiders)</t>
  </si>
  <si>
    <t>Do external SANDAs include IMINT sources? (E.g. YouTube or Streaming Channels)</t>
  </si>
  <si>
    <t>Do external SANDAs include TECHINT sources? (E.g. Shodan, WhoIs data, IOC Sources?)</t>
  </si>
  <si>
    <t xml:space="preserve">Do external SANDAs include OSINT sources? </t>
  </si>
  <si>
    <t>Do external SANDAs include industry peers?</t>
  </si>
  <si>
    <t>Do external SANDAs include Government or arms lengths Gov sources?</t>
  </si>
  <si>
    <t>Do external SANDAs include Geopolitical sources?</t>
  </si>
  <si>
    <t>Do external SANDAS include regulatory and compliance sources?</t>
  </si>
  <si>
    <t>Does the collection cover multiple required languages?</t>
  </si>
  <si>
    <t>Processing</t>
  </si>
  <si>
    <t>Does the function collect both structured and unstructured data?</t>
  </si>
  <si>
    <t>Is the function able to ingest and process in relevant languages?</t>
  </si>
  <si>
    <t>Is the function able to ingest multiple commonly used structured CTI sharing formats (E.g. STIX, TAXII)?</t>
  </si>
  <si>
    <t>Is the ingested data indexed for ease of searching and analysis?</t>
  </si>
  <si>
    <t>Is non standardised data (e.g. non STIX, TAXII) processed into standardised format(s)?</t>
  </si>
  <si>
    <t>Is the stored data classified in terms of sensitivity (E.g. Traffic Light Protocol)?</t>
  </si>
  <si>
    <t>Does the stored data have access controls enabled?</t>
  </si>
  <si>
    <t>Is access to the stored data monitored and logged?</t>
  </si>
  <si>
    <t>Is data encrypted when stored?</t>
  </si>
  <si>
    <t xml:space="preserve">Analysis </t>
  </si>
  <si>
    <t>Does all analysis go through some form of Devils Advocacy?</t>
  </si>
  <si>
    <t>Are elements of analysis (such a pattern analysis) automated?</t>
  </si>
  <si>
    <t>Does this include Malware reverse engineering?</t>
  </si>
  <si>
    <t>Does this include adversary analysis (E.g. Sink holing, infrastructure and techniques)?</t>
  </si>
  <si>
    <t>Does this include network analysis?</t>
  </si>
  <si>
    <t>Does this include Threat Hunting?</t>
  </si>
  <si>
    <t>Is all analysis evidenced and referenced?</t>
  </si>
  <si>
    <t>Are confidence levels placed on all assessments, with reference to defined confidence levels?</t>
  </si>
  <si>
    <t>Are multiple sources used when completing analysis?</t>
  </si>
  <si>
    <t>Are all salient assumptions made during analysis documented?</t>
  </si>
  <si>
    <t>Is historical analysis revisited to check to see if assessments were indeed correct?</t>
  </si>
  <si>
    <t xml:space="preserve">Dissemination </t>
  </si>
  <si>
    <t>Intelligence reporting should be bespoke to the requirements. They can range from intelligence Reports (Int Reps), to Intelligence Summaries (Int Sums), Threat Alerts (Sig Acts) to Threat Assessments. Reporting should be in a consistent format, considering consistent terminology and always provide a clear assessment (with “so what” / implication commentary). The report should appeal to readers providing tailored content for different roles and / or different levels of seniority and remain clear and concise. Reporting should be accessible to the end-user, making use of appropriate visualisation techniques, and provided in a format consistent with the requirements of the intelligence customer.</t>
  </si>
  <si>
    <t>Does the function produce Threat Assessments?</t>
  </si>
  <si>
    <t>Does the Function produce an Intelligence Preparation of the Cyber Environment/battlespace?</t>
  </si>
  <si>
    <t>Does the function produce Thematic reporting?</t>
  </si>
  <si>
    <t>Does the function produce targeting packs and attack scenarios for assurance testing? (I.e. Red Teaming)</t>
  </si>
  <si>
    <t>Is the dissemination appropriately broad (from SOC and MISP to boards and Advisors)?</t>
  </si>
  <si>
    <t>Does each product contain the originators details?</t>
  </si>
  <si>
    <t>Does each product contain a clear dissemination list?</t>
  </si>
  <si>
    <t>Does each product have clear sensitivity and handling labels (E.g. Traffic Light Protocol)</t>
  </si>
  <si>
    <t>Are all assumptions made within the analysis stated in each product.</t>
  </si>
  <si>
    <t>Is all evidence used in the analysis clearly referenced?</t>
  </si>
  <si>
    <t>Is each product understandable to difference audiences (e.g. different levels of management and different levels of technical competency)?</t>
  </si>
  <si>
    <t>Do products contain both visualisations and written content?</t>
  </si>
  <si>
    <t>Are products written with the intelligence customer in mind? (E.g. detail TTP's or specific tradecraft of Threat Actors for Red &amp; Blue Teams)</t>
  </si>
  <si>
    <t>Does each product go through a consistent level of quality assurance?</t>
  </si>
  <si>
    <t>Is there clear distinction between assessment and fact?</t>
  </si>
  <si>
    <t>Is there clear identification of risk?</t>
  </si>
  <si>
    <t>Is intelligence assessment language used throughout each product?</t>
  </si>
  <si>
    <t>Does the intelligence function share Intelligence reporting externally to the organisation? (E.g. Industry peers, Sharing Communities, Gov Agencies)</t>
  </si>
  <si>
    <t>Review</t>
  </si>
  <si>
    <t>All regular products (such as weekly INTSUMS) should be regularly review to ensure they are delivering in a way required by the customers. Bespoke products should be reviewed after their dissemination to ensure they were appropriate. All elements of the intelligence cycle (including the likes of the ICP) should be regularly reviewed and improved, as well as all SANDAs.</t>
  </si>
  <si>
    <t>Does this include a review of the intelligence sources?</t>
  </si>
  <si>
    <t>Does this include a review of the analysis methods?</t>
  </si>
  <si>
    <t>Does this include a review of formatting and visualisation?</t>
  </si>
  <si>
    <t>Does this include a review of language and terminology?</t>
  </si>
  <si>
    <t>Are sources used and analysis methods used reviewed by the producers?</t>
  </si>
  <si>
    <t xml:space="preserve">Are all source periodically reviewed with regard to their accuracy / degree of corroboration / value / relevance / bias etc?  </t>
  </si>
  <si>
    <t>Are intelligence improvements/failures identified through any real life incidents fed back to the intelligence cycle?</t>
  </si>
  <si>
    <t>Functional Management</t>
  </si>
  <si>
    <t>For each intelligence product created:</t>
  </si>
  <si>
    <t>Repeatable</t>
  </si>
  <si>
    <t>Repeatability brings consistency and understanding. A CTI function should have detailed and documents processes and methodologies for each task it completes.</t>
  </si>
  <si>
    <t>Is the overall methodology and are the processes, policies and procedures for receiving intelligence direction from internal stakeholders fully documented?</t>
  </si>
  <si>
    <t>Is the overall methodology and are the processes, policies and procedures for receiving intelligence direction from external stakeholders fully documented?</t>
  </si>
  <si>
    <t>Is the overall methodology and are the processes, policies and procedures for providing intelligence direction from internal stakeholders fully documented?</t>
  </si>
  <si>
    <t>Is the overall methodology and are the processes, policies and procedures for providing intelligence direction from external stakeholders fully documented?</t>
  </si>
  <si>
    <t>Does the Intelligence function maintain a Style Guide to support the creation of Intelligence products?</t>
  </si>
  <si>
    <t>Does the function maintain a list of internal and external intelligence customers with dissemination preferences? (E.g. Type, style and method of dissemination)</t>
  </si>
  <si>
    <t>Is the overall methodology and are the processes, policies and procedures of reviewing and improving intelligence products fully documented?</t>
  </si>
  <si>
    <t>Is the overall methodology and are the processes, policies and procedures of reviewing and improving the intelligence cycle processes fully documented?</t>
  </si>
  <si>
    <t>Are all methodologies, processes, policies and procedures stored and easily accessible in one centralised place?</t>
  </si>
  <si>
    <t>Is training provide on all methodologies, processes, policies and procedures to all CTI employees and to wider stakeholders for who it may be deemed necessary (E.g. other SOC members with cross over roles)?</t>
  </si>
  <si>
    <t>Availability</t>
  </si>
  <si>
    <r>
      <t>Where the operational hours of the capability does not match that of the wider detection and response function does the function have cross over capability to perform essential intelligence functions itself or does the SOC hav</t>
    </r>
    <r>
      <rPr>
        <sz val="11"/>
        <rFont val="Calibri"/>
        <family val="2"/>
        <scheme val="minor"/>
      </rPr>
      <t>e 3</t>
    </r>
    <r>
      <rPr>
        <vertAlign val="superscript"/>
        <sz val="11"/>
        <rFont val="Calibri"/>
        <family val="2"/>
        <scheme val="minor"/>
      </rPr>
      <t>rd</t>
    </r>
    <r>
      <rPr>
        <sz val="11"/>
        <rFont val="Calibri"/>
        <family val="2"/>
        <scheme val="minor"/>
      </rPr>
      <t xml:space="preserve"> party support it can call on outside of working hours?</t>
    </r>
  </si>
  <si>
    <t>Has Machine Learning or Artificial Intelligence applied to perform any form of basic intelligence analysis (E.g. Pattern analysis)?</t>
  </si>
  <si>
    <t>Has Machine Learning or Artificial Intelligence applied to perform any form of advanced intelligence analysis (E.g. ACH?)</t>
  </si>
  <si>
    <t xml:space="preserve">Are elements of the creation of intelligence products that can be automated, fully automated? </t>
  </si>
  <si>
    <t>Are elements of creating threat models automated, or is machine learning applied?</t>
  </si>
  <si>
    <t xml:space="preserve">Where it is possible is the creation of ‘SIGACTS’ or Threat Alerts automated? </t>
  </si>
  <si>
    <t>Resources</t>
  </si>
  <si>
    <t xml:space="preserve">The CTI function should provide or at the least support the direction and capability of the wider security function. Without a long term strategy, the security capability could lack clear direction. </t>
  </si>
  <si>
    <t>Does the function have access to the IT hardware that is capable of performing the tasks asked of it?</t>
  </si>
  <si>
    <t xml:space="preserve">Does the function have access to the software and tools it requires to fully perform its tasks? </t>
  </si>
  <si>
    <t>Does the function have access to the appropriate skills and personnel (now and in the future) to support the improvement roadmap?</t>
  </si>
  <si>
    <t>Does the function have appropriate training and understanding in attacker TTPs?</t>
  </si>
  <si>
    <t>Resilience</t>
  </si>
  <si>
    <t>Are repositories, tools or databases that are deemed to be, or hold sensitive data regularly pen tested to ensure security?</t>
  </si>
  <si>
    <t>Are repositories, tools or databases that are deemed to be, or hold crucial data for the function to function properly, tested for stability?</t>
  </si>
  <si>
    <t>Are all databases or repositories backed up?</t>
  </si>
  <si>
    <t>Are all toolsets (their source code) backed up?</t>
  </si>
  <si>
    <t>Are all methodology, process, procedure and policy documents backed up?</t>
  </si>
  <si>
    <t>Is the functions intelligence sources document(s) backed up?</t>
  </si>
  <si>
    <t>Is the function ICP backed up?</t>
  </si>
  <si>
    <t>Is the functions RFI database backed up?</t>
  </si>
  <si>
    <t>Are contingency plans in place that should operational tempo increase dramatically the function can receive support from either internal or external sources? (E.g. during a crisis or incident)</t>
  </si>
  <si>
    <t>Does the function maintain multiple data/information/intelligence sources for each Intelligence Requirement?</t>
  </si>
  <si>
    <t>Are technical methods in place to ensure resilience in the following ways:</t>
  </si>
  <si>
    <r>
      <rPr>
        <i/>
        <sz val="11"/>
        <color theme="1"/>
        <rFont val="Calibri"/>
        <family val="2"/>
        <scheme val="minor"/>
      </rPr>
      <t>Note:</t>
    </r>
    <r>
      <rPr>
        <sz val="11"/>
        <color theme="1"/>
        <rFont val="Calibri"/>
        <family val="2"/>
        <scheme val="minor"/>
      </rPr>
      <t xml:space="preserve"> There are two other </t>
    </r>
    <r>
      <rPr>
        <i/>
        <sz val="11"/>
        <color theme="1"/>
        <rFont val="Calibri"/>
        <family val="2"/>
        <scheme val="minor"/>
      </rPr>
      <t>CTI Maturity Assessment Tools</t>
    </r>
    <r>
      <rPr>
        <sz val="11"/>
        <color theme="1"/>
        <rFont val="Calibri"/>
        <family val="2"/>
        <scheme val="minor"/>
      </rPr>
      <t xml:space="preserve"> which will soon be available: This Maturity Assessment is the 'Detailed' version and thus the most in depth. Currently being produced is the 'intermediate' and 'summary' versions, which will be lighter and less in depth versions of this document.</t>
    </r>
  </si>
  <si>
    <t>CTI Process</t>
  </si>
  <si>
    <t>The assessment tool has been developed in conjunction with representatives from a broad range of organisations, including industry bodies, and suppliers of expert technical security services. It provides you with an assessment against a maturity model that is based on the 18 steps within the 4 phase CTI capability program presented in the CREST CTI Management Guide, as shown in the diagram below.</t>
  </si>
  <si>
    <t>This tool allows an assessment to be made to determine the level of maturity of an organisations’ CTI programme at a high level. It is based on a simple selection of the level of maturity for each of the 18 steps in the  three stages of the programme, aggregating results accordingly.</t>
  </si>
  <si>
    <t>The maturity model used in this tool is based on a traditional, proven model shown below. This model can be used to determine the level of maturity of your CTI programme, ranging from 1 (least effective) to 5 (most effective).</t>
  </si>
  <si>
    <t>Name of internal CTI Lead *</t>
  </si>
  <si>
    <t>CTI process</t>
  </si>
  <si>
    <t>1-9</t>
  </si>
  <si>
    <t>10-49</t>
  </si>
  <si>
    <t>50-249</t>
  </si>
  <si>
    <t>10,000+</t>
  </si>
  <si>
    <t>250-999</t>
  </si>
  <si>
    <t>1,000-10,000</t>
  </si>
  <si>
    <t>Does the function produce its own 'Indicators of Compromise' (IOCs)?</t>
  </si>
  <si>
    <t>Has the intelligence function been reviewed for legal and ethical compliance; including but not limited to intelligence source, processing of data (GDPR) and monitoring of employee's activities?</t>
  </si>
  <si>
    <t>Does the function or the wider security function sign up to an Industry Code of Conduct (For example CREST) and or set of Ethical Standards?</t>
  </si>
  <si>
    <t>Have you identified all of the drivers for the creation and operationalising of a CTI function and mapped these to understand what capability the function should have? (these should at least include likelihood and impact of cyber attacks on/to you/the sector/supply chain; compliance requirements; support to business operations; support to security operations, etc)</t>
  </si>
  <si>
    <t>Ensure that vulnerabilities are identified and appropriately addressed? (Tactical level INT)</t>
  </si>
  <si>
    <t>Inform risk and support cyber and operational resilience programs?</t>
  </si>
  <si>
    <t xml:space="preserve">Each task the Cyber Threat Intelligence (CTI) function completes within the Intelligence (INT) cycle should be reviewed in order to attain the level of governance that is required based on the actions it completes (E.g. Sharing Intelligence externally). There are legal and ethical considerations throughout the CTI process that should be considered and where appropriate checked with legal council in the applicable regions. </t>
  </si>
  <si>
    <t>Have you identified the entire internal environment of the organisation? (this should include but is not limited to the infrastructure of the estate, including hardware, software, firmware and versions, information assets, people)</t>
  </si>
  <si>
    <t>Have you identified the entire external environment of the organisation? (this should include, but is not limited to, external assets held by 3rd parties such as cloud providers, service providers and services that may host company or company employee corporate data.)</t>
  </si>
  <si>
    <t>Have you identified elements of the supply chain that could provide external actors access to the organisation?</t>
  </si>
  <si>
    <t>Have you established links into the wider IT function to be made aware of all IT and system developments and integrations to identify threats before deployment?</t>
  </si>
  <si>
    <t xml:space="preserve">Have you established links into each business department (E.g. HR, Marketing etc) to establish which services they use that you may not be aware of? </t>
  </si>
  <si>
    <t>As part of mapping the threat landscape, most organisations will focus security around their core business activities/functions and their supporting assets and systems. These elements should be reflected in the, 'Intelligence collection Plan' (ICP).</t>
  </si>
  <si>
    <t>Have you identified the core business functions in your organisation?</t>
  </si>
  <si>
    <t>Have you identified all of the systems and assets under each of those business functions?</t>
  </si>
  <si>
    <t>For each of these critical functions have you mapped their criticality to the organisation and the impact of different types of compromise?</t>
  </si>
  <si>
    <t>For each function have you identified all of the possible, likely and dangerous compromises that may occur (scenarios), including mapping to the CIA Triad?</t>
  </si>
  <si>
    <t xml:space="preserve">For each of the scenarios have attack playbooks (both Red Team and Blue Team) been created based on latest actors TTPs? </t>
  </si>
  <si>
    <t xml:space="preserve">CTI is a specialist role. On top of cyber security and IT knowledge there is the skillset of 'Intelligence'. Do the CVs and experiences of the specialist staff reflect the capabilities needed to complete the tasks of the function. </t>
  </si>
  <si>
    <t xml:space="preserve">Do the roles cover, technical, tactical, operational and strategic level intelligence experience and ideally have the context of industry experience? </t>
  </si>
  <si>
    <t xml:space="preserve">Do the Intelligence roles have clear training and career paths defined? </t>
  </si>
  <si>
    <t>Does the Intelligence function have enough people in role to fulfil all of its tasks in an accurate, timely and pro-active manner?</t>
  </si>
  <si>
    <t xml:space="preserve">CTI can remain hidden and yet can offer wider value than just supporting the basic functions of the SOC or the security function. Has the CTI function reached out to each element of the business (E.g. Operations, Risk, Fraud, HR, Physical Security etc) and provided them with the potential of what the intelligence team/capability is able to do and produce? </t>
  </si>
  <si>
    <t>Does the CTI function have a full understanding of each business departments objectives and structure?</t>
  </si>
  <si>
    <t xml:space="preserve">Does the CTI function know, understand and apply the knowledge of the overarching objectives and mission of the organisation? </t>
  </si>
  <si>
    <t>Have you defined the role of the function providing it with a clear mission, strategy, and objectives?</t>
  </si>
  <si>
    <t xml:space="preserve">Are KPIs applied to each of the CTI functions objectives? </t>
  </si>
  <si>
    <t>Has the mission and objectives been aligned to requirements such as Legal, Regulatory, Contractual, Business Operations and overall Security?</t>
  </si>
  <si>
    <t xml:space="preserve">Have limitation of intelligence and the intelligence function been identified with mitigations identified and addressed? </t>
  </si>
  <si>
    <t>Does the function support a wide selection of customers including but not limited to, Intrusion Analysis, Incident Response, Testing/Red Teaming, DevSecOps, Architecture, Physical Security, Fraud, Vendor selection, business intelligence etc?</t>
  </si>
  <si>
    <t>Effective supplier selection criteria should be used to determine if potential suppliers can satisfactorily meet your  requirements, based on their ability to provide: solid reputation, history and ethics; high quality, value-for-money services; research and development capability; highly competent staff who are qualified, certified/accredited; and security and risk management, supported by a strong professional accreditation and complaint process.</t>
  </si>
  <si>
    <t xml:space="preserve">If you work with 3rd party Intelligence providers is their appointment based on and their Intelligence direction aligned to your mission and objectives? </t>
  </si>
  <si>
    <t>Have your 3rd party intelligence suppliers also been evaluated for their legal and ethical standards?</t>
  </si>
  <si>
    <t>Given that your 3rd party intelligence providers likely hold highly sensitive data on your organisation’s security posture, have the supplier had their own security standards reviewed, i.e. meeting ISO27001 or similar?</t>
  </si>
  <si>
    <t xml:space="preserve">Do your 3rd party intelligence providers have KPIs or other performance-based measures applied to them and is their performance regularly reviewed? </t>
  </si>
  <si>
    <t xml:space="preserve">Do you maintain a matrix or similar that details the capabilities and collection areas of each supplier to identify overlap and gaps in collection? </t>
  </si>
  <si>
    <t xml:space="preserve">Intelligence direction is an integral element, usually only partly completed by security organisations. There are two key elements to this. 1) Is there a senior position, qualified and skilled in Intelligence who is the central point for all intelligence direction. 2) Does this single point of contact also engage with the wider business and external elements to better understand Intelligence Requirements(IRs), 'refine the question' and then offer clear direction to the team. </t>
  </si>
  <si>
    <t xml:space="preserve">Do you have a 'head of' or similar for the intelligence function that is separate from the Security Ops function in order to prevent direction bias? </t>
  </si>
  <si>
    <t>Have you identified all of your internal and external intelligence customers whose Intelligence Requirements will form the basis of you Intelligence Direction?</t>
  </si>
  <si>
    <t xml:space="preserve">Do you have a clear and documented methodology for receiving intelligence direction that would include elements such as; refining the question; defining the format, output and timelines; measuring against KPIs; recording findings from the feedback and review loop; assigning resource; assigning sources etc? </t>
  </si>
  <si>
    <t>If working with 3rd party suppliers do you have a clear and secure process for disseminating your own Intelligence Requirements to them?</t>
  </si>
  <si>
    <t xml:space="preserve">Do you have a clear and documented methodology for giving intelligence direction to 3rd parties that would include elements such as; documenting the question; defining the format, output and timelines; measuring against KPIs; recording findings from the feedback and review loop etc? </t>
  </si>
  <si>
    <t xml:space="preserve">The ICP is a baseplate for all intelligence capabilities. The ICP should consider the Intelligence requirements, Priority Intelligence Requirements (PIRs), the mapping of intelligence sources (and possibly the grading) as a minimum, but could also consider timelines, review dates, responsible officers etc. It should remain 'live' and reviewed regularly. It should also have a diverse and broad set of intelligence sources, with multiple sources for different collection areas to prevent single source collection and bias. </t>
  </si>
  <si>
    <t xml:space="preserve">Do you have a documented and formal ‘Intelligence Collection Plan’ (ICP) that is reviewed regularly and at minimum maps your Intelligence Requirements to Intelligence Sources? </t>
  </si>
  <si>
    <t xml:space="preserve">Does your ICP break down into PIR, IRs and perform some form of gap analysis to identify intelligence gaps? </t>
  </si>
  <si>
    <t>Do you maintain a list of Intelligence Sources that is regular reviewed and graded for performance, accuracy, actionability?</t>
  </si>
  <si>
    <t>Data, information and intelligence exists in many formats and should be collected, processed and stored appropriately. In order to exploit raw materiel to its full extent the ingestion and processing methods should, at a minimum, be consistent, resilient and secure.</t>
  </si>
  <si>
    <t>Is the Intelligence function able to ingest and store data, information and intelligence from multiple sources in multiple formats in a manner that is easily searchable, auditable and secure?</t>
  </si>
  <si>
    <t>Is the data set converted into an industry recognised taxonomy (E.g. STIX) in order to support wider sharing and dissemination?</t>
  </si>
  <si>
    <t>Without analysis, the collected data and information does not become intelligence. Unless the reporting clearly states the 'so what' to the organisation, the reporting is not classed as, 'Intelligence' but only information. In order to produce intelligence, assessment must be made which should be supported by evidenced intelligence analysis techniques; such as, Analysis of competing hypothesis or threat modelling for instance.</t>
  </si>
  <si>
    <t>Does the Intelligence function use multiple Intelligence techniques to complete its analysis? (E.g. Pattern Analysis, Timeline Analysis, Analysis of Competing Hypothesis, Cones of Plausibility, Devils Advocacy etc?)</t>
  </si>
  <si>
    <t xml:space="preserve">Is analysis completed using appropriate and consistent analysis terminology whilst also stating confidence levels in the assessment? </t>
  </si>
  <si>
    <t>Does every Intelligence product have assessment terminology and/or threat scoring definitions stated clearly, either with the analysis or as a reference section?</t>
  </si>
  <si>
    <t xml:space="preserve">Where appropriate are business impacts referenced in the intelligence assessment? </t>
  </si>
  <si>
    <t xml:space="preserve">Does the Intelligence function produce a range of products such as, Intelligence Reports, Intelligence Summaries, Threat Alerts, Thematic Papers, Attack Scenarios, Threat Assessments etc? </t>
  </si>
  <si>
    <t xml:space="preserve">Does each product have clear document classification, storage and handling guidelines (such as TLP) as well as document originator (creator) details? </t>
  </si>
  <si>
    <t xml:space="preserve">Do products have a range of methods for displaying findings, such as diagrams, illustrations, charts, tables and text? </t>
  </si>
  <si>
    <t>Are Intelligence products bespoke to the audience (or intelligence customer) in terms of presentation method, language, length and depth, format etc?</t>
  </si>
  <si>
    <t xml:space="preserve">Does the function apply the principle of 'need to know' as well as 'need to share' and look to disseminate as wide as appropriate including with external partners and communities? </t>
  </si>
  <si>
    <t>In regard to, 'feedback', does the function regularly perform the feedback loop with intelligence customers to ensure the product is appropriate and answered the intelligence question appropriately?</t>
  </si>
  <si>
    <t>Are 'feedback' findings recorded and fed back into the intelligence lifecycle in order to continuously improve?</t>
  </si>
  <si>
    <t xml:space="preserve">In regard to 'review' does the function regularly review their processes and sources? </t>
  </si>
  <si>
    <t xml:space="preserve">Are findings from the review process fed back into the intelligence lifecycle in order to continuously improve? </t>
  </si>
  <si>
    <t xml:space="preserve">Are all intelligence sources periodically reviewed with regards to their accuracy / degree of collaboration / value / relevance / bias etc? </t>
  </si>
  <si>
    <t xml:space="preserve">Does the function have clear methodologies for each, 'business as usual' it performs? </t>
  </si>
  <si>
    <t xml:space="preserve">Are all methodologies, processes, policies, and procedures used in the Intelligence function clearly documented and regularly reviewed? </t>
  </si>
  <si>
    <t>Does the function maintain a 'style guide' in order to drive consistency in quality of products?</t>
  </si>
  <si>
    <t xml:space="preserve">Does the function maintain a set of templates for each product to ensure consistency? Are these templates regaulrly improved and updated? </t>
  </si>
  <si>
    <t xml:space="preserve">Is all the above centralised, easily accessibility and part of the 'on-boarding' process for new employees? </t>
  </si>
  <si>
    <t>The collection and processing of data/information/intelligence (indeed in some cases also analysis) should in some circumstances occur on a 24/7/365 basis, meaning it is an automated process. (All tasks completed by the CTI capability in line with the Intelligence Cycle, should be reviewed to see if automation is appropriate).</t>
  </si>
  <si>
    <t>Does the operational hours of the intelligence function match that of the wider detection and response (D&amp;R) function? Or does the D&amp;R function have access to external or 3rd party support to match their operational hours?</t>
  </si>
  <si>
    <t xml:space="preserve">Has automation been implemented to support ingestion, processing and dissemination of data? </t>
  </si>
  <si>
    <t>Does the Intelligence Function have an adequate budget to perform its function?</t>
  </si>
  <si>
    <t xml:space="preserve">Dos the function have access to all of the tools it requires to fulfil its objectives and tasking in an accurate, comprehensive and timely manner? </t>
  </si>
  <si>
    <t>Does the function have an improvement roadmap that is fully costed and is actionable and appropriate?</t>
  </si>
  <si>
    <t xml:space="preserve">Reliance on single sources or the loss of a valuable resource can have a big impact on the capabilities effectives and thus quality and in turn reputation. Where applicable resiliency should be brought in. This could also include having external capability on standby to support or enhance operations when needed. </t>
  </si>
  <si>
    <t>Are methods in place to ensure resilience of the function for elements such as personnel, tools and technologies and data backups?</t>
  </si>
  <si>
    <t>Are contingency plans in place that, should operational tempo increase dramatically, the function can receive support from either internal or external sources? (E.g. during a crisis or incident)</t>
  </si>
  <si>
    <t>Does the function have backups of all of their documents, Intelligence products, template, customer requirements, methodologies, processes, policies and procedures?</t>
  </si>
  <si>
    <t>Score</t>
  </si>
  <si>
    <r>
      <rPr>
        <b/>
        <i/>
        <sz val="11"/>
        <color theme="1"/>
        <rFont val="Calibri"/>
        <family val="2"/>
        <scheme val="minor"/>
      </rPr>
      <t>Step 3 -</t>
    </r>
    <r>
      <rPr>
        <sz val="11"/>
        <color theme="1"/>
        <rFont val="Calibri"/>
        <family val="2"/>
        <scheme val="minor"/>
      </rPr>
      <t xml:space="preserve"> Carry out the assessment by selecting the appropriate level of maturity within the assessed environment for each step using the drop-down lists on the 3 </t>
    </r>
    <r>
      <rPr>
        <i/>
        <sz val="11"/>
        <color theme="1"/>
        <rFont val="Calibri"/>
        <family val="2"/>
        <scheme val="minor"/>
      </rPr>
      <t>Assessment</t>
    </r>
    <r>
      <rPr>
        <sz val="11"/>
        <color theme="1"/>
        <rFont val="Calibri"/>
        <family val="2"/>
        <scheme val="minor"/>
      </rPr>
      <t xml:space="preserve"> worksheets, together with any supporting evidence. Any additional comments can be entered in the </t>
    </r>
    <r>
      <rPr>
        <i/>
        <sz val="11"/>
        <color theme="1"/>
        <rFont val="Calibri"/>
        <family val="2"/>
        <scheme val="minor"/>
      </rPr>
      <t>Comments</t>
    </r>
    <r>
      <rPr>
        <sz val="11"/>
        <color theme="1"/>
        <rFont val="Calibri"/>
        <family val="2"/>
        <scheme val="minor"/>
      </rPr>
      <t xml:space="preserve"> column.</t>
    </r>
  </si>
  <si>
    <r>
      <rPr>
        <b/>
        <i/>
        <sz val="11"/>
        <color theme="1"/>
        <rFont val="Calibri"/>
        <family val="2"/>
        <scheme val="minor"/>
      </rPr>
      <t>Step 4 -</t>
    </r>
    <r>
      <rPr>
        <sz val="11"/>
        <color theme="1"/>
        <rFont val="Calibri"/>
        <family val="2"/>
        <scheme val="minor"/>
      </rPr>
      <t xml:space="preserve"> Review a summary of the results using the</t>
    </r>
    <r>
      <rPr>
        <i/>
        <sz val="11"/>
        <color theme="1"/>
        <rFont val="Calibri"/>
        <family val="2"/>
        <scheme val="minor"/>
      </rPr>
      <t xml:space="preserve"> Aggregated Results</t>
    </r>
    <r>
      <rPr>
        <sz val="11"/>
        <color theme="1"/>
        <rFont val="Calibri"/>
        <family val="2"/>
        <scheme val="minor"/>
      </rPr>
      <t xml:space="preserve"> worksheet to gain a high level picture of the overall level of maturity for the environment assessed.</t>
    </r>
  </si>
  <si>
    <t>Initial</t>
  </si>
  <si>
    <t>Maturity level (0 to 5)</t>
  </si>
  <si>
    <t>Target maturity (0 to 5)</t>
  </si>
  <si>
    <t>Level 0</t>
  </si>
  <si>
    <t>1-7</t>
  </si>
  <si>
    <t>Level 0 (%)</t>
  </si>
  <si>
    <t>0</t>
  </si>
  <si>
    <t>© CREST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</si>
</sst>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
    <numFmt numFmtId="166" formatCode="yyyy\-mm\-dd;@"/>
  </numFmts>
  <fonts count="60" x14ac:knownFonts="1">
    <font>
      <sz val="11"/>
      <color theme="1"/>
      <name val="Calibri"/>
      <family val="2"/>
      <scheme val="minor"/>
    </font>
    <font>
      <sz val="10"/>
      <name val="Arial"/>
      <family val="2"/>
    </font>
    <font>
      <sz val="10"/>
      <name val="Calibri"/>
      <family val="2"/>
      <scheme val="minor"/>
    </font>
    <font>
      <b/>
      <sz val="14"/>
      <name val="Calibri"/>
      <family val="2"/>
      <scheme val="minor"/>
    </font>
    <font>
      <sz val="12"/>
      <name val="Calibri"/>
      <family val="2"/>
      <scheme val="minor"/>
    </font>
    <font>
      <i/>
      <sz val="10"/>
      <name val="Calibri"/>
      <family val="2"/>
      <scheme val="minor"/>
    </font>
    <font>
      <sz val="10"/>
      <name val="Verdana"/>
      <family val="2"/>
    </font>
    <font>
      <b/>
      <sz val="10"/>
      <name val="Calibri"/>
      <family val="2"/>
      <scheme val="minor"/>
    </font>
    <font>
      <b/>
      <sz val="11"/>
      <color theme="1"/>
      <name val="Calibri"/>
      <family val="2"/>
      <scheme val="minor"/>
    </font>
    <font>
      <sz val="11"/>
      <color theme="0"/>
      <name val="Calibri"/>
      <family val="2"/>
      <scheme val="minor"/>
    </font>
    <font>
      <b/>
      <sz val="15"/>
      <color theme="3"/>
      <name val="Calibri"/>
      <family val="2"/>
      <scheme val="minor"/>
    </font>
    <font>
      <b/>
      <sz val="13"/>
      <color theme="3"/>
      <name val="Calibri"/>
      <family val="2"/>
      <scheme val="minor"/>
    </font>
    <font>
      <b/>
      <u/>
      <sz val="15"/>
      <color theme="3"/>
      <name val="Calibri"/>
      <family val="2"/>
      <scheme val="minor"/>
    </font>
    <font>
      <sz val="20"/>
      <color theme="3"/>
      <name val="Calibri"/>
      <family val="2"/>
      <scheme val="minor"/>
    </font>
    <font>
      <sz val="11"/>
      <name val="Calibri"/>
      <family val="2"/>
      <scheme val="minor"/>
    </font>
    <font>
      <b/>
      <sz val="14"/>
      <color theme="0"/>
      <name val="Calibri"/>
      <family val="2"/>
      <scheme val="minor"/>
    </font>
    <font>
      <sz val="25"/>
      <color rgb="FF1F497D"/>
      <name val="Calibri"/>
      <family val="2"/>
      <scheme val="minor"/>
    </font>
    <font>
      <sz val="20"/>
      <color theme="0"/>
      <name val="Calibri"/>
      <family val="2"/>
      <scheme val="minor"/>
    </font>
    <font>
      <b/>
      <sz val="12"/>
      <color theme="1"/>
      <name val="Calibri"/>
      <family val="2"/>
      <scheme val="minor"/>
    </font>
    <font>
      <sz val="14"/>
      <name val="Calibri"/>
      <family val="2"/>
      <scheme val="minor"/>
    </font>
    <font>
      <sz val="18"/>
      <color theme="0"/>
      <name val="Calibri"/>
      <family val="2"/>
      <scheme val="minor"/>
    </font>
    <font>
      <b/>
      <sz val="16"/>
      <color theme="0"/>
      <name val="Calibri"/>
      <family val="2"/>
      <scheme val="minor"/>
    </font>
    <font>
      <sz val="14"/>
      <color theme="0"/>
      <name val="Calibri"/>
      <family val="2"/>
      <scheme val="minor"/>
    </font>
    <font>
      <b/>
      <sz val="14"/>
      <color rgb="FFFF0000"/>
      <name val="Calibri"/>
      <family val="2"/>
      <scheme val="minor"/>
    </font>
    <font>
      <sz val="15"/>
      <color theme="1"/>
      <name val="Calibri"/>
      <family val="2"/>
      <scheme val="minor"/>
    </font>
    <font>
      <sz val="14"/>
      <color theme="1"/>
      <name val="Calibri"/>
      <family val="2"/>
      <scheme val="minor"/>
    </font>
    <font>
      <b/>
      <sz val="11"/>
      <color theme="3"/>
      <name val="Calibri"/>
      <family val="2"/>
      <scheme val="minor"/>
    </font>
    <font>
      <b/>
      <sz val="11"/>
      <color rgb="FFFF0000"/>
      <name val="Calibri"/>
      <family val="2"/>
      <scheme val="minor"/>
    </font>
    <font>
      <b/>
      <sz val="11"/>
      <color rgb="FF00B050"/>
      <name val="Calibri"/>
      <family val="2"/>
      <scheme val="minor"/>
    </font>
    <font>
      <i/>
      <sz val="11"/>
      <color theme="1"/>
      <name val="Calibri"/>
      <family val="2"/>
      <scheme val="minor"/>
    </font>
    <font>
      <b/>
      <i/>
      <sz val="11"/>
      <color theme="1"/>
      <name val="Calibri"/>
      <family val="2"/>
      <scheme val="minor"/>
    </font>
    <font>
      <sz val="10"/>
      <color rgb="FFB30F10"/>
      <name val="Calibri"/>
      <family val="2"/>
      <scheme val="minor"/>
    </font>
    <font>
      <b/>
      <sz val="11"/>
      <color theme="0"/>
      <name val="Calibri"/>
      <family val="2"/>
      <scheme val="minor"/>
    </font>
    <font>
      <sz val="11"/>
      <color rgb="FF1F497D"/>
      <name val="Calibri"/>
      <family val="2"/>
      <scheme val="minor"/>
    </font>
    <font>
      <b/>
      <sz val="11"/>
      <color rgb="FF1F497D"/>
      <name val="Calibri"/>
      <family val="2"/>
      <scheme val="minor"/>
    </font>
    <font>
      <i/>
      <sz val="11"/>
      <color rgb="FF1F497D"/>
      <name val="Calibri"/>
      <family val="2"/>
      <scheme val="minor"/>
    </font>
    <font>
      <b/>
      <sz val="13"/>
      <color theme="0"/>
      <name val="Calibri"/>
      <family val="2"/>
      <scheme val="minor"/>
    </font>
    <font>
      <i/>
      <sz val="9"/>
      <name val="Calibri"/>
      <family val="2"/>
      <scheme val="minor"/>
    </font>
    <font>
      <b/>
      <i/>
      <sz val="9"/>
      <name val="Calibri"/>
      <family val="2"/>
      <scheme val="minor"/>
    </font>
    <font>
      <b/>
      <sz val="11"/>
      <color rgb="FFE87727"/>
      <name val="Calibri"/>
      <family val="2"/>
      <scheme val="minor"/>
    </font>
    <font>
      <b/>
      <sz val="13"/>
      <color rgb="FFFF0000"/>
      <name val="Calibri"/>
      <family val="2"/>
      <scheme val="minor"/>
    </font>
    <font>
      <b/>
      <u/>
      <sz val="11"/>
      <color theme="1"/>
      <name val="Calibri"/>
      <family val="2"/>
      <scheme val="minor"/>
    </font>
    <font>
      <sz val="11"/>
      <color theme="1"/>
      <name val="Calibri"/>
      <family val="2"/>
      <scheme val="minor"/>
    </font>
    <font>
      <sz val="11"/>
      <color rgb="FF3F3F76"/>
      <name val="Calibri"/>
      <family val="2"/>
      <scheme val="minor"/>
    </font>
    <font>
      <i/>
      <sz val="11"/>
      <name val="Calibri"/>
      <family val="2"/>
      <scheme val="minor"/>
    </font>
    <font>
      <b/>
      <sz val="11"/>
      <name val="Calibri"/>
      <family val="2"/>
      <scheme val="minor"/>
    </font>
    <font>
      <sz val="11"/>
      <name val="Calibri"/>
      <family val="2"/>
    </font>
    <font>
      <sz val="8"/>
      <color rgb="FF333333"/>
      <name val="Verdana"/>
      <family val="2"/>
    </font>
    <font>
      <i/>
      <sz val="11"/>
      <color rgb="FF000000"/>
      <name val="Calibri"/>
      <family val="2"/>
      <scheme val="minor"/>
    </font>
    <font>
      <b/>
      <sz val="11"/>
      <color rgb="FF000000"/>
      <name val="Calibri"/>
      <family val="2"/>
      <scheme val="minor"/>
    </font>
    <font>
      <sz val="11"/>
      <color rgb="FF000000"/>
      <name val="Calibri"/>
      <family val="2"/>
      <scheme val="minor"/>
    </font>
    <font>
      <vertAlign val="superscript"/>
      <sz val="11"/>
      <name val="Calibri"/>
      <family val="2"/>
      <scheme val="minor"/>
    </font>
    <font>
      <b/>
      <sz val="11"/>
      <color rgb="FF404040"/>
      <name val="Calibri"/>
      <family val="2"/>
      <scheme val="minor"/>
    </font>
    <font>
      <sz val="11"/>
      <color rgb="FF404040"/>
      <name val="Calibri"/>
      <family val="2"/>
      <scheme val="minor"/>
    </font>
    <font>
      <sz val="11"/>
      <color rgb="FF006100"/>
      <name val="Calibri"/>
      <family val="2"/>
      <scheme val="minor"/>
    </font>
    <font>
      <b/>
      <sz val="15"/>
      <color theme="1"/>
      <name val="Calibri"/>
      <family val="2"/>
      <scheme val="minor"/>
    </font>
    <font>
      <b/>
      <sz val="13"/>
      <color rgb="FF14989C"/>
      <name val="Calibri"/>
      <family val="2"/>
      <scheme val="minor"/>
    </font>
    <font>
      <sz val="14"/>
      <color rgb="FF14989C"/>
      <name val="Calibri"/>
      <family val="2"/>
      <scheme val="minor"/>
    </font>
    <font>
      <sz val="11"/>
      <color rgb="FFFF0000"/>
      <name val="Calibri"/>
      <family val="2"/>
      <scheme val="minor"/>
    </font>
    <font>
      <i/>
      <sz val="9"/>
      <color rgb="FFFF0000"/>
      <name val="Calibri"/>
      <family val="2"/>
      <scheme val="minor"/>
    </font>
  </fonts>
  <fills count="20">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rgb="FF25408F"/>
        <bgColor indexed="64"/>
      </patternFill>
    </fill>
    <fill>
      <patternFill patternType="solid">
        <fgColor rgb="FF727375"/>
        <bgColor indexed="64"/>
      </patternFill>
    </fill>
    <fill>
      <patternFill patternType="solid">
        <fgColor rgb="FF921B1D"/>
        <bgColor indexed="64"/>
      </patternFill>
    </fill>
    <fill>
      <patternFill patternType="solid">
        <fgColor rgb="FFB30F10"/>
        <bgColor indexed="64"/>
      </patternFill>
    </fill>
    <fill>
      <patternFill patternType="solid">
        <fgColor rgb="FF14989C"/>
        <bgColor indexed="64"/>
      </patternFill>
    </fill>
    <fill>
      <patternFill patternType="solid">
        <fgColor rgb="FF9AB0BB"/>
        <bgColor indexed="64"/>
      </patternFill>
    </fill>
    <fill>
      <patternFill patternType="solid">
        <fgColor rgb="FFB20E0F"/>
        <bgColor indexed="64"/>
      </patternFill>
    </fill>
    <fill>
      <patternFill patternType="solid">
        <fgColor theme="6"/>
        <bgColor theme="6"/>
      </patternFill>
    </fill>
    <fill>
      <patternFill patternType="solid">
        <fgColor indexed="65"/>
        <bgColor theme="3" tint="0.39991454817346722"/>
      </patternFill>
    </fill>
    <fill>
      <patternFill patternType="solid">
        <fgColor indexed="65"/>
        <bgColor indexed="64"/>
      </patternFill>
    </fill>
    <fill>
      <patternFill patternType="solid">
        <fgColor rgb="FFF58383"/>
        <bgColor indexed="64"/>
      </patternFill>
    </fill>
    <fill>
      <patternFill patternType="solid">
        <fgColor rgb="FFF8A6A6"/>
        <bgColor indexed="64"/>
      </patternFill>
    </fill>
    <fill>
      <patternFill patternType="solid">
        <fgColor rgb="FFFFCC99"/>
      </patternFill>
    </fill>
    <fill>
      <patternFill patternType="solid">
        <fgColor rgb="FFFFFFCC"/>
      </patternFill>
    </fill>
    <fill>
      <patternFill patternType="solid">
        <fgColor rgb="FFC00000"/>
        <bgColor indexed="64"/>
      </patternFill>
    </fill>
    <fill>
      <patternFill patternType="solid">
        <fgColor rgb="FFC6EFCE"/>
      </patternFill>
    </fill>
  </fills>
  <borders count="44">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medium">
        <color theme="4" tint="0.39997558519241921"/>
      </bottom>
      <diagonal/>
    </border>
    <border>
      <left style="thin">
        <color indexed="64"/>
      </left>
      <right/>
      <top/>
      <bottom style="medium">
        <color theme="4" tint="0.39997558519241921"/>
      </bottom>
      <diagonal/>
    </border>
    <border>
      <left style="thin">
        <color theme="0" tint="-0.499984740745262"/>
      </left>
      <right/>
      <top/>
      <bottom/>
      <diagonal/>
    </border>
    <border>
      <left/>
      <right/>
      <top style="thin">
        <color theme="0" tint="-0.34998626667073579"/>
      </top>
      <bottom style="thin">
        <color theme="0" tint="-0.34998626667073579"/>
      </bottom>
      <diagonal/>
    </border>
    <border>
      <left style="thin">
        <color theme="0" tint="-0.499984740745262"/>
      </left>
      <right/>
      <top style="thin">
        <color theme="0" tint="-0.34998626667073579"/>
      </top>
      <bottom style="thin">
        <color theme="0" tint="-0.34998626667073579"/>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499984740745262"/>
      </right>
      <top/>
      <bottom/>
      <diagonal/>
    </border>
    <border>
      <left style="thin">
        <color theme="6"/>
      </left>
      <right/>
      <top style="thin">
        <color theme="6"/>
      </top>
      <bottom/>
      <diagonal/>
    </border>
    <border>
      <left/>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diagonal/>
    </border>
    <border>
      <left style="thin">
        <color indexed="64"/>
      </left>
      <right style="thin">
        <color indexed="64"/>
      </right>
      <top/>
      <bottom/>
      <diagonal/>
    </border>
    <border>
      <left style="thick">
        <color rgb="FFB30F10"/>
      </left>
      <right style="thick">
        <color rgb="FFB30F10"/>
      </right>
      <top style="thick">
        <color rgb="FFB30F10"/>
      </top>
      <bottom style="thick">
        <color rgb="FFB30F10"/>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bottom style="medium">
        <color indexed="64"/>
      </bottom>
      <diagonal/>
    </border>
    <border>
      <left/>
      <right/>
      <top style="thin">
        <color theme="0" tint="-0.34998626667073579"/>
      </top>
      <bottom/>
      <diagonal/>
    </border>
    <border>
      <left/>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499984740745262"/>
      </top>
      <bottom style="thin">
        <color theme="0" tint="-0.499984740745262"/>
      </bottom>
      <diagonal/>
    </border>
    <border>
      <left style="thin">
        <color theme="0" tint="-0.34998626667073579"/>
      </left>
      <right style="thin">
        <color theme="0" tint="-0.34998626667073579"/>
      </right>
      <top style="thin">
        <color theme="0" tint="-0.499984740745262"/>
      </top>
      <bottom style="thin">
        <color theme="0" tint="-0.499984740745262"/>
      </bottom>
      <diagonal/>
    </border>
    <border>
      <left/>
      <right style="thin">
        <color theme="0" tint="-0.499984740745262"/>
      </right>
      <top style="thin">
        <color theme="0" tint="-0.499984740745262"/>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s>
  <cellStyleXfs count="9">
    <xf numFmtId="0" fontId="0" fillId="0" borderId="0"/>
    <xf numFmtId="0" fontId="1" fillId="0" borderId="0"/>
    <xf numFmtId="0" fontId="6" fillId="0" borderId="0"/>
    <xf numFmtId="0" fontId="10" fillId="0" borderId="7" applyNumberFormat="0" applyFill="0" applyAlignment="0" applyProtection="0"/>
    <xf numFmtId="0" fontId="11" fillId="0" borderId="8" applyNumberFormat="0" applyFill="0" applyAlignment="0" applyProtection="0"/>
    <xf numFmtId="0" fontId="26" fillId="0" borderId="15" applyNumberFormat="0" applyFill="0" applyAlignment="0" applyProtection="0"/>
    <xf numFmtId="0" fontId="43" fillId="16" borderId="41" applyNumberFormat="0" applyAlignment="0" applyProtection="0"/>
    <xf numFmtId="0" fontId="42" fillId="17" borderId="42" applyNumberFormat="0" applyFont="0" applyAlignment="0" applyProtection="0"/>
    <xf numFmtId="0" fontId="54" fillId="19" borderId="0" applyNumberFormat="0" applyBorder="0" applyAlignment="0" applyProtection="0"/>
  </cellStyleXfs>
  <cellXfs count="387">
    <xf numFmtId="0" fontId="0" fillId="0" borderId="0" xfId="0"/>
    <xf numFmtId="0" fontId="2" fillId="0" borderId="0" xfId="1" applyFont="1" applyFill="1" applyBorder="1" applyAlignment="1" applyProtection="1">
      <alignment vertical="top" wrapText="1"/>
    </xf>
    <xf numFmtId="1" fontId="4" fillId="0" borderId="0" xfId="1" applyNumberFormat="1" applyFont="1" applyFill="1" applyBorder="1" applyAlignment="1" applyProtection="1">
      <alignment horizontal="left" vertical="center"/>
    </xf>
    <xf numFmtId="1" fontId="5" fillId="0" borderId="0" xfId="1" applyNumberFormat="1" applyFont="1" applyFill="1" applyBorder="1" applyAlignment="1" applyProtection="1">
      <alignment horizontal="left" vertical="center"/>
    </xf>
    <xf numFmtId="0" fontId="2" fillId="0" borderId="0" xfId="1" applyFont="1" applyBorder="1" applyProtection="1"/>
    <xf numFmtId="0" fontId="2" fillId="0" borderId="0" xfId="1" applyFont="1" applyFill="1" applyBorder="1" applyProtection="1"/>
    <xf numFmtId="0" fontId="8" fillId="3" borderId="4" xfId="0" applyFont="1" applyFill="1" applyBorder="1" applyAlignment="1">
      <alignment vertical="top" wrapText="1"/>
    </xf>
    <xf numFmtId="0" fontId="8" fillId="0" borderId="0" xfId="0" applyFont="1" applyAlignment="1">
      <alignment vertical="center"/>
    </xf>
    <xf numFmtId="0" fontId="0" fillId="0" borderId="4" xfId="0" applyBorder="1" applyAlignment="1">
      <alignment vertical="center" wrapText="1"/>
    </xf>
    <xf numFmtId="0" fontId="0" fillId="0" borderId="0" xfId="0" applyAlignment="1">
      <alignment horizontal="left"/>
    </xf>
    <xf numFmtId="0" fontId="0" fillId="0" borderId="0" xfId="0" applyAlignment="1">
      <alignment vertical="center"/>
    </xf>
    <xf numFmtId="0" fontId="11" fillId="0" borderId="0" xfId="4" applyBorder="1"/>
    <xf numFmtId="0" fontId="10" fillId="0" borderId="0" xfId="3" applyBorder="1"/>
    <xf numFmtId="0" fontId="0" fillId="0" borderId="0" xfId="0"/>
    <xf numFmtId="0" fontId="12" fillId="0" borderId="0" xfId="3" applyFont="1" applyBorder="1" applyAlignment="1">
      <alignment vertical="center"/>
    </xf>
    <xf numFmtId="0" fontId="2" fillId="0" borderId="1" xfId="1" applyFont="1" applyFill="1" applyBorder="1" applyProtection="1"/>
    <xf numFmtId="0" fontId="2" fillId="2" borderId="2" xfId="1" applyFont="1" applyFill="1" applyBorder="1" applyAlignment="1" applyProtection="1">
      <alignment vertical="center" wrapText="1"/>
    </xf>
    <xf numFmtId="0" fontId="3" fillId="2" borderId="2" xfId="1" applyFont="1" applyFill="1" applyBorder="1" applyAlignment="1" applyProtection="1">
      <alignment horizontal="left" vertical="center" wrapText="1"/>
    </xf>
    <xf numFmtId="0" fontId="2" fillId="2" borderId="2" xfId="1" applyFont="1" applyFill="1" applyBorder="1" applyAlignment="1" applyProtection="1">
      <alignment vertical="center"/>
    </xf>
    <xf numFmtId="0" fontId="0" fillId="0" borderId="0" xfId="0" applyFill="1"/>
    <xf numFmtId="0" fontId="0" fillId="0" borderId="0" xfId="0" applyBorder="1"/>
    <xf numFmtId="0" fontId="0" fillId="0" borderId="0" xfId="0" applyProtection="1"/>
    <xf numFmtId="0" fontId="15" fillId="4" borderId="4" xfId="0" applyFont="1" applyFill="1" applyBorder="1" applyAlignment="1">
      <alignment vertical="center" wrapText="1"/>
    </xf>
    <xf numFmtId="165" fontId="9" fillId="0" borderId="10" xfId="0" applyNumberFormat="1" applyFont="1" applyBorder="1" applyAlignment="1" applyProtection="1">
      <alignment vertical="center" wrapText="1"/>
    </xf>
    <xf numFmtId="165" fontId="9" fillId="0" borderId="12" xfId="0" applyNumberFormat="1" applyFont="1" applyBorder="1" applyAlignment="1" applyProtection="1">
      <alignment vertical="center" wrapText="1"/>
    </xf>
    <xf numFmtId="164" fontId="0" fillId="0" borderId="11" xfId="0" applyNumberFormat="1" applyBorder="1" applyAlignment="1" applyProtection="1">
      <alignment horizontal="center" vertical="center"/>
    </xf>
    <xf numFmtId="165" fontId="9" fillId="0" borderId="10" xfId="0" applyNumberFormat="1" applyFont="1" applyBorder="1" applyAlignment="1">
      <alignment vertical="center" wrapText="1"/>
    </xf>
    <xf numFmtId="164" fontId="0" fillId="0" borderId="11" xfId="0" applyNumberFormat="1" applyBorder="1" applyAlignment="1">
      <alignment horizontal="center" vertical="center"/>
    </xf>
    <xf numFmtId="0" fontId="0" fillId="0" borderId="4" xfId="0" applyBorder="1" applyAlignment="1">
      <alignment vertical="center"/>
    </xf>
    <xf numFmtId="0" fontId="0" fillId="0" borderId="9" xfId="0" applyBorder="1" applyAlignment="1">
      <alignment vertical="center"/>
    </xf>
    <xf numFmtId="0" fontId="0" fillId="0" borderId="5" xfId="0" applyBorder="1" applyAlignment="1">
      <alignment vertical="center"/>
    </xf>
    <xf numFmtId="0" fontId="0" fillId="0" borderId="14" xfId="0" applyBorder="1" applyAlignment="1">
      <alignment vertical="center"/>
    </xf>
    <xf numFmtId="0" fontId="0" fillId="0" borderId="3" xfId="0" applyBorder="1" applyAlignment="1">
      <alignment vertical="center" wrapText="1"/>
    </xf>
    <xf numFmtId="0" fontId="10" fillId="0" borderId="0" xfId="3" applyBorder="1" applyAlignment="1">
      <alignment horizontal="center"/>
    </xf>
    <xf numFmtId="0" fontId="18" fillId="3" borderId="5" xfId="0" applyFont="1" applyFill="1" applyBorder="1" applyAlignment="1">
      <alignment vertical="center"/>
    </xf>
    <xf numFmtId="0" fontId="0" fillId="0" borderId="0" xfId="0" applyAlignment="1">
      <alignment wrapText="1"/>
    </xf>
    <xf numFmtId="0" fontId="21" fillId="6" borderId="14" xfId="0" applyFont="1" applyFill="1" applyBorder="1" applyAlignment="1">
      <alignment vertical="center" wrapText="1"/>
    </xf>
    <xf numFmtId="0" fontId="2" fillId="0" borderId="1" xfId="1" applyFont="1" applyFill="1" applyBorder="1" applyAlignment="1" applyProtection="1">
      <alignment vertical="top" wrapText="1"/>
    </xf>
    <xf numFmtId="0" fontId="7" fillId="0" borderId="1" xfId="1" applyFont="1" applyFill="1" applyBorder="1" applyAlignment="1" applyProtection="1">
      <alignment vertical="top" wrapText="1"/>
    </xf>
    <xf numFmtId="0" fontId="14" fillId="0" borderId="1" xfId="1" applyFont="1" applyFill="1" applyBorder="1" applyAlignment="1" applyProtection="1">
      <alignment horizontal="left" vertical="center"/>
    </xf>
    <xf numFmtId="0" fontId="4" fillId="0" borderId="1" xfId="1" applyFont="1" applyFill="1" applyBorder="1" applyAlignment="1" applyProtection="1">
      <alignment horizontal="left" vertical="center" wrapText="1" indent="2"/>
    </xf>
    <xf numFmtId="0" fontId="2" fillId="0" borderId="2" xfId="1" applyFont="1" applyFill="1" applyBorder="1" applyAlignment="1" applyProtection="1">
      <alignment vertical="top" wrapText="1"/>
    </xf>
    <xf numFmtId="0" fontId="7" fillId="0" borderId="2" xfId="1" applyFont="1" applyFill="1" applyBorder="1" applyAlignment="1" applyProtection="1">
      <alignment vertical="top" wrapText="1"/>
    </xf>
    <xf numFmtId="0" fontId="14" fillId="0" borderId="2" xfId="1" applyFont="1" applyFill="1" applyBorder="1" applyAlignment="1" applyProtection="1">
      <alignment horizontal="left" vertical="center"/>
    </xf>
    <xf numFmtId="0" fontId="4" fillId="0" borderId="2" xfId="1" applyFont="1" applyFill="1" applyBorder="1" applyAlignment="1" applyProtection="1">
      <alignment horizontal="left" vertical="center" wrapText="1" indent="2"/>
    </xf>
    <xf numFmtId="0" fontId="2" fillId="0" borderId="2" xfId="1" applyFont="1" applyFill="1" applyBorder="1" applyProtection="1"/>
    <xf numFmtId="0" fontId="7" fillId="0" borderId="0" xfId="1" applyFont="1" applyFill="1" applyBorder="1" applyAlignment="1" applyProtection="1">
      <alignment vertical="top" wrapText="1"/>
    </xf>
    <xf numFmtId="0" fontId="14" fillId="0" borderId="0" xfId="1" applyFont="1" applyFill="1" applyBorder="1" applyAlignment="1" applyProtection="1">
      <alignment horizontal="left" vertical="center"/>
    </xf>
    <xf numFmtId="0" fontId="2" fillId="0" borderId="0" xfId="1" applyFont="1" applyFill="1" applyBorder="1" applyProtection="1">
      <protection locked="0"/>
    </xf>
    <xf numFmtId="0" fontId="0" fillId="0" borderId="0" xfId="0" applyProtection="1">
      <protection locked="0"/>
    </xf>
    <xf numFmtId="0" fontId="22" fillId="4" borderId="0" xfId="0" applyFont="1" applyFill="1" applyBorder="1" applyAlignment="1">
      <alignment horizontal="left" vertical="center" wrapText="1"/>
    </xf>
    <xf numFmtId="0" fontId="23" fillId="2" borderId="2" xfId="1" applyFont="1" applyFill="1" applyBorder="1" applyAlignment="1" applyProtection="1">
      <alignment horizontal="left" vertical="center" indent="2"/>
    </xf>
    <xf numFmtId="0" fontId="24" fillId="0" borderId="0" xfId="0" applyFont="1" applyAlignment="1">
      <alignment horizontal="center"/>
    </xf>
    <xf numFmtId="0" fontId="0" fillId="0" borderId="0" xfId="0" applyFill="1" applyProtection="1"/>
    <xf numFmtId="0" fontId="10" fillId="0" borderId="0" xfId="3" applyBorder="1" applyAlignment="1" applyProtection="1">
      <alignment horizontal="center"/>
    </xf>
    <xf numFmtId="0" fontId="25" fillId="0" borderId="0" xfId="0" applyFont="1" applyAlignment="1">
      <alignment horizontal="center"/>
    </xf>
    <xf numFmtId="0" fontId="25" fillId="0" borderId="0" xfId="0" applyFont="1" applyAlignment="1" applyProtection="1">
      <alignment horizontal="center"/>
    </xf>
    <xf numFmtId="0" fontId="25" fillId="0" borderId="0" xfId="0" applyFont="1" applyAlignment="1" applyProtection="1">
      <alignment horizontal="center" wrapText="1"/>
    </xf>
    <xf numFmtId="0" fontId="2" fillId="0" borderId="1" xfId="1" applyFont="1" applyFill="1" applyBorder="1" applyProtection="1">
      <protection locked="0"/>
    </xf>
    <xf numFmtId="0" fontId="2" fillId="0" borderId="0" xfId="1" applyFont="1" applyBorder="1" applyProtection="1">
      <protection locked="0"/>
    </xf>
    <xf numFmtId="0" fontId="2" fillId="2" borderId="2" xfId="1" applyFont="1" applyFill="1" applyBorder="1" applyAlignment="1" applyProtection="1">
      <alignment vertical="center"/>
      <protection locked="0"/>
    </xf>
    <xf numFmtId="0" fontId="2" fillId="0" borderId="2" xfId="1" applyFont="1" applyFill="1" applyBorder="1" applyProtection="1">
      <protection locked="0"/>
    </xf>
    <xf numFmtId="0" fontId="26" fillId="0" borderId="15" xfId="5"/>
    <xf numFmtId="49" fontId="0" fillId="0" borderId="0" xfId="0" applyNumberFormat="1" applyAlignment="1">
      <alignment horizontal="left"/>
    </xf>
    <xf numFmtId="0" fontId="22" fillId="5" borderId="17" xfId="0" applyFont="1" applyFill="1" applyBorder="1" applyAlignment="1">
      <alignment vertical="center"/>
    </xf>
    <xf numFmtId="0" fontId="0" fillId="0" borderId="18" xfId="0" applyBorder="1" applyAlignment="1">
      <alignment horizontal="left"/>
    </xf>
    <xf numFmtId="49" fontId="0" fillId="0" borderId="18" xfId="0" applyNumberFormat="1" applyBorder="1" applyAlignment="1">
      <alignment horizontal="left"/>
    </xf>
    <xf numFmtId="0" fontId="0" fillId="0" borderId="18" xfId="0" applyBorder="1"/>
    <xf numFmtId="0" fontId="0" fillId="0" borderId="19" xfId="0" applyBorder="1" applyAlignment="1">
      <alignment horizontal="left" vertical="top" wrapText="1"/>
    </xf>
    <xf numFmtId="0" fontId="0" fillId="0" borderId="18" xfId="0" applyBorder="1" applyAlignment="1">
      <alignment horizontal="left" vertical="top" wrapText="1"/>
    </xf>
    <xf numFmtId="0" fontId="0" fillId="0" borderId="0" xfId="0" applyBorder="1" applyAlignment="1">
      <alignment horizontal="left"/>
    </xf>
    <xf numFmtId="49" fontId="0" fillId="0" borderId="0" xfId="0" applyNumberFormat="1" applyBorder="1" applyAlignment="1">
      <alignment horizontal="left"/>
    </xf>
    <xf numFmtId="0" fontId="0" fillId="0" borderId="18" xfId="0" applyBorder="1" applyAlignment="1">
      <alignment horizontal="left" vertical="top" wrapText="1" indent="2"/>
    </xf>
    <xf numFmtId="49" fontId="0" fillId="0" borderId="20" xfId="0" applyNumberFormat="1" applyBorder="1" applyAlignment="1">
      <alignment horizontal="left"/>
    </xf>
    <xf numFmtId="0" fontId="0" fillId="0" borderId="20" xfId="0" applyBorder="1"/>
    <xf numFmtId="0" fontId="0" fillId="0" borderId="20" xfId="0" applyBorder="1" applyAlignment="1">
      <alignment horizontal="left" vertical="top" wrapText="1"/>
    </xf>
    <xf numFmtId="0" fontId="0" fillId="0" borderId="0" xfId="0" applyAlignment="1" applyProtection="1">
      <protection locked="0"/>
    </xf>
    <xf numFmtId="0" fontId="0" fillId="0" borderId="20" xfId="0" applyFill="1" applyBorder="1"/>
    <xf numFmtId="0" fontId="0" fillId="0" borderId="0" xfId="0" applyFill="1" applyBorder="1"/>
    <xf numFmtId="0" fontId="0" fillId="0" borderId="18" xfId="0" applyFill="1" applyBorder="1"/>
    <xf numFmtId="0" fontId="14" fillId="0" borderId="18" xfId="0" applyFont="1" applyFill="1" applyBorder="1" applyAlignment="1">
      <alignment horizontal="left" vertical="center" wrapText="1"/>
    </xf>
    <xf numFmtId="0" fontId="14" fillId="0" borderId="0" xfId="0" applyFont="1" applyFill="1" applyBorder="1" applyAlignment="1" applyProtection="1">
      <alignment horizontal="center" vertical="center" wrapText="1"/>
      <protection locked="0"/>
    </xf>
    <xf numFmtId="0" fontId="14" fillId="0" borderId="18" xfId="0" applyFont="1" applyFill="1" applyBorder="1" applyAlignment="1" applyProtection="1">
      <alignment horizontal="center" vertical="center"/>
      <protection locked="0"/>
    </xf>
    <xf numFmtId="0" fontId="14" fillId="0" borderId="18" xfId="0" applyFont="1" applyFill="1" applyBorder="1" applyAlignment="1" applyProtection="1">
      <alignment horizontal="center" vertical="center" wrapText="1"/>
      <protection locked="0"/>
    </xf>
    <xf numFmtId="0" fontId="14" fillId="0" borderId="0" xfId="0" applyFont="1" applyFill="1" applyAlignment="1" applyProtection="1">
      <alignment horizontal="center" vertical="center"/>
      <protection locked="0"/>
    </xf>
    <xf numFmtId="0" fontId="14" fillId="0" borderId="0" xfId="0" applyFont="1" applyFill="1" applyAlignment="1" applyProtection="1">
      <alignment horizontal="center" vertical="center"/>
    </xf>
    <xf numFmtId="0" fontId="0" fillId="0" borderId="0" xfId="0" applyFill="1" applyBorder="1" applyProtection="1">
      <protection locked="0"/>
    </xf>
    <xf numFmtId="0" fontId="0" fillId="0" borderId="18" xfId="0" applyFill="1" applyBorder="1" applyProtection="1">
      <protection locked="0"/>
    </xf>
    <xf numFmtId="1" fontId="19" fillId="0" borderId="22" xfId="0" applyNumberFormat="1" applyFont="1" applyBorder="1" applyAlignment="1" applyProtection="1">
      <alignment horizontal="right" vertical="center" wrapText="1" indent="1"/>
    </xf>
    <xf numFmtId="0" fontId="14" fillId="0" borderId="20" xfId="0" applyFont="1" applyFill="1" applyBorder="1" applyAlignment="1">
      <alignment horizontal="left" vertical="center" wrapText="1"/>
    </xf>
    <xf numFmtId="0" fontId="14" fillId="0" borderId="0" xfId="0" applyFont="1" applyFill="1" applyBorder="1" applyAlignment="1" applyProtection="1">
      <alignment horizontal="center" vertical="center" wrapText="1"/>
    </xf>
    <xf numFmtId="0" fontId="0" fillId="0" borderId="0" xfId="0" applyAlignment="1" applyProtection="1">
      <alignment vertical="top"/>
    </xf>
    <xf numFmtId="0" fontId="25" fillId="0" borderId="0" xfId="0" applyFont="1" applyAlignment="1" applyProtection="1"/>
    <xf numFmtId="0" fontId="25" fillId="0" borderId="0" xfId="0" applyFont="1" applyAlignment="1">
      <alignment vertical="center"/>
    </xf>
    <xf numFmtId="0" fontId="14" fillId="0" borderId="0" xfId="0" applyFont="1" applyFill="1" applyBorder="1" applyAlignment="1">
      <alignment horizontal="left" vertical="center" wrapText="1"/>
    </xf>
    <xf numFmtId="0" fontId="0" fillId="0" borderId="21" xfId="0" applyBorder="1" applyAlignment="1">
      <alignment horizontal="left" vertical="top" wrapText="1"/>
    </xf>
    <xf numFmtId="0" fontId="0" fillId="0" borderId="23" xfId="0" applyBorder="1"/>
    <xf numFmtId="0" fontId="0" fillId="0" borderId="0" xfId="0" applyAlignment="1">
      <alignment horizontal="left" vertical="top" wrapText="1"/>
    </xf>
    <xf numFmtId="0" fontId="15" fillId="8" borderId="4" xfId="0" applyFont="1" applyFill="1" applyBorder="1" applyAlignment="1">
      <alignment vertical="center" wrapText="1"/>
    </xf>
    <xf numFmtId="0" fontId="15" fillId="9" borderId="10" xfId="0" applyFont="1" applyFill="1" applyBorder="1" applyAlignment="1">
      <alignment vertical="center" wrapText="1"/>
    </xf>
    <xf numFmtId="0" fontId="15" fillId="9" borderId="0" xfId="0" applyFont="1" applyFill="1" applyBorder="1" applyAlignment="1">
      <alignment vertical="center" wrapText="1"/>
    </xf>
    <xf numFmtId="0" fontId="17" fillId="7" borderId="0" xfId="3" applyFont="1" applyFill="1" applyBorder="1" applyAlignment="1">
      <alignment horizontal="left"/>
    </xf>
    <xf numFmtId="49" fontId="17" fillId="7" borderId="0" xfId="3" applyNumberFormat="1" applyFont="1" applyFill="1" applyBorder="1" applyAlignment="1">
      <alignment horizontal="left" vertical="center"/>
    </xf>
    <xf numFmtId="0" fontId="17" fillId="7" borderId="0" xfId="3" applyFont="1" applyFill="1" applyBorder="1" applyAlignment="1">
      <alignment horizontal="left" vertical="center"/>
    </xf>
    <xf numFmtId="0" fontId="17" fillId="7" borderId="0" xfId="3" applyFont="1" applyFill="1" applyBorder="1" applyAlignment="1" applyProtection="1">
      <alignment horizontal="left" vertical="center"/>
      <protection locked="0"/>
    </xf>
    <xf numFmtId="0" fontId="22" fillId="7" borderId="0" xfId="0" applyFont="1" applyFill="1" applyAlignment="1">
      <alignment horizontal="center" vertical="center"/>
    </xf>
    <xf numFmtId="0" fontId="0" fillId="7" borderId="0" xfId="0" applyFill="1" applyProtection="1">
      <protection locked="0"/>
    </xf>
    <xf numFmtId="49" fontId="4" fillId="0" borderId="30" xfId="0" applyNumberFormat="1" applyFont="1" applyFill="1" applyBorder="1" applyAlignment="1" applyProtection="1">
      <alignment horizontal="center" vertical="center" wrapText="1"/>
      <protection locked="0"/>
    </xf>
    <xf numFmtId="0" fontId="31" fillId="7" borderId="0" xfId="3" applyFont="1" applyFill="1" applyBorder="1" applyAlignment="1">
      <alignment horizontal="left" vertical="center"/>
    </xf>
    <xf numFmtId="0" fontId="22" fillId="8" borderId="18" xfId="0" applyFont="1" applyFill="1" applyBorder="1" applyAlignment="1">
      <alignment horizontal="left" vertical="center" wrapText="1"/>
    </xf>
    <xf numFmtId="0" fontId="22" fillId="8" borderId="18" xfId="0" applyFont="1" applyFill="1" applyBorder="1" applyAlignment="1">
      <alignment horizontal="center" vertical="center" wrapText="1"/>
    </xf>
    <xf numFmtId="0" fontId="22" fillId="8" borderId="18" xfId="0" applyFont="1" applyFill="1" applyBorder="1" applyAlignment="1">
      <alignment horizontal="left" vertical="center"/>
    </xf>
    <xf numFmtId="0" fontId="22" fillId="7" borderId="0" xfId="0" applyFont="1" applyFill="1" applyBorder="1" applyAlignment="1">
      <alignment horizontal="left" vertical="center" wrapText="1"/>
    </xf>
    <xf numFmtId="0" fontId="22" fillId="7" borderId="0" xfId="0" applyFont="1" applyFill="1" applyBorder="1" applyAlignment="1">
      <alignment horizontal="center" vertical="center" wrapText="1"/>
    </xf>
    <xf numFmtId="0" fontId="22" fillId="5" borderId="21" xfId="0" applyFont="1" applyFill="1" applyBorder="1" applyAlignment="1">
      <alignment vertical="center"/>
    </xf>
    <xf numFmtId="0" fontId="22" fillId="8" borderId="0" xfId="0" applyFont="1" applyFill="1" applyBorder="1" applyAlignment="1">
      <alignment horizontal="left" vertical="center"/>
    </xf>
    <xf numFmtId="0" fontId="22" fillId="8" borderId="0" xfId="0" applyFont="1" applyFill="1" applyBorder="1" applyAlignment="1">
      <alignment horizontal="left" vertical="center" wrapText="1"/>
    </xf>
    <xf numFmtId="0" fontId="22" fillId="8" borderId="0" xfId="0" applyFont="1" applyFill="1" applyBorder="1" applyAlignment="1">
      <alignment horizontal="center" vertical="center" wrapText="1"/>
    </xf>
    <xf numFmtId="0" fontId="0" fillId="0" borderId="0" xfId="0" applyAlignment="1">
      <alignment horizontal="left" vertical="top" wrapText="1"/>
    </xf>
    <xf numFmtId="0" fontId="16" fillId="0" borderId="0" xfId="0" applyFont="1" applyBorder="1" applyAlignment="1">
      <alignment horizontal="left" vertical="center" wrapText="1" indent="25"/>
    </xf>
    <xf numFmtId="0" fontId="14" fillId="0" borderId="0" xfId="0" applyFont="1" applyFill="1" applyBorder="1" applyAlignment="1" applyProtection="1">
      <alignment horizontal="center" vertical="center"/>
      <protection locked="0"/>
    </xf>
    <xf numFmtId="0" fontId="8" fillId="0" borderId="0" xfId="0" applyFont="1" applyAlignment="1">
      <alignment horizontal="center" vertical="center"/>
    </xf>
    <xf numFmtId="0" fontId="22" fillId="8" borderId="0" xfId="0" applyFont="1" applyFill="1" applyBorder="1" applyAlignment="1">
      <alignment horizontal="left" vertical="top" wrapText="1"/>
    </xf>
    <xf numFmtId="0" fontId="20" fillId="5" borderId="17" xfId="0" applyFont="1" applyFill="1" applyBorder="1" applyAlignment="1">
      <alignment vertical="center"/>
    </xf>
    <xf numFmtId="0" fontId="20" fillId="7" borderId="0" xfId="0" applyFont="1" applyFill="1" applyBorder="1" applyAlignment="1">
      <alignment horizontal="left" vertical="center"/>
    </xf>
    <xf numFmtId="0" fontId="13" fillId="0" borderId="0" xfId="3" applyFont="1" applyBorder="1" applyAlignment="1">
      <alignment vertical="center"/>
    </xf>
    <xf numFmtId="0" fontId="0" fillId="0" borderId="10" xfId="0" applyFont="1" applyBorder="1" applyAlignment="1">
      <alignment horizontal="center" vertical="center" wrapText="1"/>
    </xf>
    <xf numFmtId="0" fontId="0" fillId="0" borderId="0" xfId="0" applyFont="1" applyAlignment="1">
      <alignment horizontal="center" vertical="center" wrapText="1"/>
    </xf>
    <xf numFmtId="0" fontId="16" fillId="0" borderId="0" xfId="0" applyFont="1" applyBorder="1" applyAlignment="1">
      <alignment horizontal="left" vertical="center" wrapText="1" indent="14"/>
    </xf>
    <xf numFmtId="0" fontId="0" fillId="0" borderId="0" xfId="0" quotePrefix="1"/>
    <xf numFmtId="49" fontId="0" fillId="0" borderId="31" xfId="0" applyNumberFormat="1" applyBorder="1" applyAlignment="1">
      <alignment horizontal="left"/>
    </xf>
    <xf numFmtId="0" fontId="0" fillId="0" borderId="31" xfId="0" applyBorder="1"/>
    <xf numFmtId="0" fontId="0" fillId="0" borderId="32" xfId="0" applyBorder="1" applyAlignment="1">
      <alignment horizontal="left" vertical="top" wrapText="1"/>
    </xf>
    <xf numFmtId="0" fontId="0" fillId="0" borderId="31" xfId="0" applyBorder="1" applyAlignment="1">
      <alignment horizontal="left" vertical="top" wrapText="1"/>
    </xf>
    <xf numFmtId="0" fontId="0" fillId="0" borderId="31" xfId="0" applyBorder="1" applyAlignment="1">
      <alignment horizontal="center" vertical="center"/>
    </xf>
    <xf numFmtId="0" fontId="0" fillId="0" borderId="31" xfId="0" applyBorder="1" applyAlignment="1" applyProtection="1">
      <alignment horizontal="left" vertical="top" wrapText="1"/>
      <protection locked="0"/>
    </xf>
    <xf numFmtId="0" fontId="14" fillId="0" borderId="31" xfId="0" applyFont="1" applyFill="1" applyBorder="1" applyAlignment="1">
      <alignment horizontal="left" vertical="center" wrapText="1"/>
    </xf>
    <xf numFmtId="0" fontId="14" fillId="0" borderId="31" xfId="0" applyFont="1" applyFill="1" applyBorder="1" applyAlignment="1" applyProtection="1">
      <alignment horizontal="center" vertical="center"/>
    </xf>
    <xf numFmtId="0" fontId="14" fillId="0" borderId="31" xfId="0" applyFont="1" applyFill="1" applyBorder="1" applyAlignment="1" applyProtection="1">
      <alignment horizontal="center" vertical="center" wrapText="1"/>
    </xf>
    <xf numFmtId="0" fontId="14" fillId="0" borderId="31" xfId="0" applyFont="1" applyFill="1" applyBorder="1" applyAlignment="1" applyProtection="1">
      <alignment horizontal="center" vertical="center" wrapText="1"/>
      <protection locked="0"/>
    </xf>
    <xf numFmtId="0" fontId="0" fillId="0" borderId="31" xfId="0" applyFill="1" applyBorder="1"/>
    <xf numFmtId="0" fontId="0" fillId="0" borderId="31" xfId="0" applyBorder="1" applyAlignment="1">
      <alignment horizontal="left" vertical="top" wrapText="1" indent="2"/>
    </xf>
    <xf numFmtId="0" fontId="0" fillId="0" borderId="31" xfId="0" applyFill="1" applyBorder="1" applyProtection="1">
      <protection locked="0"/>
    </xf>
    <xf numFmtId="0" fontId="17" fillId="7" borderId="0" xfId="3" applyFont="1" applyFill="1" applyBorder="1" applyAlignment="1" applyProtection="1">
      <alignment horizontal="left" vertical="center"/>
    </xf>
    <xf numFmtId="0" fontId="21" fillId="6" borderId="9" xfId="0" applyFont="1" applyFill="1" applyBorder="1" applyAlignment="1">
      <alignment vertical="center" wrapText="1"/>
    </xf>
    <xf numFmtId="0" fontId="0" fillId="0" borderId="12" xfId="0" applyBorder="1" applyAlignment="1">
      <alignment vertical="center" wrapText="1"/>
    </xf>
    <xf numFmtId="0" fontId="0" fillId="0" borderId="0" xfId="0" applyFill="1" applyProtection="1">
      <protection locked="0"/>
    </xf>
    <xf numFmtId="0" fontId="0" fillId="0" borderId="31" xfId="0" applyBorder="1" applyAlignment="1">
      <alignment horizontal="left"/>
    </xf>
    <xf numFmtId="0" fontId="0" fillId="0" borderId="0" xfId="0" applyBorder="1" applyProtection="1"/>
    <xf numFmtId="0" fontId="17" fillId="7" borderId="0" xfId="3" applyFont="1" applyFill="1" applyBorder="1" applyAlignment="1" applyProtection="1">
      <alignment horizontal="left" vertical="center"/>
    </xf>
    <xf numFmtId="0" fontId="0" fillId="13" borderId="31" xfId="0" applyFill="1" applyBorder="1" applyAlignment="1">
      <alignment horizontal="left"/>
    </xf>
    <xf numFmtId="0" fontId="29" fillId="0" borderId="31" xfId="0" applyFont="1" applyBorder="1" applyAlignment="1">
      <alignment horizontal="left" vertical="top" wrapText="1" indent="2"/>
    </xf>
    <xf numFmtId="0" fontId="37" fillId="12" borderId="31" xfId="0" applyFont="1" applyFill="1" applyBorder="1" applyAlignment="1">
      <alignment horizontal="center" vertical="center" wrapText="1"/>
    </xf>
    <xf numFmtId="0" fontId="0" fillId="12" borderId="31" xfId="0" applyFill="1" applyBorder="1" applyAlignment="1">
      <alignment horizontal="left" vertical="top" wrapText="1"/>
    </xf>
    <xf numFmtId="0" fontId="38" fillId="12" borderId="31" xfId="0" applyFont="1" applyFill="1" applyBorder="1" applyAlignment="1">
      <alignment horizontal="center" vertical="center" wrapText="1"/>
    </xf>
    <xf numFmtId="0" fontId="22" fillId="5" borderId="32" xfId="0" applyFont="1" applyFill="1" applyBorder="1" applyAlignment="1">
      <alignment vertical="center"/>
    </xf>
    <xf numFmtId="0" fontId="22" fillId="7" borderId="31" xfId="0" applyFont="1" applyFill="1" applyBorder="1" applyAlignment="1">
      <alignment horizontal="left" vertical="center"/>
    </xf>
    <xf numFmtId="0" fontId="3" fillId="0" borderId="33" xfId="0" applyFont="1" applyFill="1" applyBorder="1" applyAlignment="1" applyProtection="1">
      <alignment horizontal="center"/>
    </xf>
    <xf numFmtId="0" fontId="14" fillId="0" borderId="33" xfId="0" applyFont="1" applyFill="1" applyBorder="1" applyAlignment="1" applyProtection="1">
      <alignment wrapText="1"/>
      <protection locked="0"/>
    </xf>
    <xf numFmtId="0" fontId="8" fillId="0" borderId="0" xfId="0" applyFont="1" applyAlignment="1">
      <alignment wrapText="1"/>
    </xf>
    <xf numFmtId="0" fontId="17" fillId="7" borderId="0" xfId="3" applyFont="1" applyFill="1" applyBorder="1" applyAlignment="1">
      <alignment horizontal="left" vertical="center"/>
    </xf>
    <xf numFmtId="0" fontId="0" fillId="0" borderId="18" xfId="0" applyNumberFormat="1" applyBorder="1" applyAlignment="1">
      <alignment horizontal="left"/>
    </xf>
    <xf numFmtId="0" fontId="29" fillId="0" borderId="18" xfId="0" applyFont="1" applyBorder="1" applyAlignment="1">
      <alignment horizontal="left" vertical="top" wrapText="1" indent="2"/>
    </xf>
    <xf numFmtId="0" fontId="0" fillId="0" borderId="20" xfId="0" applyBorder="1" applyAlignment="1">
      <alignment horizontal="left"/>
    </xf>
    <xf numFmtId="0" fontId="0" fillId="0" borderId="34" xfId="0" applyNumberFormat="1" applyBorder="1" applyAlignment="1">
      <alignment horizontal="left"/>
    </xf>
    <xf numFmtId="0" fontId="14" fillId="0" borderId="34" xfId="0" applyFont="1" applyFill="1" applyBorder="1" applyAlignment="1" applyProtection="1">
      <alignment horizontal="center" vertical="center" wrapText="1"/>
      <protection locked="0"/>
    </xf>
    <xf numFmtId="0" fontId="0" fillId="0" borderId="35" xfId="0" applyBorder="1" applyAlignment="1">
      <alignment horizontal="left"/>
    </xf>
    <xf numFmtId="0" fontId="0" fillId="0" borderId="35" xfId="0" applyNumberFormat="1" applyBorder="1" applyAlignment="1">
      <alignment horizontal="left"/>
    </xf>
    <xf numFmtId="0" fontId="0" fillId="0" borderId="35" xfId="0" applyBorder="1"/>
    <xf numFmtId="0" fontId="22" fillId="10" borderId="35" xfId="0" applyFont="1" applyFill="1" applyBorder="1" applyAlignment="1">
      <alignment horizontal="left" vertical="center" wrapText="1"/>
    </xf>
    <xf numFmtId="0" fontId="14" fillId="0" borderId="35" xfId="0" applyFont="1" applyFill="1" applyBorder="1" applyAlignment="1">
      <alignment horizontal="left" vertical="center" wrapText="1"/>
    </xf>
    <xf numFmtId="0" fontId="14" fillId="0" borderId="35" xfId="0" applyFont="1" applyFill="1" applyBorder="1" applyAlignment="1" applyProtection="1">
      <alignment horizontal="center" vertical="center" wrapText="1"/>
      <protection locked="0"/>
    </xf>
    <xf numFmtId="0" fontId="14" fillId="0" borderId="35" xfId="0" applyFont="1" applyFill="1" applyBorder="1" applyAlignment="1" applyProtection="1">
      <alignment horizontal="center" vertical="center"/>
      <protection locked="0"/>
    </xf>
    <xf numFmtId="0" fontId="0" fillId="0" borderId="35" xfId="0" applyFill="1" applyBorder="1"/>
    <xf numFmtId="0" fontId="0" fillId="13" borderId="18" xfId="0" applyFill="1" applyBorder="1" applyAlignment="1">
      <alignment horizontal="left" vertical="top" wrapText="1"/>
    </xf>
    <xf numFmtId="0" fontId="0" fillId="13" borderId="18" xfId="0" applyFill="1" applyBorder="1"/>
    <xf numFmtId="0" fontId="0" fillId="0" borderId="35" xfId="0" applyFill="1" applyBorder="1" applyProtection="1">
      <protection locked="0"/>
    </xf>
    <xf numFmtId="0" fontId="17" fillId="7" borderId="0" xfId="3" applyFont="1" applyFill="1" applyBorder="1" applyAlignment="1" applyProtection="1">
      <alignment horizontal="left" vertical="center"/>
    </xf>
    <xf numFmtId="0" fontId="0" fillId="12" borderId="31" xfId="0" applyFill="1" applyBorder="1" applyAlignment="1">
      <alignment horizontal="left" vertical="top" wrapText="1" indent="2"/>
    </xf>
    <xf numFmtId="0" fontId="0" fillId="0" borderId="0" xfId="0" applyAlignment="1" applyProtection="1">
      <alignment horizontal="left"/>
    </xf>
    <xf numFmtId="0" fontId="22" fillId="8" borderId="18" xfId="0" applyFont="1" applyFill="1" applyBorder="1" applyAlignment="1">
      <alignment horizontal="left" vertical="top" wrapText="1"/>
    </xf>
    <xf numFmtId="1" fontId="19" fillId="0" borderId="36" xfId="0" applyNumberFormat="1" applyFont="1" applyBorder="1" applyAlignment="1" applyProtection="1">
      <alignment horizontal="right" vertical="center" wrapText="1" indent="1"/>
    </xf>
    <xf numFmtId="0" fontId="0" fillId="0" borderId="37" xfId="0" applyBorder="1" applyAlignment="1">
      <alignment horizontal="left" vertical="top" wrapText="1"/>
    </xf>
    <xf numFmtId="0" fontId="29" fillId="0" borderId="20" xfId="0" applyFont="1" applyBorder="1" applyAlignment="1">
      <alignment horizontal="left" vertical="top" wrapText="1" indent="2"/>
    </xf>
    <xf numFmtId="0" fontId="15" fillId="9" borderId="29" xfId="0" applyFont="1" applyFill="1" applyBorder="1" applyAlignment="1">
      <alignment vertical="center" wrapText="1"/>
    </xf>
    <xf numFmtId="0" fontId="36" fillId="8" borderId="9" xfId="0" applyFont="1" applyFill="1" applyBorder="1" applyAlignment="1">
      <alignment vertical="center" wrapText="1"/>
    </xf>
    <xf numFmtId="0" fontId="36" fillId="8" borderId="2" xfId="0" applyFont="1" applyFill="1" applyBorder="1" applyAlignment="1">
      <alignment horizontal="left" vertical="center" wrapText="1" indent="1"/>
    </xf>
    <xf numFmtId="0" fontId="0" fillId="0" borderId="10" xfId="0" applyBorder="1" applyAlignment="1">
      <alignment vertical="center" wrapText="1"/>
    </xf>
    <xf numFmtId="0" fontId="18" fillId="3" borderId="4" xfId="0" applyFont="1" applyFill="1" applyBorder="1" applyAlignment="1">
      <alignment horizontal="center" wrapText="1"/>
    </xf>
    <xf numFmtId="2" fontId="0" fillId="0" borderId="14" xfId="0" applyNumberFormat="1" applyBorder="1" applyAlignment="1">
      <alignment vertical="center"/>
    </xf>
    <xf numFmtId="2" fontId="0" fillId="0" borderId="4" xfId="0" applyNumberFormat="1" applyBorder="1" applyAlignment="1">
      <alignment vertical="center"/>
    </xf>
    <xf numFmtId="2" fontId="0" fillId="0" borderId="5" xfId="0" applyNumberFormat="1" applyBorder="1" applyAlignment="1">
      <alignment vertical="center"/>
    </xf>
    <xf numFmtId="0" fontId="8" fillId="0" borderId="0" xfId="0" applyFont="1" applyAlignment="1" applyProtection="1">
      <alignment vertical="center"/>
      <protection locked="0"/>
    </xf>
    <xf numFmtId="0" fontId="8" fillId="0" borderId="0" xfId="0" applyFont="1" applyAlignment="1" applyProtection="1">
      <alignment vertical="center"/>
    </xf>
    <xf numFmtId="0" fontId="0" fillId="0" borderId="0" xfId="0" applyAlignment="1">
      <alignment horizontal="left" vertical="top" wrapText="1"/>
    </xf>
    <xf numFmtId="0" fontId="0" fillId="0" borderId="0" xfId="0" applyAlignment="1">
      <alignment horizontal="left" vertical="top" wrapText="1"/>
    </xf>
    <xf numFmtId="0" fontId="40" fillId="0" borderId="0" xfId="4" applyFont="1" applyBorder="1"/>
    <xf numFmtId="0" fontId="0" fillId="0" borderId="0" xfId="0" applyAlignment="1">
      <alignment horizontal="left" vertical="top"/>
    </xf>
    <xf numFmtId="0" fontId="22" fillId="15" borderId="0" xfId="0" applyFont="1" applyFill="1" applyBorder="1" applyAlignment="1">
      <alignment horizontal="center" vertical="center" wrapText="1"/>
    </xf>
    <xf numFmtId="0" fontId="22" fillId="15" borderId="0" xfId="0" applyFont="1" applyFill="1" applyBorder="1" applyAlignment="1">
      <alignment horizontal="left" vertical="center" wrapText="1"/>
    </xf>
    <xf numFmtId="166" fontId="14" fillId="0" borderId="4" xfId="1" applyNumberFormat="1" applyFont="1" applyFill="1" applyBorder="1" applyAlignment="1" applyProtection="1">
      <alignment horizontal="left" vertical="center" indent="1"/>
      <protection locked="0"/>
    </xf>
    <xf numFmtId="0" fontId="22" fillId="8" borderId="36" xfId="0" applyFont="1" applyFill="1" applyBorder="1" applyAlignment="1">
      <alignment horizontal="left" vertical="center" wrapText="1"/>
    </xf>
    <xf numFmtId="0" fontId="22" fillId="8" borderId="22" xfId="0" applyFont="1" applyFill="1" applyBorder="1" applyAlignment="1">
      <alignment horizontal="left" vertical="center" wrapText="1"/>
    </xf>
    <xf numFmtId="165" fontId="19" fillId="0" borderId="22" xfId="0" applyNumberFormat="1" applyFont="1" applyBorder="1" applyAlignment="1" applyProtection="1">
      <alignment horizontal="right" vertical="center" wrapText="1" indent="1"/>
    </xf>
    <xf numFmtId="165" fontId="19" fillId="0" borderId="36" xfId="0" applyNumberFormat="1" applyFont="1" applyBorder="1" applyAlignment="1" applyProtection="1">
      <alignment horizontal="right" vertical="center" wrapText="1" indent="1"/>
    </xf>
    <xf numFmtId="0" fontId="0" fillId="0" borderId="0" xfId="0" applyAlignment="1">
      <alignment horizontal="left" vertical="top" wrapText="1"/>
    </xf>
    <xf numFmtId="0" fontId="0" fillId="0" borderId="0" xfId="0" applyAlignment="1">
      <alignment vertical="top"/>
    </xf>
    <xf numFmtId="0" fontId="8" fillId="0" borderId="0" xfId="0" applyFont="1" applyAlignment="1">
      <alignment horizontal="center"/>
    </xf>
    <xf numFmtId="0" fontId="36" fillId="8" borderId="2" xfId="0" applyFont="1" applyFill="1" applyBorder="1" applyAlignment="1">
      <alignment horizontal="left" vertical="center" wrapText="1" indent="1"/>
    </xf>
    <xf numFmtId="0" fontId="0" fillId="0" borderId="17" xfId="0" applyBorder="1" applyAlignment="1">
      <alignment horizontal="left" vertical="top" wrapText="1"/>
    </xf>
    <xf numFmtId="0" fontId="0" fillId="0" borderId="0" xfId="0" applyBorder="1" applyAlignment="1">
      <alignment horizontal="left" vertical="top" wrapText="1"/>
    </xf>
    <xf numFmtId="0" fontId="20" fillId="5" borderId="19" xfId="0" applyFont="1" applyFill="1" applyBorder="1" applyAlignment="1">
      <alignment vertical="center"/>
    </xf>
    <xf numFmtId="0" fontId="22" fillId="5" borderId="19" xfId="0" applyFont="1" applyFill="1" applyBorder="1" applyAlignment="1">
      <alignment vertical="center"/>
    </xf>
    <xf numFmtId="0" fontId="22" fillId="10" borderId="0" xfId="0" applyFont="1" applyFill="1" applyBorder="1" applyAlignment="1">
      <alignment horizontal="left" vertical="center"/>
    </xf>
    <xf numFmtId="0" fontId="20" fillId="7" borderId="18" xfId="0" applyFont="1" applyFill="1" applyBorder="1" applyAlignment="1">
      <alignment horizontal="left" vertical="center"/>
    </xf>
    <xf numFmtId="0" fontId="22" fillId="10" borderId="18" xfId="0" applyFont="1" applyFill="1" applyBorder="1" applyAlignment="1">
      <alignment horizontal="left" vertical="center"/>
    </xf>
    <xf numFmtId="0" fontId="0" fillId="13" borderId="0" xfId="0" applyFill="1" applyBorder="1" applyAlignment="1">
      <alignment horizontal="left" vertical="top" wrapText="1"/>
    </xf>
    <xf numFmtId="0" fontId="22" fillId="7" borderId="18" xfId="0" applyFont="1" applyFill="1" applyBorder="1" applyAlignment="1">
      <alignment horizontal="left" vertical="center" wrapText="1"/>
    </xf>
    <xf numFmtId="0" fontId="22" fillId="15" borderId="18" xfId="0" applyFont="1" applyFill="1" applyBorder="1" applyAlignment="1">
      <alignment horizontal="left" vertical="center" wrapText="1"/>
    </xf>
    <xf numFmtId="0" fontId="0" fillId="13" borderId="0" xfId="0" applyFill="1" applyBorder="1"/>
    <xf numFmtId="0" fontId="22" fillId="7" borderId="18" xfId="0" applyFont="1" applyFill="1" applyBorder="1" applyAlignment="1">
      <alignment horizontal="center" vertical="center" wrapText="1"/>
    </xf>
    <xf numFmtId="0" fontId="22" fillId="15" borderId="18" xfId="0" applyFont="1" applyFill="1" applyBorder="1" applyAlignment="1">
      <alignment horizontal="center" vertical="center" wrapText="1"/>
    </xf>
    <xf numFmtId="0" fontId="22" fillId="10" borderId="0" xfId="0" applyFont="1" applyFill="1" applyBorder="1" applyAlignment="1">
      <alignment horizontal="left" vertical="center" wrapText="1"/>
    </xf>
    <xf numFmtId="0" fontId="22" fillId="10" borderId="18" xfId="0" applyFont="1" applyFill="1" applyBorder="1" applyAlignment="1">
      <alignment horizontal="left" vertical="center" wrapText="1"/>
    </xf>
    <xf numFmtId="0" fontId="37" fillId="14" borderId="31" xfId="0" applyFont="1" applyFill="1" applyBorder="1" applyAlignment="1">
      <alignment horizontal="center" vertical="center" wrapText="1"/>
    </xf>
    <xf numFmtId="0" fontId="22" fillId="15" borderId="31" xfId="0" applyFont="1" applyFill="1" applyBorder="1" applyAlignment="1">
      <alignment horizontal="left" vertical="center" wrapText="1"/>
    </xf>
    <xf numFmtId="0" fontId="22" fillId="15" borderId="31" xfId="0" applyFont="1" applyFill="1" applyBorder="1" applyAlignment="1">
      <alignment horizontal="center" vertical="center" wrapText="1"/>
    </xf>
    <xf numFmtId="0" fontId="3" fillId="0" borderId="0" xfId="0" applyFont="1" applyFill="1" applyBorder="1" applyAlignment="1" applyProtection="1">
      <alignment horizontal="center"/>
    </xf>
    <xf numFmtId="0" fontId="14" fillId="0" borderId="0" xfId="0" applyFont="1" applyFill="1" applyBorder="1" applyAlignment="1" applyProtection="1">
      <alignment wrapText="1"/>
      <protection locked="0"/>
    </xf>
    <xf numFmtId="0" fontId="22" fillId="8" borderId="31" xfId="0" applyFont="1" applyFill="1" applyBorder="1" applyAlignment="1">
      <alignment horizontal="left" vertical="center"/>
    </xf>
    <xf numFmtId="0" fontId="22" fillId="8" borderId="31" xfId="0" applyFont="1" applyFill="1" applyBorder="1" applyAlignment="1">
      <alignment horizontal="left" vertical="center" wrapText="1"/>
    </xf>
    <xf numFmtId="0" fontId="22" fillId="8" borderId="31" xfId="0" applyFont="1" applyFill="1" applyBorder="1" applyAlignment="1">
      <alignment horizontal="center" vertical="center" wrapText="1"/>
    </xf>
    <xf numFmtId="0" fontId="22" fillId="8" borderId="31" xfId="0" applyFont="1" applyFill="1" applyBorder="1" applyAlignment="1">
      <alignment horizontal="left" vertical="top" wrapText="1"/>
    </xf>
    <xf numFmtId="0" fontId="0" fillId="0" borderId="38" xfId="0" applyBorder="1" applyAlignment="1">
      <alignment horizontal="left" vertical="top" wrapText="1"/>
    </xf>
    <xf numFmtId="165" fontId="19" fillId="0" borderId="39" xfId="0" applyNumberFormat="1" applyFont="1" applyBorder="1" applyAlignment="1" applyProtection="1">
      <alignment horizontal="right" vertical="center" wrapText="1" indent="1"/>
    </xf>
    <xf numFmtId="0" fontId="0" fillId="0" borderId="40" xfId="0" applyBorder="1"/>
    <xf numFmtId="2" fontId="0" fillId="0" borderId="0" xfId="0" applyNumberFormat="1" applyProtection="1"/>
    <xf numFmtId="2" fontId="0" fillId="0" borderId="0" xfId="0" applyNumberFormat="1"/>
    <xf numFmtId="0" fontId="14" fillId="0" borderId="31" xfId="0" applyFont="1" applyBorder="1" applyAlignment="1">
      <alignment horizontal="center" vertical="center"/>
    </xf>
    <xf numFmtId="1" fontId="15" fillId="9" borderId="11" xfId="0" applyNumberFormat="1" applyFont="1" applyFill="1" applyBorder="1" applyAlignment="1" applyProtection="1">
      <alignment vertical="center" wrapText="1"/>
    </xf>
    <xf numFmtId="1" fontId="32" fillId="11" borderId="24" xfId="0" applyNumberFormat="1" applyFont="1" applyFill="1" applyBorder="1" applyAlignment="1">
      <alignment horizontal="center" vertical="center" wrapText="1"/>
    </xf>
    <xf numFmtId="1" fontId="0" fillId="0" borderId="24" xfId="0" applyNumberFormat="1" applyFont="1" applyBorder="1" applyAlignment="1" applyProtection="1">
      <alignment horizontal="center" vertical="center"/>
      <protection locked="0"/>
    </xf>
    <xf numFmtId="1" fontId="15" fillId="9" borderId="0" xfId="0" applyNumberFormat="1" applyFont="1" applyFill="1" applyBorder="1" applyAlignment="1">
      <alignment vertical="center" wrapText="1"/>
    </xf>
    <xf numFmtId="1" fontId="0" fillId="0" borderId="26" xfId="0" applyNumberFormat="1" applyFont="1" applyBorder="1" applyAlignment="1" applyProtection="1">
      <alignment horizontal="center" vertical="center"/>
      <protection locked="0"/>
    </xf>
    <xf numFmtId="1" fontId="32" fillId="11" borderId="25" xfId="0" applyNumberFormat="1" applyFont="1" applyFill="1" applyBorder="1" applyAlignment="1">
      <alignment horizontal="center" vertical="center" wrapText="1"/>
    </xf>
    <xf numFmtId="1" fontId="0" fillId="0" borderId="25" xfId="0" applyNumberFormat="1" applyFont="1" applyBorder="1" applyAlignment="1" applyProtection="1">
      <alignment horizontal="center" vertical="center"/>
      <protection locked="0"/>
    </xf>
    <xf numFmtId="1" fontId="0" fillId="0" borderId="27" xfId="0" applyNumberFormat="1" applyFont="1" applyBorder="1" applyAlignment="1" applyProtection="1">
      <alignment horizontal="center" vertical="center"/>
      <protection locked="0"/>
    </xf>
    <xf numFmtId="1" fontId="32" fillId="11" borderId="28" xfId="0" applyNumberFormat="1" applyFont="1" applyFill="1" applyBorder="1" applyAlignment="1">
      <alignment horizontal="center" vertical="center" wrapText="1"/>
    </xf>
    <xf numFmtId="0" fontId="0" fillId="0" borderId="0" xfId="0" applyAlignment="1">
      <alignment horizontal="left" vertical="top"/>
    </xf>
    <xf numFmtId="0" fontId="47" fillId="0" borderId="0" xfId="0" applyFont="1"/>
    <xf numFmtId="0" fontId="0" fillId="0" borderId="0" xfId="0"/>
    <xf numFmtId="0" fontId="0" fillId="0" borderId="0" xfId="0" applyAlignment="1">
      <alignment horizontal="center" vertical="center"/>
    </xf>
    <xf numFmtId="0" fontId="0" fillId="0" borderId="0" xfId="0"/>
    <xf numFmtId="0" fontId="44" fillId="0" borderId="0" xfId="0" applyFont="1" applyAlignment="1">
      <alignment wrapText="1"/>
    </xf>
    <xf numFmtId="0" fontId="44" fillId="0" borderId="0" xfId="0" applyFont="1" applyFill="1" applyAlignment="1">
      <alignment wrapText="1"/>
    </xf>
    <xf numFmtId="0" fontId="17" fillId="7" borderId="0" xfId="3" applyFont="1" applyFill="1" applyBorder="1" applyAlignment="1" applyProtection="1">
      <alignment horizontal="center" vertical="center"/>
    </xf>
    <xf numFmtId="0" fontId="0" fillId="0" borderId="0" xfId="0" applyAlignment="1" applyProtection="1">
      <alignment horizontal="center" vertical="center"/>
    </xf>
    <xf numFmtId="0" fontId="36" fillId="8" borderId="2" xfId="0" applyFont="1" applyFill="1" applyBorder="1" applyAlignment="1">
      <alignment horizontal="left" vertical="center" wrapText="1" indent="1"/>
    </xf>
    <xf numFmtId="0" fontId="36" fillId="8" borderId="2" xfId="0" applyFont="1" applyFill="1" applyBorder="1" applyAlignment="1">
      <alignment horizontal="left" vertical="center" wrapText="1" indent="1"/>
    </xf>
    <xf numFmtId="0" fontId="0" fillId="13" borderId="18" xfId="0" applyFont="1" applyFill="1" applyBorder="1" applyAlignment="1">
      <alignment horizontal="left" vertical="top" wrapText="1"/>
    </xf>
    <xf numFmtId="0" fontId="29" fillId="0" borderId="18" xfId="0" applyFont="1" applyBorder="1" applyAlignment="1">
      <alignment horizontal="left" vertical="top" wrapText="1"/>
    </xf>
    <xf numFmtId="0" fontId="0" fillId="0" borderId="18" xfId="0" applyFont="1" applyBorder="1" applyAlignment="1">
      <alignment horizontal="left" vertical="top" wrapText="1"/>
    </xf>
    <xf numFmtId="0" fontId="0" fillId="0" borderId="18" xfId="0" applyFont="1" applyBorder="1" applyAlignment="1">
      <alignment horizontal="left" vertical="top" wrapText="1" indent="2"/>
    </xf>
    <xf numFmtId="0" fontId="15" fillId="9" borderId="12" xfId="0" applyFont="1" applyFill="1" applyBorder="1" applyAlignment="1">
      <alignment vertical="center" wrapText="1"/>
    </xf>
    <xf numFmtId="0" fontId="29" fillId="12" borderId="31" xfId="0" applyFont="1" applyFill="1" applyBorder="1" applyAlignment="1">
      <alignment horizontal="left" vertical="top" wrapText="1" indent="2"/>
    </xf>
    <xf numFmtId="0" fontId="0" fillId="0" borderId="31" xfId="0" applyFont="1" applyBorder="1" applyAlignment="1">
      <alignment horizontal="left" vertical="top" wrapText="1" indent="2"/>
    </xf>
    <xf numFmtId="0" fontId="0" fillId="12" borderId="31" xfId="0" applyFont="1" applyFill="1" applyBorder="1" applyAlignment="1">
      <alignment horizontal="left" vertical="top" wrapText="1"/>
    </xf>
    <xf numFmtId="0" fontId="0" fillId="0" borderId="31" xfId="0" applyFont="1" applyBorder="1" applyAlignment="1">
      <alignment horizontal="left" vertical="top" wrapText="1"/>
    </xf>
    <xf numFmtId="0" fontId="0" fillId="12" borderId="31" xfId="0" applyFont="1" applyFill="1" applyBorder="1" applyAlignment="1">
      <alignment horizontal="left" vertical="top" wrapText="1" indent="2"/>
    </xf>
    <xf numFmtId="0" fontId="8" fillId="0" borderId="0" xfId="0" applyFont="1" applyAlignment="1">
      <alignment horizontal="center"/>
    </xf>
    <xf numFmtId="0" fontId="29" fillId="0" borderId="0" xfId="0" applyFont="1" applyAlignment="1">
      <alignment wrapText="1"/>
    </xf>
    <xf numFmtId="0" fontId="8" fillId="0" borderId="0" xfId="0" applyFont="1" applyAlignment="1">
      <alignment vertical="center" wrapText="1"/>
    </xf>
    <xf numFmtId="0" fontId="0" fillId="0" borderId="0" xfId="0" applyAlignment="1">
      <alignment vertical="center" wrapText="1"/>
    </xf>
    <xf numFmtId="0" fontId="0" fillId="0" borderId="0" xfId="0" applyFont="1"/>
    <xf numFmtId="0" fontId="48" fillId="0" borderId="0" xfId="0" applyFont="1" applyAlignment="1">
      <alignment wrapText="1"/>
    </xf>
    <xf numFmtId="0" fontId="0" fillId="0" borderId="5" xfId="0" applyBorder="1" applyAlignment="1">
      <alignment vertical="center" wrapText="1"/>
    </xf>
    <xf numFmtId="165" fontId="9" fillId="0" borderId="12" xfId="0" applyNumberFormat="1" applyFont="1" applyBorder="1" applyAlignment="1">
      <alignment vertical="center" wrapText="1"/>
    </xf>
    <xf numFmtId="0" fontId="37" fillId="12" borderId="31" xfId="0" applyFont="1" applyFill="1" applyBorder="1" applyAlignment="1" applyProtection="1">
      <alignment horizontal="center" vertical="center" wrapText="1"/>
    </xf>
    <xf numFmtId="0" fontId="37" fillId="14" borderId="31" xfId="0" applyFont="1" applyFill="1" applyBorder="1" applyAlignment="1" applyProtection="1">
      <alignment horizontal="center" vertical="center" wrapText="1"/>
    </xf>
    <xf numFmtId="0" fontId="0" fillId="0" borderId="0" xfId="0" applyAlignment="1" applyProtection="1">
      <alignment horizontal="center" vertical="center"/>
      <protection locked="0"/>
    </xf>
    <xf numFmtId="16" fontId="0" fillId="0" borderId="0" xfId="0" quotePrefix="1" applyNumberFormat="1"/>
    <xf numFmtId="17" fontId="0" fillId="0" borderId="0" xfId="0" quotePrefix="1" applyNumberFormat="1"/>
    <xf numFmtId="0" fontId="0" fillId="0" borderId="31" xfId="0" applyBorder="1" applyAlignment="1" applyProtection="1">
      <alignment horizontal="center" vertical="center"/>
      <protection locked="0"/>
    </xf>
    <xf numFmtId="0" fontId="14" fillId="12" borderId="31" xfId="0" applyFont="1" applyFill="1" applyBorder="1" applyAlignment="1">
      <alignment horizontal="center" vertical="center"/>
    </xf>
    <xf numFmtId="0" fontId="26" fillId="0" borderId="15" xfId="5" applyBorder="1" applyAlignment="1">
      <alignment wrapText="1"/>
    </xf>
    <xf numFmtId="0" fontId="26" fillId="0" borderId="15" xfId="5" applyNumberFormat="1" applyBorder="1" applyAlignment="1">
      <alignment wrapText="1"/>
    </xf>
    <xf numFmtId="0" fontId="28" fillId="0" borderId="16" xfId="5" applyFont="1" applyBorder="1" applyAlignment="1">
      <alignment wrapText="1"/>
    </xf>
    <xf numFmtId="0" fontId="28" fillId="0" borderId="15" xfId="5" applyFont="1" applyBorder="1" applyAlignment="1">
      <alignment wrapText="1"/>
    </xf>
    <xf numFmtId="0" fontId="27" fillId="0" borderId="16" xfId="5" applyFont="1" applyBorder="1" applyAlignment="1">
      <alignment wrapText="1"/>
    </xf>
    <xf numFmtId="0" fontId="27" fillId="0" borderId="10" xfId="5" applyFont="1" applyBorder="1" applyAlignment="1">
      <alignment wrapText="1"/>
    </xf>
    <xf numFmtId="49" fontId="0" fillId="0" borderId="0" xfId="0" applyNumberFormat="1" applyAlignment="1">
      <alignment wrapText="1"/>
    </xf>
    <xf numFmtId="0" fontId="26" fillId="0" borderId="16" xfId="5" applyBorder="1" applyAlignment="1">
      <alignment wrapText="1"/>
    </xf>
    <xf numFmtId="0" fontId="26" fillId="0" borderId="0" xfId="5" applyFill="1" applyBorder="1" applyAlignment="1">
      <alignment wrapText="1"/>
    </xf>
    <xf numFmtId="0" fontId="0" fillId="0" borderId="0" xfId="0" applyBorder="1" applyAlignment="1">
      <alignment wrapText="1"/>
    </xf>
    <xf numFmtId="0" fontId="0" fillId="0" borderId="0" xfId="0" applyBorder="1" applyAlignment="1">
      <alignment horizontal="right" wrapText="1"/>
    </xf>
    <xf numFmtId="0" fontId="14" fillId="18" borderId="0" xfId="0" applyFont="1" applyFill="1" applyAlignment="1">
      <alignment wrapText="1"/>
    </xf>
    <xf numFmtId="0" fontId="0" fillId="0" borderId="0" xfId="0" applyNumberFormat="1" applyBorder="1" applyAlignment="1">
      <alignment wrapText="1"/>
    </xf>
    <xf numFmtId="0" fontId="0" fillId="0" borderId="10" xfId="0" applyBorder="1" applyAlignment="1">
      <alignment wrapText="1"/>
    </xf>
    <xf numFmtId="0" fontId="0" fillId="0" borderId="0" xfId="0" applyAlignment="1">
      <alignment horizontal="right" wrapText="1"/>
    </xf>
    <xf numFmtId="0" fontId="45" fillId="0" borderId="0" xfId="0" applyFont="1" applyAlignment="1">
      <alignment horizontal="justify" vertical="center" wrapText="1"/>
    </xf>
    <xf numFmtId="0" fontId="14" fillId="0" borderId="0" xfId="0" applyFont="1" applyAlignment="1">
      <alignment horizontal="justify" vertical="center" wrapText="1"/>
    </xf>
    <xf numFmtId="0" fontId="0" fillId="0" borderId="0" xfId="0" applyNumberFormat="1" applyAlignment="1">
      <alignment wrapText="1"/>
    </xf>
    <xf numFmtId="0" fontId="14" fillId="0" borderId="0" xfId="0" applyFont="1" applyAlignment="1">
      <alignment wrapText="1"/>
    </xf>
    <xf numFmtId="0" fontId="46" fillId="0" borderId="41" xfId="6" applyFont="1" applyFill="1" applyAlignment="1">
      <alignment horizontal="left" vertical="center" wrapText="1"/>
    </xf>
    <xf numFmtId="0" fontId="14" fillId="0" borderId="0" xfId="0" applyFont="1" applyFill="1" applyAlignment="1">
      <alignment wrapText="1"/>
    </xf>
    <xf numFmtId="0" fontId="0" fillId="0" borderId="0" xfId="0" applyFill="1" applyBorder="1" applyAlignment="1">
      <alignment wrapText="1"/>
    </xf>
    <xf numFmtId="0" fontId="14" fillId="0" borderId="42" xfId="7" applyFont="1" applyFill="1" applyAlignment="1">
      <alignment horizontal="left" vertical="center" wrapText="1"/>
    </xf>
    <xf numFmtId="0" fontId="45" fillId="0" borderId="0" xfId="0" applyFont="1" applyFill="1" applyAlignment="1">
      <alignment horizontal="justify" vertical="center" wrapText="1"/>
    </xf>
    <xf numFmtId="0" fontId="45" fillId="0" borderId="42" xfId="7" applyFont="1" applyFill="1" applyAlignment="1">
      <alignment horizontal="justify" vertical="center" wrapText="1"/>
    </xf>
    <xf numFmtId="0" fontId="45" fillId="0" borderId="0" xfId="0" applyFont="1" applyAlignment="1">
      <alignment wrapText="1"/>
    </xf>
    <xf numFmtId="0" fontId="45" fillId="18" borderId="0" xfId="0" applyFont="1" applyFill="1" applyAlignment="1">
      <alignment horizontal="justify" vertical="center" wrapText="1"/>
    </xf>
    <xf numFmtId="0" fontId="44" fillId="0" borderId="0" xfId="0" applyFont="1" applyAlignment="1">
      <alignment horizontal="justify" vertical="center" wrapText="1"/>
    </xf>
    <xf numFmtId="0" fontId="0" fillId="0" borderId="0" xfId="0" applyNumberFormat="1" applyFill="1" applyBorder="1" applyAlignment="1">
      <alignment wrapText="1"/>
    </xf>
    <xf numFmtId="0" fontId="0" fillId="18" borderId="0" xfId="0" applyFill="1" applyAlignment="1">
      <alignment wrapText="1"/>
    </xf>
    <xf numFmtId="0" fontId="0" fillId="0" borderId="43" xfId="0" applyBorder="1" applyAlignment="1">
      <alignment vertical="center" wrapText="1"/>
    </xf>
    <xf numFmtId="0" fontId="0" fillId="0" borderId="0" xfId="0" applyBorder="1" applyAlignment="1">
      <alignment vertical="center" wrapText="1"/>
    </xf>
    <xf numFmtId="0" fontId="8" fillId="0" borderId="42" xfId="7" applyFont="1" applyFill="1" applyAlignment="1">
      <alignment vertical="center" wrapText="1"/>
    </xf>
    <xf numFmtId="0" fontId="8" fillId="0" borderId="0" xfId="7" applyFont="1" applyFill="1" applyBorder="1" applyAlignment="1">
      <alignment vertical="center" wrapText="1"/>
    </xf>
    <xf numFmtId="0" fontId="0" fillId="0" borderId="0" xfId="0" applyFont="1" applyAlignment="1">
      <alignment horizontal="justify" vertical="center" wrapText="1"/>
    </xf>
    <xf numFmtId="0" fontId="8" fillId="0" borderId="0" xfId="0" applyFont="1" applyAlignment="1">
      <alignment horizontal="justify" vertical="center" wrapText="1"/>
    </xf>
    <xf numFmtId="0" fontId="49" fillId="0" borderId="0" xfId="0" applyFont="1" applyAlignment="1">
      <alignment horizontal="justify" vertical="center" wrapText="1"/>
    </xf>
    <xf numFmtId="0" fontId="50" fillId="0" borderId="0" xfId="0" applyFont="1" applyAlignment="1">
      <alignment horizontal="justify" vertical="center" wrapText="1"/>
    </xf>
    <xf numFmtId="0" fontId="49" fillId="0" borderId="42" xfId="7" applyFont="1" applyFill="1" applyAlignment="1">
      <alignment horizontal="justify" vertical="center" wrapText="1"/>
    </xf>
    <xf numFmtId="0" fontId="52" fillId="0" borderId="0" xfId="0" applyFont="1" applyAlignment="1">
      <alignment horizontal="justify" vertical="center" wrapText="1"/>
    </xf>
    <xf numFmtId="0" fontId="53" fillId="0" borderId="0" xfId="0" applyFont="1" applyAlignment="1">
      <alignment horizontal="justify" vertical="center" wrapText="1"/>
    </xf>
    <xf numFmtId="0" fontId="54" fillId="19" borderId="0" xfId="8" applyAlignment="1">
      <alignment horizontal="justify" vertical="center" wrapText="1"/>
    </xf>
    <xf numFmtId="0" fontId="3" fillId="0" borderId="0" xfId="0" applyFont="1" applyFill="1" applyBorder="1" applyAlignment="1" applyProtection="1">
      <alignment horizontal="center" vertical="center"/>
    </xf>
    <xf numFmtId="0" fontId="8" fillId="0" borderId="0" xfId="0" applyFont="1" applyAlignment="1" applyProtection="1">
      <alignment horizontal="center" vertical="center"/>
    </xf>
    <xf numFmtId="0" fontId="8" fillId="0" borderId="0" xfId="0" applyFont="1" applyBorder="1" applyAlignment="1" applyProtection="1">
      <alignment horizontal="center" vertical="center"/>
    </xf>
    <xf numFmtId="0" fontId="10" fillId="0" borderId="0" xfId="3" applyFont="1" applyBorder="1" applyAlignment="1" applyProtection="1">
      <alignment horizontal="center" vertical="center"/>
    </xf>
    <xf numFmtId="0" fontId="55" fillId="0" borderId="0" xfId="0" applyFont="1" applyBorder="1" applyAlignment="1" applyProtection="1">
      <alignment horizontal="center" vertical="center"/>
    </xf>
    <xf numFmtId="0" fontId="55" fillId="0" borderId="0" xfId="0" applyFont="1" applyAlignment="1" applyProtection="1">
      <alignment horizontal="center" vertical="center"/>
    </xf>
    <xf numFmtId="0" fontId="55" fillId="0" borderId="0" xfId="0" applyFont="1" applyAlignment="1" applyProtection="1">
      <alignment horizontal="center" vertical="center" wrapText="1"/>
    </xf>
    <xf numFmtId="0" fontId="45" fillId="0" borderId="0" xfId="0" applyFont="1" applyFill="1" applyBorder="1" applyAlignment="1" applyProtection="1">
      <alignment horizontal="center" vertical="center" wrapText="1"/>
      <protection locked="0"/>
    </xf>
    <xf numFmtId="0" fontId="8" fillId="0" borderId="0" xfId="0" applyFont="1" applyBorder="1" applyAlignment="1" applyProtection="1">
      <alignment horizontal="center" vertical="center" wrapText="1"/>
      <protection locked="0"/>
    </xf>
    <xf numFmtId="0" fontId="8" fillId="0" borderId="0" xfId="0" applyFont="1" applyBorder="1" applyAlignment="1" applyProtection="1">
      <alignment vertical="center"/>
    </xf>
    <xf numFmtId="0" fontId="55" fillId="0" borderId="0" xfId="0" applyFont="1" applyAlignment="1" applyProtection="1">
      <alignment vertical="center"/>
    </xf>
    <xf numFmtId="0" fontId="45" fillId="0" borderId="0" xfId="0" applyFont="1" applyFill="1" applyBorder="1" applyAlignment="1" applyProtection="1">
      <alignment vertical="center" wrapText="1"/>
      <protection locked="0"/>
    </xf>
    <xf numFmtId="0" fontId="8" fillId="0" borderId="0" xfId="0" applyFont="1" applyBorder="1" applyAlignment="1" applyProtection="1">
      <alignment vertical="center" wrapText="1"/>
      <protection locked="0"/>
    </xf>
    <xf numFmtId="0" fontId="55" fillId="0" borderId="0" xfId="0" applyFont="1" applyBorder="1" applyAlignment="1" applyProtection="1">
      <alignment vertical="center"/>
    </xf>
    <xf numFmtId="0" fontId="3" fillId="0" borderId="33" xfId="0" applyFont="1" applyFill="1" applyBorder="1" applyAlignment="1" applyProtection="1">
      <alignment horizontal="center" vertical="center"/>
    </xf>
    <xf numFmtId="0" fontId="45" fillId="0" borderId="33" xfId="0" applyFont="1" applyFill="1" applyBorder="1" applyAlignment="1" applyProtection="1">
      <alignment horizontal="center" vertical="center" wrapText="1"/>
      <protection locked="0"/>
    </xf>
    <xf numFmtId="0" fontId="8" fillId="0" borderId="33" xfId="0" applyFont="1" applyBorder="1" applyAlignment="1" applyProtection="1">
      <alignment horizontal="center" vertical="center" wrapText="1"/>
      <protection locked="0"/>
    </xf>
    <xf numFmtId="0" fontId="3" fillId="0" borderId="33" xfId="0" applyFont="1" applyFill="1" applyBorder="1" applyAlignment="1" applyProtection="1">
      <alignment horizontal="center" vertical="center"/>
      <protection locked="0"/>
    </xf>
    <xf numFmtId="164" fontId="0" fillId="0" borderId="28" xfId="0" applyNumberFormat="1" applyFont="1" applyBorder="1" applyAlignment="1" applyProtection="1">
      <alignment horizontal="center" vertical="center"/>
      <protection locked="0"/>
    </xf>
    <xf numFmtId="164" fontId="15" fillId="9" borderId="0" xfId="0" applyNumberFormat="1" applyFont="1" applyFill="1" applyBorder="1" applyAlignment="1">
      <alignment vertical="center" wrapText="1"/>
    </xf>
    <xf numFmtId="164" fontId="0" fillId="0" borderId="13" xfId="0" applyNumberFormat="1" applyBorder="1" applyAlignment="1" applyProtection="1">
      <alignment horizontal="center" vertical="center"/>
    </xf>
    <xf numFmtId="164" fontId="0" fillId="0" borderId="13" xfId="0" applyNumberFormat="1" applyBorder="1" applyAlignment="1">
      <alignment horizontal="center" vertical="center"/>
    </xf>
    <xf numFmtId="164" fontId="39" fillId="0" borderId="29" xfId="0" applyNumberFormat="1" applyFont="1" applyBorder="1" applyAlignment="1" applyProtection="1">
      <alignment horizontal="center" vertical="center"/>
      <protection locked="0"/>
    </xf>
    <xf numFmtId="164" fontId="39" fillId="0" borderId="3" xfId="0" applyNumberFormat="1" applyFont="1" applyBorder="1" applyAlignment="1" applyProtection="1">
      <alignment horizontal="center" vertical="center"/>
      <protection locked="0"/>
    </xf>
    <xf numFmtId="0" fontId="57" fillId="8" borderId="31" xfId="0" applyFont="1" applyFill="1" applyBorder="1" applyAlignment="1">
      <alignment horizontal="left" vertical="center" wrapText="1"/>
    </xf>
    <xf numFmtId="0" fontId="57" fillId="8" borderId="31" xfId="0" applyFont="1" applyFill="1" applyBorder="1" applyAlignment="1">
      <alignment horizontal="center" vertical="center" wrapText="1"/>
    </xf>
    <xf numFmtId="0" fontId="57" fillId="8" borderId="0" xfId="0" applyFont="1" applyFill="1" applyBorder="1" applyAlignment="1">
      <alignment horizontal="left" vertical="center" wrapText="1"/>
    </xf>
    <xf numFmtId="0" fontId="57" fillId="8" borderId="0" xfId="0" applyFont="1" applyFill="1" applyBorder="1" applyAlignment="1">
      <alignment horizontal="center" vertical="center" wrapText="1"/>
    </xf>
    <xf numFmtId="0" fontId="57" fillId="8" borderId="22" xfId="0" applyFont="1" applyFill="1" applyBorder="1" applyAlignment="1">
      <alignment horizontal="left" vertical="center" wrapText="1"/>
    </xf>
    <xf numFmtId="0" fontId="57" fillId="8" borderId="22" xfId="0" applyFont="1" applyFill="1" applyBorder="1" applyAlignment="1">
      <alignment horizontal="center" vertical="center" wrapText="1"/>
    </xf>
    <xf numFmtId="0" fontId="57" fillId="8" borderId="36" xfId="0" applyFont="1" applyFill="1" applyBorder="1" applyAlignment="1">
      <alignment horizontal="left" vertical="center" wrapText="1"/>
    </xf>
    <xf numFmtId="0" fontId="57" fillId="8" borderId="36" xfId="0" applyFont="1" applyFill="1" applyBorder="1" applyAlignment="1">
      <alignment horizontal="center" vertical="center" wrapText="1"/>
    </xf>
    <xf numFmtId="165" fontId="57" fillId="0" borderId="22" xfId="0" applyNumberFormat="1" applyFont="1" applyBorder="1" applyAlignment="1" applyProtection="1">
      <alignment horizontal="right" vertical="center" wrapText="1" indent="1"/>
    </xf>
    <xf numFmtId="165" fontId="57" fillId="0" borderId="36" xfId="0" applyNumberFormat="1" applyFont="1" applyBorder="1" applyAlignment="1" applyProtection="1">
      <alignment horizontal="right" vertical="center" wrapText="1" indent="1"/>
    </xf>
    <xf numFmtId="0" fontId="59" fillId="12" borderId="31" xfId="0" applyFont="1" applyFill="1" applyBorder="1" applyAlignment="1">
      <alignment horizontal="center" vertical="center" wrapText="1"/>
    </xf>
    <xf numFmtId="0" fontId="58" fillId="0" borderId="23" xfId="0" applyFont="1" applyBorder="1"/>
    <xf numFmtId="2" fontId="0" fillId="7" borderId="0" xfId="0" applyNumberFormat="1" applyFill="1" applyProtection="1">
      <protection locked="0"/>
    </xf>
    <xf numFmtId="2" fontId="4" fillId="0" borderId="30" xfId="0" applyNumberFormat="1" applyFont="1" applyFill="1" applyBorder="1" applyAlignment="1" applyProtection="1">
      <alignment horizontal="center" vertical="center" wrapText="1"/>
      <protection locked="0"/>
    </xf>
    <xf numFmtId="0" fontId="0" fillId="0" borderId="0" xfId="0" applyAlignment="1">
      <alignment horizontal="left" vertical="top" wrapText="1"/>
    </xf>
    <xf numFmtId="0" fontId="0" fillId="0" borderId="0" xfId="0" applyAlignment="1">
      <alignment horizontal="left" vertical="top"/>
    </xf>
    <xf numFmtId="0" fontId="13" fillId="0" borderId="0" xfId="3" applyFont="1" applyBorder="1" applyAlignment="1">
      <alignment vertical="center" wrapText="1"/>
    </xf>
    <xf numFmtId="0" fontId="0" fillId="0" borderId="0" xfId="0" applyAlignment="1">
      <alignment vertical="top" wrapText="1"/>
    </xf>
    <xf numFmtId="0" fontId="30" fillId="0" borderId="0" xfId="0" applyFont="1" applyAlignment="1">
      <alignment horizontal="left" vertical="top" wrapText="1"/>
    </xf>
    <xf numFmtId="0" fontId="29" fillId="0" borderId="0" xfId="0" applyFont="1" applyAlignment="1">
      <alignment horizontal="left" vertical="top" wrapText="1"/>
    </xf>
    <xf numFmtId="0" fontId="13" fillId="0" borderId="1" xfId="1" applyFont="1" applyFill="1" applyBorder="1" applyAlignment="1" applyProtection="1">
      <alignment horizontal="left" vertical="center" wrapText="1" indent="11"/>
    </xf>
    <xf numFmtId="0" fontId="14" fillId="0" borderId="5" xfId="1" applyFont="1" applyFill="1" applyBorder="1" applyAlignment="1" applyProtection="1">
      <alignment horizontal="left" vertical="center" indent="1"/>
      <protection locked="0"/>
    </xf>
    <xf numFmtId="0" fontId="42" fillId="0" borderId="6" xfId="0" applyFont="1" applyBorder="1" applyAlignment="1" applyProtection="1">
      <alignment horizontal="left" indent="1"/>
      <protection locked="0"/>
    </xf>
    <xf numFmtId="0" fontId="18" fillId="3" borderId="5" xfId="0" applyFont="1" applyFill="1" applyBorder="1" applyAlignment="1">
      <alignment horizontal="center"/>
    </xf>
    <xf numFmtId="0" fontId="18" fillId="3" borderId="6" xfId="0" applyFont="1" applyFill="1" applyBorder="1" applyAlignment="1">
      <alignment horizontal="center"/>
    </xf>
    <xf numFmtId="0" fontId="33" fillId="0" borderId="0" xfId="0" applyFont="1" applyBorder="1" applyAlignment="1">
      <alignment horizontal="left" wrapText="1" indent="2"/>
    </xf>
    <xf numFmtId="0" fontId="35" fillId="0" borderId="0" xfId="0" applyFont="1" applyBorder="1" applyAlignment="1">
      <alignment horizontal="left" wrapText="1" indent="2"/>
    </xf>
    <xf numFmtId="0" fontId="0" fillId="0" borderId="0" xfId="0" applyFont="1" applyAlignment="1">
      <alignment horizontal="center" vertical="center" wrapText="1"/>
    </xf>
    <xf numFmtId="0" fontId="17" fillId="7" borderId="0" xfId="3" applyFont="1" applyFill="1" applyBorder="1" applyAlignment="1">
      <alignment horizontal="left" vertical="center"/>
    </xf>
    <xf numFmtId="0" fontId="56" fillId="8" borderId="9" xfId="0" applyFont="1" applyFill="1" applyBorder="1" applyAlignment="1">
      <alignment horizontal="center" vertical="center" wrapText="1"/>
    </xf>
    <xf numFmtId="0" fontId="56" fillId="8" borderId="2" xfId="0" applyFont="1" applyFill="1" applyBorder="1" applyAlignment="1">
      <alignment horizontal="center" vertical="center" wrapText="1"/>
    </xf>
    <xf numFmtId="0" fontId="36" fillId="8" borderId="2" xfId="0" applyFont="1" applyFill="1" applyBorder="1" applyAlignment="1">
      <alignment horizontal="center" vertical="center" wrapText="1"/>
    </xf>
    <xf numFmtId="0" fontId="16" fillId="0" borderId="1" xfId="0" applyFont="1" applyBorder="1" applyAlignment="1">
      <alignment horizontal="left" vertical="center" wrapText="1" indent="14"/>
    </xf>
    <xf numFmtId="0" fontId="8" fillId="0" borderId="0" xfId="0" applyFont="1" applyAlignment="1">
      <alignment horizontal="center"/>
    </xf>
    <xf numFmtId="0" fontId="17" fillId="7" borderId="0" xfId="3" applyFont="1" applyFill="1" applyBorder="1" applyAlignment="1" applyProtection="1">
      <alignment horizontal="left" vertical="center" wrapText="1"/>
    </xf>
    <xf numFmtId="0" fontId="17" fillId="8" borderId="0" xfId="3" applyFont="1" applyFill="1" applyBorder="1" applyAlignment="1" applyProtection="1">
      <alignment horizontal="left" vertical="center"/>
    </xf>
    <xf numFmtId="0" fontId="20" fillId="8" borderId="0" xfId="3" applyFont="1" applyFill="1" applyBorder="1" applyAlignment="1" applyProtection="1">
      <alignment horizontal="left" vertical="center"/>
    </xf>
  </cellXfs>
  <cellStyles count="9">
    <cellStyle name="Good" xfId="8" builtinId="26"/>
    <cellStyle name="Heading 1" xfId="3" builtinId="16"/>
    <cellStyle name="Heading 2" xfId="4" builtinId="17"/>
    <cellStyle name="Heading 3" xfId="5" builtinId="18"/>
    <cellStyle name="Input" xfId="6" builtinId="20"/>
    <cellStyle name="Normal" xfId="0" builtinId="0"/>
    <cellStyle name="Normal 2" xfId="1" xr:uid="{00000000-0005-0000-0000-000005000000}"/>
    <cellStyle name="Normal 3" xfId="2" xr:uid="{00000000-0005-0000-0000-000006000000}"/>
    <cellStyle name="Note" xfId="7" builtinId="10"/>
  </cellStyles>
  <dxfs count="189">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s>
  <tableStyles count="0" defaultTableStyle="TableStyleMedium2" defaultPivotStyle="PivotStyleLight16"/>
  <colors>
    <mruColors>
      <color rgb="FF14989C"/>
      <color rgb="FFE87727"/>
      <color rgb="FF00B050"/>
      <color rgb="FFF58383"/>
      <color rgb="FF3156BD"/>
      <color rgb="FF638EC6"/>
      <color rgb="FFF8A6A6"/>
      <color rgb="FF9AB0BB"/>
      <color rgb="FFB30F10"/>
      <color rgb="FF9CAF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8BD21D50-EC42-11CE-9E0D-00AA006002F3}" ax:persistence="persistStreamInit" r:id="rId1"/>
</file>

<file path=xl/activeX/activeX2.xml><?xml version="1.0" encoding="utf-8"?>
<ax:ocx xmlns:ax="http://schemas.microsoft.com/office/2006/activeX" xmlns:r="http://schemas.openxmlformats.org/officeDocument/2006/relationships" ax:classid="{8BD21D50-EC42-11CE-9E0D-00AA006002F3}" ax:persistence="persistStreamInit" r:id="rId1"/>
</file>

<file path=xl/activeX/activeX3.xml><?xml version="1.0" encoding="utf-8"?>
<ax:ocx xmlns:ax="http://schemas.microsoft.com/office/2006/activeX" xmlns:r="http://schemas.openxmlformats.org/officeDocument/2006/relationships" ax:classid="{8BD21D50-EC42-11CE-9E0D-00AA006002F3}" ax:persistence="persistStreamInit" r:id="rId1"/>
</file>

<file path=xl/activeX/activeX4.xml><?xml version="1.0" encoding="utf-8"?>
<ax:ocx xmlns:ax="http://schemas.microsoft.com/office/2006/activeX" xmlns:r="http://schemas.openxmlformats.org/officeDocument/2006/relationships" ax:classid="{8BD21D50-EC42-11CE-9E0D-00AA006002F3}" ax:persistence="persistStreamInit" r:id="rId1"/>
</file>

<file path=xl/activeX/activeX5.xml><?xml version="1.0" encoding="utf-8"?>
<ax:ocx xmlns:ax="http://schemas.microsoft.com/office/2006/activeX" xmlns:r="http://schemas.openxmlformats.org/officeDocument/2006/relationships" ax:classid="{8BD21D50-EC42-11CE-9E0D-00AA006002F3}" ax:persistence="persistStreamInit" r:id="rId1"/>
</file>

<file path=xl/activeX/activeX6.xml><?xml version="1.0" encoding="utf-8"?>
<ax:ocx xmlns:ax="http://schemas.microsoft.com/office/2006/activeX" xmlns:r="http://schemas.openxmlformats.org/officeDocument/2006/relationships" ax:classid="{8BD21D50-EC42-11CE-9E0D-00AA006002F3}"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636846713772962"/>
          <c:y val="6.4422160007444024E-2"/>
          <c:w val="0.55997877307332677"/>
          <c:h val="0.63071355164240606"/>
        </c:manualLayout>
      </c:layout>
      <c:radarChart>
        <c:radarStyle val="marker"/>
        <c:varyColors val="0"/>
        <c:ser>
          <c:idx val="3"/>
          <c:order val="0"/>
          <c:spPr>
            <a:ln w="38100">
              <a:solidFill>
                <a:srgbClr val="00B050"/>
              </a:solidFill>
              <a:headEnd type="none" w="med" len="med"/>
              <a:tailEnd type="none" w="med" len="med"/>
            </a:ln>
          </c:spPr>
          <c:marker>
            <c:symbol val="circle"/>
            <c:size val="7"/>
            <c:spPr>
              <a:solidFill>
                <a:srgbClr val="00B050"/>
              </a:solidFill>
              <a:ln>
                <a:noFill/>
              </a:ln>
            </c:spPr>
          </c:marker>
          <c:cat>
            <c:strRef>
              <c:extLst>
                <c:ext xmlns:c15="http://schemas.microsoft.com/office/drawing/2012/chart" uri="{02D57815-91ED-43cb-92C2-25804820EDAC}">
                  <c15:fullRef>
                    <c15:sqref>'Aggregated Results'!$AA$4:$AA$21</c15:sqref>
                  </c15:fullRef>
                </c:ext>
              </c:extLst>
              <c:f>'Aggregated Results'!$AA$4:$AA$21</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Results'!$AH$4:$AH$25</c15:sqref>
                  </c15:fullRef>
                </c:ext>
              </c:extLst>
              <c:f>'Aggregated Results'!$AH$4:$AH$21</c:f>
              <c:numCache>
                <c:formatCode>General</c:formatCode>
                <c:ptCount val="18"/>
                <c:pt idx="0">
                  <c:v>4.5</c:v>
                </c:pt>
                <c:pt idx="1">
                  <c:v>4.5</c:v>
                </c:pt>
                <c:pt idx="2">
                  <c:v>4.5</c:v>
                </c:pt>
                <c:pt idx="3">
                  <c:v>4.5</c:v>
                </c:pt>
                <c:pt idx="4">
                  <c:v>4.5</c:v>
                </c:pt>
                <c:pt idx="5">
                  <c:v>4.5</c:v>
                </c:pt>
                <c:pt idx="6">
                  <c:v>4.5</c:v>
                </c:pt>
                <c:pt idx="7">
                  <c:v>4.5</c:v>
                </c:pt>
                <c:pt idx="8">
                  <c:v>4.5</c:v>
                </c:pt>
                <c:pt idx="9">
                  <c:v>4.5</c:v>
                </c:pt>
                <c:pt idx="10">
                  <c:v>4.5</c:v>
                </c:pt>
                <c:pt idx="11">
                  <c:v>4.5</c:v>
                </c:pt>
                <c:pt idx="12">
                  <c:v>4.5</c:v>
                </c:pt>
                <c:pt idx="13">
                  <c:v>4.5</c:v>
                </c:pt>
                <c:pt idx="14">
                  <c:v>4.5</c:v>
                </c:pt>
                <c:pt idx="15">
                  <c:v>4.5</c:v>
                </c:pt>
                <c:pt idx="16">
                  <c:v>4.5</c:v>
                </c:pt>
                <c:pt idx="17">
                  <c:v>4.5</c:v>
                </c:pt>
              </c:numCache>
            </c:numRef>
          </c:val>
          <c:extLst xmlns:c15="http://schemas.microsoft.com/office/drawing/2012/chart">
            <c:ext xmlns:c16="http://schemas.microsoft.com/office/drawing/2014/chart" uri="{C3380CC4-5D6E-409C-BE32-E72D297353CC}">
              <c16:uniqueId val="{00000000-DA53-41C3-8B9F-47B6595AB4E3}"/>
            </c:ext>
          </c:extLst>
        </c:ser>
        <c:ser>
          <c:idx val="1"/>
          <c:order val="5"/>
          <c:spPr>
            <a:ln w="38100">
              <a:solidFill>
                <a:srgbClr val="3156BD"/>
              </a:solidFill>
              <a:headEnd type="none"/>
              <a:tailEnd type="none"/>
            </a:ln>
          </c:spPr>
          <c:marker>
            <c:symbol val="circle"/>
            <c:size val="7"/>
            <c:spPr>
              <a:solidFill>
                <a:srgbClr val="3156BD"/>
              </a:solidFill>
              <a:ln>
                <a:noFill/>
              </a:ln>
            </c:spPr>
          </c:marker>
          <c:cat>
            <c:strRef>
              <c:extLst>
                <c:ext xmlns:c15="http://schemas.microsoft.com/office/drawing/2012/chart" uri="{02D57815-91ED-43cb-92C2-25804820EDAC}">
                  <c15:fullRef>
                    <c15:sqref>'Aggregated Results'!$AA$4:$AA$21</c15:sqref>
                  </c15:fullRef>
                </c:ext>
              </c:extLst>
              <c:f>'Aggregated Results'!$AA$4:$AA$21</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Results'!$AE$4:$AE$25</c15:sqref>
                  </c15:fullRef>
                </c:ext>
              </c:extLst>
              <c:f>'Aggregated Results'!$AE$4:$AE$21</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4-DA53-41C3-8B9F-47B6595AB4E3}"/>
            </c:ext>
          </c:extLst>
        </c:ser>
        <c:ser>
          <c:idx val="10"/>
          <c:order val="8"/>
          <c:tx>
            <c:v>Series11</c:v>
          </c:tx>
          <c:spPr>
            <a:ln>
              <a:solidFill>
                <a:srgbClr val="E87727"/>
              </a:solidFill>
              <a:headEnd type="none"/>
            </a:ln>
          </c:spPr>
          <c:marker>
            <c:symbol val="circle"/>
            <c:size val="7"/>
            <c:spPr>
              <a:solidFill>
                <a:srgbClr val="E87727"/>
              </a:solidFill>
              <a:ln>
                <a:noFill/>
              </a:ln>
            </c:spPr>
          </c:marker>
          <c:cat>
            <c:strRef>
              <c:extLst>
                <c:ext xmlns:c15="http://schemas.microsoft.com/office/drawing/2012/chart" uri="{02D57815-91ED-43cb-92C2-25804820EDAC}">
                  <c15:fullRef>
                    <c15:sqref>'Aggregated Results'!$AA$4:$AA$21</c15:sqref>
                  </c15:fullRef>
                </c:ext>
              </c:extLst>
              <c:f>'Aggregated Results'!$AA$4:$AA$21</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Results'!$AL$4:$AL$25</c15:sqref>
                  </c15:fullRef>
                </c:ext>
              </c:extLst>
              <c:f>'Aggregated Results'!$AL$4:$AL$21</c:f>
              <c:numCache>
                <c:formatCode>0.00</c:formatCode>
                <c:ptCount val="18"/>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numCache>
            </c:numRef>
          </c:val>
          <c:extLst xmlns:c15="http://schemas.microsoft.com/office/drawing/2012/chart">
            <c:ext xmlns:c16="http://schemas.microsoft.com/office/drawing/2014/chart" uri="{C3380CC4-5D6E-409C-BE32-E72D297353CC}">
              <c16:uniqueId val="{00000008-7FE1-444A-BA57-D7976E6C906F}"/>
            </c:ext>
          </c:extLst>
        </c:ser>
        <c:dLbls>
          <c:showLegendKey val="0"/>
          <c:showVal val="0"/>
          <c:showCatName val="0"/>
          <c:showSerName val="0"/>
          <c:showPercent val="0"/>
          <c:showBubbleSize val="0"/>
        </c:dLbls>
        <c:axId val="339717200"/>
        <c:axId val="339716024"/>
        <c:extLst>
          <c:ext xmlns:c15="http://schemas.microsoft.com/office/drawing/2012/chart" uri="{02D57815-91ED-43cb-92C2-25804820EDAC}">
            <c15:filteredRadarSeries>
              <c15:ser>
                <c:idx val="4"/>
                <c:order val="1"/>
                <c:spPr>
                  <a:ln w="38100">
                    <a:solidFill>
                      <a:srgbClr val="00B050"/>
                    </a:solidFill>
                    <a:headEnd type="none"/>
                    <a:tailEnd type="none"/>
                  </a:ln>
                </c:spPr>
                <c:marker>
                  <c:symbol val="circle"/>
                  <c:size val="7"/>
                  <c:spPr>
                    <a:solidFill>
                      <a:srgbClr val="00B050"/>
                    </a:solidFill>
                    <a:ln>
                      <a:noFill/>
                    </a:ln>
                  </c:spPr>
                </c:marker>
                <c:cat>
                  <c:strRef>
                    <c:extLst>
                      <c:ext uri="{02D57815-91ED-43cb-92C2-25804820EDAC}">
                        <c15:fullRef>
                          <c15:sqref>'Aggregated Results'!$AA$4:$AA$21</c15:sqref>
                        </c15:fullRef>
                        <c15:formulaRef>
                          <c15:sqref>'Aggregated Results'!$AA$4:$AA$21</c15:sqref>
                        </c15:formulaRef>
                      </c:ext>
                    </c:extLst>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uri="{02D57815-91ED-43cb-92C2-25804820EDAC}">
                        <c15:fullRef>
                          <c15:sqref>'Aggregated Results'!$AI$4:$AI$25</c15:sqref>
                        </c15:fullRef>
                        <c15:formulaRef>
                          <c15:sqref>'Aggregated Results'!$AI$4:$AI$21</c15:sqref>
                        </c15:formulaRef>
                      </c:ext>
                    </c:extLst>
                    <c:numCache>
                      <c:formatCode>General</c:formatCode>
                      <c:ptCount val="18"/>
                      <c:pt idx="1">
                        <c:v>4.5</c:v>
                      </c:pt>
                      <c:pt idx="2">
                        <c:v>4.5</c:v>
                      </c:pt>
                      <c:pt idx="3">
                        <c:v>4.5</c:v>
                      </c:pt>
                      <c:pt idx="4">
                        <c:v>4.5</c:v>
                      </c:pt>
                      <c:pt idx="5">
                        <c:v>4.5</c:v>
                      </c:pt>
                      <c:pt idx="6">
                        <c:v>4.5</c:v>
                      </c:pt>
                      <c:pt idx="7">
                        <c:v>4.5</c:v>
                      </c:pt>
                    </c:numCache>
                  </c:numRef>
                </c:val>
                <c:extLst>
                  <c:ext xmlns:c16="http://schemas.microsoft.com/office/drawing/2014/chart" uri="{C3380CC4-5D6E-409C-BE32-E72D297353CC}">
                    <c16:uniqueId val="{00000001-DA53-41C3-8B9F-47B6595AB4E3}"/>
                  </c:ext>
                </c:extLst>
              </c15:ser>
            </c15:filteredRadarSeries>
            <c15:filteredRadarSeries>
              <c15:ser>
                <c:idx val="5"/>
                <c:order val="2"/>
                <c:spPr>
                  <a:ln w="38100">
                    <a:solidFill>
                      <a:srgbClr val="00B050"/>
                    </a:solidFill>
                    <a:headEnd type="none"/>
                    <a:tailEnd type="none"/>
                  </a:ln>
                </c:spPr>
                <c:marker>
                  <c:symbol val="circle"/>
                  <c:size val="7"/>
                  <c:spPr>
                    <a:solidFill>
                      <a:srgbClr val="00B050"/>
                    </a:solidFill>
                    <a:ln>
                      <a:noFill/>
                    </a:ln>
                  </c:spPr>
                </c:marker>
                <c:cat>
                  <c:strRef>
                    <c:extLst>
                      <c:ext xmlns:c15="http://schemas.microsoft.com/office/drawing/2012/chart" uri="{02D57815-91ED-43cb-92C2-25804820EDAC}">
                        <c15:fullRef>
                          <c15:sqref>'Aggregated Results'!$AA$4:$AA$21</c15:sqref>
                        </c15:fullRef>
                        <c15:formulaRef>
                          <c15:sqref>'Aggregated Results'!$AA$4:$AA$21</c15:sqref>
                        </c15:formulaRef>
                      </c:ext>
                    </c:extLst>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Results'!$AJ$4:$AJ$25</c15:sqref>
                        </c15:fullRef>
                        <c15:formulaRef>
                          <c15:sqref>'Aggregated Results'!$AJ$4:$AJ$21</c15:sqref>
                        </c15:formulaRef>
                      </c:ext>
                    </c:extLst>
                    <c:numCache>
                      <c:formatCode>General</c:formatCode>
                      <c:ptCount val="18"/>
                      <c:pt idx="8">
                        <c:v>4.5</c:v>
                      </c:pt>
                      <c:pt idx="9">
                        <c:v>4.5</c:v>
                      </c:pt>
                      <c:pt idx="10">
                        <c:v>4.5</c:v>
                      </c:pt>
                      <c:pt idx="11">
                        <c:v>4.5</c:v>
                      </c:pt>
                      <c:pt idx="12">
                        <c:v>4.5</c:v>
                      </c:pt>
                      <c:pt idx="13">
                        <c:v>4.5</c:v>
                      </c:pt>
                    </c:numCache>
                  </c:numRef>
                </c:val>
                <c:extLst xmlns:c15="http://schemas.microsoft.com/office/drawing/2012/chart">
                  <c:ext xmlns:c16="http://schemas.microsoft.com/office/drawing/2014/chart" uri="{C3380CC4-5D6E-409C-BE32-E72D297353CC}">
                    <c16:uniqueId val="{00000002-DA53-41C3-8B9F-47B6595AB4E3}"/>
                  </c:ext>
                </c:extLst>
              </c15:ser>
            </c15:filteredRadarSeries>
            <c15:filteredRadarSeries>
              <c15:ser>
                <c:idx val="7"/>
                <c:order val="3"/>
                <c:spPr>
                  <a:ln w="38100">
                    <a:solidFill>
                      <a:srgbClr val="00B050"/>
                    </a:solidFill>
                  </a:ln>
                </c:spPr>
                <c:marker>
                  <c:symbol val="circle"/>
                  <c:size val="7"/>
                  <c:spPr>
                    <a:solidFill>
                      <a:srgbClr val="00B050"/>
                    </a:solidFill>
                    <a:ln>
                      <a:noFill/>
                    </a:ln>
                  </c:spPr>
                </c:marker>
                <c:cat>
                  <c:strRef>
                    <c:extLst>
                      <c:ext xmlns:c15="http://schemas.microsoft.com/office/drawing/2012/chart" uri="{02D57815-91ED-43cb-92C2-25804820EDAC}">
                        <c15:fullRef>
                          <c15:sqref>'Aggregated Results'!$AA$4:$AA$21</c15:sqref>
                        </c15:fullRef>
                        <c15:formulaRef>
                          <c15:sqref>'Aggregated Results'!$AA$4:$AA$21</c15:sqref>
                        </c15:formulaRef>
                      </c:ext>
                    </c:extLst>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Results'!$AK$4:$AK$25</c15:sqref>
                        </c15:fullRef>
                        <c15:formulaRef>
                          <c15:sqref>'Aggregated Results'!$AK$4:$AK$21</c15:sqref>
                        </c15:formulaRef>
                      </c:ext>
                    </c:extLst>
                    <c:numCache>
                      <c:formatCode>General</c:formatCode>
                      <c:ptCount val="18"/>
                      <c:pt idx="14">
                        <c:v>4.5</c:v>
                      </c:pt>
                      <c:pt idx="15">
                        <c:v>4.5</c:v>
                      </c:pt>
                      <c:pt idx="16">
                        <c:v>4.5</c:v>
                      </c:pt>
                      <c:pt idx="17">
                        <c:v>4.5</c:v>
                      </c:pt>
                    </c:numCache>
                  </c:numRef>
                </c:val>
                <c:extLst xmlns:c15="http://schemas.microsoft.com/office/drawing/2012/chart">
                  <c:ext xmlns:c16="http://schemas.microsoft.com/office/drawing/2014/chart" uri="{C3380CC4-5D6E-409C-BE32-E72D297353CC}">
                    <c16:uniqueId val="{00000000-F044-41CF-AA17-BD0614B5C413}"/>
                  </c:ext>
                </c:extLst>
              </c15:ser>
            </c15:filteredRadarSeries>
            <c15:filteredRadarSeries>
              <c15:ser>
                <c:idx val="0"/>
                <c:order val="4"/>
                <c:spPr>
                  <a:ln w="38100">
                    <a:solidFill>
                      <a:srgbClr val="3156BD"/>
                    </a:solidFill>
                    <a:headEnd type="none"/>
                    <a:tailEnd type="none"/>
                  </a:ln>
                </c:spPr>
                <c:marker>
                  <c:symbol val="circle"/>
                  <c:size val="7"/>
                  <c:spPr>
                    <a:solidFill>
                      <a:srgbClr val="3156BD"/>
                    </a:solidFill>
                    <a:ln>
                      <a:noFill/>
                    </a:ln>
                  </c:spPr>
                </c:marker>
                <c:cat>
                  <c:strRef>
                    <c:extLst>
                      <c:ext xmlns:c15="http://schemas.microsoft.com/office/drawing/2012/chart" uri="{02D57815-91ED-43cb-92C2-25804820EDAC}">
                        <c15:fullRef>
                          <c15:sqref>'Aggregated Results'!$AA$4:$AA$21</c15:sqref>
                        </c15:fullRef>
                        <c15:formulaRef>
                          <c15:sqref>'Aggregated Results'!$AA$4:$AA$21</c15:sqref>
                        </c15:formulaRef>
                      </c:ext>
                    </c:extLst>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Results'!$AD$4:$AD$25</c15:sqref>
                        </c15:fullRef>
                        <c15:formulaRef>
                          <c15:sqref>'Aggregated Results'!$AD$4:$AD$21</c15:sqref>
                        </c15:formulaRef>
                      </c:ext>
                    </c:extLst>
                    <c:numCache>
                      <c:formatCode>General</c:formatCode>
                      <c:ptCount val="18"/>
                      <c:pt idx="0">
                        <c:v>0</c:v>
                      </c:pt>
                      <c:pt idx="1">
                        <c:v>0</c:v>
                      </c:pt>
                    </c:numCache>
                  </c:numRef>
                </c:val>
                <c:extLst xmlns:c15="http://schemas.microsoft.com/office/drawing/2012/chart">
                  <c:ext xmlns:c16="http://schemas.microsoft.com/office/drawing/2014/chart" uri="{C3380CC4-5D6E-409C-BE32-E72D297353CC}">
                    <c16:uniqueId val="{00000003-DA53-41C3-8B9F-47B6595AB4E3}"/>
                  </c:ext>
                </c:extLst>
              </c15:ser>
            </c15:filteredRadarSeries>
            <c15:filteredRadarSeries>
              <c15:ser>
                <c:idx val="2"/>
                <c:order val="6"/>
                <c:spPr>
                  <a:ln w="38100">
                    <a:solidFill>
                      <a:srgbClr val="3156BD"/>
                    </a:solidFill>
                    <a:headEnd type="none"/>
                    <a:tailEnd type="none"/>
                  </a:ln>
                </c:spPr>
                <c:marker>
                  <c:symbol val="circle"/>
                  <c:size val="7"/>
                  <c:spPr>
                    <a:solidFill>
                      <a:srgbClr val="3156BD"/>
                    </a:solidFill>
                    <a:ln>
                      <a:noFill/>
                    </a:ln>
                  </c:spPr>
                </c:marker>
                <c:cat>
                  <c:strRef>
                    <c:extLst>
                      <c:ext xmlns:c15="http://schemas.microsoft.com/office/drawing/2012/chart" uri="{02D57815-91ED-43cb-92C2-25804820EDAC}">
                        <c15:fullRef>
                          <c15:sqref>'Aggregated Results'!$AA$4:$AA$21</c15:sqref>
                        </c15:fullRef>
                        <c15:formulaRef>
                          <c15:sqref>'Aggregated Results'!$AA$4:$AA$21</c15:sqref>
                        </c15:formulaRef>
                      </c:ext>
                    </c:extLst>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Results'!$AF$4:$AF$21</c15:sqref>
                        </c15:fullRef>
                        <c15:formulaRef>
                          <c15:sqref>'Aggregated Results'!$AF$4:$AF$21</c15:sqref>
                        </c15:formulaRef>
                      </c:ext>
                    </c:extLst>
                    <c:numCache>
                      <c:formatCode>General</c:formatCode>
                      <c:ptCount val="18"/>
                      <c:pt idx="8">
                        <c:v>2</c:v>
                      </c:pt>
                      <c:pt idx="9">
                        <c:v>2</c:v>
                      </c:pt>
                      <c:pt idx="10">
                        <c:v>2</c:v>
                      </c:pt>
                      <c:pt idx="11">
                        <c:v>2</c:v>
                      </c:pt>
                      <c:pt idx="12">
                        <c:v>2</c:v>
                      </c:pt>
                      <c:pt idx="13">
                        <c:v>2</c:v>
                      </c:pt>
                    </c:numCache>
                  </c:numRef>
                </c:val>
                <c:extLst xmlns:c15="http://schemas.microsoft.com/office/drawing/2012/chart">
                  <c:ext xmlns:c16="http://schemas.microsoft.com/office/drawing/2014/chart" uri="{C3380CC4-5D6E-409C-BE32-E72D297353CC}">
                    <c16:uniqueId val="{00000005-DA53-41C3-8B9F-47B6595AB4E3}"/>
                  </c:ext>
                </c:extLst>
              </c15:ser>
            </c15:filteredRadarSeries>
            <c15:filteredRadarSeries>
              <c15:ser>
                <c:idx val="6"/>
                <c:order val="7"/>
                <c:spPr>
                  <a:ln w="38100">
                    <a:solidFill>
                      <a:srgbClr val="3156BD"/>
                    </a:solidFill>
                  </a:ln>
                </c:spPr>
                <c:marker>
                  <c:symbol val="circle"/>
                  <c:size val="7"/>
                  <c:spPr>
                    <a:solidFill>
                      <a:srgbClr val="3156BD"/>
                    </a:solidFill>
                    <a:ln>
                      <a:noFill/>
                    </a:ln>
                  </c:spPr>
                </c:marker>
                <c:cat>
                  <c:strRef>
                    <c:extLst>
                      <c:ext xmlns:c15="http://schemas.microsoft.com/office/drawing/2012/chart" uri="{02D57815-91ED-43cb-92C2-25804820EDAC}">
                        <c15:fullRef>
                          <c15:sqref>'Aggregated Results'!$AA$4:$AA$21</c15:sqref>
                        </c15:fullRef>
                        <c15:formulaRef>
                          <c15:sqref>'Aggregated Results'!$AA$4:$AA$21</c15:sqref>
                        </c15:formulaRef>
                      </c:ext>
                    </c:extLst>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Results'!$AG$4:$AG$25</c15:sqref>
                        </c15:fullRef>
                        <c15:formulaRef>
                          <c15:sqref>'Aggregated Results'!$AG$4:$AG$21</c15:sqref>
                        </c15:formulaRef>
                      </c:ext>
                    </c:extLst>
                    <c:numCache>
                      <c:formatCode>General</c:formatCode>
                      <c:ptCount val="18"/>
                      <c:pt idx="14">
                        <c:v>0</c:v>
                      </c:pt>
                      <c:pt idx="15">
                        <c:v>0</c:v>
                      </c:pt>
                      <c:pt idx="16">
                        <c:v>0</c:v>
                      </c:pt>
                      <c:pt idx="17">
                        <c:v>0</c:v>
                      </c:pt>
                    </c:numCache>
                  </c:numRef>
                </c:val>
                <c:extLst xmlns:c15="http://schemas.microsoft.com/office/drawing/2012/chart">
                  <c:ext xmlns:c16="http://schemas.microsoft.com/office/drawing/2014/chart" uri="{C3380CC4-5D6E-409C-BE32-E72D297353CC}">
                    <c16:uniqueId val="{00000001-F044-41CF-AA17-BD0614B5C413}"/>
                  </c:ext>
                </c:extLst>
              </c15:ser>
            </c15:filteredRadarSeries>
            <c15:filteredRadarSeries>
              <c15:ser>
                <c:idx val="11"/>
                <c:order val="9"/>
                <c:tx>
                  <c:v>Series 12</c:v>
                </c:tx>
                <c:marker>
                  <c:symbol val="circle"/>
                  <c:size val="7"/>
                  <c:spPr>
                    <a:ln>
                      <a:noFill/>
                    </a:ln>
                  </c:spPr>
                </c:marker>
                <c:cat>
                  <c:strRef>
                    <c:extLst>
                      <c:ext xmlns:c15="http://schemas.microsoft.com/office/drawing/2012/chart" uri="{02D57815-91ED-43cb-92C2-25804820EDAC}">
                        <c15:fullRef>
                          <c15:sqref>'Aggregated Results'!$AA$4:$AA$21</c15:sqref>
                        </c15:fullRef>
                        <c15:formulaRef>
                          <c15:sqref>'Aggregated Results'!$AA$4:$AA$21</c15:sqref>
                        </c15:formulaRef>
                      </c:ext>
                    </c:extLst>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Results'!$AM$4:$AM$25</c15:sqref>
                        </c15:fullRef>
                        <c15:formulaRef>
                          <c15:sqref>'Aggregated Results'!$AM$4:$AM$21</c15:sqref>
                        </c15:formulaRef>
                      </c:ext>
                    </c:extLst>
                    <c:numCache>
                      <c:formatCode>0.00</c:formatCode>
                      <c:ptCount val="18"/>
                      <c:pt idx="1">
                        <c:v>4</c:v>
                      </c:pt>
                      <c:pt idx="2">
                        <c:v>4</c:v>
                      </c:pt>
                      <c:pt idx="3">
                        <c:v>4</c:v>
                      </c:pt>
                      <c:pt idx="4">
                        <c:v>4</c:v>
                      </c:pt>
                      <c:pt idx="5">
                        <c:v>4</c:v>
                      </c:pt>
                      <c:pt idx="6">
                        <c:v>4</c:v>
                      </c:pt>
                      <c:pt idx="7">
                        <c:v>4</c:v>
                      </c:pt>
                      <c:pt idx="8">
                        <c:v>4</c:v>
                      </c:pt>
                      <c:pt idx="9">
                        <c:v>4</c:v>
                      </c:pt>
                      <c:pt idx="10">
                        <c:v>4</c:v>
                      </c:pt>
                      <c:pt idx="11">
                        <c:v>4</c:v>
                      </c:pt>
                      <c:pt idx="12">
                        <c:v>4</c:v>
                      </c:pt>
                      <c:pt idx="13">
                        <c:v>4</c:v>
                      </c:pt>
                    </c:numCache>
                  </c:numRef>
                </c:val>
                <c:extLst xmlns:c15="http://schemas.microsoft.com/office/drawing/2012/chart">
                  <c:ext xmlns:c16="http://schemas.microsoft.com/office/drawing/2014/chart" uri="{C3380CC4-5D6E-409C-BE32-E72D297353CC}">
                    <c16:uniqueId val="{00000009-7FE1-444A-BA57-D7976E6C906F}"/>
                  </c:ext>
                </c:extLst>
              </c15:ser>
            </c15:filteredRadarSeries>
            <c15:filteredRadarSeries>
              <c15:ser>
                <c:idx val="12"/>
                <c:order val="10"/>
                <c:tx>
                  <c:v>Series13</c:v>
                </c:tx>
                <c:spPr>
                  <a:ln>
                    <a:solidFill>
                      <a:srgbClr val="E87727"/>
                    </a:solidFill>
                  </a:ln>
                </c:spPr>
                <c:marker>
                  <c:symbol val="circle"/>
                  <c:size val="7"/>
                  <c:spPr>
                    <a:solidFill>
                      <a:srgbClr val="E87727"/>
                    </a:solidFill>
                    <a:ln>
                      <a:noFill/>
                    </a:ln>
                  </c:spPr>
                </c:marker>
                <c:cat>
                  <c:strRef>
                    <c:extLst>
                      <c:ext xmlns:c15="http://schemas.microsoft.com/office/drawing/2012/chart" uri="{02D57815-91ED-43cb-92C2-25804820EDAC}">
                        <c15:fullRef>
                          <c15:sqref>'Aggregated Results'!$AA$4:$AA$21</c15:sqref>
                        </c15:fullRef>
                        <c15:formulaRef>
                          <c15:sqref>'Aggregated Results'!$AA$4:$AA$21</c15:sqref>
                        </c15:formulaRef>
                      </c:ext>
                    </c:extLst>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Results'!$AN$4:$AN$25</c15:sqref>
                        </c15:fullRef>
                        <c15:formulaRef>
                          <c15:sqref>'Aggregated Results'!$AN$4:$AN$21</c15:sqref>
                        </c15:formulaRef>
                      </c:ext>
                    </c:extLst>
                    <c:numCache>
                      <c:formatCode>General</c:formatCode>
                      <c:ptCount val="18"/>
                      <c:pt idx="8" formatCode="0.00">
                        <c:v>4</c:v>
                      </c:pt>
                      <c:pt idx="9" formatCode="0.00">
                        <c:v>4</c:v>
                      </c:pt>
                      <c:pt idx="10" formatCode="0.00">
                        <c:v>4</c:v>
                      </c:pt>
                      <c:pt idx="11" formatCode="0.00">
                        <c:v>4</c:v>
                      </c:pt>
                      <c:pt idx="12" formatCode="0.00">
                        <c:v>4</c:v>
                      </c:pt>
                      <c:pt idx="13" formatCode="0.00">
                        <c:v>4</c:v>
                      </c:pt>
                    </c:numCache>
                  </c:numRef>
                </c:val>
                <c:extLst xmlns:c15="http://schemas.microsoft.com/office/drawing/2012/chart">
                  <c:ext xmlns:c16="http://schemas.microsoft.com/office/drawing/2014/chart" uri="{C3380CC4-5D6E-409C-BE32-E72D297353CC}">
                    <c16:uniqueId val="{0000000A-7FE1-444A-BA57-D7976E6C906F}"/>
                  </c:ext>
                </c:extLst>
              </c15:ser>
            </c15:filteredRadarSeries>
            <c15:filteredRadarSeries>
              <c15:ser>
                <c:idx val="8"/>
                <c:order val="11"/>
                <c:tx>
                  <c:strRef>
                    <c:extLst xmlns:c15="http://schemas.microsoft.com/office/drawing/2012/chart">
                      <c:ext xmlns:c15="http://schemas.microsoft.com/office/drawing/2012/chart" uri="{02D57815-91ED-43cb-92C2-25804820EDAC}">
                        <c15:formulaRef>
                          <c15:sqref>'Aggregated Results'!$AO$2:$AO$21</c15:sqref>
                        </c15:formulaRef>
                      </c:ext>
                    </c:extLst>
                    <c:strCache>
                      <c:ptCount val="20"/>
                      <c:pt idx="0">
                        <c:v>D</c:v>
                      </c:pt>
                      <c:pt idx="16">
                        <c:v>4.00</c:v>
                      </c:pt>
                      <c:pt idx="17">
                        <c:v>4.00</c:v>
                      </c:pt>
                      <c:pt idx="18">
                        <c:v>4.00</c:v>
                      </c:pt>
                      <c:pt idx="19">
                        <c:v>4.00</c:v>
                      </c:pt>
                    </c:strCache>
                  </c:strRef>
                </c:tx>
                <c:spPr>
                  <a:ln w="38100">
                    <a:solidFill>
                      <a:srgbClr val="F58383"/>
                    </a:solidFill>
                  </a:ln>
                </c:spPr>
                <c:marker>
                  <c:symbol val="circle"/>
                  <c:size val="7"/>
                  <c:spPr>
                    <a:solidFill>
                      <a:srgbClr val="E87727"/>
                    </a:solidFill>
                    <a:ln>
                      <a:noFill/>
                    </a:ln>
                  </c:spPr>
                </c:marker>
                <c:dPt>
                  <c:idx val="15"/>
                  <c:bubble3D val="0"/>
                  <c:spPr>
                    <a:ln w="38100">
                      <a:solidFill>
                        <a:srgbClr val="E87727"/>
                      </a:solidFill>
                    </a:ln>
                  </c:spPr>
                  <c:extLst xmlns:c15="http://schemas.microsoft.com/office/drawing/2012/chart">
                    <c:ext xmlns:c16="http://schemas.microsoft.com/office/drawing/2014/chart" uri="{C3380CC4-5D6E-409C-BE32-E72D297353CC}">
                      <c16:uniqueId val="{00000003-F044-41CF-AA17-BD0614B5C413}"/>
                    </c:ext>
                  </c:extLst>
                </c:dPt>
                <c:val>
                  <c:numRef>
                    <c:extLst>
                      <c:ext xmlns:c15="http://schemas.microsoft.com/office/drawing/2012/chart" uri="{02D57815-91ED-43cb-92C2-25804820EDAC}">
                        <c15:fullRef>
                          <c15:sqref>'Aggregated Results'!$AO$4:$AO$21</c15:sqref>
                        </c15:fullRef>
                        <c15:formulaRef>
                          <c15:sqref>'Aggregated Results'!$AO$4:$AO$21</c15:sqref>
                        </c15:formulaRef>
                      </c:ext>
                    </c:extLst>
                    <c:numCache>
                      <c:formatCode>General</c:formatCode>
                      <c:ptCount val="18"/>
                      <c:pt idx="14" formatCode="0.00">
                        <c:v>4</c:v>
                      </c:pt>
                      <c:pt idx="15" formatCode="0.00">
                        <c:v>4</c:v>
                      </c:pt>
                      <c:pt idx="16" formatCode="0.00">
                        <c:v>4</c:v>
                      </c:pt>
                      <c:pt idx="17" formatCode="0.00">
                        <c:v>4</c:v>
                      </c:pt>
                    </c:numCache>
                  </c:numRef>
                </c:val>
                <c:extLst xmlns:c15="http://schemas.microsoft.com/office/drawing/2012/chart">
                  <c:ext xmlns:c16="http://schemas.microsoft.com/office/drawing/2014/chart" uri="{C3380CC4-5D6E-409C-BE32-E72D297353CC}">
                    <c16:uniqueId val="{00000004-F044-41CF-AA17-BD0614B5C413}"/>
                  </c:ext>
                </c:extLst>
              </c15:ser>
            </c15:filteredRadarSeries>
          </c:ext>
        </c:extLst>
      </c:radarChart>
      <c:catAx>
        <c:axId val="339717200"/>
        <c:scaling>
          <c:orientation val="minMax"/>
        </c:scaling>
        <c:delete val="0"/>
        <c:axPos val="b"/>
        <c:majorGridlines/>
        <c:numFmt formatCode="General" sourceLinked="0"/>
        <c:majorTickMark val="out"/>
        <c:minorTickMark val="none"/>
        <c:tickLblPos val="nextTo"/>
        <c:txPr>
          <a:bodyPr/>
          <a:lstStyle/>
          <a:p>
            <a:pPr>
              <a:defRPr sz="1200" baseline="0"/>
            </a:pPr>
            <a:endParaRPr lang="en-US"/>
          </a:p>
        </c:txPr>
        <c:crossAx val="339716024"/>
        <c:crosses val="autoZero"/>
        <c:auto val="1"/>
        <c:lblAlgn val="ctr"/>
        <c:lblOffset val="100"/>
        <c:noMultiLvlLbl val="0"/>
      </c:catAx>
      <c:valAx>
        <c:axId val="339716024"/>
        <c:scaling>
          <c:orientation val="minMax"/>
          <c:max val="5"/>
          <c:min val="0"/>
        </c:scaling>
        <c:delete val="0"/>
        <c:axPos val="l"/>
        <c:majorGridlines>
          <c:spPr>
            <a:ln w="3175">
              <a:solidFill>
                <a:srgbClr val="C4C4C4"/>
              </a:solidFill>
            </a:ln>
          </c:spPr>
        </c:majorGridlines>
        <c:numFmt formatCode="0" sourceLinked="0"/>
        <c:majorTickMark val="cross"/>
        <c:minorTickMark val="none"/>
        <c:tickLblPos val="nextTo"/>
        <c:spPr>
          <a:ln>
            <a:solidFill>
              <a:srgbClr val="C4C4C4"/>
            </a:solidFill>
          </a:ln>
        </c:spPr>
        <c:txPr>
          <a:bodyPr/>
          <a:lstStyle/>
          <a:p>
            <a:pPr>
              <a:defRPr b="1" i="0" baseline="0"/>
            </a:pPr>
            <a:endParaRPr lang="en-US"/>
          </a:p>
        </c:txPr>
        <c:crossAx val="339717200"/>
        <c:crosses val="autoZero"/>
        <c:crossBetween val="between"/>
        <c:majorUnit val="1"/>
      </c:valAx>
    </c:plotArea>
    <c:plotVisOnly val="0"/>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636846713772962"/>
          <c:y val="6.4422160007444024E-2"/>
          <c:w val="0.55997877307332677"/>
          <c:h val="0.63071355164240606"/>
        </c:manualLayout>
      </c:layout>
      <c:radarChart>
        <c:radarStyle val="marker"/>
        <c:varyColors val="0"/>
        <c:ser>
          <c:idx val="3"/>
          <c:order val="0"/>
          <c:spPr>
            <a:ln w="38100">
              <a:solidFill>
                <a:srgbClr val="00B050"/>
              </a:solidFill>
              <a:headEnd type="none" w="med" len="med"/>
              <a:tailEnd type="none" w="med" len="med"/>
            </a:ln>
          </c:spPr>
          <c:marker>
            <c:symbol val="circle"/>
            <c:size val="7"/>
            <c:spPr>
              <a:solidFill>
                <a:srgbClr val="00B050"/>
              </a:solidFill>
              <a:ln>
                <a:noFill/>
              </a:ln>
            </c:spPr>
          </c:marker>
          <c:cat>
            <c:strRef>
              <c:f>'Aggregated Results'!$AA$4:$AA$25</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f>'Aggregated Results'!$AH$34:$AH$55</c:f>
              <c:numCache>
                <c:formatCode>0.00</c:formatCode>
                <c:ptCount val="22"/>
                <c:pt idx="0">
                  <c:v>4.5</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0-D2A8-49B7-94A7-95F52A180508}"/>
            </c:ext>
          </c:extLst>
        </c:ser>
        <c:ser>
          <c:idx val="4"/>
          <c:order val="1"/>
          <c:spPr>
            <a:ln w="38100">
              <a:solidFill>
                <a:srgbClr val="00B050"/>
              </a:solidFill>
              <a:headEnd type="none"/>
              <a:tailEnd type="none"/>
            </a:ln>
          </c:spPr>
          <c:marker>
            <c:symbol val="circle"/>
            <c:size val="7"/>
            <c:spPr>
              <a:solidFill>
                <a:srgbClr val="00B050"/>
              </a:solidFill>
              <a:ln>
                <a:noFill/>
              </a:ln>
            </c:spPr>
          </c:marker>
          <c:cat>
            <c:strRef>
              <c:f>'Aggregated Results'!$AA$4:$AA$25</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f>'Aggregated Results'!$AI$34:$AI$55</c:f>
              <c:numCache>
                <c:formatCode>0.00</c:formatCode>
                <c:ptCount val="22"/>
                <c:pt idx="7">
                  <c:v>4.5</c:v>
                </c:pt>
                <c:pt idx="8">
                  <c:v>0</c:v>
                </c:pt>
                <c:pt idx="9">
                  <c:v>0</c:v>
                </c:pt>
                <c:pt idx="10">
                  <c:v>0</c:v>
                </c:pt>
                <c:pt idx="11">
                  <c:v>0</c:v>
                </c:pt>
                <c:pt idx="12">
                  <c:v>0</c:v>
                </c:pt>
                <c:pt idx="13">
                  <c:v>0</c:v>
                </c:pt>
                <c:pt idx="14">
                  <c:v>0</c:v>
                </c:pt>
                <c:pt idx="15">
                  <c:v>0</c:v>
                </c:pt>
              </c:numCache>
            </c:numRef>
          </c:val>
          <c:extLst xmlns:c15="http://schemas.microsoft.com/office/drawing/2012/chart">
            <c:ext xmlns:c16="http://schemas.microsoft.com/office/drawing/2014/chart" uri="{C3380CC4-5D6E-409C-BE32-E72D297353CC}">
              <c16:uniqueId val="{00000001-D2A8-49B7-94A7-95F52A180508}"/>
            </c:ext>
          </c:extLst>
        </c:ser>
        <c:ser>
          <c:idx val="5"/>
          <c:order val="2"/>
          <c:spPr>
            <a:ln w="38100">
              <a:solidFill>
                <a:srgbClr val="00B050"/>
              </a:solidFill>
              <a:headEnd type="none"/>
              <a:tailEnd type="none"/>
            </a:ln>
          </c:spPr>
          <c:marker>
            <c:symbol val="circle"/>
            <c:size val="7"/>
            <c:spPr>
              <a:solidFill>
                <a:srgbClr val="00B050"/>
              </a:solidFill>
              <a:ln>
                <a:noFill/>
              </a:ln>
            </c:spPr>
          </c:marker>
          <c:cat>
            <c:strRef>
              <c:f>'Aggregated Results'!$AA$4:$AA$25</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f>'Aggregated Results'!$AJ$34:$AJ$55</c:f>
              <c:numCache>
                <c:formatCode>0.00</c:formatCode>
                <c:ptCount val="22"/>
                <c:pt idx="16">
                  <c:v>0</c:v>
                </c:pt>
                <c:pt idx="17">
                  <c:v>0</c:v>
                </c:pt>
              </c:numCache>
            </c:numRef>
          </c:val>
          <c:extLst xmlns:c15="http://schemas.microsoft.com/office/drawing/2012/chart">
            <c:ext xmlns:c16="http://schemas.microsoft.com/office/drawing/2014/chart" uri="{C3380CC4-5D6E-409C-BE32-E72D297353CC}">
              <c16:uniqueId val="{00000002-D2A8-49B7-94A7-95F52A180508}"/>
            </c:ext>
          </c:extLst>
        </c:ser>
        <c:ser>
          <c:idx val="0"/>
          <c:order val="3"/>
          <c:spPr>
            <a:ln w="38100">
              <a:solidFill>
                <a:srgbClr val="3156BD"/>
              </a:solidFill>
              <a:headEnd type="none"/>
              <a:tailEnd type="none"/>
            </a:ln>
          </c:spPr>
          <c:marker>
            <c:symbol val="circle"/>
            <c:size val="7"/>
            <c:spPr>
              <a:solidFill>
                <a:srgbClr val="3156BD"/>
              </a:solidFill>
              <a:ln>
                <a:noFill/>
              </a:ln>
            </c:spPr>
          </c:marker>
          <c:cat>
            <c:strRef>
              <c:f>'Aggregated Results'!$AA$4:$AA$25</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f>'Aggregated Results'!$AD$34:$AD$55</c:f>
              <c:numCache>
                <c:formatCode>0.00</c:formatCode>
                <c:ptCount val="22"/>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D2A8-49B7-94A7-95F52A180508}"/>
            </c:ext>
          </c:extLst>
        </c:ser>
        <c:ser>
          <c:idx val="1"/>
          <c:order val="4"/>
          <c:spPr>
            <a:ln w="38100">
              <a:solidFill>
                <a:srgbClr val="3156BD"/>
              </a:solidFill>
              <a:headEnd type="none"/>
              <a:tailEnd type="none"/>
            </a:ln>
          </c:spPr>
          <c:marker>
            <c:symbol val="circle"/>
            <c:size val="7"/>
            <c:spPr>
              <a:solidFill>
                <a:srgbClr val="3156BD"/>
              </a:solidFill>
              <a:ln>
                <a:noFill/>
              </a:ln>
            </c:spPr>
          </c:marker>
          <c:cat>
            <c:strRef>
              <c:f>'Aggregated Results'!$AA$4:$AA$25</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f>'Aggregated Results'!$AE$34:$AE$55</c:f>
              <c:numCache>
                <c:formatCode>0.00</c:formatCode>
                <c:ptCount val="22"/>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4-D2A8-49B7-94A7-95F52A180508}"/>
            </c:ext>
          </c:extLst>
        </c:ser>
        <c:ser>
          <c:idx val="2"/>
          <c:order val="5"/>
          <c:spPr>
            <a:ln w="38100">
              <a:solidFill>
                <a:srgbClr val="3156BD"/>
              </a:solidFill>
              <a:headEnd type="none"/>
              <a:tailEnd type="none"/>
            </a:ln>
          </c:spPr>
          <c:marker>
            <c:symbol val="circle"/>
            <c:size val="7"/>
            <c:spPr>
              <a:solidFill>
                <a:srgbClr val="3156BD"/>
              </a:solidFill>
              <a:ln>
                <a:noFill/>
              </a:ln>
            </c:spPr>
          </c:marker>
          <c:cat>
            <c:strRef>
              <c:f>'Aggregated Results'!$AA$4:$AA$25</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f>'Aggregated Results'!$AF$34:$AF$55</c:f>
              <c:numCache>
                <c:formatCode>0.00</c:formatCode>
                <c:ptCount val="22"/>
                <c:pt idx="16">
                  <c:v>0</c:v>
                </c:pt>
                <c:pt idx="17">
                  <c:v>0</c:v>
                </c:pt>
              </c:numCache>
            </c:numRef>
          </c:val>
          <c:extLst>
            <c:ext xmlns:c16="http://schemas.microsoft.com/office/drawing/2014/chart" uri="{C3380CC4-5D6E-409C-BE32-E72D297353CC}">
              <c16:uniqueId val="{00000005-D2A8-49B7-94A7-95F52A180508}"/>
            </c:ext>
          </c:extLst>
        </c:ser>
        <c:ser>
          <c:idx val="10"/>
          <c:order val="6"/>
          <c:tx>
            <c:v>Series11</c:v>
          </c:tx>
          <c:spPr>
            <a:ln>
              <a:solidFill>
                <a:srgbClr val="E87727"/>
              </a:solidFill>
              <a:headEnd type="none"/>
            </a:ln>
          </c:spPr>
          <c:marker>
            <c:symbol val="circle"/>
            <c:size val="7"/>
            <c:spPr>
              <a:solidFill>
                <a:srgbClr val="E87727"/>
              </a:solidFill>
              <a:ln>
                <a:noFill/>
              </a:ln>
            </c:spPr>
          </c:marker>
          <c:cat>
            <c:strRef>
              <c:f>'Aggregated Results'!$AA$4:$AA$25</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f>'Aggregated Results'!$AL$34:$AL$55</c:f>
              <c:numCache>
                <c:formatCode>0.00</c:formatCode>
                <c:ptCount val="22"/>
                <c:pt idx="0">
                  <c:v>4</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A-D2A8-49B7-94A7-95F52A180508}"/>
            </c:ext>
          </c:extLst>
        </c:ser>
        <c:ser>
          <c:idx val="11"/>
          <c:order val="7"/>
          <c:tx>
            <c:v>Series12</c:v>
          </c:tx>
          <c:marker>
            <c:symbol val="circle"/>
            <c:size val="7"/>
            <c:spPr>
              <a:ln>
                <a:noFill/>
              </a:ln>
            </c:spPr>
          </c:marker>
          <c:cat>
            <c:strRef>
              <c:f>'Aggregated Results'!$AA$4:$AA$25</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f>'Aggregated Results'!$AM$34:$AM$55</c:f>
              <c:numCache>
                <c:formatCode>0.00</c:formatCode>
                <c:ptCount val="22"/>
                <c:pt idx="7">
                  <c:v>4</c:v>
                </c:pt>
                <c:pt idx="8">
                  <c:v>4</c:v>
                </c:pt>
                <c:pt idx="9">
                  <c:v>4</c:v>
                </c:pt>
                <c:pt idx="10">
                  <c:v>4</c:v>
                </c:pt>
                <c:pt idx="11">
                  <c:v>4</c:v>
                </c:pt>
                <c:pt idx="12">
                  <c:v>4</c:v>
                </c:pt>
                <c:pt idx="13">
                  <c:v>4</c:v>
                </c:pt>
                <c:pt idx="14">
                  <c:v>0</c:v>
                </c:pt>
                <c:pt idx="15">
                  <c:v>4</c:v>
                </c:pt>
              </c:numCache>
            </c:numRef>
          </c:val>
          <c:extLst xmlns:c15="http://schemas.microsoft.com/office/drawing/2012/chart">
            <c:ext xmlns:c16="http://schemas.microsoft.com/office/drawing/2014/chart" uri="{C3380CC4-5D6E-409C-BE32-E72D297353CC}">
              <c16:uniqueId val="{0000000B-D2A8-49B7-94A7-95F52A180508}"/>
            </c:ext>
          </c:extLst>
        </c:ser>
        <c:ser>
          <c:idx val="12"/>
          <c:order val="8"/>
          <c:tx>
            <c:v>Series13</c:v>
          </c:tx>
          <c:spPr>
            <a:ln>
              <a:solidFill>
                <a:srgbClr val="E87727"/>
              </a:solidFill>
            </a:ln>
          </c:spPr>
          <c:marker>
            <c:symbol val="circle"/>
            <c:size val="7"/>
            <c:spPr>
              <a:solidFill>
                <a:srgbClr val="E87727"/>
              </a:solidFill>
              <a:ln>
                <a:noFill/>
              </a:ln>
            </c:spPr>
          </c:marker>
          <c:cat>
            <c:strRef>
              <c:f>'Aggregated Results'!$AA$4:$AA$25</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f>'Aggregated Results'!$AN$34:$AN$55</c:f>
              <c:numCache>
                <c:formatCode>0.00</c:formatCode>
                <c:ptCount val="22"/>
                <c:pt idx="16">
                  <c:v>4</c:v>
                </c:pt>
                <c:pt idx="17">
                  <c:v>4</c:v>
                </c:pt>
              </c:numCache>
            </c:numRef>
          </c:val>
          <c:extLst xmlns:c15="http://schemas.microsoft.com/office/drawing/2012/chart">
            <c:ext xmlns:c16="http://schemas.microsoft.com/office/drawing/2014/chart" uri="{C3380CC4-5D6E-409C-BE32-E72D297353CC}">
              <c16:uniqueId val="{0000000C-D2A8-49B7-94A7-95F52A180508}"/>
            </c:ext>
          </c:extLst>
        </c:ser>
        <c:dLbls>
          <c:showLegendKey val="0"/>
          <c:showVal val="0"/>
          <c:showCatName val="0"/>
          <c:showSerName val="0"/>
          <c:showPercent val="0"/>
          <c:showBubbleSize val="0"/>
        </c:dLbls>
        <c:axId val="339715632"/>
        <c:axId val="339712104"/>
        <c:extLst/>
      </c:radarChart>
      <c:catAx>
        <c:axId val="339715632"/>
        <c:scaling>
          <c:orientation val="minMax"/>
        </c:scaling>
        <c:delete val="0"/>
        <c:axPos val="b"/>
        <c:majorGridlines/>
        <c:numFmt formatCode="General" sourceLinked="0"/>
        <c:majorTickMark val="out"/>
        <c:minorTickMark val="none"/>
        <c:tickLblPos val="nextTo"/>
        <c:txPr>
          <a:bodyPr/>
          <a:lstStyle/>
          <a:p>
            <a:pPr>
              <a:defRPr sz="1200" baseline="0"/>
            </a:pPr>
            <a:endParaRPr lang="en-US"/>
          </a:p>
        </c:txPr>
        <c:crossAx val="339712104"/>
        <c:crosses val="autoZero"/>
        <c:auto val="1"/>
        <c:lblAlgn val="ctr"/>
        <c:lblOffset val="100"/>
        <c:noMultiLvlLbl val="0"/>
      </c:catAx>
      <c:valAx>
        <c:axId val="339712104"/>
        <c:scaling>
          <c:orientation val="minMax"/>
          <c:max val="5"/>
          <c:min val="0"/>
        </c:scaling>
        <c:delete val="0"/>
        <c:axPos val="l"/>
        <c:majorGridlines>
          <c:spPr>
            <a:ln w="3175">
              <a:solidFill>
                <a:srgbClr val="C4C4C4"/>
              </a:solidFill>
            </a:ln>
          </c:spPr>
        </c:majorGridlines>
        <c:numFmt formatCode="0.00" sourceLinked="0"/>
        <c:majorTickMark val="cross"/>
        <c:minorTickMark val="none"/>
        <c:tickLblPos val="nextTo"/>
        <c:spPr>
          <a:ln>
            <a:solidFill>
              <a:srgbClr val="C4C4C4"/>
            </a:solidFill>
          </a:ln>
        </c:spPr>
        <c:txPr>
          <a:bodyPr/>
          <a:lstStyle/>
          <a:p>
            <a:pPr>
              <a:defRPr b="1" i="0" baseline="0"/>
            </a:pPr>
            <a:endParaRPr lang="en-US"/>
          </a:p>
        </c:txPr>
        <c:crossAx val="339715632"/>
        <c:crosses val="autoZero"/>
        <c:crossBetween val="between"/>
        <c:majorUnit val="1"/>
      </c:valAx>
    </c:plotArea>
    <c:plotVisOnly val="0"/>
    <c:dispBlanksAs val="gap"/>
    <c:showDLblsOverMax val="0"/>
  </c:chart>
  <c:spPr>
    <a:ln>
      <a:noFill/>
    </a:ln>
  </c:spPr>
  <c:printSettings>
    <c:headerFooter/>
    <c:pageMargins b="0.75" l="0.7" r="0.7" t="0.75" header="0.3" footer="0.3"/>
    <c:pageSetup/>
  </c:printSettings>
</c:chartSpace>
</file>

<file path=xl/ctrlProps/ctrlProp1.xml><?xml version="1.0" encoding="utf-8"?>
<formControlPr xmlns="http://schemas.microsoft.com/office/spreadsheetml/2009/9/main" objectType="Drop" dropLines="12" dropStyle="combo" dx="16" fmlaLink="profile_sector" fmlaRange="sector_responses" noThreeD="1" sel="1" val="0"/>
</file>

<file path=xl/ctrlProps/ctrlProp10.xml><?xml version="1.0" encoding="utf-8"?>
<formControlPr xmlns="http://schemas.microsoft.com/office/spreadsheetml/2009/9/main" objectType="Drop" dropStyle="combo" dx="16" fmlaLink="$W$365" fmlaRange="weighting_responses" noThreeD="1" sel="1" val="0"/>
</file>

<file path=xl/ctrlProps/ctrlProp100.xml><?xml version="1.0" encoding="utf-8"?>
<formControlPr xmlns="http://schemas.microsoft.com/office/spreadsheetml/2009/9/main" objectType="Drop" dropLines="10" dropStyle="combo" dx="16" fmlaLink="$AH$96" fmlaRange="maturity_response_frame" noThreeD="1" sel="1" val="0"/>
</file>

<file path=xl/ctrlProps/ctrlProp101.xml><?xml version="1.0" encoding="utf-8"?>
<formControlPr xmlns="http://schemas.microsoft.com/office/spreadsheetml/2009/9/main" objectType="Drop" dropLines="10" dropStyle="combo" dx="16" fmlaLink="$AH$99" fmlaRange="maturity_response_frame" noThreeD="1" sel="1" val="0"/>
</file>

<file path=xl/ctrlProps/ctrlProp102.xml><?xml version="1.0" encoding="utf-8"?>
<formControlPr xmlns="http://schemas.microsoft.com/office/spreadsheetml/2009/9/main" objectType="Drop" dropLines="10" dropStyle="combo" dx="16" fmlaLink="$AH$114" fmlaRange="maturity_response_frame" noThreeD="1" sel="1" val="0"/>
</file>

<file path=xl/ctrlProps/ctrlProp103.xml><?xml version="1.0" encoding="utf-8"?>
<formControlPr xmlns="http://schemas.microsoft.com/office/spreadsheetml/2009/9/main" objectType="Drop" dropLines="10" dropStyle="combo" dx="16" fmlaLink="$AH$115" fmlaRange="maturity_response_frame" noThreeD="1" sel="1" val="0"/>
</file>

<file path=xl/ctrlProps/ctrlProp104.xml><?xml version="1.0" encoding="utf-8"?>
<formControlPr xmlns="http://schemas.microsoft.com/office/spreadsheetml/2009/9/main" objectType="Drop" dropLines="10" dropStyle="combo" dx="16" fmlaLink="$AH$121" fmlaRange="maturity_response_frame" noThreeD="1" sel="1" val="0"/>
</file>

<file path=xl/ctrlProps/ctrlProp105.xml><?xml version="1.0" encoding="utf-8"?>
<formControlPr xmlns="http://schemas.microsoft.com/office/spreadsheetml/2009/9/main" objectType="Drop" dropLines="10" dropStyle="combo" dx="16" fmlaLink="$AH$123" fmlaRange="maturity_response_frame" noThreeD="1" sel="1" val="0"/>
</file>

<file path=xl/ctrlProps/ctrlProp106.xml><?xml version="1.0" encoding="utf-8"?>
<formControlPr xmlns="http://schemas.microsoft.com/office/spreadsheetml/2009/9/main" objectType="Drop" dropLines="10" dropStyle="combo" dx="16" fmlaLink="$AH$124" fmlaRange="maturity_response_frame" noThreeD="1" sel="1" val="0"/>
</file>

<file path=xl/ctrlProps/ctrlProp107.xml><?xml version="1.0" encoding="utf-8"?>
<formControlPr xmlns="http://schemas.microsoft.com/office/spreadsheetml/2009/9/main" objectType="Drop" dropLines="10" dropStyle="combo" dx="16" fmlaLink="$AH$125" fmlaRange="maturity_response_frame" noThreeD="1" sel="1" val="0"/>
</file>

<file path=xl/ctrlProps/ctrlProp108.xml><?xml version="1.0" encoding="utf-8"?>
<formControlPr xmlns="http://schemas.microsoft.com/office/spreadsheetml/2009/9/main" objectType="Drop" dropLines="10" dropStyle="combo" dx="16" fmlaLink="$AH$126" fmlaRange="maturity_response_frame" noThreeD="1" sel="1" val="0"/>
</file>

<file path=xl/ctrlProps/ctrlProp109.xml><?xml version="1.0" encoding="utf-8"?>
<formControlPr xmlns="http://schemas.microsoft.com/office/spreadsheetml/2009/9/main" objectType="Drop" dropLines="10" dropStyle="combo" dx="16" fmlaLink="$AH$153" fmlaRange="maturity_response_frame" noThreeD="1" sel="1" val="0"/>
</file>

<file path=xl/ctrlProps/ctrlProp11.xml><?xml version="1.0" encoding="utf-8"?>
<formControlPr xmlns="http://schemas.microsoft.com/office/spreadsheetml/2009/9/main" objectType="Drop" dropStyle="combo" dx="16" fmlaLink="$W$366" fmlaRange="weighting_responses" noThreeD="1" sel="1" val="0"/>
</file>

<file path=xl/ctrlProps/ctrlProp110.xml><?xml version="1.0" encoding="utf-8"?>
<formControlPr xmlns="http://schemas.microsoft.com/office/spreadsheetml/2009/9/main" objectType="Drop" dropLines="10" dropStyle="combo" dx="16" fmlaLink="$AH$154" fmlaRange="maturity_response_frame" noThreeD="1" sel="1" val="0"/>
</file>

<file path=xl/ctrlProps/ctrlProp111.xml><?xml version="1.0" encoding="utf-8"?>
<formControlPr xmlns="http://schemas.microsoft.com/office/spreadsheetml/2009/9/main" objectType="Drop" dropLines="10" dropStyle="combo" dx="16" fmlaLink="$AH$156" fmlaRange="maturity_response_frame" noThreeD="1" sel="1" val="0"/>
</file>

<file path=xl/ctrlProps/ctrlProp112.xml><?xml version="1.0" encoding="utf-8"?>
<formControlPr xmlns="http://schemas.microsoft.com/office/spreadsheetml/2009/9/main" objectType="Drop" dropLines="10" dropStyle="combo" dx="16" fmlaLink="$AH$157" fmlaRange="maturity_response_frame" noThreeD="1" sel="2" val="0"/>
</file>

<file path=xl/ctrlProps/ctrlProp113.xml><?xml version="1.0" encoding="utf-8"?>
<formControlPr xmlns="http://schemas.microsoft.com/office/spreadsheetml/2009/9/main" objectType="Drop" dropLines="10" dropStyle="combo" dx="16" fmlaLink="$AH$158" fmlaRange="maturity_response_frame" noThreeD="1" sel="1" val="0"/>
</file>

<file path=xl/ctrlProps/ctrlProp114.xml><?xml version="1.0" encoding="utf-8"?>
<formControlPr xmlns="http://schemas.microsoft.com/office/spreadsheetml/2009/9/main" objectType="Drop" dropLines="10" dropStyle="combo" dx="16" fmlaLink="$AH$34" fmlaRange="maturity_response_frame" noThreeD="1" sel="1" val="0"/>
</file>

<file path=xl/ctrlProps/ctrlProp115.xml><?xml version="1.0" encoding="utf-8"?>
<formControlPr xmlns="http://schemas.microsoft.com/office/spreadsheetml/2009/9/main" objectType="Drop" dropLines="10" dropStyle="combo" dx="16" fmlaLink="$AH$79" fmlaRange="maturity_response_frame" noThreeD="1" sel="1" val="0"/>
</file>

<file path=xl/ctrlProps/ctrlProp116.xml><?xml version="1.0" encoding="utf-8"?>
<formControlPr xmlns="http://schemas.microsoft.com/office/spreadsheetml/2009/9/main" objectType="Drop" dropLines="10" dropStyle="combo" dx="16" fmlaLink="$AH$10" fmlaRange="maturity_response_frame" noThreeD="1" sel="1" val="0"/>
</file>

<file path=xl/ctrlProps/ctrlProp117.xml><?xml version="1.0" encoding="utf-8"?>
<formControlPr xmlns="http://schemas.microsoft.com/office/spreadsheetml/2009/9/main" objectType="Drop" dropLines="10" dropStyle="combo" dx="16" fmlaLink="$AH$12" fmlaRange="maturity_response_frame" noThreeD="1" sel="1" val="0"/>
</file>

<file path=xl/ctrlProps/ctrlProp118.xml><?xml version="1.0" encoding="utf-8"?>
<formControlPr xmlns="http://schemas.microsoft.com/office/spreadsheetml/2009/9/main" objectType="Drop" dropLines="10" dropStyle="combo" dx="16" fmlaLink="$AH$14" fmlaRange="maturity_response_frame" noThreeD="1" sel="1" val="0"/>
</file>

<file path=xl/ctrlProps/ctrlProp119.xml><?xml version="1.0" encoding="utf-8"?>
<formControlPr xmlns="http://schemas.microsoft.com/office/spreadsheetml/2009/9/main" objectType="Drop" dropLines="10" dropStyle="combo" dx="16" fmlaLink="$AH$21" fmlaRange="maturity_response_frame" noThreeD="1" sel="1" val="0"/>
</file>

<file path=xl/ctrlProps/ctrlProp12.xml><?xml version="1.0" encoding="utf-8"?>
<formControlPr xmlns="http://schemas.microsoft.com/office/spreadsheetml/2009/9/main" objectType="Drop" dropStyle="combo" dx="16" fmlaLink="$W$367" fmlaRange="weighting_responses" noThreeD="1" sel="1" val="0"/>
</file>

<file path=xl/ctrlProps/ctrlProp120.xml><?xml version="1.0" encoding="utf-8"?>
<formControlPr xmlns="http://schemas.microsoft.com/office/spreadsheetml/2009/9/main" objectType="Drop" dropLines="10" dropStyle="combo" dx="16" fmlaLink="$AH$27" fmlaRange="maturity_response_frame" noThreeD="1" sel="1" val="0"/>
</file>

<file path=xl/ctrlProps/ctrlProp121.xml><?xml version="1.0" encoding="utf-8"?>
<formControlPr xmlns="http://schemas.microsoft.com/office/spreadsheetml/2009/9/main" objectType="Drop" dropLines="10" dropStyle="combo" dx="16" fmlaLink="$AH$39" fmlaRange="maturity_response_frame" noThreeD="1" sel="1" val="0"/>
</file>

<file path=xl/ctrlProps/ctrlProp122.xml><?xml version="1.0" encoding="utf-8"?>
<formControlPr xmlns="http://schemas.microsoft.com/office/spreadsheetml/2009/9/main" objectType="Drop" dropLines="10" dropStyle="combo" dx="16" fmlaLink="$AH$46" fmlaRange="maturity_response_frame" noThreeD="1" sel="1" val="0"/>
</file>

<file path=xl/ctrlProps/ctrlProp123.xml><?xml version="1.0" encoding="utf-8"?>
<formControlPr xmlns="http://schemas.microsoft.com/office/spreadsheetml/2009/9/main" objectType="Drop" dropLines="10" dropStyle="combo" dx="16" fmlaLink="$AH$50" fmlaRange="maturity_response_frame" noThreeD="1" sel="1" val="0"/>
</file>

<file path=xl/ctrlProps/ctrlProp124.xml><?xml version="1.0" encoding="utf-8"?>
<formControlPr xmlns="http://schemas.microsoft.com/office/spreadsheetml/2009/9/main" objectType="Drop" dropLines="10" dropStyle="combo" dx="16" fmlaLink="$AH$66" fmlaRange="maturity_response_frame" noThreeD="1" sel="1" val="0"/>
</file>

<file path=xl/ctrlProps/ctrlProp125.xml><?xml version="1.0" encoding="utf-8"?>
<formControlPr xmlns="http://schemas.microsoft.com/office/spreadsheetml/2009/9/main" objectType="Drop" dropLines="10" dropStyle="combo" dx="16" fmlaLink="$AH$72" fmlaRange="maturity_response_frame" noThreeD="1" sel="1" val="0"/>
</file>

<file path=xl/ctrlProps/ctrlProp126.xml><?xml version="1.0" encoding="utf-8"?>
<formControlPr xmlns="http://schemas.microsoft.com/office/spreadsheetml/2009/9/main" objectType="Drop" dropLines="10" dropStyle="combo" dx="16" fmlaLink="$AH$79" fmlaRange="maturity_response_frame" noThreeD="1" sel="1" val="0"/>
</file>

<file path=xl/ctrlProps/ctrlProp127.xml><?xml version="1.0" encoding="utf-8"?>
<formControlPr xmlns="http://schemas.microsoft.com/office/spreadsheetml/2009/9/main" objectType="Drop" dropLines="10" dropStyle="combo" dx="16" fmlaLink="$AH$82" fmlaRange="maturity_response_frame" noThreeD="1" sel="1" val="0"/>
</file>

<file path=xl/ctrlProps/ctrlProp128.xml><?xml version="1.0" encoding="utf-8"?>
<formControlPr xmlns="http://schemas.microsoft.com/office/spreadsheetml/2009/9/main" objectType="Drop" dropLines="10" dropStyle="combo" dx="16" fmlaLink="$AH$84" fmlaRange="maturity_response_frame" noThreeD="1" sel="1" val="0"/>
</file>

<file path=xl/ctrlProps/ctrlProp129.xml><?xml version="1.0" encoding="utf-8"?>
<formControlPr xmlns="http://schemas.microsoft.com/office/spreadsheetml/2009/9/main" objectType="Drop" dropLines="10" dropStyle="combo" dx="16" fmlaLink="$AH$89" fmlaRange="maturity_response_frame" noThreeD="1" sel="1" val="0"/>
</file>

<file path=xl/ctrlProps/ctrlProp13.xml><?xml version="1.0" encoding="utf-8"?>
<formControlPr xmlns="http://schemas.microsoft.com/office/spreadsheetml/2009/9/main" objectType="Drop" dropStyle="combo" dx="16" fmlaLink="$W$368" fmlaRange="weighting_responses" noThreeD="1" sel="1" val="0"/>
</file>

<file path=xl/ctrlProps/ctrlProp130.xml><?xml version="1.0" encoding="utf-8"?>
<formControlPr xmlns="http://schemas.microsoft.com/office/spreadsheetml/2009/9/main" objectType="Drop" dropLines="10" dropStyle="combo" dx="16" fmlaLink="$AH$97" fmlaRange="maturity_response_frame" noThreeD="1" sel="1" val="0"/>
</file>

<file path=xl/ctrlProps/ctrlProp131.xml><?xml version="1.0" encoding="utf-8"?>
<formControlPr xmlns="http://schemas.microsoft.com/office/spreadsheetml/2009/9/main" objectType="Drop" dropLines="10" dropStyle="combo" dx="16" fmlaLink="$AH$98" fmlaRange="maturity_response_frame" noThreeD="1" sel="1" val="0"/>
</file>

<file path=xl/ctrlProps/ctrlProp132.xml><?xml version="1.0" encoding="utf-8"?>
<formControlPr xmlns="http://schemas.microsoft.com/office/spreadsheetml/2009/9/main" objectType="Drop" dropLines="10" dropStyle="combo" dx="16" fmlaLink="$AH$99" fmlaRange="maturity_response_frame" noThreeD="1" sel="1" val="0"/>
</file>

<file path=xl/ctrlProps/ctrlProp133.xml><?xml version="1.0" encoding="utf-8"?>
<formControlPr xmlns="http://schemas.microsoft.com/office/spreadsheetml/2009/9/main" objectType="Drop" dropLines="10" dropStyle="combo" dx="16" fmlaLink="$AH$100" fmlaRange="maturity_response_frame" noThreeD="1" sel="1" val="0"/>
</file>

<file path=xl/ctrlProps/ctrlProp134.xml><?xml version="1.0" encoding="utf-8"?>
<formControlPr xmlns="http://schemas.microsoft.com/office/spreadsheetml/2009/9/main" objectType="Drop" dropLines="10" dropStyle="combo" dx="16" fmlaLink="$AH$101" fmlaRange="maturity_response_frame" noThreeD="1" sel="1" val="0"/>
</file>

<file path=xl/ctrlProps/ctrlProp135.xml><?xml version="1.0" encoding="utf-8"?>
<formControlPr xmlns="http://schemas.microsoft.com/office/spreadsheetml/2009/9/main" objectType="Drop" dropLines="10" dropStyle="combo" dx="16" fmlaLink="$AH$124" fmlaRange="maturity_response_frame" noThreeD="1" sel="1" val="0"/>
</file>

<file path=xl/ctrlProps/ctrlProp136.xml><?xml version="1.0" encoding="utf-8"?>
<formControlPr xmlns="http://schemas.microsoft.com/office/spreadsheetml/2009/9/main" objectType="Drop" dropLines="10" dropStyle="combo" dx="16" fmlaLink="$AH$129" fmlaRange="maturity_response_frame" noThreeD="1" sel="1" val="0"/>
</file>

<file path=xl/ctrlProps/ctrlProp137.xml><?xml version="1.0" encoding="utf-8"?>
<formControlPr xmlns="http://schemas.microsoft.com/office/spreadsheetml/2009/9/main" objectType="Drop" dropLines="10" dropStyle="combo" dx="16" fmlaLink="$AH$133" fmlaRange="maturity_response_frame" noThreeD="1" sel="1" val="0"/>
</file>

<file path=xl/ctrlProps/ctrlProp138.xml><?xml version="1.0" encoding="utf-8"?>
<formControlPr xmlns="http://schemas.microsoft.com/office/spreadsheetml/2009/9/main" objectType="Drop" dropLines="10" dropStyle="combo" dx="16" fmlaLink="$AH$134" fmlaRange="maturity_response_frame" noThreeD="1" sel="1" val="0"/>
</file>

<file path=xl/ctrlProps/ctrlProp139.xml><?xml version="1.0" encoding="utf-8"?>
<formControlPr xmlns="http://schemas.microsoft.com/office/spreadsheetml/2009/9/main" objectType="Drop" dropLines="10" dropStyle="combo" dx="16" fmlaLink="$AH$135" fmlaRange="maturity_response_frame" noThreeD="1" sel="1" val="0"/>
</file>

<file path=xl/ctrlProps/ctrlProp14.xml><?xml version="1.0" encoding="utf-8"?>
<formControlPr xmlns="http://schemas.microsoft.com/office/spreadsheetml/2009/9/main" objectType="Drop" dropStyle="combo" dx="16" fmlaLink="$W$394" fmlaRange="weighting_responses" noThreeD="1" sel="1" val="0"/>
</file>

<file path=xl/ctrlProps/ctrlProp140.xml><?xml version="1.0" encoding="utf-8"?>
<formControlPr xmlns="http://schemas.microsoft.com/office/spreadsheetml/2009/9/main" objectType="Drop" dropLines="10" dropStyle="combo" dx="16" fmlaLink="$AH$10" fmlaRange="maturity_response_frame" noThreeD="1" sel="1" val="0"/>
</file>

<file path=xl/ctrlProps/ctrlProp141.xml><?xml version="1.0" encoding="utf-8"?>
<formControlPr xmlns="http://schemas.microsoft.com/office/spreadsheetml/2009/9/main" objectType="Drop" dropLines="10" dropStyle="combo" dx="16" fmlaLink="$AH$15" fmlaRange="maturity_response_frame" noThreeD="1" sel="1" val="0"/>
</file>

<file path=xl/ctrlProps/ctrlProp142.xml><?xml version="1.0" encoding="utf-8"?>
<formControlPr xmlns="http://schemas.microsoft.com/office/spreadsheetml/2009/9/main" objectType="Drop" dropLines="10" dropStyle="combo" dx="16" fmlaLink="$AH$16" fmlaRange="maturity_response_frame" noThreeD="1" sel="1" val="0"/>
</file>

<file path=xl/ctrlProps/ctrlProp143.xml><?xml version="1.0" encoding="utf-8"?>
<formControlPr xmlns="http://schemas.microsoft.com/office/spreadsheetml/2009/9/main" objectType="Drop" dropLines="10" dropStyle="combo" dx="16" fmlaLink="$AH$17" fmlaRange="maturity_response_frame" noThreeD="1" sel="1" val="0"/>
</file>

<file path=xl/ctrlProps/ctrlProp144.xml><?xml version="1.0" encoding="utf-8"?>
<formControlPr xmlns="http://schemas.microsoft.com/office/spreadsheetml/2009/9/main" objectType="Drop" dropLines="10" dropStyle="combo" dx="16" fmlaLink="$AH$18" fmlaRange="maturity_response_frame" noThreeD="1" sel="1" val="0"/>
</file>

<file path=xl/ctrlProps/ctrlProp145.xml><?xml version="1.0" encoding="utf-8"?>
<formControlPr xmlns="http://schemas.microsoft.com/office/spreadsheetml/2009/9/main" objectType="Drop" dropLines="10" dropStyle="combo" dx="16" fmlaLink="$AH$19" fmlaRange="maturity_response_frame" noThreeD="1" sel="1" val="0"/>
</file>

<file path=xl/ctrlProps/ctrlProp146.xml><?xml version="1.0" encoding="utf-8"?>
<formControlPr xmlns="http://schemas.microsoft.com/office/spreadsheetml/2009/9/main" objectType="Drop" dropLines="10" dropStyle="combo" dx="16" fmlaLink="$AH$28" fmlaRange="maturity_response_frame" noThreeD="1" sel="1" val="0"/>
</file>

<file path=xl/ctrlProps/ctrlProp147.xml><?xml version="1.0" encoding="utf-8"?>
<formControlPr xmlns="http://schemas.microsoft.com/office/spreadsheetml/2009/9/main" objectType="Drop" dropLines="10" dropStyle="combo" dx="16" fmlaLink="$AH$30" fmlaRange="maturity_response_frame" noThreeD="1" sel="1" val="0"/>
</file>

<file path=xl/ctrlProps/ctrlProp148.xml><?xml version="1.0" encoding="utf-8"?>
<formControlPr xmlns="http://schemas.microsoft.com/office/spreadsheetml/2009/9/main" objectType="Drop" dropLines="10" dropStyle="combo" dx="16" fmlaLink="$AH$38" fmlaRange="maturity_response_frame" noThreeD="1" sel="1" val="0"/>
</file>

<file path=xl/ctrlProps/ctrlProp149.xml><?xml version="1.0" encoding="utf-8"?>
<formControlPr xmlns="http://schemas.microsoft.com/office/spreadsheetml/2009/9/main" objectType="Drop" dropLines="10" dropStyle="combo" dx="16" fmlaLink="$AH$39" fmlaRange="maturity_response_frame" noThreeD="1" sel="1" val="0"/>
</file>

<file path=xl/ctrlProps/ctrlProp15.xml><?xml version="1.0" encoding="utf-8"?>
<formControlPr xmlns="http://schemas.microsoft.com/office/spreadsheetml/2009/9/main" objectType="Drop" dropStyle="combo" dx="16" fmlaLink="$W$395" fmlaRange="weighting_responses" noThreeD="1" sel="1" val="0"/>
</file>

<file path=xl/ctrlProps/ctrlProp150.xml><?xml version="1.0" encoding="utf-8"?>
<formControlPr xmlns="http://schemas.microsoft.com/office/spreadsheetml/2009/9/main" objectType="Drop" dropLines="10" dropStyle="combo" dx="16" fmlaLink="$AH$40" fmlaRange="maturity_response_frame" noThreeD="1" sel="1" val="0"/>
</file>

<file path=xl/ctrlProps/ctrlProp151.xml><?xml version="1.0" encoding="utf-8"?>
<formControlPr xmlns="http://schemas.microsoft.com/office/spreadsheetml/2009/9/main" objectType="Drop" dropLines="10" dropStyle="combo" dx="16" fmlaLink="$AH$48" fmlaRange="maturity_response_frame" noThreeD="1" sel="1" val="0"/>
</file>

<file path=xl/ctrlProps/ctrlProp152.xml><?xml version="1.0" encoding="utf-8"?>
<formControlPr xmlns="http://schemas.microsoft.com/office/spreadsheetml/2009/9/main" objectType="Drop" dropLines="10" dropStyle="combo" dx="16" fmlaLink="$AH$57" fmlaRange="maturity_response_frame" noThreeD="1" sel="1" val="0"/>
</file>

<file path=xl/ctrlProps/ctrlProp153.xml><?xml version="1.0" encoding="utf-8"?>
<formControlPr xmlns="http://schemas.microsoft.com/office/spreadsheetml/2009/9/main" objectType="Drop" dropLines="10" dropStyle="combo" dx="16" fmlaLink="$AH$58" fmlaRange="maturity_response_frame" noThreeD="1" sel="1" val="0"/>
</file>

<file path=xl/ctrlProps/ctrlProp154.xml><?xml version="1.0" encoding="utf-8"?>
<formControlPr xmlns="http://schemas.microsoft.com/office/spreadsheetml/2009/9/main" objectType="Drop" dropLines="10" dropStyle="combo" dx="16" fmlaLink="$AH$59" fmlaRange="maturity_response_frame" noThreeD="1" sel="1" val="0"/>
</file>

<file path=xl/ctrlProps/ctrlProp16.xml><?xml version="1.0" encoding="utf-8"?>
<formControlPr xmlns="http://schemas.microsoft.com/office/spreadsheetml/2009/9/main" objectType="Drop" dropStyle="combo" dx="16" fmlaLink="$W$396" fmlaRange="weighting_responses" noThreeD="1" sel="1" val="0"/>
</file>

<file path=xl/ctrlProps/ctrlProp17.xml><?xml version="1.0" encoding="utf-8"?>
<formControlPr xmlns="http://schemas.microsoft.com/office/spreadsheetml/2009/9/main" objectType="Drop" dropStyle="combo" dx="16" fmlaLink="$W$397" fmlaRange="weighting_responses" noThreeD="1" sel="1" val="0"/>
</file>

<file path=xl/ctrlProps/ctrlProp18.xml><?xml version="1.0" encoding="utf-8"?>
<formControlPr xmlns="http://schemas.microsoft.com/office/spreadsheetml/2009/9/main" objectType="Drop" dropStyle="combo" dx="16" fmlaLink="$W$398" fmlaRange="weighting_responses" noThreeD="1" sel="1" val="0"/>
</file>

<file path=xl/ctrlProps/ctrlProp19.xml><?xml version="1.0" encoding="utf-8"?>
<formControlPr xmlns="http://schemas.microsoft.com/office/spreadsheetml/2009/9/main" objectType="Drop" dropStyle="combo" dx="16" fmlaLink="$W$412" fmlaRange="weighting_responses" noThreeD="1" sel="1" val="0"/>
</file>

<file path=xl/ctrlProps/ctrlProp2.xml><?xml version="1.0" encoding="utf-8"?>
<formControlPr xmlns="http://schemas.microsoft.com/office/spreadsheetml/2009/9/main" objectType="Drop" dropLines="12" dropStyle="combo" dx="16" fmlaLink="profile_size_of_business" fmlaRange="size_of_business_responses" noThreeD="1" sel="1" val="0"/>
</file>

<file path=xl/ctrlProps/ctrlProp20.xml><?xml version="1.0" encoding="utf-8"?>
<formControlPr xmlns="http://schemas.microsoft.com/office/spreadsheetml/2009/9/main" objectType="Drop" dropStyle="combo" dx="16" fmlaLink="$W$413" fmlaRange="weighting_responses" noThreeD="1" sel="1" val="0"/>
</file>

<file path=xl/ctrlProps/ctrlProp21.xml><?xml version="1.0" encoding="utf-8"?>
<formControlPr xmlns="http://schemas.microsoft.com/office/spreadsheetml/2009/9/main" objectType="Drop" dropStyle="combo" dx="16" fmlaLink="$W$422" fmlaRange="weighting_responses" noThreeD="1" sel="1" val="0"/>
</file>

<file path=xl/ctrlProps/ctrlProp22.xml><?xml version="1.0" encoding="utf-8"?>
<formControlPr xmlns="http://schemas.microsoft.com/office/spreadsheetml/2009/9/main" objectType="Drop" dropStyle="combo" dx="16" fmlaLink="$W$423" fmlaRange="weighting_responses" noThreeD="1" sel="1" val="0"/>
</file>

<file path=xl/ctrlProps/ctrlProp23.xml><?xml version="1.0" encoding="utf-8"?>
<formControlPr xmlns="http://schemas.microsoft.com/office/spreadsheetml/2009/9/main" objectType="Drop" dropStyle="combo" dx="16" fmlaLink="$W$427" fmlaRange="weighting_responses" noThreeD="1" sel="1" val="0"/>
</file>

<file path=xl/ctrlProps/ctrlProp24.xml><?xml version="1.0" encoding="utf-8"?>
<formControlPr xmlns="http://schemas.microsoft.com/office/spreadsheetml/2009/9/main" objectType="Drop" dropStyle="combo" dx="16" fmlaLink="$W$431" fmlaRange="weighting_responses" noThreeD="1" sel="1" val="0"/>
</file>

<file path=xl/ctrlProps/ctrlProp25.xml><?xml version="1.0" encoding="utf-8"?>
<formControlPr xmlns="http://schemas.microsoft.com/office/spreadsheetml/2009/9/main" objectType="Drop" dropStyle="combo" dx="16" fmlaLink="$W$434" fmlaRange="weighting_responses" noThreeD="1" sel="1" val="0"/>
</file>

<file path=xl/ctrlProps/ctrlProp26.xml><?xml version="1.0" encoding="utf-8"?>
<formControlPr xmlns="http://schemas.microsoft.com/office/spreadsheetml/2009/9/main" objectType="Drop" dropStyle="combo" dx="16" fmlaLink="$W$449" fmlaRange="weighting_responses" noThreeD="1" sel="1" val="0"/>
</file>

<file path=xl/ctrlProps/ctrlProp27.xml><?xml version="1.0" encoding="utf-8"?>
<formControlPr xmlns="http://schemas.microsoft.com/office/spreadsheetml/2009/9/main" objectType="Drop" dropStyle="combo" dx="16" fmlaLink="$W$450" fmlaRange="weighting_responses" noThreeD="1" sel="1" val="0"/>
</file>

<file path=xl/ctrlProps/ctrlProp28.xml><?xml version="1.0" encoding="utf-8"?>
<formControlPr xmlns="http://schemas.microsoft.com/office/spreadsheetml/2009/9/main" objectType="Drop" dropStyle="combo" dx="16" fmlaLink="$W$456" fmlaRange="weighting_responses" noThreeD="1" sel="1" val="0"/>
</file>

<file path=xl/ctrlProps/ctrlProp29.xml><?xml version="1.0" encoding="utf-8"?>
<formControlPr xmlns="http://schemas.microsoft.com/office/spreadsheetml/2009/9/main" objectType="Drop" dropStyle="combo" dx="16" fmlaLink="$W$458" fmlaRange="weighting_responses" noThreeD="1" sel="1" val="0"/>
</file>

<file path=xl/ctrlProps/ctrlProp3.xml><?xml version="1.0" encoding="utf-8"?>
<formControlPr xmlns="http://schemas.microsoft.com/office/spreadsheetml/2009/9/main" objectType="Drop" dropLines="12" dropStyle="combo" dx="16" fmlaLink="profile_type_of_business" fmlaRange="type_of_business_responses" noThreeD="1" sel="1" val="0"/>
</file>

<file path=xl/ctrlProps/ctrlProp30.xml><?xml version="1.0" encoding="utf-8"?>
<formControlPr xmlns="http://schemas.microsoft.com/office/spreadsheetml/2009/9/main" objectType="Drop" dropStyle="combo" dx="16" fmlaLink="$W$459" fmlaRange="weighting_responses" noThreeD="1" sel="1" val="0"/>
</file>

<file path=xl/ctrlProps/ctrlProp31.xml><?xml version="1.0" encoding="utf-8"?>
<formControlPr xmlns="http://schemas.microsoft.com/office/spreadsheetml/2009/9/main" objectType="Drop" dropStyle="combo" dx="16" fmlaLink="$W$460" fmlaRange="weighting_responses" noThreeD="1" sel="1" val="0"/>
</file>

<file path=xl/ctrlProps/ctrlProp32.xml><?xml version="1.0" encoding="utf-8"?>
<formControlPr xmlns="http://schemas.microsoft.com/office/spreadsheetml/2009/9/main" objectType="Drop" dropStyle="combo" dx="16" fmlaLink="$W$461" fmlaRange="weighting_responses" noThreeD="1" sel="1" val="0"/>
</file>

<file path=xl/ctrlProps/ctrlProp33.xml><?xml version="1.0" encoding="utf-8"?>
<formControlPr xmlns="http://schemas.microsoft.com/office/spreadsheetml/2009/9/main" objectType="Drop" dropStyle="combo" dx="16" fmlaLink="$W$488" fmlaRange="weighting_responses" noThreeD="1" sel="1" val="0"/>
</file>

<file path=xl/ctrlProps/ctrlProp34.xml><?xml version="1.0" encoding="utf-8"?>
<formControlPr xmlns="http://schemas.microsoft.com/office/spreadsheetml/2009/9/main" objectType="Drop" dropStyle="combo" dx="16" fmlaLink="$W$489" fmlaRange="weighting_responses" noThreeD="1" sel="1" val="0"/>
</file>

<file path=xl/ctrlProps/ctrlProp35.xml><?xml version="1.0" encoding="utf-8"?>
<formControlPr xmlns="http://schemas.microsoft.com/office/spreadsheetml/2009/9/main" objectType="Drop" dropStyle="combo" dx="16" fmlaLink="$W$491" fmlaRange="weighting_responses" noThreeD="1" sel="1" val="0"/>
</file>

<file path=xl/ctrlProps/ctrlProp36.xml><?xml version="1.0" encoding="utf-8"?>
<formControlPr xmlns="http://schemas.microsoft.com/office/spreadsheetml/2009/9/main" objectType="Drop" dropStyle="combo" dx="16" fmlaLink="$W$492" fmlaRange="weighting_responses" noThreeD="1" sel="1" val="0"/>
</file>

<file path=xl/ctrlProps/ctrlProp37.xml><?xml version="1.0" encoding="utf-8"?>
<formControlPr xmlns="http://schemas.microsoft.com/office/spreadsheetml/2009/9/main" objectType="Drop" dropStyle="combo" dx="16" fmlaLink="$W$493" fmlaRange="weighting_responses" noThreeD="1" sel="1" val="0"/>
</file>

<file path=xl/ctrlProps/ctrlProp38.xml><?xml version="1.0" encoding="utf-8"?>
<formControlPr xmlns="http://schemas.microsoft.com/office/spreadsheetml/2009/9/main" objectType="Drop" dropStyle="combo" dx="16" fmlaLink="$W$542" fmlaRange="weighting_responses" noThreeD="1" sel="1" val="0"/>
</file>

<file path=xl/ctrlProps/ctrlProp39.xml><?xml version="1.0" encoding="utf-8"?>
<formControlPr xmlns="http://schemas.microsoft.com/office/spreadsheetml/2009/9/main" objectType="Drop" dropStyle="combo" dx="16" fmlaLink="$W$544" fmlaRange="weighting_responses" noThreeD="1" sel="1" val="0"/>
</file>

<file path=xl/ctrlProps/ctrlProp4.xml><?xml version="1.0" encoding="utf-8"?>
<formControlPr xmlns="http://schemas.microsoft.com/office/spreadsheetml/2009/9/main" objectType="GBox" noThreeD="1"/>
</file>

<file path=xl/ctrlProps/ctrlProp40.xml><?xml version="1.0" encoding="utf-8"?>
<formControlPr xmlns="http://schemas.microsoft.com/office/spreadsheetml/2009/9/main" objectType="Drop" dropStyle="combo" dx="16" fmlaLink="$W$546" fmlaRange="weighting_responses" noThreeD="1" sel="1" val="0"/>
</file>

<file path=xl/ctrlProps/ctrlProp41.xml><?xml version="1.0" encoding="utf-8"?>
<formControlPr xmlns="http://schemas.microsoft.com/office/spreadsheetml/2009/9/main" objectType="Drop" dropStyle="combo" dx="16" fmlaLink="$W$553" fmlaRange="weighting_responses" noThreeD="1" sel="1" val="0"/>
</file>

<file path=xl/ctrlProps/ctrlProp42.xml><?xml version="1.0" encoding="utf-8"?>
<formControlPr xmlns="http://schemas.microsoft.com/office/spreadsheetml/2009/9/main" objectType="Drop" dropStyle="combo" dx="16" fmlaLink="$W$559" fmlaRange="weighting_responses" noThreeD="1" sel="1" val="0"/>
</file>

<file path=xl/ctrlProps/ctrlProp43.xml><?xml version="1.0" encoding="utf-8"?>
<formControlPr xmlns="http://schemas.microsoft.com/office/spreadsheetml/2009/9/main" objectType="Drop" dropStyle="combo" dx="16" fmlaLink="$W$571" fmlaRange="weighting_responses" noThreeD="1" sel="1" val="0"/>
</file>

<file path=xl/ctrlProps/ctrlProp44.xml><?xml version="1.0" encoding="utf-8"?>
<formControlPr xmlns="http://schemas.microsoft.com/office/spreadsheetml/2009/9/main" objectType="Drop" dropStyle="combo" dx="16" fmlaLink="$W$578" fmlaRange="weighting_responses" noThreeD="1" sel="1" val="0"/>
</file>

<file path=xl/ctrlProps/ctrlProp45.xml><?xml version="1.0" encoding="utf-8"?>
<formControlPr xmlns="http://schemas.microsoft.com/office/spreadsheetml/2009/9/main" objectType="Drop" dropStyle="combo" dx="16" fmlaLink="$W$582" fmlaRange="weighting_responses" noThreeD="1" sel="1" val="0"/>
</file>

<file path=xl/ctrlProps/ctrlProp46.xml><?xml version="1.0" encoding="utf-8"?>
<formControlPr xmlns="http://schemas.microsoft.com/office/spreadsheetml/2009/9/main" objectType="Drop" dropStyle="combo" dx="16" fmlaLink="$W$598" fmlaRange="weighting_responses" noThreeD="1" sel="1" val="0"/>
</file>

<file path=xl/ctrlProps/ctrlProp47.xml><?xml version="1.0" encoding="utf-8"?>
<formControlPr xmlns="http://schemas.microsoft.com/office/spreadsheetml/2009/9/main" objectType="Drop" dropStyle="combo" dx="16" fmlaLink="$W$604" fmlaRange="weighting_responses" noThreeD="1" sel="1" val="0"/>
</file>

<file path=xl/ctrlProps/ctrlProp48.xml><?xml version="1.0" encoding="utf-8"?>
<formControlPr xmlns="http://schemas.microsoft.com/office/spreadsheetml/2009/9/main" objectType="Drop" dropStyle="combo" dx="16" fmlaLink="$W$611" fmlaRange="weighting_responses" noThreeD="1" sel="1" val="0"/>
</file>

<file path=xl/ctrlProps/ctrlProp49.xml><?xml version="1.0" encoding="utf-8"?>
<formControlPr xmlns="http://schemas.microsoft.com/office/spreadsheetml/2009/9/main" objectType="Drop" dropStyle="combo" dx="16" fmlaLink="$W$614" fmlaRange="weighting_responses" noThreeD="1" sel="1" val="0"/>
</file>

<file path=xl/ctrlProps/ctrlProp5.xml><?xml version="1.0" encoding="utf-8"?>
<formControlPr xmlns="http://schemas.microsoft.com/office/spreadsheetml/2009/9/main" objectType="Drop" dropStyle="combo" dx="16" fmlaLink="$W$21" fmlaRange="weighting_responses" noThreeD="1" sel="1" val="0"/>
</file>

<file path=xl/ctrlProps/ctrlProp50.xml><?xml version="1.0" encoding="utf-8"?>
<formControlPr xmlns="http://schemas.microsoft.com/office/spreadsheetml/2009/9/main" objectType="Drop" dropStyle="combo" dx="16" fmlaLink="$W$616" fmlaRange="weighting_responses" noThreeD="1" sel="1" val="0"/>
</file>

<file path=xl/ctrlProps/ctrlProp51.xml><?xml version="1.0" encoding="utf-8"?>
<formControlPr xmlns="http://schemas.microsoft.com/office/spreadsheetml/2009/9/main" objectType="Drop" dropStyle="combo" dx="16" fmlaLink="$W$621" fmlaRange="weighting_responses" noThreeD="1" sel="1" val="0"/>
</file>

<file path=xl/ctrlProps/ctrlProp52.xml><?xml version="1.0" encoding="utf-8"?>
<formControlPr xmlns="http://schemas.microsoft.com/office/spreadsheetml/2009/9/main" objectType="Drop" dropStyle="combo" dx="16" fmlaLink="$W$629" fmlaRange="weighting_responses" noThreeD="1" sel="1" val="0"/>
</file>

<file path=xl/ctrlProps/ctrlProp53.xml><?xml version="1.0" encoding="utf-8"?>
<formControlPr xmlns="http://schemas.microsoft.com/office/spreadsheetml/2009/9/main" objectType="Drop" dropStyle="combo" dx="16" fmlaLink="$W$630" fmlaRange="weighting_responses" noThreeD="1" sel="1" val="0"/>
</file>

<file path=xl/ctrlProps/ctrlProp54.xml><?xml version="1.0" encoding="utf-8"?>
<formControlPr xmlns="http://schemas.microsoft.com/office/spreadsheetml/2009/9/main" objectType="Drop" dropStyle="combo" dx="16" fmlaLink="$W$631" fmlaRange="weighting_responses" noThreeD="1" sel="1" val="0"/>
</file>

<file path=xl/ctrlProps/ctrlProp55.xml><?xml version="1.0" encoding="utf-8"?>
<formControlPr xmlns="http://schemas.microsoft.com/office/spreadsheetml/2009/9/main" objectType="Drop" dropStyle="combo" dx="16" fmlaLink="$W$632" fmlaRange="weighting_responses" noThreeD="1" sel="1" val="0"/>
</file>

<file path=xl/ctrlProps/ctrlProp56.xml><?xml version="1.0" encoding="utf-8"?>
<formControlPr xmlns="http://schemas.microsoft.com/office/spreadsheetml/2009/9/main" objectType="Drop" dropStyle="combo" dx="16" fmlaLink="$W$633" fmlaRange="weighting_responses" noThreeD="1" sel="1" val="0"/>
</file>

<file path=xl/ctrlProps/ctrlProp57.xml><?xml version="1.0" encoding="utf-8"?>
<formControlPr xmlns="http://schemas.microsoft.com/office/spreadsheetml/2009/9/main" objectType="Drop" dropStyle="combo" dx="16" fmlaLink="$W$656" fmlaRange="weighting_responses" noThreeD="1" sel="1" val="0"/>
</file>

<file path=xl/ctrlProps/ctrlProp58.xml><?xml version="1.0" encoding="utf-8"?>
<formControlPr xmlns="http://schemas.microsoft.com/office/spreadsheetml/2009/9/main" objectType="Drop" dropStyle="combo" dx="16" fmlaLink="$W$661" fmlaRange="weighting_responses" noThreeD="1" sel="1" val="0"/>
</file>

<file path=xl/ctrlProps/ctrlProp59.xml><?xml version="1.0" encoding="utf-8"?>
<formControlPr xmlns="http://schemas.microsoft.com/office/spreadsheetml/2009/9/main" objectType="Drop" dropStyle="combo" dx="16" fmlaLink="$W$665" fmlaRange="weighting_responses" noThreeD="1" sel="1" val="0"/>
</file>

<file path=xl/ctrlProps/ctrlProp6.xml><?xml version="1.0" encoding="utf-8"?>
<formControlPr xmlns="http://schemas.microsoft.com/office/spreadsheetml/2009/9/main" objectType="Drop" dropStyle="combo" dx="16" fmlaLink="$W$22" fmlaRange="weighting_responses" noThreeD="1" sel="1" val="0"/>
</file>

<file path=xl/ctrlProps/ctrlProp60.xml><?xml version="1.0" encoding="utf-8"?>
<formControlPr xmlns="http://schemas.microsoft.com/office/spreadsheetml/2009/9/main" objectType="Drop" dropStyle="combo" dx="16" fmlaLink="$W$666" fmlaRange="weighting_responses" noThreeD="1" sel="1" val="0"/>
</file>

<file path=xl/ctrlProps/ctrlProp61.xml><?xml version="1.0" encoding="utf-8"?>
<formControlPr xmlns="http://schemas.microsoft.com/office/spreadsheetml/2009/9/main" objectType="Drop" dropStyle="combo" dx="16" fmlaLink="$W$667" fmlaRange="weighting_responses" noThreeD="1" sel="1" val="0"/>
</file>

<file path=xl/ctrlProps/ctrlProp62.xml><?xml version="1.0" encoding="utf-8"?>
<formControlPr xmlns="http://schemas.microsoft.com/office/spreadsheetml/2009/9/main" objectType="Drop" dropStyle="combo" dx="16" fmlaLink="$W$673" fmlaRange="weighting_responses" noThreeD="1" sel="1" val="0"/>
</file>

<file path=xl/ctrlProps/ctrlProp63.xml><?xml version="1.0" encoding="utf-8"?>
<formControlPr xmlns="http://schemas.microsoft.com/office/spreadsheetml/2009/9/main" objectType="Drop" dropStyle="combo" dx="16" fmlaLink="$W$678" fmlaRange="weighting_responses" noThreeD="1" sel="1" val="0"/>
</file>

<file path=xl/ctrlProps/ctrlProp64.xml><?xml version="1.0" encoding="utf-8"?>
<formControlPr xmlns="http://schemas.microsoft.com/office/spreadsheetml/2009/9/main" objectType="Drop" dropStyle="combo" dx="16" fmlaLink="$W$679" fmlaRange="weighting_responses" noThreeD="1" sel="1" val="0"/>
</file>

<file path=xl/ctrlProps/ctrlProp65.xml><?xml version="1.0" encoding="utf-8"?>
<formControlPr xmlns="http://schemas.microsoft.com/office/spreadsheetml/2009/9/main" objectType="Drop" dropStyle="combo" dx="16" fmlaLink="$W$680" fmlaRange="weighting_responses" noThreeD="1" sel="1" val="0"/>
</file>

<file path=xl/ctrlProps/ctrlProp66.xml><?xml version="1.0" encoding="utf-8"?>
<formControlPr xmlns="http://schemas.microsoft.com/office/spreadsheetml/2009/9/main" objectType="Drop" dropStyle="combo" dx="16" fmlaLink="$W$681" fmlaRange="weighting_responses" noThreeD="1" sel="1" val="0"/>
</file>

<file path=xl/ctrlProps/ctrlProp67.xml><?xml version="1.0" encoding="utf-8"?>
<formControlPr xmlns="http://schemas.microsoft.com/office/spreadsheetml/2009/9/main" objectType="Drop" dropStyle="combo" dx="16" fmlaLink="$W$682" fmlaRange="weighting_responses" noThreeD="1" sel="1" val="0"/>
</file>

<file path=xl/ctrlProps/ctrlProp68.xml><?xml version="1.0" encoding="utf-8"?>
<formControlPr xmlns="http://schemas.microsoft.com/office/spreadsheetml/2009/9/main" objectType="Drop" dropStyle="combo" dx="16" fmlaLink="$W$691" fmlaRange="weighting_responses" noThreeD="1" sel="1" val="0"/>
</file>

<file path=xl/ctrlProps/ctrlProp69.xml><?xml version="1.0" encoding="utf-8"?>
<formControlPr xmlns="http://schemas.microsoft.com/office/spreadsheetml/2009/9/main" objectType="Drop" dropStyle="combo" dx="16" fmlaLink="$W$693" fmlaRange="weighting_responses" noThreeD="1" sel="1" val="0"/>
</file>

<file path=xl/ctrlProps/ctrlProp7.xml><?xml version="1.0" encoding="utf-8"?>
<formControlPr xmlns="http://schemas.microsoft.com/office/spreadsheetml/2009/9/main" objectType="Drop" dropStyle="combo" dx="16" fmlaLink="$W$23" fmlaRange="weighting_responses" noThreeD="1" sel="1" val="0"/>
</file>

<file path=xl/ctrlProps/ctrlProp70.xml><?xml version="1.0" encoding="utf-8"?>
<formControlPr xmlns="http://schemas.microsoft.com/office/spreadsheetml/2009/9/main" objectType="Drop" dropStyle="combo" dx="16" fmlaLink="$W$701" fmlaRange="weighting_responses" noThreeD="1" sel="1" val="0"/>
</file>

<file path=xl/ctrlProps/ctrlProp71.xml><?xml version="1.0" encoding="utf-8"?>
<formControlPr xmlns="http://schemas.microsoft.com/office/spreadsheetml/2009/9/main" objectType="Drop" dropStyle="combo" dx="16" fmlaLink="$W$702" fmlaRange="weighting_responses" noThreeD="1" sel="1" val="0"/>
</file>

<file path=xl/ctrlProps/ctrlProp72.xml><?xml version="1.0" encoding="utf-8"?>
<formControlPr xmlns="http://schemas.microsoft.com/office/spreadsheetml/2009/9/main" objectType="Drop" dropStyle="combo" dx="16" fmlaLink="$W$703" fmlaRange="weighting_responses" noThreeD="1" sel="1" val="0"/>
</file>

<file path=xl/ctrlProps/ctrlProp73.xml><?xml version="1.0" encoding="utf-8"?>
<formControlPr xmlns="http://schemas.microsoft.com/office/spreadsheetml/2009/9/main" objectType="Drop" dropStyle="combo" dx="16" fmlaLink="$W$711" fmlaRange="weighting_responses" noThreeD="1" sel="1" val="0"/>
</file>

<file path=xl/ctrlProps/ctrlProp74.xml><?xml version="1.0" encoding="utf-8"?>
<formControlPr xmlns="http://schemas.microsoft.com/office/spreadsheetml/2009/9/main" objectType="Drop" dropStyle="combo" dx="16" fmlaLink="$W$720" fmlaRange="weighting_responses" noThreeD="1" sel="1" val="0"/>
</file>

<file path=xl/ctrlProps/ctrlProp75.xml><?xml version="1.0" encoding="utf-8"?>
<formControlPr xmlns="http://schemas.microsoft.com/office/spreadsheetml/2009/9/main" objectType="Drop" dropStyle="combo" dx="16" fmlaLink="$W$721" fmlaRange="weighting_responses" noThreeD="1" sel="1" val="0"/>
</file>

<file path=xl/ctrlProps/ctrlProp76.xml><?xml version="1.0" encoding="utf-8"?>
<formControlPr xmlns="http://schemas.microsoft.com/office/spreadsheetml/2009/9/main" objectType="Drop" dropStyle="combo" dx="16" fmlaLink="$W$722" fmlaRange="weighting_responses" noThreeD="1" sel="1" val="0"/>
</file>

<file path=xl/ctrlProps/ctrlProp77.xml><?xml version="1.0" encoding="utf-8"?>
<formControlPr xmlns="http://schemas.microsoft.com/office/spreadsheetml/2009/9/main" objectType="Drop" dropStyle="combo" dx="16" fmlaLink="$W$25" fmlaRange="weighting_responses" noThreeD="1" sel="1" val="0"/>
</file>

<file path=xl/ctrlProps/ctrlProp78.xml><?xml version="1.0" encoding="utf-8"?>
<formControlPr xmlns="http://schemas.microsoft.com/office/spreadsheetml/2009/9/main" objectType="Drop" dropStyle="combo" dx="16" fmlaLink="$W$368" fmlaRange="weighting_responses" noThreeD="1" sel="1" val="0"/>
</file>

<file path=xl/ctrlProps/ctrlProp79.xml><?xml version="1.0" encoding="utf-8"?>
<formControlPr xmlns="http://schemas.microsoft.com/office/spreadsheetml/2009/9/main" objectType="Drop" dropStyle="combo" dx="16" fmlaLink="$W$414" fmlaRange="weighting_responses" noThreeD="1" sel="1" val="0"/>
</file>

<file path=xl/ctrlProps/ctrlProp8.xml><?xml version="1.0" encoding="utf-8"?>
<formControlPr xmlns="http://schemas.microsoft.com/office/spreadsheetml/2009/9/main" objectType="Drop" dropStyle="combo" dx="16" fmlaLink="$W$24" fmlaRange="weighting_responses" noThreeD="1" sel="1" val="0"/>
</file>

<file path=xl/ctrlProps/ctrlProp80.xml><?xml version="1.0" encoding="utf-8"?>
<formControlPr xmlns="http://schemas.microsoft.com/office/spreadsheetml/2009/9/main" objectType="Drop" dropLines="9" dropStyle="combo" dx="16" fmlaLink="$AH$20" fmlaRange="maturity_response_frame" noThreeD="1" sel="1" val="0"/>
</file>

<file path=xl/ctrlProps/ctrlProp81.xml><?xml version="1.0" encoding="utf-8"?>
<formControlPr xmlns="http://schemas.microsoft.com/office/spreadsheetml/2009/9/main" objectType="Drop" dropLines="9" dropStyle="combo" dx="16" fmlaLink="$AH$21" fmlaRange="maturity_response_frame" noThreeD="1" sel="1" val="0"/>
</file>

<file path=xl/ctrlProps/ctrlProp82.xml><?xml version="1.0" encoding="utf-8"?>
<formControlPr xmlns="http://schemas.microsoft.com/office/spreadsheetml/2009/9/main" objectType="Drop" dropLines="10" dropStyle="combo" dx="16" fmlaLink="$AH$23" fmlaRange="maturity_response_frame" noThreeD="1" sel="1" val="0"/>
</file>

<file path=xl/ctrlProps/ctrlProp83.xml><?xml version="1.0" encoding="utf-8"?>
<formControlPr xmlns="http://schemas.microsoft.com/office/spreadsheetml/2009/9/main" objectType="Drop" dropLines="9" dropStyle="combo" dx="16" fmlaLink="$AH$22" fmlaRange="maturity_response_frame" noThreeD="1" sel="1" val="0"/>
</file>

<file path=xl/ctrlProps/ctrlProp84.xml><?xml version="1.0" encoding="utf-8"?>
<formControlPr xmlns="http://schemas.microsoft.com/office/spreadsheetml/2009/9/main" objectType="Drop" dropLines="10" dropStyle="combo" dx="16" fmlaLink="$AH$24" fmlaRange="maturity_response_frame" noThreeD="1" sel="1" val="0"/>
</file>

<file path=xl/ctrlProps/ctrlProp85.xml><?xml version="1.0" encoding="utf-8"?>
<formControlPr xmlns="http://schemas.microsoft.com/office/spreadsheetml/2009/9/main" objectType="Drop" dropLines="10" dropStyle="combo" dx="16" fmlaLink="$AH$18" fmlaRange="maturity_response_frame" noThreeD="1" sel="1" val="0"/>
</file>

<file path=xl/ctrlProps/ctrlProp86.xml><?xml version="1.0" encoding="utf-8"?>
<formControlPr xmlns="http://schemas.microsoft.com/office/spreadsheetml/2009/9/main" objectType="Drop" dropLines="10" dropStyle="combo" dx="16" fmlaLink="$AH$30" fmlaRange="maturity_response_frame" noThreeD="1" sel="1" val="0"/>
</file>

<file path=xl/ctrlProps/ctrlProp87.xml><?xml version="1.0" encoding="utf-8"?>
<formControlPr xmlns="http://schemas.microsoft.com/office/spreadsheetml/2009/9/main" objectType="Drop" dropLines="10" dropStyle="combo" dx="16" fmlaLink="$AH$31" fmlaRange="maturity_response_frame" noThreeD="1" sel="1" val="0"/>
</file>

<file path=xl/ctrlProps/ctrlProp88.xml><?xml version="1.0" encoding="utf-8"?>
<formControlPr xmlns="http://schemas.microsoft.com/office/spreadsheetml/2009/9/main" objectType="Drop" dropLines="10" dropStyle="combo" dx="16" fmlaLink="$AH$32" fmlaRange="maturity_response_frame" noThreeD="1" sel="1" val="0"/>
</file>

<file path=xl/ctrlProps/ctrlProp89.xml><?xml version="1.0" encoding="utf-8"?>
<formControlPr xmlns="http://schemas.microsoft.com/office/spreadsheetml/2009/9/main" objectType="Drop" dropLines="10" dropStyle="combo" dx="16" fmlaLink="$AH$33" fmlaRange="maturity_response_frame" noThreeD="1" sel="1" val="0"/>
</file>

<file path=xl/ctrlProps/ctrlProp9.xml><?xml version="1.0" encoding="utf-8"?>
<formControlPr xmlns="http://schemas.microsoft.com/office/spreadsheetml/2009/9/main" objectType="Drop" dropStyle="combo" dx="16" fmlaLink="$W$353" fmlaRange="weighting_responses" noThreeD="1" sel="1" val="0"/>
</file>

<file path=xl/ctrlProps/ctrlProp90.xml><?xml version="1.0" encoding="utf-8"?>
<formControlPr xmlns="http://schemas.microsoft.com/office/spreadsheetml/2009/9/main" objectType="Drop" dropLines="10" dropStyle="combo" dx="16" fmlaLink="$AH$59" fmlaRange="maturity_response_frame" noThreeD="1" sel="1" val="0"/>
</file>

<file path=xl/ctrlProps/ctrlProp91.xml><?xml version="1.0" encoding="utf-8"?>
<formControlPr xmlns="http://schemas.microsoft.com/office/spreadsheetml/2009/9/main" objectType="Drop" dropLines="10" dropStyle="combo" dx="16" fmlaLink="$AH$60" fmlaRange="maturity_response_frame" noThreeD="1" sel="1" val="0"/>
</file>

<file path=xl/ctrlProps/ctrlProp92.xml><?xml version="1.0" encoding="utf-8"?>
<formControlPr xmlns="http://schemas.microsoft.com/office/spreadsheetml/2009/9/main" objectType="Drop" dropLines="10" dropStyle="combo" dx="16" fmlaLink="$AH$61" fmlaRange="maturity_response_frame" noThreeD="1" sel="1" val="0"/>
</file>

<file path=xl/ctrlProps/ctrlProp93.xml><?xml version="1.0" encoding="utf-8"?>
<formControlPr xmlns="http://schemas.microsoft.com/office/spreadsheetml/2009/9/main" objectType="Drop" dropLines="10" dropStyle="combo" dx="16" fmlaLink="$AH$62" fmlaRange="maturity_response_frame" noThreeD="1" sel="1" val="0"/>
</file>

<file path=xl/ctrlProps/ctrlProp94.xml><?xml version="1.0" encoding="utf-8"?>
<formControlPr xmlns="http://schemas.microsoft.com/office/spreadsheetml/2009/9/main" objectType="Drop" dropLines="10" dropStyle="combo" dx="16" fmlaLink="$AH$63" fmlaRange="maturity_response_frame" noThreeD="1" sel="1" val="0"/>
</file>

<file path=xl/ctrlProps/ctrlProp95.xml><?xml version="1.0" encoding="utf-8"?>
<formControlPr xmlns="http://schemas.microsoft.com/office/spreadsheetml/2009/9/main" objectType="Drop" dropLines="10" dropStyle="combo" dx="16" fmlaLink="$AH$77" fmlaRange="maturity_response_frame" noThreeD="1" sel="1" val="0"/>
</file>

<file path=xl/ctrlProps/ctrlProp96.xml><?xml version="1.0" encoding="utf-8"?>
<formControlPr xmlns="http://schemas.microsoft.com/office/spreadsheetml/2009/9/main" objectType="Drop" dropLines="10" dropStyle="combo" dx="16" fmlaLink="$AH$78" fmlaRange="maturity_response_frame" noThreeD="1" sel="1" val="0"/>
</file>

<file path=xl/ctrlProps/ctrlProp97.xml><?xml version="1.0" encoding="utf-8"?>
<formControlPr xmlns="http://schemas.microsoft.com/office/spreadsheetml/2009/9/main" objectType="Drop" dropLines="10" dropStyle="combo" dx="16" fmlaLink="$AH$87" fmlaRange="maturity_response_frame" noThreeD="1" sel="1" val="0"/>
</file>

<file path=xl/ctrlProps/ctrlProp98.xml><?xml version="1.0" encoding="utf-8"?>
<formControlPr xmlns="http://schemas.microsoft.com/office/spreadsheetml/2009/9/main" objectType="Drop" dropLines="10" dropStyle="combo" dx="16" fmlaLink="$AH$88" fmlaRange="maturity_response_frame" noThreeD="1" sel="1" val="0"/>
</file>

<file path=xl/ctrlProps/ctrlProp99.xml><?xml version="1.0" encoding="utf-8"?>
<formControlPr xmlns="http://schemas.microsoft.com/office/spreadsheetml/2009/9/main" objectType="Drop" dropLines="10" dropStyle="combo" dx="16" fmlaLink="$AH$92" fmlaRange="maturity_response_frame" noThreeD="1" sel="1" val="0"/>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hyperlink" Target="http://www.jerakano.com/" TargetMode="External"/><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2.png"/><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8.emf"/><Relationship Id="rId1" Type="http://schemas.openxmlformats.org/officeDocument/2006/relationships/image" Target="../media/image9.emf"/><Relationship Id="rId6" Type="http://schemas.openxmlformats.org/officeDocument/2006/relationships/image" Target="../media/image11.emf"/><Relationship Id="rId5" Type="http://schemas.openxmlformats.org/officeDocument/2006/relationships/image" Target="../media/image10.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590550</xdr:colOff>
      <xdr:row>0</xdr:row>
      <xdr:rowOff>76200</xdr:rowOff>
    </xdr:from>
    <xdr:to>
      <xdr:col>2</xdr:col>
      <xdr:colOff>133350</xdr:colOff>
      <xdr:row>5</xdr:row>
      <xdr:rowOff>19321</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0550" y="76200"/>
          <a:ext cx="792480" cy="88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xdr:row>
      <xdr:rowOff>0</xdr:rowOff>
    </xdr:from>
    <xdr:to>
      <xdr:col>10</xdr:col>
      <xdr:colOff>190500</xdr:colOff>
      <xdr:row>14</xdr:row>
      <xdr:rowOff>106680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24840" y="2590800"/>
          <a:ext cx="5814060" cy="2895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5790" y="76200"/>
          <a:ext cx="762000" cy="88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6</xdr:col>
          <xdr:colOff>381000</xdr:colOff>
          <xdr:row>9</xdr:row>
          <xdr:rowOff>76200</xdr:rowOff>
        </xdr:from>
        <xdr:to>
          <xdr:col>6</xdr:col>
          <xdr:colOff>1752600</xdr:colOff>
          <xdr:row>9</xdr:row>
          <xdr:rowOff>304800</xdr:rowOff>
        </xdr:to>
        <xdr:sp macro="" textlink="">
          <xdr:nvSpPr>
            <xdr:cNvPr id="160900" name="Drop Down 132" hidden="1">
              <a:extLst>
                <a:ext uri="{63B3BB69-23CF-44E3-9099-C40C66FF867C}">
                  <a14:compatExt spid="_x0000_s160900"/>
                </a:ext>
                <a:ext uri="{FF2B5EF4-FFF2-40B4-BE49-F238E27FC236}">
                  <a16:creationId xmlns:a16="http://schemas.microsoft.com/office/drawing/2014/main" id="{00000000-0008-0000-0C00-000084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xdr:row>
          <xdr:rowOff>76200</xdr:rowOff>
        </xdr:from>
        <xdr:to>
          <xdr:col>6</xdr:col>
          <xdr:colOff>1752600</xdr:colOff>
          <xdr:row>11</xdr:row>
          <xdr:rowOff>304800</xdr:rowOff>
        </xdr:to>
        <xdr:sp macro="" textlink="">
          <xdr:nvSpPr>
            <xdr:cNvPr id="160902" name="Drop Down 134" hidden="1">
              <a:extLst>
                <a:ext uri="{63B3BB69-23CF-44E3-9099-C40C66FF867C}">
                  <a14:compatExt spid="_x0000_s160902"/>
                </a:ext>
                <a:ext uri="{FF2B5EF4-FFF2-40B4-BE49-F238E27FC236}">
                  <a16:creationId xmlns:a16="http://schemas.microsoft.com/office/drawing/2014/main" id="{00000000-0008-0000-0C00-000086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xdr:row>
          <xdr:rowOff>76200</xdr:rowOff>
        </xdr:from>
        <xdr:to>
          <xdr:col>6</xdr:col>
          <xdr:colOff>1752600</xdr:colOff>
          <xdr:row>13</xdr:row>
          <xdr:rowOff>304800</xdr:rowOff>
        </xdr:to>
        <xdr:sp macro="" textlink="">
          <xdr:nvSpPr>
            <xdr:cNvPr id="160904" name="Drop Down 136" hidden="1">
              <a:extLst>
                <a:ext uri="{63B3BB69-23CF-44E3-9099-C40C66FF867C}">
                  <a14:compatExt spid="_x0000_s160904"/>
                </a:ext>
                <a:ext uri="{FF2B5EF4-FFF2-40B4-BE49-F238E27FC236}">
                  <a16:creationId xmlns:a16="http://schemas.microsoft.com/office/drawing/2014/main" id="{00000000-0008-0000-0C00-000088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20</xdr:row>
          <xdr:rowOff>76200</xdr:rowOff>
        </xdr:from>
        <xdr:to>
          <xdr:col>6</xdr:col>
          <xdr:colOff>1752600</xdr:colOff>
          <xdr:row>20</xdr:row>
          <xdr:rowOff>304800</xdr:rowOff>
        </xdr:to>
        <xdr:sp macro="" textlink="">
          <xdr:nvSpPr>
            <xdr:cNvPr id="160911" name="Drop Down 143" hidden="1">
              <a:extLst>
                <a:ext uri="{63B3BB69-23CF-44E3-9099-C40C66FF867C}">
                  <a14:compatExt spid="_x0000_s160911"/>
                </a:ext>
                <a:ext uri="{FF2B5EF4-FFF2-40B4-BE49-F238E27FC236}">
                  <a16:creationId xmlns:a16="http://schemas.microsoft.com/office/drawing/2014/main" id="{00000000-0008-0000-0C00-00008F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26</xdr:row>
          <xdr:rowOff>76200</xdr:rowOff>
        </xdr:from>
        <xdr:to>
          <xdr:col>6</xdr:col>
          <xdr:colOff>1752600</xdr:colOff>
          <xdr:row>26</xdr:row>
          <xdr:rowOff>304800</xdr:rowOff>
        </xdr:to>
        <xdr:sp macro="" textlink="">
          <xdr:nvSpPr>
            <xdr:cNvPr id="160917" name="Drop Down 149" hidden="1">
              <a:extLst>
                <a:ext uri="{63B3BB69-23CF-44E3-9099-C40C66FF867C}">
                  <a14:compatExt spid="_x0000_s160917"/>
                </a:ext>
                <a:ext uri="{FF2B5EF4-FFF2-40B4-BE49-F238E27FC236}">
                  <a16:creationId xmlns:a16="http://schemas.microsoft.com/office/drawing/2014/main" id="{00000000-0008-0000-0C00-000095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38</xdr:row>
          <xdr:rowOff>76200</xdr:rowOff>
        </xdr:from>
        <xdr:to>
          <xdr:col>6</xdr:col>
          <xdr:colOff>1752600</xdr:colOff>
          <xdr:row>38</xdr:row>
          <xdr:rowOff>304800</xdr:rowOff>
        </xdr:to>
        <xdr:sp macro="" textlink="">
          <xdr:nvSpPr>
            <xdr:cNvPr id="160927" name="Drop Down 159" hidden="1">
              <a:extLst>
                <a:ext uri="{63B3BB69-23CF-44E3-9099-C40C66FF867C}">
                  <a14:compatExt spid="_x0000_s160927"/>
                </a:ext>
                <a:ext uri="{FF2B5EF4-FFF2-40B4-BE49-F238E27FC236}">
                  <a16:creationId xmlns:a16="http://schemas.microsoft.com/office/drawing/2014/main" id="{00000000-0008-0000-0C00-00009F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45</xdr:row>
          <xdr:rowOff>76200</xdr:rowOff>
        </xdr:from>
        <xdr:to>
          <xdr:col>6</xdr:col>
          <xdr:colOff>1752600</xdr:colOff>
          <xdr:row>45</xdr:row>
          <xdr:rowOff>304800</xdr:rowOff>
        </xdr:to>
        <xdr:sp macro="" textlink="">
          <xdr:nvSpPr>
            <xdr:cNvPr id="160934" name="Drop Down 166" hidden="1">
              <a:extLst>
                <a:ext uri="{63B3BB69-23CF-44E3-9099-C40C66FF867C}">
                  <a14:compatExt spid="_x0000_s160934"/>
                </a:ext>
                <a:ext uri="{FF2B5EF4-FFF2-40B4-BE49-F238E27FC236}">
                  <a16:creationId xmlns:a16="http://schemas.microsoft.com/office/drawing/2014/main" id="{00000000-0008-0000-0C00-0000A6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49</xdr:row>
          <xdr:rowOff>76200</xdr:rowOff>
        </xdr:from>
        <xdr:to>
          <xdr:col>6</xdr:col>
          <xdr:colOff>1752600</xdr:colOff>
          <xdr:row>49</xdr:row>
          <xdr:rowOff>304800</xdr:rowOff>
        </xdr:to>
        <xdr:sp macro="" textlink="">
          <xdr:nvSpPr>
            <xdr:cNvPr id="160938" name="Drop Down 170" hidden="1">
              <a:extLst>
                <a:ext uri="{63B3BB69-23CF-44E3-9099-C40C66FF867C}">
                  <a14:compatExt spid="_x0000_s160938"/>
                </a:ext>
                <a:ext uri="{FF2B5EF4-FFF2-40B4-BE49-F238E27FC236}">
                  <a16:creationId xmlns:a16="http://schemas.microsoft.com/office/drawing/2014/main" id="{00000000-0008-0000-0C00-0000AA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65</xdr:row>
          <xdr:rowOff>76200</xdr:rowOff>
        </xdr:from>
        <xdr:to>
          <xdr:col>6</xdr:col>
          <xdr:colOff>1752600</xdr:colOff>
          <xdr:row>65</xdr:row>
          <xdr:rowOff>304800</xdr:rowOff>
        </xdr:to>
        <xdr:sp macro="" textlink="">
          <xdr:nvSpPr>
            <xdr:cNvPr id="160951" name="Drop Down 183" hidden="1">
              <a:extLst>
                <a:ext uri="{63B3BB69-23CF-44E3-9099-C40C66FF867C}">
                  <a14:compatExt spid="_x0000_s160951"/>
                </a:ext>
                <a:ext uri="{FF2B5EF4-FFF2-40B4-BE49-F238E27FC236}">
                  <a16:creationId xmlns:a16="http://schemas.microsoft.com/office/drawing/2014/main" id="{00000000-0008-0000-0C00-0000B7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71</xdr:row>
          <xdr:rowOff>76200</xdr:rowOff>
        </xdr:from>
        <xdr:to>
          <xdr:col>6</xdr:col>
          <xdr:colOff>1752600</xdr:colOff>
          <xdr:row>71</xdr:row>
          <xdr:rowOff>304800</xdr:rowOff>
        </xdr:to>
        <xdr:sp macro="" textlink="">
          <xdr:nvSpPr>
            <xdr:cNvPr id="160957" name="Drop Down 189" hidden="1">
              <a:extLst>
                <a:ext uri="{63B3BB69-23CF-44E3-9099-C40C66FF867C}">
                  <a14:compatExt spid="_x0000_s160957"/>
                </a:ext>
                <a:ext uri="{FF2B5EF4-FFF2-40B4-BE49-F238E27FC236}">
                  <a16:creationId xmlns:a16="http://schemas.microsoft.com/office/drawing/2014/main" id="{00000000-0008-0000-0C00-0000BD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78</xdr:row>
          <xdr:rowOff>76200</xdr:rowOff>
        </xdr:from>
        <xdr:to>
          <xdr:col>6</xdr:col>
          <xdr:colOff>1752600</xdr:colOff>
          <xdr:row>78</xdr:row>
          <xdr:rowOff>304800</xdr:rowOff>
        </xdr:to>
        <xdr:sp macro="" textlink="">
          <xdr:nvSpPr>
            <xdr:cNvPr id="160962" name="Drop Down 194" hidden="1">
              <a:extLst>
                <a:ext uri="{63B3BB69-23CF-44E3-9099-C40C66FF867C}">
                  <a14:compatExt spid="_x0000_s160962"/>
                </a:ext>
                <a:ext uri="{FF2B5EF4-FFF2-40B4-BE49-F238E27FC236}">
                  <a16:creationId xmlns:a16="http://schemas.microsoft.com/office/drawing/2014/main" id="{00000000-0008-0000-0C00-0000C2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81</xdr:row>
          <xdr:rowOff>76200</xdr:rowOff>
        </xdr:from>
        <xdr:to>
          <xdr:col>6</xdr:col>
          <xdr:colOff>1752600</xdr:colOff>
          <xdr:row>81</xdr:row>
          <xdr:rowOff>304800</xdr:rowOff>
        </xdr:to>
        <xdr:sp macro="" textlink="">
          <xdr:nvSpPr>
            <xdr:cNvPr id="160965" name="Drop Down 197" hidden="1">
              <a:extLst>
                <a:ext uri="{63B3BB69-23CF-44E3-9099-C40C66FF867C}">
                  <a14:compatExt spid="_x0000_s160965"/>
                </a:ext>
                <a:ext uri="{FF2B5EF4-FFF2-40B4-BE49-F238E27FC236}">
                  <a16:creationId xmlns:a16="http://schemas.microsoft.com/office/drawing/2014/main" id="{00000000-0008-0000-0C00-0000C5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83</xdr:row>
          <xdr:rowOff>76200</xdr:rowOff>
        </xdr:from>
        <xdr:to>
          <xdr:col>6</xdr:col>
          <xdr:colOff>1752600</xdr:colOff>
          <xdr:row>83</xdr:row>
          <xdr:rowOff>304800</xdr:rowOff>
        </xdr:to>
        <xdr:sp macro="" textlink="">
          <xdr:nvSpPr>
            <xdr:cNvPr id="160967" name="Drop Down 199" hidden="1">
              <a:extLst>
                <a:ext uri="{63B3BB69-23CF-44E3-9099-C40C66FF867C}">
                  <a14:compatExt spid="_x0000_s160967"/>
                </a:ext>
                <a:ext uri="{FF2B5EF4-FFF2-40B4-BE49-F238E27FC236}">
                  <a16:creationId xmlns:a16="http://schemas.microsoft.com/office/drawing/2014/main" id="{00000000-0008-0000-0C00-0000C7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88</xdr:row>
          <xdr:rowOff>76200</xdr:rowOff>
        </xdr:from>
        <xdr:to>
          <xdr:col>6</xdr:col>
          <xdr:colOff>1752600</xdr:colOff>
          <xdr:row>88</xdr:row>
          <xdr:rowOff>304800</xdr:rowOff>
        </xdr:to>
        <xdr:sp macro="" textlink="">
          <xdr:nvSpPr>
            <xdr:cNvPr id="160972" name="Drop Down 204" hidden="1">
              <a:extLst>
                <a:ext uri="{63B3BB69-23CF-44E3-9099-C40C66FF867C}">
                  <a14:compatExt spid="_x0000_s160972"/>
                </a:ext>
                <a:ext uri="{FF2B5EF4-FFF2-40B4-BE49-F238E27FC236}">
                  <a16:creationId xmlns:a16="http://schemas.microsoft.com/office/drawing/2014/main" id="{00000000-0008-0000-0C00-0000CC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96</xdr:row>
          <xdr:rowOff>76200</xdr:rowOff>
        </xdr:from>
        <xdr:to>
          <xdr:col>6</xdr:col>
          <xdr:colOff>1752600</xdr:colOff>
          <xdr:row>96</xdr:row>
          <xdr:rowOff>304800</xdr:rowOff>
        </xdr:to>
        <xdr:sp macro="" textlink="">
          <xdr:nvSpPr>
            <xdr:cNvPr id="160978" name="Drop Down 210" hidden="1">
              <a:extLst>
                <a:ext uri="{63B3BB69-23CF-44E3-9099-C40C66FF867C}">
                  <a14:compatExt spid="_x0000_s160978"/>
                </a:ext>
                <a:ext uri="{FF2B5EF4-FFF2-40B4-BE49-F238E27FC236}">
                  <a16:creationId xmlns:a16="http://schemas.microsoft.com/office/drawing/2014/main" id="{00000000-0008-0000-0C00-0000D2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97</xdr:row>
          <xdr:rowOff>76200</xdr:rowOff>
        </xdr:from>
        <xdr:to>
          <xdr:col>6</xdr:col>
          <xdr:colOff>1752600</xdr:colOff>
          <xdr:row>97</xdr:row>
          <xdr:rowOff>304800</xdr:rowOff>
        </xdr:to>
        <xdr:sp macro="" textlink="">
          <xdr:nvSpPr>
            <xdr:cNvPr id="160979" name="Drop Down 211" hidden="1">
              <a:extLst>
                <a:ext uri="{63B3BB69-23CF-44E3-9099-C40C66FF867C}">
                  <a14:compatExt spid="_x0000_s160979"/>
                </a:ext>
                <a:ext uri="{FF2B5EF4-FFF2-40B4-BE49-F238E27FC236}">
                  <a16:creationId xmlns:a16="http://schemas.microsoft.com/office/drawing/2014/main" id="{00000000-0008-0000-0C00-0000D3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98</xdr:row>
          <xdr:rowOff>76200</xdr:rowOff>
        </xdr:from>
        <xdr:to>
          <xdr:col>6</xdr:col>
          <xdr:colOff>1752600</xdr:colOff>
          <xdr:row>98</xdr:row>
          <xdr:rowOff>304800</xdr:rowOff>
        </xdr:to>
        <xdr:sp macro="" textlink="">
          <xdr:nvSpPr>
            <xdr:cNvPr id="160980" name="Drop Down 212" hidden="1">
              <a:extLst>
                <a:ext uri="{63B3BB69-23CF-44E3-9099-C40C66FF867C}">
                  <a14:compatExt spid="_x0000_s160980"/>
                </a:ext>
                <a:ext uri="{FF2B5EF4-FFF2-40B4-BE49-F238E27FC236}">
                  <a16:creationId xmlns:a16="http://schemas.microsoft.com/office/drawing/2014/main" id="{00000000-0008-0000-0C00-0000D4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99</xdr:row>
          <xdr:rowOff>76200</xdr:rowOff>
        </xdr:from>
        <xdr:to>
          <xdr:col>6</xdr:col>
          <xdr:colOff>1752600</xdr:colOff>
          <xdr:row>99</xdr:row>
          <xdr:rowOff>304800</xdr:rowOff>
        </xdr:to>
        <xdr:sp macro="" textlink="">
          <xdr:nvSpPr>
            <xdr:cNvPr id="160981" name="Drop Down 213" hidden="1">
              <a:extLst>
                <a:ext uri="{63B3BB69-23CF-44E3-9099-C40C66FF867C}">
                  <a14:compatExt spid="_x0000_s160981"/>
                </a:ext>
                <a:ext uri="{FF2B5EF4-FFF2-40B4-BE49-F238E27FC236}">
                  <a16:creationId xmlns:a16="http://schemas.microsoft.com/office/drawing/2014/main" id="{00000000-0008-0000-0C00-0000D5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100</xdr:row>
          <xdr:rowOff>76200</xdr:rowOff>
        </xdr:from>
        <xdr:to>
          <xdr:col>6</xdr:col>
          <xdr:colOff>1752600</xdr:colOff>
          <xdr:row>100</xdr:row>
          <xdr:rowOff>304800</xdr:rowOff>
        </xdr:to>
        <xdr:sp macro="" textlink="">
          <xdr:nvSpPr>
            <xdr:cNvPr id="160982" name="Drop Down 214" hidden="1">
              <a:extLst>
                <a:ext uri="{63B3BB69-23CF-44E3-9099-C40C66FF867C}">
                  <a14:compatExt spid="_x0000_s160982"/>
                </a:ext>
                <a:ext uri="{FF2B5EF4-FFF2-40B4-BE49-F238E27FC236}">
                  <a16:creationId xmlns:a16="http://schemas.microsoft.com/office/drawing/2014/main" id="{00000000-0008-0000-0C00-0000D6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123</xdr:row>
          <xdr:rowOff>76200</xdr:rowOff>
        </xdr:from>
        <xdr:to>
          <xdr:col>6</xdr:col>
          <xdr:colOff>1752600</xdr:colOff>
          <xdr:row>123</xdr:row>
          <xdr:rowOff>304800</xdr:rowOff>
        </xdr:to>
        <xdr:sp macro="" textlink="">
          <xdr:nvSpPr>
            <xdr:cNvPr id="161002" name="Drop Down 234" hidden="1">
              <a:extLst>
                <a:ext uri="{63B3BB69-23CF-44E3-9099-C40C66FF867C}">
                  <a14:compatExt spid="_x0000_s161002"/>
                </a:ext>
                <a:ext uri="{FF2B5EF4-FFF2-40B4-BE49-F238E27FC236}">
                  <a16:creationId xmlns:a16="http://schemas.microsoft.com/office/drawing/2014/main" id="{00000000-0008-0000-0C00-0000EA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128</xdr:row>
          <xdr:rowOff>76200</xdr:rowOff>
        </xdr:from>
        <xdr:to>
          <xdr:col>6</xdr:col>
          <xdr:colOff>1752600</xdr:colOff>
          <xdr:row>128</xdr:row>
          <xdr:rowOff>304800</xdr:rowOff>
        </xdr:to>
        <xdr:sp macro="" textlink="">
          <xdr:nvSpPr>
            <xdr:cNvPr id="161007" name="Drop Down 239" hidden="1">
              <a:extLst>
                <a:ext uri="{63B3BB69-23CF-44E3-9099-C40C66FF867C}">
                  <a14:compatExt spid="_x0000_s161007"/>
                </a:ext>
                <a:ext uri="{FF2B5EF4-FFF2-40B4-BE49-F238E27FC236}">
                  <a16:creationId xmlns:a16="http://schemas.microsoft.com/office/drawing/2014/main" id="{00000000-0008-0000-0C00-0000EF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132</xdr:row>
          <xdr:rowOff>76200</xdr:rowOff>
        </xdr:from>
        <xdr:to>
          <xdr:col>6</xdr:col>
          <xdr:colOff>1752600</xdr:colOff>
          <xdr:row>132</xdr:row>
          <xdr:rowOff>304800</xdr:rowOff>
        </xdr:to>
        <xdr:sp macro="" textlink="">
          <xdr:nvSpPr>
            <xdr:cNvPr id="161011" name="Drop Down 243" hidden="1">
              <a:extLst>
                <a:ext uri="{63B3BB69-23CF-44E3-9099-C40C66FF867C}">
                  <a14:compatExt spid="_x0000_s161011"/>
                </a:ext>
                <a:ext uri="{FF2B5EF4-FFF2-40B4-BE49-F238E27FC236}">
                  <a16:creationId xmlns:a16="http://schemas.microsoft.com/office/drawing/2014/main" id="{00000000-0008-0000-0C00-0000F3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133</xdr:row>
          <xdr:rowOff>76200</xdr:rowOff>
        </xdr:from>
        <xdr:to>
          <xdr:col>6</xdr:col>
          <xdr:colOff>1752600</xdr:colOff>
          <xdr:row>133</xdr:row>
          <xdr:rowOff>304800</xdr:rowOff>
        </xdr:to>
        <xdr:sp macro="" textlink="">
          <xdr:nvSpPr>
            <xdr:cNvPr id="161012" name="Drop Down 244" hidden="1">
              <a:extLst>
                <a:ext uri="{63B3BB69-23CF-44E3-9099-C40C66FF867C}">
                  <a14:compatExt spid="_x0000_s161012"/>
                </a:ext>
                <a:ext uri="{FF2B5EF4-FFF2-40B4-BE49-F238E27FC236}">
                  <a16:creationId xmlns:a16="http://schemas.microsoft.com/office/drawing/2014/main" id="{00000000-0008-0000-0C00-0000F4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134</xdr:row>
          <xdr:rowOff>76200</xdr:rowOff>
        </xdr:from>
        <xdr:to>
          <xdr:col>6</xdr:col>
          <xdr:colOff>1752600</xdr:colOff>
          <xdr:row>134</xdr:row>
          <xdr:rowOff>304800</xdr:rowOff>
        </xdr:to>
        <xdr:sp macro="" textlink="">
          <xdr:nvSpPr>
            <xdr:cNvPr id="161013" name="Drop Down 245" hidden="1">
              <a:extLst>
                <a:ext uri="{63B3BB69-23CF-44E3-9099-C40C66FF867C}">
                  <a14:compatExt spid="_x0000_s161013"/>
                </a:ext>
                <a:ext uri="{FF2B5EF4-FFF2-40B4-BE49-F238E27FC236}">
                  <a16:creationId xmlns:a16="http://schemas.microsoft.com/office/drawing/2014/main" id="{00000000-0008-0000-0C00-0000F5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0550" y="76200"/>
          <a:ext cx="762000"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6</xdr:col>
          <xdr:colOff>381000</xdr:colOff>
          <xdr:row>9</xdr:row>
          <xdr:rowOff>76200</xdr:rowOff>
        </xdr:from>
        <xdr:to>
          <xdr:col>6</xdr:col>
          <xdr:colOff>1752600</xdr:colOff>
          <xdr:row>9</xdr:row>
          <xdr:rowOff>304800</xdr:rowOff>
        </xdr:to>
        <xdr:sp macro="" textlink="">
          <xdr:nvSpPr>
            <xdr:cNvPr id="187578" name="Drop Down 186" hidden="1">
              <a:extLst>
                <a:ext uri="{63B3BB69-23CF-44E3-9099-C40C66FF867C}">
                  <a14:compatExt spid="_x0000_s187578"/>
                </a:ext>
                <a:ext uri="{FF2B5EF4-FFF2-40B4-BE49-F238E27FC236}">
                  <a16:creationId xmlns:a16="http://schemas.microsoft.com/office/drawing/2014/main" id="{00000000-0008-0000-0D00-0000BA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xdr:row>
          <xdr:rowOff>76200</xdr:rowOff>
        </xdr:from>
        <xdr:to>
          <xdr:col>6</xdr:col>
          <xdr:colOff>1752600</xdr:colOff>
          <xdr:row>14</xdr:row>
          <xdr:rowOff>304800</xdr:rowOff>
        </xdr:to>
        <xdr:sp macro="" textlink="">
          <xdr:nvSpPr>
            <xdr:cNvPr id="187583" name="Drop Down 191" hidden="1">
              <a:extLst>
                <a:ext uri="{63B3BB69-23CF-44E3-9099-C40C66FF867C}">
                  <a14:compatExt spid="_x0000_s187583"/>
                </a:ext>
                <a:ext uri="{FF2B5EF4-FFF2-40B4-BE49-F238E27FC236}">
                  <a16:creationId xmlns:a16="http://schemas.microsoft.com/office/drawing/2014/main" id="{00000000-0008-0000-0D00-0000BF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xdr:row>
          <xdr:rowOff>76200</xdr:rowOff>
        </xdr:from>
        <xdr:to>
          <xdr:col>6</xdr:col>
          <xdr:colOff>1752600</xdr:colOff>
          <xdr:row>15</xdr:row>
          <xdr:rowOff>304800</xdr:rowOff>
        </xdr:to>
        <xdr:sp macro="" textlink="">
          <xdr:nvSpPr>
            <xdr:cNvPr id="187584" name="Drop Down 192" hidden="1">
              <a:extLst>
                <a:ext uri="{63B3BB69-23CF-44E3-9099-C40C66FF867C}">
                  <a14:compatExt spid="_x0000_s187584"/>
                </a:ext>
                <a:ext uri="{FF2B5EF4-FFF2-40B4-BE49-F238E27FC236}">
                  <a16:creationId xmlns:a16="http://schemas.microsoft.com/office/drawing/2014/main" id="{00000000-0008-0000-0D00-0000C0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xdr:row>
          <xdr:rowOff>76200</xdr:rowOff>
        </xdr:from>
        <xdr:to>
          <xdr:col>6</xdr:col>
          <xdr:colOff>1752600</xdr:colOff>
          <xdr:row>16</xdr:row>
          <xdr:rowOff>304800</xdr:rowOff>
        </xdr:to>
        <xdr:sp macro="" textlink="">
          <xdr:nvSpPr>
            <xdr:cNvPr id="187585" name="Drop Down 193" hidden="1">
              <a:extLst>
                <a:ext uri="{63B3BB69-23CF-44E3-9099-C40C66FF867C}">
                  <a14:compatExt spid="_x0000_s187585"/>
                </a:ext>
                <a:ext uri="{FF2B5EF4-FFF2-40B4-BE49-F238E27FC236}">
                  <a16:creationId xmlns:a16="http://schemas.microsoft.com/office/drawing/2014/main" id="{00000000-0008-0000-0D00-0000C1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xdr:row>
          <xdr:rowOff>76200</xdr:rowOff>
        </xdr:from>
        <xdr:to>
          <xdr:col>6</xdr:col>
          <xdr:colOff>1752600</xdr:colOff>
          <xdr:row>17</xdr:row>
          <xdr:rowOff>304800</xdr:rowOff>
        </xdr:to>
        <xdr:sp macro="" textlink="">
          <xdr:nvSpPr>
            <xdr:cNvPr id="187586" name="Drop Down 194" hidden="1">
              <a:extLst>
                <a:ext uri="{63B3BB69-23CF-44E3-9099-C40C66FF867C}">
                  <a14:compatExt spid="_x0000_s187586"/>
                </a:ext>
                <a:ext uri="{FF2B5EF4-FFF2-40B4-BE49-F238E27FC236}">
                  <a16:creationId xmlns:a16="http://schemas.microsoft.com/office/drawing/2014/main" id="{00000000-0008-0000-0D00-0000C2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18</xdr:row>
          <xdr:rowOff>76200</xdr:rowOff>
        </xdr:from>
        <xdr:to>
          <xdr:col>6</xdr:col>
          <xdr:colOff>1752600</xdr:colOff>
          <xdr:row>18</xdr:row>
          <xdr:rowOff>304800</xdr:rowOff>
        </xdr:to>
        <xdr:sp macro="" textlink="">
          <xdr:nvSpPr>
            <xdr:cNvPr id="187587" name="Drop Down 195" hidden="1">
              <a:extLst>
                <a:ext uri="{63B3BB69-23CF-44E3-9099-C40C66FF867C}">
                  <a14:compatExt spid="_x0000_s187587"/>
                </a:ext>
                <a:ext uri="{FF2B5EF4-FFF2-40B4-BE49-F238E27FC236}">
                  <a16:creationId xmlns:a16="http://schemas.microsoft.com/office/drawing/2014/main" id="{00000000-0008-0000-0D00-0000C3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27</xdr:row>
          <xdr:rowOff>76200</xdr:rowOff>
        </xdr:from>
        <xdr:to>
          <xdr:col>6</xdr:col>
          <xdr:colOff>1752600</xdr:colOff>
          <xdr:row>27</xdr:row>
          <xdr:rowOff>304800</xdr:rowOff>
        </xdr:to>
        <xdr:sp macro="" textlink="">
          <xdr:nvSpPr>
            <xdr:cNvPr id="187594" name="Drop Down 202" hidden="1">
              <a:extLst>
                <a:ext uri="{63B3BB69-23CF-44E3-9099-C40C66FF867C}">
                  <a14:compatExt spid="_x0000_s187594"/>
                </a:ext>
                <a:ext uri="{FF2B5EF4-FFF2-40B4-BE49-F238E27FC236}">
                  <a16:creationId xmlns:a16="http://schemas.microsoft.com/office/drawing/2014/main" id="{00000000-0008-0000-0D00-0000CA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29</xdr:row>
          <xdr:rowOff>76200</xdr:rowOff>
        </xdr:from>
        <xdr:to>
          <xdr:col>6</xdr:col>
          <xdr:colOff>1752600</xdr:colOff>
          <xdr:row>29</xdr:row>
          <xdr:rowOff>304800</xdr:rowOff>
        </xdr:to>
        <xdr:sp macro="" textlink="">
          <xdr:nvSpPr>
            <xdr:cNvPr id="187596" name="Drop Down 204" hidden="1">
              <a:extLst>
                <a:ext uri="{63B3BB69-23CF-44E3-9099-C40C66FF867C}">
                  <a14:compatExt spid="_x0000_s187596"/>
                </a:ext>
                <a:ext uri="{FF2B5EF4-FFF2-40B4-BE49-F238E27FC236}">
                  <a16:creationId xmlns:a16="http://schemas.microsoft.com/office/drawing/2014/main" id="{00000000-0008-0000-0D00-0000CC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37</xdr:row>
          <xdr:rowOff>76200</xdr:rowOff>
        </xdr:from>
        <xdr:to>
          <xdr:col>6</xdr:col>
          <xdr:colOff>1752600</xdr:colOff>
          <xdr:row>37</xdr:row>
          <xdr:rowOff>304800</xdr:rowOff>
        </xdr:to>
        <xdr:sp macro="" textlink="">
          <xdr:nvSpPr>
            <xdr:cNvPr id="187602" name="Drop Down 210" hidden="1">
              <a:extLst>
                <a:ext uri="{63B3BB69-23CF-44E3-9099-C40C66FF867C}">
                  <a14:compatExt spid="_x0000_s187602"/>
                </a:ext>
                <a:ext uri="{FF2B5EF4-FFF2-40B4-BE49-F238E27FC236}">
                  <a16:creationId xmlns:a16="http://schemas.microsoft.com/office/drawing/2014/main" id="{00000000-0008-0000-0D00-0000D2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38</xdr:row>
          <xdr:rowOff>76200</xdr:rowOff>
        </xdr:from>
        <xdr:to>
          <xdr:col>6</xdr:col>
          <xdr:colOff>1752600</xdr:colOff>
          <xdr:row>38</xdr:row>
          <xdr:rowOff>304800</xdr:rowOff>
        </xdr:to>
        <xdr:sp macro="" textlink="">
          <xdr:nvSpPr>
            <xdr:cNvPr id="187603" name="Drop Down 211" hidden="1">
              <a:extLst>
                <a:ext uri="{63B3BB69-23CF-44E3-9099-C40C66FF867C}">
                  <a14:compatExt spid="_x0000_s187603"/>
                </a:ext>
                <a:ext uri="{FF2B5EF4-FFF2-40B4-BE49-F238E27FC236}">
                  <a16:creationId xmlns:a16="http://schemas.microsoft.com/office/drawing/2014/main" id="{00000000-0008-0000-0D00-0000D3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39</xdr:row>
          <xdr:rowOff>76200</xdr:rowOff>
        </xdr:from>
        <xdr:to>
          <xdr:col>6</xdr:col>
          <xdr:colOff>1752600</xdr:colOff>
          <xdr:row>39</xdr:row>
          <xdr:rowOff>304800</xdr:rowOff>
        </xdr:to>
        <xdr:sp macro="" textlink="">
          <xdr:nvSpPr>
            <xdr:cNvPr id="187604" name="Drop Down 212" hidden="1">
              <a:extLst>
                <a:ext uri="{63B3BB69-23CF-44E3-9099-C40C66FF867C}">
                  <a14:compatExt spid="_x0000_s187604"/>
                </a:ext>
                <a:ext uri="{FF2B5EF4-FFF2-40B4-BE49-F238E27FC236}">
                  <a16:creationId xmlns:a16="http://schemas.microsoft.com/office/drawing/2014/main" id="{00000000-0008-0000-0D00-0000D4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47</xdr:row>
          <xdr:rowOff>76200</xdr:rowOff>
        </xdr:from>
        <xdr:to>
          <xdr:col>6</xdr:col>
          <xdr:colOff>1752600</xdr:colOff>
          <xdr:row>47</xdr:row>
          <xdr:rowOff>304800</xdr:rowOff>
        </xdr:to>
        <xdr:sp macro="" textlink="">
          <xdr:nvSpPr>
            <xdr:cNvPr id="187609" name="Drop Down 217" hidden="1">
              <a:extLst>
                <a:ext uri="{63B3BB69-23CF-44E3-9099-C40C66FF867C}">
                  <a14:compatExt spid="_x0000_s187609"/>
                </a:ext>
                <a:ext uri="{FF2B5EF4-FFF2-40B4-BE49-F238E27FC236}">
                  <a16:creationId xmlns:a16="http://schemas.microsoft.com/office/drawing/2014/main" id="{00000000-0008-0000-0D00-0000D9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56</xdr:row>
          <xdr:rowOff>76200</xdr:rowOff>
        </xdr:from>
        <xdr:to>
          <xdr:col>6</xdr:col>
          <xdr:colOff>1752600</xdr:colOff>
          <xdr:row>56</xdr:row>
          <xdr:rowOff>304800</xdr:rowOff>
        </xdr:to>
        <xdr:sp macro="" textlink="">
          <xdr:nvSpPr>
            <xdr:cNvPr id="187618" name="Drop Down 226" hidden="1">
              <a:extLst>
                <a:ext uri="{63B3BB69-23CF-44E3-9099-C40C66FF867C}">
                  <a14:compatExt spid="_x0000_s187618"/>
                </a:ext>
                <a:ext uri="{FF2B5EF4-FFF2-40B4-BE49-F238E27FC236}">
                  <a16:creationId xmlns:a16="http://schemas.microsoft.com/office/drawing/2014/main" id="{00000000-0008-0000-0D00-0000E2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57</xdr:row>
          <xdr:rowOff>76200</xdr:rowOff>
        </xdr:from>
        <xdr:to>
          <xdr:col>6</xdr:col>
          <xdr:colOff>1752600</xdr:colOff>
          <xdr:row>57</xdr:row>
          <xdr:rowOff>304800</xdr:rowOff>
        </xdr:to>
        <xdr:sp macro="" textlink="">
          <xdr:nvSpPr>
            <xdr:cNvPr id="187619" name="Drop Down 227" hidden="1">
              <a:extLst>
                <a:ext uri="{63B3BB69-23CF-44E3-9099-C40C66FF867C}">
                  <a14:compatExt spid="_x0000_s187619"/>
                </a:ext>
                <a:ext uri="{FF2B5EF4-FFF2-40B4-BE49-F238E27FC236}">
                  <a16:creationId xmlns:a16="http://schemas.microsoft.com/office/drawing/2014/main" id="{00000000-0008-0000-0D00-0000E3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58</xdr:row>
          <xdr:rowOff>76200</xdr:rowOff>
        </xdr:from>
        <xdr:to>
          <xdr:col>6</xdr:col>
          <xdr:colOff>1752600</xdr:colOff>
          <xdr:row>58</xdr:row>
          <xdr:rowOff>304800</xdr:rowOff>
        </xdr:to>
        <xdr:sp macro="" textlink="">
          <xdr:nvSpPr>
            <xdr:cNvPr id="187620" name="Drop Down 228" hidden="1">
              <a:extLst>
                <a:ext uri="{63B3BB69-23CF-44E3-9099-C40C66FF867C}">
                  <a14:compatExt spid="_x0000_s187620"/>
                </a:ext>
                <a:ext uri="{FF2B5EF4-FFF2-40B4-BE49-F238E27FC236}">
                  <a16:creationId xmlns:a16="http://schemas.microsoft.com/office/drawing/2014/main" id="{00000000-0008-0000-0D00-0000E4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xdr:wsDr>
</file>

<file path=xl/drawings/drawing12.xml><?xml version="1.0" encoding="utf-8"?>
<xdr:wsDr xmlns:xdr="http://schemas.openxmlformats.org/drawingml/2006/spreadsheetDrawing" xmlns:a="http://schemas.openxmlformats.org/drawingml/2006/main">
  <xdr:twoCellAnchor editAs="oneCell">
    <xdr:from>
      <xdr:col>4</xdr:col>
      <xdr:colOff>171449</xdr:colOff>
      <xdr:row>0</xdr:row>
      <xdr:rowOff>76200</xdr:rowOff>
    </xdr:from>
    <xdr:to>
      <xdr:col>5</xdr:col>
      <xdr:colOff>317500</xdr:colOff>
      <xdr:row>5</xdr:row>
      <xdr:rowOff>19321</xdr:rowOff>
    </xdr:to>
    <xdr:pic>
      <xdr:nvPicPr>
        <xdr:cNvPr id="2" name="Picture 1">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0549" y="76200"/>
          <a:ext cx="762001"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65070" y="76200"/>
          <a:ext cx="762000" cy="88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5790" y="76200"/>
          <a:ext cx="762000" cy="88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5790" y="76200"/>
          <a:ext cx="762000" cy="88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76200</xdr:rowOff>
    </xdr:from>
    <xdr:to>
      <xdr:col>2</xdr:col>
      <xdr:colOff>151051</xdr:colOff>
      <xdr:row>5</xdr:row>
      <xdr:rowOff>19321</xdr:rowOff>
    </xdr:to>
    <xdr:pic>
      <xdr:nvPicPr>
        <xdr:cNvPr id="2" name="Picture 1">
          <a:extLst>
            <a:ext uri="{FF2B5EF4-FFF2-40B4-BE49-F238E27FC236}">
              <a16:creationId xmlns:a16="http://schemas.microsoft.com/office/drawing/2014/main" id="{00000000-0008-0000-0100-00000200000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76200"/>
          <a:ext cx="760651"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104775</xdr:colOff>
      <xdr:row>72</xdr:row>
      <xdr:rowOff>28574</xdr:rowOff>
    </xdr:from>
    <xdr:to>
      <xdr:col>6</xdr:col>
      <xdr:colOff>457200</xdr:colOff>
      <xdr:row>74</xdr:row>
      <xdr:rowOff>19811</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52775" y="14001749"/>
          <a:ext cx="962025" cy="267462"/>
        </a:xfrm>
        <a:prstGeom prst="rect">
          <a:avLst/>
        </a:prstGeom>
      </xdr:spPr>
    </xdr:pic>
    <xdr:clientData/>
  </xdr:twoCellAnchor>
  <xdr:twoCellAnchor editAs="oneCell">
    <xdr:from>
      <xdr:col>1</xdr:col>
      <xdr:colOff>550333</xdr:colOff>
      <xdr:row>42</xdr:row>
      <xdr:rowOff>268816</xdr:rowOff>
    </xdr:from>
    <xdr:to>
      <xdr:col>12</xdr:col>
      <xdr:colOff>460994</xdr:colOff>
      <xdr:row>56</xdr:row>
      <xdr:rowOff>1020328</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1176866" y="9243483"/>
          <a:ext cx="6802528" cy="75417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609596</xdr:colOff>
      <xdr:row>0</xdr:row>
      <xdr:rowOff>76200</xdr:rowOff>
    </xdr:from>
    <xdr:to>
      <xdr:col>2</xdr:col>
      <xdr:colOff>151047</xdr:colOff>
      <xdr:row>5</xdr:row>
      <xdr:rowOff>19321</xdr:rowOff>
    </xdr:to>
    <xdr:pic>
      <xdr:nvPicPr>
        <xdr:cNvPr id="2" name="Picture 1">
          <a:extLst>
            <a:ext uri="{FF2B5EF4-FFF2-40B4-BE49-F238E27FC236}">
              <a16:creationId xmlns:a16="http://schemas.microsoft.com/office/drawing/2014/main" id="{00000000-0008-0000-0200-00000200000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596" y="76200"/>
          <a:ext cx="760651"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xdr:row>
      <xdr:rowOff>0</xdr:rowOff>
    </xdr:from>
    <xdr:to>
      <xdr:col>9</xdr:col>
      <xdr:colOff>382270</xdr:colOff>
      <xdr:row>31</xdr:row>
      <xdr:rowOff>88900</xdr:rowOff>
    </xdr:to>
    <xdr:pic>
      <xdr:nvPicPr>
        <xdr:cNvPr id="3" name="Picture 2" descr="C:\Users\Jayne\AppData\Local\Microsoft\Windows\Temporary Internet Files\Content.Word\creststep.jpg">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28800" y="3600450"/>
          <a:ext cx="4039870" cy="25654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171453</xdr:colOff>
      <xdr:row>0</xdr:row>
      <xdr:rowOff>76200</xdr:rowOff>
    </xdr:from>
    <xdr:to>
      <xdr:col>4</xdr:col>
      <xdr:colOff>455854</xdr:colOff>
      <xdr:row>0</xdr:row>
      <xdr:rowOff>971821</xdr:rowOff>
    </xdr:to>
    <xdr:pic>
      <xdr:nvPicPr>
        <xdr:cNvPr id="36" name="Picture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7703" y="76200"/>
          <a:ext cx="760651"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5</xdr:col>
          <xdr:colOff>0</xdr:colOff>
          <xdr:row>16</xdr:row>
          <xdr:rowOff>50800</xdr:rowOff>
        </xdr:from>
        <xdr:to>
          <xdr:col>6</xdr:col>
          <xdr:colOff>1136650</xdr:colOff>
          <xdr:row>16</xdr:row>
          <xdr:rowOff>266700</xdr:rowOff>
        </xdr:to>
        <xdr:sp macro="" textlink="">
          <xdr:nvSpPr>
            <xdr:cNvPr id="25640" name="Drop Down 40" hidden="1">
              <a:extLst>
                <a:ext uri="{63B3BB69-23CF-44E3-9099-C40C66FF867C}">
                  <a14:compatExt spid="_x0000_s25640"/>
                </a:ext>
                <a:ext uri="{FF2B5EF4-FFF2-40B4-BE49-F238E27FC236}">
                  <a16:creationId xmlns:a16="http://schemas.microsoft.com/office/drawing/2014/main" id="{00000000-0008-0000-0300-0000286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19</xdr:row>
          <xdr:rowOff>50800</xdr:rowOff>
        </xdr:from>
        <xdr:to>
          <xdr:col>6</xdr:col>
          <xdr:colOff>1136650</xdr:colOff>
          <xdr:row>19</xdr:row>
          <xdr:rowOff>266700</xdr:rowOff>
        </xdr:to>
        <xdr:sp macro="" textlink="">
          <xdr:nvSpPr>
            <xdr:cNvPr id="25646" name="Drop Down 46" hidden="1">
              <a:extLst>
                <a:ext uri="{63B3BB69-23CF-44E3-9099-C40C66FF867C}">
                  <a14:compatExt spid="_x0000_s25646"/>
                </a:ext>
                <a:ext uri="{FF2B5EF4-FFF2-40B4-BE49-F238E27FC236}">
                  <a16:creationId xmlns:a16="http://schemas.microsoft.com/office/drawing/2014/main" id="{00000000-0008-0000-0300-00002E6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22</xdr:row>
          <xdr:rowOff>50800</xdr:rowOff>
        </xdr:from>
        <xdr:to>
          <xdr:col>6</xdr:col>
          <xdr:colOff>1136650</xdr:colOff>
          <xdr:row>22</xdr:row>
          <xdr:rowOff>266700</xdr:rowOff>
        </xdr:to>
        <xdr:sp macro="" textlink="">
          <xdr:nvSpPr>
            <xdr:cNvPr id="25647" name="Drop Down 47" hidden="1">
              <a:extLst>
                <a:ext uri="{63B3BB69-23CF-44E3-9099-C40C66FF867C}">
                  <a14:compatExt spid="_x0000_s25647"/>
                </a:ext>
                <a:ext uri="{FF2B5EF4-FFF2-40B4-BE49-F238E27FC236}">
                  <a16:creationId xmlns:a16="http://schemas.microsoft.com/office/drawing/2014/main" id="{00000000-0008-0000-0300-00002F6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3</xdr:col>
      <xdr:colOff>497681</xdr:colOff>
      <xdr:row>0</xdr:row>
      <xdr:rowOff>95250</xdr:rowOff>
    </xdr:from>
    <xdr:to>
      <xdr:col>3</xdr:col>
      <xdr:colOff>1450181</xdr:colOff>
      <xdr:row>0</xdr:row>
      <xdr:rowOff>1208625</xdr:rowOff>
    </xdr:to>
    <xdr:pic>
      <xdr:nvPicPr>
        <xdr:cNvPr id="3" name="Picture 2">
          <a:extLst>
            <a:ext uri="{FF2B5EF4-FFF2-40B4-BE49-F238E27FC236}">
              <a16:creationId xmlns:a16="http://schemas.microsoft.com/office/drawing/2014/main" id="{00000000-0008-0000-0400-00000300000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7244" y="95250"/>
          <a:ext cx="952500" cy="111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31750</xdr:colOff>
          <xdr:row>4</xdr:row>
          <xdr:rowOff>31750</xdr:rowOff>
        </xdr:from>
        <xdr:to>
          <xdr:col>8</xdr:col>
          <xdr:colOff>904875</xdr:colOff>
          <xdr:row>11</xdr:row>
          <xdr:rowOff>228600</xdr:rowOff>
        </xdr:to>
        <xdr:sp macro="" textlink="">
          <xdr:nvSpPr>
            <xdr:cNvPr id="67593" name="Group Box 9" hidden="1">
              <a:extLst>
                <a:ext uri="{63B3BB69-23CF-44E3-9099-C40C66FF867C}">
                  <a14:compatExt spid="_x0000_s67593"/>
                </a:ext>
                <a:ext uri="{FF2B5EF4-FFF2-40B4-BE49-F238E27FC236}">
                  <a16:creationId xmlns:a16="http://schemas.microsoft.com/office/drawing/2014/main" id="{00000000-0008-0000-0400-0000090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5</xdr:row>
          <xdr:rowOff>184150</xdr:rowOff>
        </xdr:from>
        <xdr:to>
          <xdr:col>8</xdr:col>
          <xdr:colOff>533400</xdr:colOff>
          <xdr:row>6</xdr:row>
          <xdr:rowOff>142875</xdr:rowOff>
        </xdr:to>
        <xdr:sp macro="" textlink="">
          <xdr:nvSpPr>
            <xdr:cNvPr id="67594" name="OptionButton1" hidden="1">
              <a:extLst>
                <a:ext uri="{63B3BB69-23CF-44E3-9099-C40C66FF867C}">
                  <a14:compatExt spid="_x0000_s67594"/>
                </a:ext>
                <a:ext uri="{FF2B5EF4-FFF2-40B4-BE49-F238E27FC236}">
                  <a16:creationId xmlns:a16="http://schemas.microsoft.com/office/drawing/2014/main" id="{00000000-0008-0000-0400-00000A0801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6</xdr:row>
          <xdr:rowOff>184150</xdr:rowOff>
        </xdr:from>
        <xdr:to>
          <xdr:col>8</xdr:col>
          <xdr:colOff>581025</xdr:colOff>
          <xdr:row>7</xdr:row>
          <xdr:rowOff>171450</xdr:rowOff>
        </xdr:to>
        <xdr:sp macro="" textlink="">
          <xdr:nvSpPr>
            <xdr:cNvPr id="67595" name="OptionButton2" hidden="1">
              <a:extLst>
                <a:ext uri="{63B3BB69-23CF-44E3-9099-C40C66FF867C}">
                  <a14:compatExt spid="_x0000_s67595"/>
                </a:ext>
                <a:ext uri="{FF2B5EF4-FFF2-40B4-BE49-F238E27FC236}">
                  <a16:creationId xmlns:a16="http://schemas.microsoft.com/office/drawing/2014/main" id="{00000000-0008-0000-0400-00000B0801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7</xdr:row>
          <xdr:rowOff>203200</xdr:rowOff>
        </xdr:from>
        <xdr:to>
          <xdr:col>8</xdr:col>
          <xdr:colOff>838200</xdr:colOff>
          <xdr:row>8</xdr:row>
          <xdr:rowOff>190500</xdr:rowOff>
        </xdr:to>
        <xdr:sp macro="" textlink="">
          <xdr:nvSpPr>
            <xdr:cNvPr id="67596" name="OptionButton3" hidden="1">
              <a:extLst>
                <a:ext uri="{63B3BB69-23CF-44E3-9099-C40C66FF867C}">
                  <a14:compatExt spid="_x0000_s67596"/>
                </a:ext>
                <a:ext uri="{FF2B5EF4-FFF2-40B4-BE49-F238E27FC236}">
                  <a16:creationId xmlns:a16="http://schemas.microsoft.com/office/drawing/2014/main" id="{00000000-0008-0000-0400-00000C0801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9</xdr:row>
          <xdr:rowOff>228600</xdr:rowOff>
        </xdr:from>
        <xdr:to>
          <xdr:col>8</xdr:col>
          <xdr:colOff>323850</xdr:colOff>
          <xdr:row>10</xdr:row>
          <xdr:rowOff>209550</xdr:rowOff>
        </xdr:to>
        <xdr:sp macro="" textlink="">
          <xdr:nvSpPr>
            <xdr:cNvPr id="67597" name="OptionButton4" hidden="1">
              <a:extLst>
                <a:ext uri="{63B3BB69-23CF-44E3-9099-C40C66FF867C}">
                  <a14:compatExt spid="_x0000_s67597"/>
                </a:ext>
                <a:ext uri="{FF2B5EF4-FFF2-40B4-BE49-F238E27FC236}">
                  <a16:creationId xmlns:a16="http://schemas.microsoft.com/office/drawing/2014/main" id="{00000000-0008-0000-0400-00000D0801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4</xdr:row>
          <xdr:rowOff>152400</xdr:rowOff>
        </xdr:from>
        <xdr:to>
          <xdr:col>8</xdr:col>
          <xdr:colOff>847725</xdr:colOff>
          <xdr:row>5</xdr:row>
          <xdr:rowOff>142875</xdr:rowOff>
        </xdr:to>
        <xdr:sp macro="" textlink="">
          <xdr:nvSpPr>
            <xdr:cNvPr id="67599" name="OptionButton5" hidden="1">
              <a:extLst>
                <a:ext uri="{63B3BB69-23CF-44E3-9099-C40C66FF867C}">
                  <a14:compatExt spid="_x0000_s67599"/>
                </a:ext>
                <a:ext uri="{FF2B5EF4-FFF2-40B4-BE49-F238E27FC236}">
                  <a16:creationId xmlns:a16="http://schemas.microsoft.com/office/drawing/2014/main" id="{00000000-0008-0000-0400-00000F0801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8</xdr:row>
          <xdr:rowOff>222250</xdr:rowOff>
        </xdr:from>
        <xdr:to>
          <xdr:col>8</xdr:col>
          <xdr:colOff>552450</xdr:colOff>
          <xdr:row>9</xdr:row>
          <xdr:rowOff>209550</xdr:rowOff>
        </xdr:to>
        <xdr:sp macro="" textlink="">
          <xdr:nvSpPr>
            <xdr:cNvPr id="67600" name="OptionButton6" hidden="1">
              <a:extLst>
                <a:ext uri="{63B3BB69-23CF-44E3-9099-C40C66FF867C}">
                  <a14:compatExt spid="_x0000_s67600"/>
                </a:ext>
                <a:ext uri="{FF2B5EF4-FFF2-40B4-BE49-F238E27FC236}">
                  <a16:creationId xmlns:a16="http://schemas.microsoft.com/office/drawing/2014/main" id="{00000000-0008-0000-0400-0000100801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0550" y="76200"/>
          <a:ext cx="762000"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6</xdr:col>
          <xdr:colOff>431800</xdr:colOff>
          <xdr:row>20</xdr:row>
          <xdr:rowOff>76200</xdr:rowOff>
        </xdr:from>
        <xdr:to>
          <xdr:col>6</xdr:col>
          <xdr:colOff>946150</xdr:colOff>
          <xdr:row>20</xdr:row>
          <xdr:rowOff>298450</xdr:rowOff>
        </xdr:to>
        <xdr:sp macro="" textlink="">
          <xdr:nvSpPr>
            <xdr:cNvPr id="176028" name="Drop Down 3996" hidden="1">
              <a:extLst>
                <a:ext uri="{63B3BB69-23CF-44E3-9099-C40C66FF867C}">
                  <a14:compatExt spid="_x0000_s176028"/>
                </a:ext>
                <a:ext uri="{FF2B5EF4-FFF2-40B4-BE49-F238E27FC236}">
                  <a16:creationId xmlns:a16="http://schemas.microsoft.com/office/drawing/2014/main" id="{00000000-0008-0000-0700-00009C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21</xdr:row>
          <xdr:rowOff>76200</xdr:rowOff>
        </xdr:from>
        <xdr:to>
          <xdr:col>6</xdr:col>
          <xdr:colOff>946150</xdr:colOff>
          <xdr:row>21</xdr:row>
          <xdr:rowOff>298450</xdr:rowOff>
        </xdr:to>
        <xdr:sp macro="" textlink="">
          <xdr:nvSpPr>
            <xdr:cNvPr id="176029" name="Drop Down 3997" hidden="1">
              <a:extLst>
                <a:ext uri="{63B3BB69-23CF-44E3-9099-C40C66FF867C}">
                  <a14:compatExt spid="_x0000_s176029"/>
                </a:ext>
                <a:ext uri="{FF2B5EF4-FFF2-40B4-BE49-F238E27FC236}">
                  <a16:creationId xmlns:a16="http://schemas.microsoft.com/office/drawing/2014/main" id="{00000000-0008-0000-0700-00009D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22</xdr:row>
          <xdr:rowOff>76200</xdr:rowOff>
        </xdr:from>
        <xdr:to>
          <xdr:col>6</xdr:col>
          <xdr:colOff>946150</xdr:colOff>
          <xdr:row>22</xdr:row>
          <xdr:rowOff>298450</xdr:rowOff>
        </xdr:to>
        <xdr:sp macro="" textlink="">
          <xdr:nvSpPr>
            <xdr:cNvPr id="176030" name="Drop Down 3998" hidden="1">
              <a:extLst>
                <a:ext uri="{63B3BB69-23CF-44E3-9099-C40C66FF867C}">
                  <a14:compatExt spid="_x0000_s176030"/>
                </a:ext>
                <a:ext uri="{FF2B5EF4-FFF2-40B4-BE49-F238E27FC236}">
                  <a16:creationId xmlns:a16="http://schemas.microsoft.com/office/drawing/2014/main" id="{00000000-0008-0000-0700-00009E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23</xdr:row>
          <xdr:rowOff>76200</xdr:rowOff>
        </xdr:from>
        <xdr:to>
          <xdr:col>6</xdr:col>
          <xdr:colOff>946150</xdr:colOff>
          <xdr:row>23</xdr:row>
          <xdr:rowOff>298450</xdr:rowOff>
        </xdr:to>
        <xdr:sp macro="" textlink="">
          <xdr:nvSpPr>
            <xdr:cNvPr id="176031" name="Drop Down 3999" hidden="1">
              <a:extLst>
                <a:ext uri="{63B3BB69-23CF-44E3-9099-C40C66FF867C}">
                  <a14:compatExt spid="_x0000_s176031"/>
                </a:ext>
                <a:ext uri="{FF2B5EF4-FFF2-40B4-BE49-F238E27FC236}">
                  <a16:creationId xmlns:a16="http://schemas.microsoft.com/office/drawing/2014/main" id="{00000000-0008-0000-0700-00009F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352</xdr:row>
          <xdr:rowOff>76200</xdr:rowOff>
        </xdr:from>
        <xdr:to>
          <xdr:col>6</xdr:col>
          <xdr:colOff>946150</xdr:colOff>
          <xdr:row>352</xdr:row>
          <xdr:rowOff>298450</xdr:rowOff>
        </xdr:to>
        <xdr:sp macro="" textlink="">
          <xdr:nvSpPr>
            <xdr:cNvPr id="176044" name="Drop Down 4012" hidden="1">
              <a:extLst>
                <a:ext uri="{63B3BB69-23CF-44E3-9099-C40C66FF867C}">
                  <a14:compatExt spid="_x0000_s176044"/>
                </a:ext>
                <a:ext uri="{FF2B5EF4-FFF2-40B4-BE49-F238E27FC236}">
                  <a16:creationId xmlns:a16="http://schemas.microsoft.com/office/drawing/2014/main" id="{00000000-0008-0000-0700-0000AC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364</xdr:row>
          <xdr:rowOff>76200</xdr:rowOff>
        </xdr:from>
        <xdr:to>
          <xdr:col>6</xdr:col>
          <xdr:colOff>946150</xdr:colOff>
          <xdr:row>364</xdr:row>
          <xdr:rowOff>298450</xdr:rowOff>
        </xdr:to>
        <xdr:sp macro="" textlink="">
          <xdr:nvSpPr>
            <xdr:cNvPr id="176053" name="Drop Down 4021" hidden="1">
              <a:extLst>
                <a:ext uri="{63B3BB69-23CF-44E3-9099-C40C66FF867C}">
                  <a14:compatExt spid="_x0000_s176053"/>
                </a:ext>
                <a:ext uri="{FF2B5EF4-FFF2-40B4-BE49-F238E27FC236}">
                  <a16:creationId xmlns:a16="http://schemas.microsoft.com/office/drawing/2014/main" id="{00000000-0008-0000-0700-0000B5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365</xdr:row>
          <xdr:rowOff>76200</xdr:rowOff>
        </xdr:from>
        <xdr:to>
          <xdr:col>6</xdr:col>
          <xdr:colOff>946150</xdr:colOff>
          <xdr:row>365</xdr:row>
          <xdr:rowOff>298450</xdr:rowOff>
        </xdr:to>
        <xdr:sp macro="" textlink="">
          <xdr:nvSpPr>
            <xdr:cNvPr id="176054" name="Drop Down 4022" hidden="1">
              <a:extLst>
                <a:ext uri="{63B3BB69-23CF-44E3-9099-C40C66FF867C}">
                  <a14:compatExt spid="_x0000_s176054"/>
                </a:ext>
                <a:ext uri="{FF2B5EF4-FFF2-40B4-BE49-F238E27FC236}">
                  <a16:creationId xmlns:a16="http://schemas.microsoft.com/office/drawing/2014/main" id="{00000000-0008-0000-0700-0000B6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366</xdr:row>
          <xdr:rowOff>76200</xdr:rowOff>
        </xdr:from>
        <xdr:to>
          <xdr:col>6</xdr:col>
          <xdr:colOff>946150</xdr:colOff>
          <xdr:row>366</xdr:row>
          <xdr:rowOff>298450</xdr:rowOff>
        </xdr:to>
        <xdr:sp macro="" textlink="">
          <xdr:nvSpPr>
            <xdr:cNvPr id="176055" name="Drop Down 4023" hidden="1">
              <a:extLst>
                <a:ext uri="{63B3BB69-23CF-44E3-9099-C40C66FF867C}">
                  <a14:compatExt spid="_x0000_s176055"/>
                </a:ext>
                <a:ext uri="{FF2B5EF4-FFF2-40B4-BE49-F238E27FC236}">
                  <a16:creationId xmlns:a16="http://schemas.microsoft.com/office/drawing/2014/main" id="{00000000-0008-0000-0700-0000B7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367</xdr:row>
          <xdr:rowOff>76200</xdr:rowOff>
        </xdr:from>
        <xdr:to>
          <xdr:col>6</xdr:col>
          <xdr:colOff>946150</xdr:colOff>
          <xdr:row>367</xdr:row>
          <xdr:rowOff>298450</xdr:rowOff>
        </xdr:to>
        <xdr:sp macro="" textlink="">
          <xdr:nvSpPr>
            <xdr:cNvPr id="176056" name="Drop Down 4024" hidden="1">
              <a:extLst>
                <a:ext uri="{63B3BB69-23CF-44E3-9099-C40C66FF867C}">
                  <a14:compatExt spid="_x0000_s176056"/>
                </a:ext>
                <a:ext uri="{FF2B5EF4-FFF2-40B4-BE49-F238E27FC236}">
                  <a16:creationId xmlns:a16="http://schemas.microsoft.com/office/drawing/2014/main" id="{00000000-0008-0000-0700-0000B8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393</xdr:row>
          <xdr:rowOff>76200</xdr:rowOff>
        </xdr:from>
        <xdr:to>
          <xdr:col>6</xdr:col>
          <xdr:colOff>946150</xdr:colOff>
          <xdr:row>393</xdr:row>
          <xdr:rowOff>298450</xdr:rowOff>
        </xdr:to>
        <xdr:sp macro="" textlink="">
          <xdr:nvSpPr>
            <xdr:cNvPr id="176060" name="Drop Down 4028" hidden="1">
              <a:extLst>
                <a:ext uri="{63B3BB69-23CF-44E3-9099-C40C66FF867C}">
                  <a14:compatExt spid="_x0000_s176060"/>
                </a:ext>
                <a:ext uri="{FF2B5EF4-FFF2-40B4-BE49-F238E27FC236}">
                  <a16:creationId xmlns:a16="http://schemas.microsoft.com/office/drawing/2014/main" id="{00000000-0008-0000-0700-0000BC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394</xdr:row>
          <xdr:rowOff>76200</xdr:rowOff>
        </xdr:from>
        <xdr:to>
          <xdr:col>6</xdr:col>
          <xdr:colOff>946150</xdr:colOff>
          <xdr:row>394</xdr:row>
          <xdr:rowOff>298450</xdr:rowOff>
        </xdr:to>
        <xdr:sp macro="" textlink="">
          <xdr:nvSpPr>
            <xdr:cNvPr id="176061" name="Drop Down 4029" hidden="1">
              <a:extLst>
                <a:ext uri="{63B3BB69-23CF-44E3-9099-C40C66FF867C}">
                  <a14:compatExt spid="_x0000_s176061"/>
                </a:ext>
                <a:ext uri="{FF2B5EF4-FFF2-40B4-BE49-F238E27FC236}">
                  <a16:creationId xmlns:a16="http://schemas.microsoft.com/office/drawing/2014/main" id="{00000000-0008-0000-0700-0000BD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395</xdr:row>
          <xdr:rowOff>76200</xdr:rowOff>
        </xdr:from>
        <xdr:to>
          <xdr:col>6</xdr:col>
          <xdr:colOff>946150</xdr:colOff>
          <xdr:row>395</xdr:row>
          <xdr:rowOff>298450</xdr:rowOff>
        </xdr:to>
        <xdr:sp macro="" textlink="">
          <xdr:nvSpPr>
            <xdr:cNvPr id="176062" name="Drop Down 4030" hidden="1">
              <a:extLst>
                <a:ext uri="{63B3BB69-23CF-44E3-9099-C40C66FF867C}">
                  <a14:compatExt spid="_x0000_s176062"/>
                </a:ext>
                <a:ext uri="{FF2B5EF4-FFF2-40B4-BE49-F238E27FC236}">
                  <a16:creationId xmlns:a16="http://schemas.microsoft.com/office/drawing/2014/main" id="{00000000-0008-0000-0700-0000BE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396</xdr:row>
          <xdr:rowOff>76200</xdr:rowOff>
        </xdr:from>
        <xdr:to>
          <xdr:col>6</xdr:col>
          <xdr:colOff>946150</xdr:colOff>
          <xdr:row>396</xdr:row>
          <xdr:rowOff>298450</xdr:rowOff>
        </xdr:to>
        <xdr:sp macro="" textlink="">
          <xdr:nvSpPr>
            <xdr:cNvPr id="176063" name="Drop Down 4031" hidden="1">
              <a:extLst>
                <a:ext uri="{63B3BB69-23CF-44E3-9099-C40C66FF867C}">
                  <a14:compatExt spid="_x0000_s176063"/>
                </a:ext>
                <a:ext uri="{FF2B5EF4-FFF2-40B4-BE49-F238E27FC236}">
                  <a16:creationId xmlns:a16="http://schemas.microsoft.com/office/drawing/2014/main" id="{00000000-0008-0000-0700-0000BF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397</xdr:row>
          <xdr:rowOff>76200</xdr:rowOff>
        </xdr:from>
        <xdr:to>
          <xdr:col>6</xdr:col>
          <xdr:colOff>946150</xdr:colOff>
          <xdr:row>397</xdr:row>
          <xdr:rowOff>298450</xdr:rowOff>
        </xdr:to>
        <xdr:sp macro="" textlink="">
          <xdr:nvSpPr>
            <xdr:cNvPr id="176064" name="Drop Down 4032" hidden="1">
              <a:extLst>
                <a:ext uri="{63B3BB69-23CF-44E3-9099-C40C66FF867C}">
                  <a14:compatExt spid="_x0000_s176064"/>
                </a:ext>
                <a:ext uri="{FF2B5EF4-FFF2-40B4-BE49-F238E27FC236}">
                  <a16:creationId xmlns:a16="http://schemas.microsoft.com/office/drawing/2014/main" id="{00000000-0008-0000-0700-0000C0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411</xdr:row>
          <xdr:rowOff>76200</xdr:rowOff>
        </xdr:from>
        <xdr:to>
          <xdr:col>6</xdr:col>
          <xdr:colOff>946150</xdr:colOff>
          <xdr:row>411</xdr:row>
          <xdr:rowOff>298450</xdr:rowOff>
        </xdr:to>
        <xdr:sp macro="" textlink="">
          <xdr:nvSpPr>
            <xdr:cNvPr id="176074" name="Drop Down 4042" hidden="1">
              <a:extLst>
                <a:ext uri="{63B3BB69-23CF-44E3-9099-C40C66FF867C}">
                  <a14:compatExt spid="_x0000_s176074"/>
                </a:ext>
                <a:ext uri="{FF2B5EF4-FFF2-40B4-BE49-F238E27FC236}">
                  <a16:creationId xmlns:a16="http://schemas.microsoft.com/office/drawing/2014/main" id="{00000000-0008-0000-0700-0000CA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412</xdr:row>
          <xdr:rowOff>76200</xdr:rowOff>
        </xdr:from>
        <xdr:to>
          <xdr:col>6</xdr:col>
          <xdr:colOff>946150</xdr:colOff>
          <xdr:row>412</xdr:row>
          <xdr:rowOff>298450</xdr:rowOff>
        </xdr:to>
        <xdr:sp macro="" textlink="">
          <xdr:nvSpPr>
            <xdr:cNvPr id="176075" name="Drop Down 4043" hidden="1">
              <a:extLst>
                <a:ext uri="{63B3BB69-23CF-44E3-9099-C40C66FF867C}">
                  <a14:compatExt spid="_x0000_s176075"/>
                </a:ext>
                <a:ext uri="{FF2B5EF4-FFF2-40B4-BE49-F238E27FC236}">
                  <a16:creationId xmlns:a16="http://schemas.microsoft.com/office/drawing/2014/main" id="{00000000-0008-0000-0700-0000CB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421</xdr:row>
          <xdr:rowOff>76200</xdr:rowOff>
        </xdr:from>
        <xdr:to>
          <xdr:col>6</xdr:col>
          <xdr:colOff>946150</xdr:colOff>
          <xdr:row>421</xdr:row>
          <xdr:rowOff>298450</xdr:rowOff>
        </xdr:to>
        <xdr:sp macro="" textlink="">
          <xdr:nvSpPr>
            <xdr:cNvPr id="176083" name="Drop Down 4051" hidden="1">
              <a:extLst>
                <a:ext uri="{63B3BB69-23CF-44E3-9099-C40C66FF867C}">
                  <a14:compatExt spid="_x0000_s176083"/>
                </a:ext>
                <a:ext uri="{FF2B5EF4-FFF2-40B4-BE49-F238E27FC236}">
                  <a16:creationId xmlns:a16="http://schemas.microsoft.com/office/drawing/2014/main" id="{00000000-0008-0000-0700-0000D3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422</xdr:row>
          <xdr:rowOff>76200</xdr:rowOff>
        </xdr:from>
        <xdr:to>
          <xdr:col>6</xdr:col>
          <xdr:colOff>946150</xdr:colOff>
          <xdr:row>422</xdr:row>
          <xdr:rowOff>298450</xdr:rowOff>
        </xdr:to>
        <xdr:sp macro="" textlink="">
          <xdr:nvSpPr>
            <xdr:cNvPr id="176084" name="Drop Down 4052" hidden="1">
              <a:extLst>
                <a:ext uri="{63B3BB69-23CF-44E3-9099-C40C66FF867C}">
                  <a14:compatExt spid="_x0000_s176084"/>
                </a:ext>
                <a:ext uri="{FF2B5EF4-FFF2-40B4-BE49-F238E27FC236}">
                  <a16:creationId xmlns:a16="http://schemas.microsoft.com/office/drawing/2014/main" id="{00000000-0008-0000-0700-0000D4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426</xdr:row>
          <xdr:rowOff>76200</xdr:rowOff>
        </xdr:from>
        <xdr:to>
          <xdr:col>6</xdr:col>
          <xdr:colOff>946150</xdr:colOff>
          <xdr:row>426</xdr:row>
          <xdr:rowOff>298450</xdr:rowOff>
        </xdr:to>
        <xdr:sp macro="" textlink="">
          <xdr:nvSpPr>
            <xdr:cNvPr id="176086" name="Drop Down 4054" hidden="1">
              <a:extLst>
                <a:ext uri="{63B3BB69-23CF-44E3-9099-C40C66FF867C}">
                  <a14:compatExt spid="_x0000_s176086"/>
                </a:ext>
                <a:ext uri="{FF2B5EF4-FFF2-40B4-BE49-F238E27FC236}">
                  <a16:creationId xmlns:a16="http://schemas.microsoft.com/office/drawing/2014/main" id="{00000000-0008-0000-0700-0000D6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430</xdr:row>
          <xdr:rowOff>76200</xdr:rowOff>
        </xdr:from>
        <xdr:to>
          <xdr:col>6</xdr:col>
          <xdr:colOff>946150</xdr:colOff>
          <xdr:row>430</xdr:row>
          <xdr:rowOff>298450</xdr:rowOff>
        </xdr:to>
        <xdr:sp macro="" textlink="">
          <xdr:nvSpPr>
            <xdr:cNvPr id="176090" name="Drop Down 4058" hidden="1">
              <a:extLst>
                <a:ext uri="{63B3BB69-23CF-44E3-9099-C40C66FF867C}">
                  <a14:compatExt spid="_x0000_s176090"/>
                </a:ext>
                <a:ext uri="{FF2B5EF4-FFF2-40B4-BE49-F238E27FC236}">
                  <a16:creationId xmlns:a16="http://schemas.microsoft.com/office/drawing/2014/main" id="{00000000-0008-0000-0700-0000DA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433</xdr:row>
          <xdr:rowOff>76200</xdr:rowOff>
        </xdr:from>
        <xdr:to>
          <xdr:col>6</xdr:col>
          <xdr:colOff>946150</xdr:colOff>
          <xdr:row>433</xdr:row>
          <xdr:rowOff>298450</xdr:rowOff>
        </xdr:to>
        <xdr:sp macro="" textlink="">
          <xdr:nvSpPr>
            <xdr:cNvPr id="176092" name="Drop Down 4060" hidden="1">
              <a:extLst>
                <a:ext uri="{63B3BB69-23CF-44E3-9099-C40C66FF867C}">
                  <a14:compatExt spid="_x0000_s176092"/>
                </a:ext>
                <a:ext uri="{FF2B5EF4-FFF2-40B4-BE49-F238E27FC236}">
                  <a16:creationId xmlns:a16="http://schemas.microsoft.com/office/drawing/2014/main" id="{00000000-0008-0000-0700-0000DC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448</xdr:row>
          <xdr:rowOff>76200</xdr:rowOff>
        </xdr:from>
        <xdr:to>
          <xdr:col>6</xdr:col>
          <xdr:colOff>946150</xdr:colOff>
          <xdr:row>448</xdr:row>
          <xdr:rowOff>298450</xdr:rowOff>
        </xdr:to>
        <xdr:sp macro="" textlink="">
          <xdr:nvSpPr>
            <xdr:cNvPr id="176103" name="Drop Down 4071" hidden="1">
              <a:extLst>
                <a:ext uri="{63B3BB69-23CF-44E3-9099-C40C66FF867C}">
                  <a14:compatExt spid="_x0000_s176103"/>
                </a:ext>
                <a:ext uri="{FF2B5EF4-FFF2-40B4-BE49-F238E27FC236}">
                  <a16:creationId xmlns:a16="http://schemas.microsoft.com/office/drawing/2014/main" id="{00000000-0008-0000-0700-0000E7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449</xdr:row>
          <xdr:rowOff>76200</xdr:rowOff>
        </xdr:from>
        <xdr:to>
          <xdr:col>6</xdr:col>
          <xdr:colOff>946150</xdr:colOff>
          <xdr:row>449</xdr:row>
          <xdr:rowOff>298450</xdr:rowOff>
        </xdr:to>
        <xdr:sp macro="" textlink="">
          <xdr:nvSpPr>
            <xdr:cNvPr id="176104" name="Drop Down 4072" hidden="1">
              <a:extLst>
                <a:ext uri="{63B3BB69-23CF-44E3-9099-C40C66FF867C}">
                  <a14:compatExt spid="_x0000_s176104"/>
                </a:ext>
                <a:ext uri="{FF2B5EF4-FFF2-40B4-BE49-F238E27FC236}">
                  <a16:creationId xmlns:a16="http://schemas.microsoft.com/office/drawing/2014/main" id="{00000000-0008-0000-0700-0000E8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455</xdr:row>
          <xdr:rowOff>76200</xdr:rowOff>
        </xdr:from>
        <xdr:to>
          <xdr:col>6</xdr:col>
          <xdr:colOff>946150</xdr:colOff>
          <xdr:row>455</xdr:row>
          <xdr:rowOff>298450</xdr:rowOff>
        </xdr:to>
        <xdr:sp macro="" textlink="">
          <xdr:nvSpPr>
            <xdr:cNvPr id="176108" name="Drop Down 4076" hidden="1">
              <a:extLst>
                <a:ext uri="{63B3BB69-23CF-44E3-9099-C40C66FF867C}">
                  <a14:compatExt spid="_x0000_s176108"/>
                </a:ext>
                <a:ext uri="{FF2B5EF4-FFF2-40B4-BE49-F238E27FC236}">
                  <a16:creationId xmlns:a16="http://schemas.microsoft.com/office/drawing/2014/main" id="{00000000-0008-0000-0700-0000EC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457</xdr:row>
          <xdr:rowOff>76200</xdr:rowOff>
        </xdr:from>
        <xdr:to>
          <xdr:col>6</xdr:col>
          <xdr:colOff>946150</xdr:colOff>
          <xdr:row>457</xdr:row>
          <xdr:rowOff>298450</xdr:rowOff>
        </xdr:to>
        <xdr:sp macro="" textlink="">
          <xdr:nvSpPr>
            <xdr:cNvPr id="176109" name="Drop Down 4077" hidden="1">
              <a:extLst>
                <a:ext uri="{63B3BB69-23CF-44E3-9099-C40C66FF867C}">
                  <a14:compatExt spid="_x0000_s176109"/>
                </a:ext>
                <a:ext uri="{FF2B5EF4-FFF2-40B4-BE49-F238E27FC236}">
                  <a16:creationId xmlns:a16="http://schemas.microsoft.com/office/drawing/2014/main" id="{00000000-0008-0000-0700-0000ED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458</xdr:row>
          <xdr:rowOff>76200</xdr:rowOff>
        </xdr:from>
        <xdr:to>
          <xdr:col>6</xdr:col>
          <xdr:colOff>946150</xdr:colOff>
          <xdr:row>458</xdr:row>
          <xdr:rowOff>298450</xdr:rowOff>
        </xdr:to>
        <xdr:sp macro="" textlink="">
          <xdr:nvSpPr>
            <xdr:cNvPr id="176110" name="Drop Down 4078" hidden="1">
              <a:extLst>
                <a:ext uri="{63B3BB69-23CF-44E3-9099-C40C66FF867C}">
                  <a14:compatExt spid="_x0000_s176110"/>
                </a:ext>
                <a:ext uri="{FF2B5EF4-FFF2-40B4-BE49-F238E27FC236}">
                  <a16:creationId xmlns:a16="http://schemas.microsoft.com/office/drawing/2014/main" id="{00000000-0008-0000-0700-0000EE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459</xdr:row>
          <xdr:rowOff>76200</xdr:rowOff>
        </xdr:from>
        <xdr:to>
          <xdr:col>6</xdr:col>
          <xdr:colOff>946150</xdr:colOff>
          <xdr:row>459</xdr:row>
          <xdr:rowOff>298450</xdr:rowOff>
        </xdr:to>
        <xdr:sp macro="" textlink="">
          <xdr:nvSpPr>
            <xdr:cNvPr id="176111" name="Drop Down 4079" hidden="1">
              <a:extLst>
                <a:ext uri="{63B3BB69-23CF-44E3-9099-C40C66FF867C}">
                  <a14:compatExt spid="_x0000_s176111"/>
                </a:ext>
                <a:ext uri="{FF2B5EF4-FFF2-40B4-BE49-F238E27FC236}">
                  <a16:creationId xmlns:a16="http://schemas.microsoft.com/office/drawing/2014/main" id="{00000000-0008-0000-0700-0000EF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460</xdr:row>
          <xdr:rowOff>76200</xdr:rowOff>
        </xdr:from>
        <xdr:to>
          <xdr:col>6</xdr:col>
          <xdr:colOff>946150</xdr:colOff>
          <xdr:row>460</xdr:row>
          <xdr:rowOff>298450</xdr:rowOff>
        </xdr:to>
        <xdr:sp macro="" textlink="">
          <xdr:nvSpPr>
            <xdr:cNvPr id="176112" name="Drop Down 4080" hidden="1">
              <a:extLst>
                <a:ext uri="{63B3BB69-23CF-44E3-9099-C40C66FF867C}">
                  <a14:compatExt spid="_x0000_s176112"/>
                </a:ext>
                <a:ext uri="{FF2B5EF4-FFF2-40B4-BE49-F238E27FC236}">
                  <a16:creationId xmlns:a16="http://schemas.microsoft.com/office/drawing/2014/main" id="{00000000-0008-0000-0700-0000F0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487</xdr:row>
          <xdr:rowOff>76200</xdr:rowOff>
        </xdr:from>
        <xdr:to>
          <xdr:col>6</xdr:col>
          <xdr:colOff>946150</xdr:colOff>
          <xdr:row>487</xdr:row>
          <xdr:rowOff>298450</xdr:rowOff>
        </xdr:to>
        <xdr:sp macro="" textlink="">
          <xdr:nvSpPr>
            <xdr:cNvPr id="189447" name="Drop Down 4103" hidden="1">
              <a:extLst>
                <a:ext uri="{63B3BB69-23CF-44E3-9099-C40C66FF867C}">
                  <a14:compatExt spid="_x0000_s189447"/>
                </a:ext>
                <a:ext uri="{FF2B5EF4-FFF2-40B4-BE49-F238E27FC236}">
                  <a16:creationId xmlns:a16="http://schemas.microsoft.com/office/drawing/2014/main" id="{00000000-0008-0000-0700-000007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488</xdr:row>
          <xdr:rowOff>76200</xdr:rowOff>
        </xdr:from>
        <xdr:to>
          <xdr:col>6</xdr:col>
          <xdr:colOff>946150</xdr:colOff>
          <xdr:row>488</xdr:row>
          <xdr:rowOff>298450</xdr:rowOff>
        </xdr:to>
        <xdr:sp macro="" textlink="">
          <xdr:nvSpPr>
            <xdr:cNvPr id="189448" name="Drop Down 4104" hidden="1">
              <a:extLst>
                <a:ext uri="{63B3BB69-23CF-44E3-9099-C40C66FF867C}">
                  <a14:compatExt spid="_x0000_s189448"/>
                </a:ext>
                <a:ext uri="{FF2B5EF4-FFF2-40B4-BE49-F238E27FC236}">
                  <a16:creationId xmlns:a16="http://schemas.microsoft.com/office/drawing/2014/main" id="{00000000-0008-0000-0700-000008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490</xdr:row>
          <xdr:rowOff>76200</xdr:rowOff>
        </xdr:from>
        <xdr:to>
          <xdr:col>6</xdr:col>
          <xdr:colOff>946150</xdr:colOff>
          <xdr:row>490</xdr:row>
          <xdr:rowOff>298450</xdr:rowOff>
        </xdr:to>
        <xdr:sp macro="" textlink="">
          <xdr:nvSpPr>
            <xdr:cNvPr id="189449" name="Drop Down 4105" hidden="1">
              <a:extLst>
                <a:ext uri="{63B3BB69-23CF-44E3-9099-C40C66FF867C}">
                  <a14:compatExt spid="_x0000_s189449"/>
                </a:ext>
                <a:ext uri="{FF2B5EF4-FFF2-40B4-BE49-F238E27FC236}">
                  <a16:creationId xmlns:a16="http://schemas.microsoft.com/office/drawing/2014/main" id="{00000000-0008-0000-0700-000009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491</xdr:row>
          <xdr:rowOff>76200</xdr:rowOff>
        </xdr:from>
        <xdr:to>
          <xdr:col>6</xdr:col>
          <xdr:colOff>946150</xdr:colOff>
          <xdr:row>491</xdr:row>
          <xdr:rowOff>298450</xdr:rowOff>
        </xdr:to>
        <xdr:sp macro="" textlink="">
          <xdr:nvSpPr>
            <xdr:cNvPr id="189450" name="Drop Down 4106" hidden="1">
              <a:extLst>
                <a:ext uri="{63B3BB69-23CF-44E3-9099-C40C66FF867C}">
                  <a14:compatExt spid="_x0000_s189450"/>
                </a:ext>
                <a:ext uri="{FF2B5EF4-FFF2-40B4-BE49-F238E27FC236}">
                  <a16:creationId xmlns:a16="http://schemas.microsoft.com/office/drawing/2014/main" id="{00000000-0008-0000-0700-00000A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492</xdr:row>
          <xdr:rowOff>76200</xdr:rowOff>
        </xdr:from>
        <xdr:to>
          <xdr:col>6</xdr:col>
          <xdr:colOff>946150</xdr:colOff>
          <xdr:row>492</xdr:row>
          <xdr:rowOff>298450</xdr:rowOff>
        </xdr:to>
        <xdr:sp macro="" textlink="">
          <xdr:nvSpPr>
            <xdr:cNvPr id="189451" name="Drop Down 4107" hidden="1">
              <a:extLst>
                <a:ext uri="{63B3BB69-23CF-44E3-9099-C40C66FF867C}">
                  <a14:compatExt spid="_x0000_s189451"/>
                </a:ext>
                <a:ext uri="{FF2B5EF4-FFF2-40B4-BE49-F238E27FC236}">
                  <a16:creationId xmlns:a16="http://schemas.microsoft.com/office/drawing/2014/main" id="{00000000-0008-0000-0700-00000B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541</xdr:row>
          <xdr:rowOff>76200</xdr:rowOff>
        </xdr:from>
        <xdr:to>
          <xdr:col>6</xdr:col>
          <xdr:colOff>946150</xdr:colOff>
          <xdr:row>541</xdr:row>
          <xdr:rowOff>298450</xdr:rowOff>
        </xdr:to>
        <xdr:sp macro="" textlink="">
          <xdr:nvSpPr>
            <xdr:cNvPr id="189470" name="Drop Down 4126" hidden="1">
              <a:extLst>
                <a:ext uri="{63B3BB69-23CF-44E3-9099-C40C66FF867C}">
                  <a14:compatExt spid="_x0000_s189470"/>
                </a:ext>
                <a:ext uri="{FF2B5EF4-FFF2-40B4-BE49-F238E27FC236}">
                  <a16:creationId xmlns:a16="http://schemas.microsoft.com/office/drawing/2014/main" id="{00000000-0008-0000-0700-00001E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543</xdr:row>
          <xdr:rowOff>76200</xdr:rowOff>
        </xdr:from>
        <xdr:to>
          <xdr:col>6</xdr:col>
          <xdr:colOff>946150</xdr:colOff>
          <xdr:row>543</xdr:row>
          <xdr:rowOff>298450</xdr:rowOff>
        </xdr:to>
        <xdr:sp macro="" textlink="">
          <xdr:nvSpPr>
            <xdr:cNvPr id="189472" name="Drop Down 4128" hidden="1">
              <a:extLst>
                <a:ext uri="{63B3BB69-23CF-44E3-9099-C40C66FF867C}">
                  <a14:compatExt spid="_x0000_s189472"/>
                </a:ext>
                <a:ext uri="{FF2B5EF4-FFF2-40B4-BE49-F238E27FC236}">
                  <a16:creationId xmlns:a16="http://schemas.microsoft.com/office/drawing/2014/main" id="{00000000-0008-0000-0700-000020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545</xdr:row>
          <xdr:rowOff>76200</xdr:rowOff>
        </xdr:from>
        <xdr:to>
          <xdr:col>6</xdr:col>
          <xdr:colOff>946150</xdr:colOff>
          <xdr:row>545</xdr:row>
          <xdr:rowOff>298450</xdr:rowOff>
        </xdr:to>
        <xdr:sp macro="" textlink="">
          <xdr:nvSpPr>
            <xdr:cNvPr id="189474" name="Drop Down 4130" hidden="1">
              <a:extLst>
                <a:ext uri="{63B3BB69-23CF-44E3-9099-C40C66FF867C}">
                  <a14:compatExt spid="_x0000_s189474"/>
                </a:ext>
                <a:ext uri="{FF2B5EF4-FFF2-40B4-BE49-F238E27FC236}">
                  <a16:creationId xmlns:a16="http://schemas.microsoft.com/office/drawing/2014/main" id="{00000000-0008-0000-0700-000022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552</xdr:row>
          <xdr:rowOff>76200</xdr:rowOff>
        </xdr:from>
        <xdr:to>
          <xdr:col>6</xdr:col>
          <xdr:colOff>946150</xdr:colOff>
          <xdr:row>552</xdr:row>
          <xdr:rowOff>298450</xdr:rowOff>
        </xdr:to>
        <xdr:sp macro="" textlink="">
          <xdr:nvSpPr>
            <xdr:cNvPr id="189481" name="Drop Down 4137" hidden="1">
              <a:extLst>
                <a:ext uri="{63B3BB69-23CF-44E3-9099-C40C66FF867C}">
                  <a14:compatExt spid="_x0000_s189481"/>
                </a:ext>
                <a:ext uri="{FF2B5EF4-FFF2-40B4-BE49-F238E27FC236}">
                  <a16:creationId xmlns:a16="http://schemas.microsoft.com/office/drawing/2014/main" id="{00000000-0008-0000-0700-000029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558</xdr:row>
          <xdr:rowOff>76200</xdr:rowOff>
        </xdr:from>
        <xdr:to>
          <xdr:col>6</xdr:col>
          <xdr:colOff>946150</xdr:colOff>
          <xdr:row>558</xdr:row>
          <xdr:rowOff>298450</xdr:rowOff>
        </xdr:to>
        <xdr:sp macro="" textlink="">
          <xdr:nvSpPr>
            <xdr:cNvPr id="189487" name="Drop Down 4143" hidden="1">
              <a:extLst>
                <a:ext uri="{63B3BB69-23CF-44E3-9099-C40C66FF867C}">
                  <a14:compatExt spid="_x0000_s189487"/>
                </a:ext>
                <a:ext uri="{FF2B5EF4-FFF2-40B4-BE49-F238E27FC236}">
                  <a16:creationId xmlns:a16="http://schemas.microsoft.com/office/drawing/2014/main" id="{00000000-0008-0000-0700-00002F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570</xdr:row>
          <xdr:rowOff>76200</xdr:rowOff>
        </xdr:from>
        <xdr:to>
          <xdr:col>6</xdr:col>
          <xdr:colOff>946150</xdr:colOff>
          <xdr:row>570</xdr:row>
          <xdr:rowOff>298450</xdr:rowOff>
        </xdr:to>
        <xdr:sp macro="" textlink="">
          <xdr:nvSpPr>
            <xdr:cNvPr id="189497" name="Drop Down 4153" hidden="1">
              <a:extLst>
                <a:ext uri="{63B3BB69-23CF-44E3-9099-C40C66FF867C}">
                  <a14:compatExt spid="_x0000_s189497"/>
                </a:ext>
                <a:ext uri="{FF2B5EF4-FFF2-40B4-BE49-F238E27FC236}">
                  <a16:creationId xmlns:a16="http://schemas.microsoft.com/office/drawing/2014/main" id="{00000000-0008-0000-0700-000039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577</xdr:row>
          <xdr:rowOff>76200</xdr:rowOff>
        </xdr:from>
        <xdr:to>
          <xdr:col>6</xdr:col>
          <xdr:colOff>946150</xdr:colOff>
          <xdr:row>577</xdr:row>
          <xdr:rowOff>298450</xdr:rowOff>
        </xdr:to>
        <xdr:sp macro="" textlink="">
          <xdr:nvSpPr>
            <xdr:cNvPr id="189504" name="Drop Down 4160" hidden="1">
              <a:extLst>
                <a:ext uri="{63B3BB69-23CF-44E3-9099-C40C66FF867C}">
                  <a14:compatExt spid="_x0000_s189504"/>
                </a:ext>
                <a:ext uri="{FF2B5EF4-FFF2-40B4-BE49-F238E27FC236}">
                  <a16:creationId xmlns:a16="http://schemas.microsoft.com/office/drawing/2014/main" id="{00000000-0008-0000-0700-000040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581</xdr:row>
          <xdr:rowOff>76200</xdr:rowOff>
        </xdr:from>
        <xdr:to>
          <xdr:col>6</xdr:col>
          <xdr:colOff>946150</xdr:colOff>
          <xdr:row>581</xdr:row>
          <xdr:rowOff>298450</xdr:rowOff>
        </xdr:to>
        <xdr:sp macro="" textlink="">
          <xdr:nvSpPr>
            <xdr:cNvPr id="189508" name="Drop Down 4164" hidden="1">
              <a:extLst>
                <a:ext uri="{63B3BB69-23CF-44E3-9099-C40C66FF867C}">
                  <a14:compatExt spid="_x0000_s189508"/>
                </a:ext>
                <a:ext uri="{FF2B5EF4-FFF2-40B4-BE49-F238E27FC236}">
                  <a16:creationId xmlns:a16="http://schemas.microsoft.com/office/drawing/2014/main" id="{00000000-0008-0000-0700-000044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597</xdr:row>
          <xdr:rowOff>76200</xdr:rowOff>
        </xdr:from>
        <xdr:to>
          <xdr:col>6</xdr:col>
          <xdr:colOff>946150</xdr:colOff>
          <xdr:row>597</xdr:row>
          <xdr:rowOff>298450</xdr:rowOff>
        </xdr:to>
        <xdr:sp macro="" textlink="">
          <xdr:nvSpPr>
            <xdr:cNvPr id="189522" name="Drop Down 4178" hidden="1">
              <a:extLst>
                <a:ext uri="{63B3BB69-23CF-44E3-9099-C40C66FF867C}">
                  <a14:compatExt spid="_x0000_s189522"/>
                </a:ext>
                <a:ext uri="{FF2B5EF4-FFF2-40B4-BE49-F238E27FC236}">
                  <a16:creationId xmlns:a16="http://schemas.microsoft.com/office/drawing/2014/main" id="{00000000-0008-0000-0700-000052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603</xdr:row>
          <xdr:rowOff>76200</xdr:rowOff>
        </xdr:from>
        <xdr:to>
          <xdr:col>6</xdr:col>
          <xdr:colOff>946150</xdr:colOff>
          <xdr:row>603</xdr:row>
          <xdr:rowOff>298450</xdr:rowOff>
        </xdr:to>
        <xdr:sp macro="" textlink="">
          <xdr:nvSpPr>
            <xdr:cNvPr id="189528" name="Drop Down 4184" hidden="1">
              <a:extLst>
                <a:ext uri="{63B3BB69-23CF-44E3-9099-C40C66FF867C}">
                  <a14:compatExt spid="_x0000_s189528"/>
                </a:ext>
                <a:ext uri="{FF2B5EF4-FFF2-40B4-BE49-F238E27FC236}">
                  <a16:creationId xmlns:a16="http://schemas.microsoft.com/office/drawing/2014/main" id="{00000000-0008-0000-0700-000058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610</xdr:row>
          <xdr:rowOff>76200</xdr:rowOff>
        </xdr:from>
        <xdr:to>
          <xdr:col>6</xdr:col>
          <xdr:colOff>946150</xdr:colOff>
          <xdr:row>610</xdr:row>
          <xdr:rowOff>298450</xdr:rowOff>
        </xdr:to>
        <xdr:sp macro="" textlink="">
          <xdr:nvSpPr>
            <xdr:cNvPr id="189533" name="Drop Down 4189" hidden="1">
              <a:extLst>
                <a:ext uri="{63B3BB69-23CF-44E3-9099-C40C66FF867C}">
                  <a14:compatExt spid="_x0000_s189533"/>
                </a:ext>
                <a:ext uri="{FF2B5EF4-FFF2-40B4-BE49-F238E27FC236}">
                  <a16:creationId xmlns:a16="http://schemas.microsoft.com/office/drawing/2014/main" id="{00000000-0008-0000-0700-00005D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613</xdr:row>
          <xdr:rowOff>76200</xdr:rowOff>
        </xdr:from>
        <xdr:to>
          <xdr:col>6</xdr:col>
          <xdr:colOff>946150</xdr:colOff>
          <xdr:row>613</xdr:row>
          <xdr:rowOff>298450</xdr:rowOff>
        </xdr:to>
        <xdr:sp macro="" textlink="">
          <xdr:nvSpPr>
            <xdr:cNvPr id="189536" name="Drop Down 4192" hidden="1">
              <a:extLst>
                <a:ext uri="{63B3BB69-23CF-44E3-9099-C40C66FF867C}">
                  <a14:compatExt spid="_x0000_s189536"/>
                </a:ext>
                <a:ext uri="{FF2B5EF4-FFF2-40B4-BE49-F238E27FC236}">
                  <a16:creationId xmlns:a16="http://schemas.microsoft.com/office/drawing/2014/main" id="{00000000-0008-0000-0700-000060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615</xdr:row>
          <xdr:rowOff>76200</xdr:rowOff>
        </xdr:from>
        <xdr:to>
          <xdr:col>6</xdr:col>
          <xdr:colOff>946150</xdr:colOff>
          <xdr:row>615</xdr:row>
          <xdr:rowOff>298450</xdr:rowOff>
        </xdr:to>
        <xdr:sp macro="" textlink="">
          <xdr:nvSpPr>
            <xdr:cNvPr id="189538" name="Drop Down 4194" hidden="1">
              <a:extLst>
                <a:ext uri="{63B3BB69-23CF-44E3-9099-C40C66FF867C}">
                  <a14:compatExt spid="_x0000_s189538"/>
                </a:ext>
                <a:ext uri="{FF2B5EF4-FFF2-40B4-BE49-F238E27FC236}">
                  <a16:creationId xmlns:a16="http://schemas.microsoft.com/office/drawing/2014/main" id="{00000000-0008-0000-0700-000062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620</xdr:row>
          <xdr:rowOff>76200</xdr:rowOff>
        </xdr:from>
        <xdr:to>
          <xdr:col>6</xdr:col>
          <xdr:colOff>946150</xdr:colOff>
          <xdr:row>620</xdr:row>
          <xdr:rowOff>298450</xdr:rowOff>
        </xdr:to>
        <xdr:sp macro="" textlink="">
          <xdr:nvSpPr>
            <xdr:cNvPr id="189543" name="Drop Down 4199" hidden="1">
              <a:extLst>
                <a:ext uri="{63B3BB69-23CF-44E3-9099-C40C66FF867C}">
                  <a14:compatExt spid="_x0000_s189543"/>
                </a:ext>
                <a:ext uri="{FF2B5EF4-FFF2-40B4-BE49-F238E27FC236}">
                  <a16:creationId xmlns:a16="http://schemas.microsoft.com/office/drawing/2014/main" id="{00000000-0008-0000-0700-000067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628</xdr:row>
          <xdr:rowOff>76200</xdr:rowOff>
        </xdr:from>
        <xdr:to>
          <xdr:col>6</xdr:col>
          <xdr:colOff>946150</xdr:colOff>
          <xdr:row>628</xdr:row>
          <xdr:rowOff>298450</xdr:rowOff>
        </xdr:to>
        <xdr:sp macro="" textlink="">
          <xdr:nvSpPr>
            <xdr:cNvPr id="189549" name="Drop Down 4205" hidden="1">
              <a:extLst>
                <a:ext uri="{63B3BB69-23CF-44E3-9099-C40C66FF867C}">
                  <a14:compatExt spid="_x0000_s189549"/>
                </a:ext>
                <a:ext uri="{FF2B5EF4-FFF2-40B4-BE49-F238E27FC236}">
                  <a16:creationId xmlns:a16="http://schemas.microsoft.com/office/drawing/2014/main" id="{00000000-0008-0000-0700-00006D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629</xdr:row>
          <xdr:rowOff>76200</xdr:rowOff>
        </xdr:from>
        <xdr:to>
          <xdr:col>6</xdr:col>
          <xdr:colOff>946150</xdr:colOff>
          <xdr:row>629</xdr:row>
          <xdr:rowOff>298450</xdr:rowOff>
        </xdr:to>
        <xdr:sp macro="" textlink="">
          <xdr:nvSpPr>
            <xdr:cNvPr id="189550" name="Drop Down 4206" hidden="1">
              <a:extLst>
                <a:ext uri="{63B3BB69-23CF-44E3-9099-C40C66FF867C}">
                  <a14:compatExt spid="_x0000_s189550"/>
                </a:ext>
                <a:ext uri="{FF2B5EF4-FFF2-40B4-BE49-F238E27FC236}">
                  <a16:creationId xmlns:a16="http://schemas.microsoft.com/office/drawing/2014/main" id="{00000000-0008-0000-0700-00006E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630</xdr:row>
          <xdr:rowOff>76200</xdr:rowOff>
        </xdr:from>
        <xdr:to>
          <xdr:col>6</xdr:col>
          <xdr:colOff>946150</xdr:colOff>
          <xdr:row>630</xdr:row>
          <xdr:rowOff>298450</xdr:rowOff>
        </xdr:to>
        <xdr:sp macro="" textlink="">
          <xdr:nvSpPr>
            <xdr:cNvPr id="189551" name="Drop Down 4207" hidden="1">
              <a:extLst>
                <a:ext uri="{63B3BB69-23CF-44E3-9099-C40C66FF867C}">
                  <a14:compatExt spid="_x0000_s189551"/>
                </a:ext>
                <a:ext uri="{FF2B5EF4-FFF2-40B4-BE49-F238E27FC236}">
                  <a16:creationId xmlns:a16="http://schemas.microsoft.com/office/drawing/2014/main" id="{00000000-0008-0000-0700-00006F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631</xdr:row>
          <xdr:rowOff>76200</xdr:rowOff>
        </xdr:from>
        <xdr:to>
          <xdr:col>6</xdr:col>
          <xdr:colOff>946150</xdr:colOff>
          <xdr:row>631</xdr:row>
          <xdr:rowOff>298450</xdr:rowOff>
        </xdr:to>
        <xdr:sp macro="" textlink="">
          <xdr:nvSpPr>
            <xdr:cNvPr id="189552" name="Drop Down 4208" hidden="1">
              <a:extLst>
                <a:ext uri="{63B3BB69-23CF-44E3-9099-C40C66FF867C}">
                  <a14:compatExt spid="_x0000_s189552"/>
                </a:ext>
                <a:ext uri="{FF2B5EF4-FFF2-40B4-BE49-F238E27FC236}">
                  <a16:creationId xmlns:a16="http://schemas.microsoft.com/office/drawing/2014/main" id="{00000000-0008-0000-0700-000070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632</xdr:row>
          <xdr:rowOff>76200</xdr:rowOff>
        </xdr:from>
        <xdr:to>
          <xdr:col>6</xdr:col>
          <xdr:colOff>946150</xdr:colOff>
          <xdr:row>632</xdr:row>
          <xdr:rowOff>298450</xdr:rowOff>
        </xdr:to>
        <xdr:sp macro="" textlink="">
          <xdr:nvSpPr>
            <xdr:cNvPr id="189553" name="Drop Down 4209" hidden="1">
              <a:extLst>
                <a:ext uri="{63B3BB69-23CF-44E3-9099-C40C66FF867C}">
                  <a14:compatExt spid="_x0000_s189553"/>
                </a:ext>
                <a:ext uri="{FF2B5EF4-FFF2-40B4-BE49-F238E27FC236}">
                  <a16:creationId xmlns:a16="http://schemas.microsoft.com/office/drawing/2014/main" id="{00000000-0008-0000-0700-000071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655</xdr:row>
          <xdr:rowOff>76200</xdr:rowOff>
        </xdr:from>
        <xdr:to>
          <xdr:col>6</xdr:col>
          <xdr:colOff>946150</xdr:colOff>
          <xdr:row>655</xdr:row>
          <xdr:rowOff>298450</xdr:rowOff>
        </xdr:to>
        <xdr:sp macro="" textlink="">
          <xdr:nvSpPr>
            <xdr:cNvPr id="189573" name="Drop Down 4229" hidden="1">
              <a:extLst>
                <a:ext uri="{63B3BB69-23CF-44E3-9099-C40C66FF867C}">
                  <a14:compatExt spid="_x0000_s189573"/>
                </a:ext>
                <a:ext uri="{FF2B5EF4-FFF2-40B4-BE49-F238E27FC236}">
                  <a16:creationId xmlns:a16="http://schemas.microsoft.com/office/drawing/2014/main" id="{00000000-0008-0000-0700-000085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660</xdr:row>
          <xdr:rowOff>76200</xdr:rowOff>
        </xdr:from>
        <xdr:to>
          <xdr:col>6</xdr:col>
          <xdr:colOff>946150</xdr:colOff>
          <xdr:row>660</xdr:row>
          <xdr:rowOff>298450</xdr:rowOff>
        </xdr:to>
        <xdr:sp macro="" textlink="">
          <xdr:nvSpPr>
            <xdr:cNvPr id="189578" name="Drop Down 4234" hidden="1">
              <a:extLst>
                <a:ext uri="{63B3BB69-23CF-44E3-9099-C40C66FF867C}">
                  <a14:compatExt spid="_x0000_s189578"/>
                </a:ext>
                <a:ext uri="{FF2B5EF4-FFF2-40B4-BE49-F238E27FC236}">
                  <a16:creationId xmlns:a16="http://schemas.microsoft.com/office/drawing/2014/main" id="{00000000-0008-0000-0700-00008A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664</xdr:row>
          <xdr:rowOff>76200</xdr:rowOff>
        </xdr:from>
        <xdr:to>
          <xdr:col>6</xdr:col>
          <xdr:colOff>946150</xdr:colOff>
          <xdr:row>664</xdr:row>
          <xdr:rowOff>298450</xdr:rowOff>
        </xdr:to>
        <xdr:sp macro="" textlink="">
          <xdr:nvSpPr>
            <xdr:cNvPr id="189582" name="Drop Down 4238" hidden="1">
              <a:extLst>
                <a:ext uri="{63B3BB69-23CF-44E3-9099-C40C66FF867C}">
                  <a14:compatExt spid="_x0000_s189582"/>
                </a:ext>
                <a:ext uri="{FF2B5EF4-FFF2-40B4-BE49-F238E27FC236}">
                  <a16:creationId xmlns:a16="http://schemas.microsoft.com/office/drawing/2014/main" id="{00000000-0008-0000-0700-00008E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665</xdr:row>
          <xdr:rowOff>76200</xdr:rowOff>
        </xdr:from>
        <xdr:to>
          <xdr:col>6</xdr:col>
          <xdr:colOff>946150</xdr:colOff>
          <xdr:row>665</xdr:row>
          <xdr:rowOff>298450</xdr:rowOff>
        </xdr:to>
        <xdr:sp macro="" textlink="">
          <xdr:nvSpPr>
            <xdr:cNvPr id="189583" name="Drop Down 4239" hidden="1">
              <a:extLst>
                <a:ext uri="{63B3BB69-23CF-44E3-9099-C40C66FF867C}">
                  <a14:compatExt spid="_x0000_s189583"/>
                </a:ext>
                <a:ext uri="{FF2B5EF4-FFF2-40B4-BE49-F238E27FC236}">
                  <a16:creationId xmlns:a16="http://schemas.microsoft.com/office/drawing/2014/main" id="{00000000-0008-0000-0700-00008F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666</xdr:row>
          <xdr:rowOff>76200</xdr:rowOff>
        </xdr:from>
        <xdr:to>
          <xdr:col>6</xdr:col>
          <xdr:colOff>946150</xdr:colOff>
          <xdr:row>666</xdr:row>
          <xdr:rowOff>298450</xdr:rowOff>
        </xdr:to>
        <xdr:sp macro="" textlink="">
          <xdr:nvSpPr>
            <xdr:cNvPr id="189584" name="Drop Down 4240" hidden="1">
              <a:extLst>
                <a:ext uri="{63B3BB69-23CF-44E3-9099-C40C66FF867C}">
                  <a14:compatExt spid="_x0000_s189584"/>
                </a:ext>
                <a:ext uri="{FF2B5EF4-FFF2-40B4-BE49-F238E27FC236}">
                  <a16:creationId xmlns:a16="http://schemas.microsoft.com/office/drawing/2014/main" id="{00000000-0008-0000-0700-000090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672</xdr:row>
          <xdr:rowOff>76200</xdr:rowOff>
        </xdr:from>
        <xdr:to>
          <xdr:col>6</xdr:col>
          <xdr:colOff>946150</xdr:colOff>
          <xdr:row>672</xdr:row>
          <xdr:rowOff>298450</xdr:rowOff>
        </xdr:to>
        <xdr:sp macro="" textlink="">
          <xdr:nvSpPr>
            <xdr:cNvPr id="189587" name="Drop Down 4243" hidden="1">
              <a:extLst>
                <a:ext uri="{63B3BB69-23CF-44E3-9099-C40C66FF867C}">
                  <a14:compatExt spid="_x0000_s189587"/>
                </a:ext>
                <a:ext uri="{FF2B5EF4-FFF2-40B4-BE49-F238E27FC236}">
                  <a16:creationId xmlns:a16="http://schemas.microsoft.com/office/drawing/2014/main" id="{00000000-0008-0000-0700-000093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677</xdr:row>
          <xdr:rowOff>76200</xdr:rowOff>
        </xdr:from>
        <xdr:to>
          <xdr:col>6</xdr:col>
          <xdr:colOff>946150</xdr:colOff>
          <xdr:row>677</xdr:row>
          <xdr:rowOff>298450</xdr:rowOff>
        </xdr:to>
        <xdr:sp macro="" textlink="">
          <xdr:nvSpPr>
            <xdr:cNvPr id="189592" name="Drop Down 4248" hidden="1">
              <a:extLst>
                <a:ext uri="{63B3BB69-23CF-44E3-9099-C40C66FF867C}">
                  <a14:compatExt spid="_x0000_s189592"/>
                </a:ext>
                <a:ext uri="{FF2B5EF4-FFF2-40B4-BE49-F238E27FC236}">
                  <a16:creationId xmlns:a16="http://schemas.microsoft.com/office/drawing/2014/main" id="{00000000-0008-0000-0700-000098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678</xdr:row>
          <xdr:rowOff>76200</xdr:rowOff>
        </xdr:from>
        <xdr:to>
          <xdr:col>6</xdr:col>
          <xdr:colOff>946150</xdr:colOff>
          <xdr:row>678</xdr:row>
          <xdr:rowOff>298450</xdr:rowOff>
        </xdr:to>
        <xdr:sp macro="" textlink="">
          <xdr:nvSpPr>
            <xdr:cNvPr id="189593" name="Drop Down 4249" hidden="1">
              <a:extLst>
                <a:ext uri="{63B3BB69-23CF-44E3-9099-C40C66FF867C}">
                  <a14:compatExt spid="_x0000_s189593"/>
                </a:ext>
                <a:ext uri="{FF2B5EF4-FFF2-40B4-BE49-F238E27FC236}">
                  <a16:creationId xmlns:a16="http://schemas.microsoft.com/office/drawing/2014/main" id="{00000000-0008-0000-0700-000099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679</xdr:row>
          <xdr:rowOff>76200</xdr:rowOff>
        </xdr:from>
        <xdr:to>
          <xdr:col>6</xdr:col>
          <xdr:colOff>946150</xdr:colOff>
          <xdr:row>679</xdr:row>
          <xdr:rowOff>298450</xdr:rowOff>
        </xdr:to>
        <xdr:sp macro="" textlink="">
          <xdr:nvSpPr>
            <xdr:cNvPr id="189594" name="Drop Down 4250" hidden="1">
              <a:extLst>
                <a:ext uri="{63B3BB69-23CF-44E3-9099-C40C66FF867C}">
                  <a14:compatExt spid="_x0000_s189594"/>
                </a:ext>
                <a:ext uri="{FF2B5EF4-FFF2-40B4-BE49-F238E27FC236}">
                  <a16:creationId xmlns:a16="http://schemas.microsoft.com/office/drawing/2014/main" id="{00000000-0008-0000-0700-00009A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680</xdr:row>
          <xdr:rowOff>76200</xdr:rowOff>
        </xdr:from>
        <xdr:to>
          <xdr:col>6</xdr:col>
          <xdr:colOff>946150</xdr:colOff>
          <xdr:row>680</xdr:row>
          <xdr:rowOff>298450</xdr:rowOff>
        </xdr:to>
        <xdr:sp macro="" textlink="">
          <xdr:nvSpPr>
            <xdr:cNvPr id="189595" name="Drop Down 4251" hidden="1">
              <a:extLst>
                <a:ext uri="{63B3BB69-23CF-44E3-9099-C40C66FF867C}">
                  <a14:compatExt spid="_x0000_s189595"/>
                </a:ext>
                <a:ext uri="{FF2B5EF4-FFF2-40B4-BE49-F238E27FC236}">
                  <a16:creationId xmlns:a16="http://schemas.microsoft.com/office/drawing/2014/main" id="{00000000-0008-0000-0700-00009B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681</xdr:row>
          <xdr:rowOff>76200</xdr:rowOff>
        </xdr:from>
        <xdr:to>
          <xdr:col>6</xdr:col>
          <xdr:colOff>946150</xdr:colOff>
          <xdr:row>681</xdr:row>
          <xdr:rowOff>298450</xdr:rowOff>
        </xdr:to>
        <xdr:sp macro="" textlink="">
          <xdr:nvSpPr>
            <xdr:cNvPr id="189596" name="Drop Down 4252" hidden="1">
              <a:extLst>
                <a:ext uri="{63B3BB69-23CF-44E3-9099-C40C66FF867C}">
                  <a14:compatExt spid="_x0000_s189596"/>
                </a:ext>
                <a:ext uri="{FF2B5EF4-FFF2-40B4-BE49-F238E27FC236}">
                  <a16:creationId xmlns:a16="http://schemas.microsoft.com/office/drawing/2014/main" id="{00000000-0008-0000-0700-00009C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690</xdr:row>
          <xdr:rowOff>76200</xdr:rowOff>
        </xdr:from>
        <xdr:to>
          <xdr:col>6</xdr:col>
          <xdr:colOff>946150</xdr:colOff>
          <xdr:row>690</xdr:row>
          <xdr:rowOff>298450</xdr:rowOff>
        </xdr:to>
        <xdr:sp macro="" textlink="">
          <xdr:nvSpPr>
            <xdr:cNvPr id="189603" name="Drop Down 4259" hidden="1">
              <a:extLst>
                <a:ext uri="{63B3BB69-23CF-44E3-9099-C40C66FF867C}">
                  <a14:compatExt spid="_x0000_s189603"/>
                </a:ext>
                <a:ext uri="{FF2B5EF4-FFF2-40B4-BE49-F238E27FC236}">
                  <a16:creationId xmlns:a16="http://schemas.microsoft.com/office/drawing/2014/main" id="{00000000-0008-0000-0700-0000A3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692</xdr:row>
          <xdr:rowOff>76200</xdr:rowOff>
        </xdr:from>
        <xdr:to>
          <xdr:col>6</xdr:col>
          <xdr:colOff>946150</xdr:colOff>
          <xdr:row>692</xdr:row>
          <xdr:rowOff>298450</xdr:rowOff>
        </xdr:to>
        <xdr:sp macro="" textlink="">
          <xdr:nvSpPr>
            <xdr:cNvPr id="189605" name="Drop Down 4261" hidden="1">
              <a:extLst>
                <a:ext uri="{63B3BB69-23CF-44E3-9099-C40C66FF867C}">
                  <a14:compatExt spid="_x0000_s189605"/>
                </a:ext>
                <a:ext uri="{FF2B5EF4-FFF2-40B4-BE49-F238E27FC236}">
                  <a16:creationId xmlns:a16="http://schemas.microsoft.com/office/drawing/2014/main" id="{00000000-0008-0000-0700-0000A5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700</xdr:row>
          <xdr:rowOff>76200</xdr:rowOff>
        </xdr:from>
        <xdr:to>
          <xdr:col>6</xdr:col>
          <xdr:colOff>946150</xdr:colOff>
          <xdr:row>700</xdr:row>
          <xdr:rowOff>298450</xdr:rowOff>
        </xdr:to>
        <xdr:sp macro="" textlink="">
          <xdr:nvSpPr>
            <xdr:cNvPr id="189611" name="Drop Down 4267" hidden="1">
              <a:extLst>
                <a:ext uri="{63B3BB69-23CF-44E3-9099-C40C66FF867C}">
                  <a14:compatExt spid="_x0000_s189611"/>
                </a:ext>
                <a:ext uri="{FF2B5EF4-FFF2-40B4-BE49-F238E27FC236}">
                  <a16:creationId xmlns:a16="http://schemas.microsoft.com/office/drawing/2014/main" id="{00000000-0008-0000-0700-0000AB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701</xdr:row>
          <xdr:rowOff>76200</xdr:rowOff>
        </xdr:from>
        <xdr:to>
          <xdr:col>6</xdr:col>
          <xdr:colOff>946150</xdr:colOff>
          <xdr:row>701</xdr:row>
          <xdr:rowOff>298450</xdr:rowOff>
        </xdr:to>
        <xdr:sp macro="" textlink="">
          <xdr:nvSpPr>
            <xdr:cNvPr id="189612" name="Drop Down 4268" hidden="1">
              <a:extLst>
                <a:ext uri="{63B3BB69-23CF-44E3-9099-C40C66FF867C}">
                  <a14:compatExt spid="_x0000_s189612"/>
                </a:ext>
                <a:ext uri="{FF2B5EF4-FFF2-40B4-BE49-F238E27FC236}">
                  <a16:creationId xmlns:a16="http://schemas.microsoft.com/office/drawing/2014/main" id="{00000000-0008-0000-0700-0000AC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702</xdr:row>
          <xdr:rowOff>76200</xdr:rowOff>
        </xdr:from>
        <xdr:to>
          <xdr:col>6</xdr:col>
          <xdr:colOff>946150</xdr:colOff>
          <xdr:row>702</xdr:row>
          <xdr:rowOff>298450</xdr:rowOff>
        </xdr:to>
        <xdr:sp macro="" textlink="">
          <xdr:nvSpPr>
            <xdr:cNvPr id="189613" name="Drop Down 4269" hidden="1">
              <a:extLst>
                <a:ext uri="{63B3BB69-23CF-44E3-9099-C40C66FF867C}">
                  <a14:compatExt spid="_x0000_s189613"/>
                </a:ext>
                <a:ext uri="{FF2B5EF4-FFF2-40B4-BE49-F238E27FC236}">
                  <a16:creationId xmlns:a16="http://schemas.microsoft.com/office/drawing/2014/main" id="{00000000-0008-0000-0700-0000AD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710</xdr:row>
          <xdr:rowOff>76200</xdr:rowOff>
        </xdr:from>
        <xdr:to>
          <xdr:col>6</xdr:col>
          <xdr:colOff>946150</xdr:colOff>
          <xdr:row>710</xdr:row>
          <xdr:rowOff>298450</xdr:rowOff>
        </xdr:to>
        <xdr:sp macro="" textlink="">
          <xdr:nvSpPr>
            <xdr:cNvPr id="189618" name="Drop Down 4274" hidden="1">
              <a:extLst>
                <a:ext uri="{63B3BB69-23CF-44E3-9099-C40C66FF867C}">
                  <a14:compatExt spid="_x0000_s189618"/>
                </a:ext>
                <a:ext uri="{FF2B5EF4-FFF2-40B4-BE49-F238E27FC236}">
                  <a16:creationId xmlns:a16="http://schemas.microsoft.com/office/drawing/2014/main" id="{00000000-0008-0000-0700-0000B2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719</xdr:row>
          <xdr:rowOff>76200</xdr:rowOff>
        </xdr:from>
        <xdr:to>
          <xdr:col>6</xdr:col>
          <xdr:colOff>946150</xdr:colOff>
          <xdr:row>719</xdr:row>
          <xdr:rowOff>298450</xdr:rowOff>
        </xdr:to>
        <xdr:sp macro="" textlink="">
          <xdr:nvSpPr>
            <xdr:cNvPr id="189627" name="Drop Down 4283" hidden="1">
              <a:extLst>
                <a:ext uri="{63B3BB69-23CF-44E3-9099-C40C66FF867C}">
                  <a14:compatExt spid="_x0000_s189627"/>
                </a:ext>
                <a:ext uri="{FF2B5EF4-FFF2-40B4-BE49-F238E27FC236}">
                  <a16:creationId xmlns:a16="http://schemas.microsoft.com/office/drawing/2014/main" id="{00000000-0008-0000-0700-0000BB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720</xdr:row>
          <xdr:rowOff>76200</xdr:rowOff>
        </xdr:from>
        <xdr:to>
          <xdr:col>6</xdr:col>
          <xdr:colOff>946150</xdr:colOff>
          <xdr:row>720</xdr:row>
          <xdr:rowOff>298450</xdr:rowOff>
        </xdr:to>
        <xdr:sp macro="" textlink="">
          <xdr:nvSpPr>
            <xdr:cNvPr id="189628" name="Drop Down 4284" hidden="1">
              <a:extLst>
                <a:ext uri="{63B3BB69-23CF-44E3-9099-C40C66FF867C}">
                  <a14:compatExt spid="_x0000_s189628"/>
                </a:ext>
                <a:ext uri="{FF2B5EF4-FFF2-40B4-BE49-F238E27FC236}">
                  <a16:creationId xmlns:a16="http://schemas.microsoft.com/office/drawing/2014/main" id="{00000000-0008-0000-0700-0000BC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721</xdr:row>
          <xdr:rowOff>76200</xdr:rowOff>
        </xdr:from>
        <xdr:to>
          <xdr:col>6</xdr:col>
          <xdr:colOff>946150</xdr:colOff>
          <xdr:row>721</xdr:row>
          <xdr:rowOff>298450</xdr:rowOff>
        </xdr:to>
        <xdr:sp macro="" textlink="">
          <xdr:nvSpPr>
            <xdr:cNvPr id="189629" name="Drop Down 4285" hidden="1">
              <a:extLst>
                <a:ext uri="{63B3BB69-23CF-44E3-9099-C40C66FF867C}">
                  <a14:compatExt spid="_x0000_s189629"/>
                </a:ext>
                <a:ext uri="{FF2B5EF4-FFF2-40B4-BE49-F238E27FC236}">
                  <a16:creationId xmlns:a16="http://schemas.microsoft.com/office/drawing/2014/main" id="{00000000-0008-0000-0700-0000BD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24</xdr:row>
          <xdr:rowOff>76200</xdr:rowOff>
        </xdr:from>
        <xdr:to>
          <xdr:col>6</xdr:col>
          <xdr:colOff>946150</xdr:colOff>
          <xdr:row>24</xdr:row>
          <xdr:rowOff>298450</xdr:rowOff>
        </xdr:to>
        <xdr:sp macro="" textlink="">
          <xdr:nvSpPr>
            <xdr:cNvPr id="189632" name="Drop Down 4288" hidden="1">
              <a:extLst>
                <a:ext uri="{63B3BB69-23CF-44E3-9099-C40C66FF867C}">
                  <a14:compatExt spid="_x0000_s189632"/>
                </a:ext>
                <a:ext uri="{FF2B5EF4-FFF2-40B4-BE49-F238E27FC236}">
                  <a16:creationId xmlns:a16="http://schemas.microsoft.com/office/drawing/2014/main" id="{00000000-0008-0000-0700-0000C0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368</xdr:row>
          <xdr:rowOff>76200</xdr:rowOff>
        </xdr:from>
        <xdr:to>
          <xdr:col>6</xdr:col>
          <xdr:colOff>946150</xdr:colOff>
          <xdr:row>368</xdr:row>
          <xdr:rowOff>298450</xdr:rowOff>
        </xdr:to>
        <xdr:sp macro="" textlink="">
          <xdr:nvSpPr>
            <xdr:cNvPr id="189633" name="Drop Down 4289" hidden="1">
              <a:extLst>
                <a:ext uri="{63B3BB69-23CF-44E3-9099-C40C66FF867C}">
                  <a14:compatExt spid="_x0000_s189633"/>
                </a:ext>
                <a:ext uri="{FF2B5EF4-FFF2-40B4-BE49-F238E27FC236}">
                  <a16:creationId xmlns:a16="http://schemas.microsoft.com/office/drawing/2014/main" id="{00000000-0008-0000-0700-0000C1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431800</xdr:colOff>
          <xdr:row>413</xdr:row>
          <xdr:rowOff>76200</xdr:rowOff>
        </xdr:from>
        <xdr:to>
          <xdr:col>6</xdr:col>
          <xdr:colOff>946150</xdr:colOff>
          <xdr:row>413</xdr:row>
          <xdr:rowOff>298450</xdr:rowOff>
        </xdr:to>
        <xdr:sp macro="" textlink="">
          <xdr:nvSpPr>
            <xdr:cNvPr id="189637" name="Drop Down 4293" hidden="1">
              <a:extLst>
                <a:ext uri="{63B3BB69-23CF-44E3-9099-C40C66FF867C}">
                  <a14:compatExt spid="_x0000_s189637"/>
                </a:ext>
                <a:ext uri="{FF2B5EF4-FFF2-40B4-BE49-F238E27FC236}">
                  <a16:creationId xmlns:a16="http://schemas.microsoft.com/office/drawing/2014/main" id="{00000000-0008-0000-0700-0000C5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absolute">
    <xdr:from>
      <xdr:col>9</xdr:col>
      <xdr:colOff>453118</xdr:colOff>
      <xdr:row>1</xdr:row>
      <xdr:rowOff>144236</xdr:rowOff>
    </xdr:from>
    <xdr:to>
      <xdr:col>58</xdr:col>
      <xdr:colOff>386444</xdr:colOff>
      <xdr:row>30</xdr:row>
      <xdr:rowOff>37761</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11906</xdr:colOff>
      <xdr:row>0</xdr:row>
      <xdr:rowOff>95250</xdr:rowOff>
    </xdr:from>
    <xdr:to>
      <xdr:col>3</xdr:col>
      <xdr:colOff>973932</xdr:colOff>
      <xdr:row>0</xdr:row>
      <xdr:rowOff>1211800</xdr:rowOff>
    </xdr:to>
    <xdr:pic>
      <xdr:nvPicPr>
        <xdr:cNvPr id="4" name="Picture 3">
          <a:extLst>
            <a:ext uri="{FF2B5EF4-FFF2-40B4-BE49-F238E27FC236}">
              <a16:creationId xmlns:a16="http://schemas.microsoft.com/office/drawing/2014/main" id="{00000000-0008-0000-08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95250"/>
          <a:ext cx="962026" cy="111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10</xdr:col>
      <xdr:colOff>438308</xdr:colOff>
      <xdr:row>0</xdr:row>
      <xdr:rowOff>571500</xdr:rowOff>
    </xdr:from>
    <xdr:to>
      <xdr:col>59</xdr:col>
      <xdr:colOff>103846</xdr:colOff>
      <xdr:row>27</xdr:row>
      <xdr:rowOff>120809</xdr:rowOff>
    </xdr:to>
    <xdr:graphicFrame macro="">
      <xdr:nvGraphicFramePr>
        <xdr:cNvPr id="6" name="Chart 5" hidden="1">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5790" y="76200"/>
          <a:ext cx="762000" cy="88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6</xdr:col>
          <xdr:colOff>381000</xdr:colOff>
          <xdr:row>19</xdr:row>
          <xdr:rowOff>76200</xdr:rowOff>
        </xdr:from>
        <xdr:to>
          <xdr:col>6</xdr:col>
          <xdr:colOff>1752600</xdr:colOff>
          <xdr:row>19</xdr:row>
          <xdr:rowOff>304800</xdr:rowOff>
        </xdr:to>
        <xdr:sp macro="" textlink="">
          <xdr:nvSpPr>
            <xdr:cNvPr id="129070" name="Drop Down 46" hidden="1">
              <a:extLst>
                <a:ext uri="{63B3BB69-23CF-44E3-9099-C40C66FF867C}">
                  <a14:compatExt spid="_x0000_s129070"/>
                </a:ext>
                <a:ext uri="{FF2B5EF4-FFF2-40B4-BE49-F238E27FC236}">
                  <a16:creationId xmlns:a16="http://schemas.microsoft.com/office/drawing/2014/main" id="{00000000-0008-0000-0A00-00002E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20</xdr:row>
          <xdr:rowOff>76200</xdr:rowOff>
        </xdr:from>
        <xdr:to>
          <xdr:col>6</xdr:col>
          <xdr:colOff>1752600</xdr:colOff>
          <xdr:row>20</xdr:row>
          <xdr:rowOff>304800</xdr:rowOff>
        </xdr:to>
        <xdr:sp macro="" textlink="">
          <xdr:nvSpPr>
            <xdr:cNvPr id="129071" name="Drop Down 47" hidden="1">
              <a:extLst>
                <a:ext uri="{63B3BB69-23CF-44E3-9099-C40C66FF867C}">
                  <a14:compatExt spid="_x0000_s129071"/>
                </a:ext>
                <a:ext uri="{FF2B5EF4-FFF2-40B4-BE49-F238E27FC236}">
                  <a16:creationId xmlns:a16="http://schemas.microsoft.com/office/drawing/2014/main" id="{00000000-0008-0000-0A00-00002F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22</xdr:row>
          <xdr:rowOff>76200</xdr:rowOff>
        </xdr:from>
        <xdr:to>
          <xdr:col>6</xdr:col>
          <xdr:colOff>1752600</xdr:colOff>
          <xdr:row>22</xdr:row>
          <xdr:rowOff>304800</xdr:rowOff>
        </xdr:to>
        <xdr:sp macro="" textlink="">
          <xdr:nvSpPr>
            <xdr:cNvPr id="129072" name="Drop Down 48" hidden="1">
              <a:extLst>
                <a:ext uri="{63B3BB69-23CF-44E3-9099-C40C66FF867C}">
                  <a14:compatExt spid="_x0000_s129072"/>
                </a:ext>
                <a:ext uri="{FF2B5EF4-FFF2-40B4-BE49-F238E27FC236}">
                  <a16:creationId xmlns:a16="http://schemas.microsoft.com/office/drawing/2014/main" id="{00000000-0008-0000-0A00-000030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21</xdr:row>
          <xdr:rowOff>76200</xdr:rowOff>
        </xdr:from>
        <xdr:to>
          <xdr:col>6</xdr:col>
          <xdr:colOff>1752600</xdr:colOff>
          <xdr:row>21</xdr:row>
          <xdr:rowOff>304800</xdr:rowOff>
        </xdr:to>
        <xdr:sp macro="" textlink="">
          <xdr:nvSpPr>
            <xdr:cNvPr id="129282" name="Drop Down 258" hidden="1">
              <a:extLst>
                <a:ext uri="{63B3BB69-23CF-44E3-9099-C40C66FF867C}">
                  <a14:compatExt spid="_x0000_s129282"/>
                </a:ext>
                <a:ext uri="{FF2B5EF4-FFF2-40B4-BE49-F238E27FC236}">
                  <a16:creationId xmlns:a16="http://schemas.microsoft.com/office/drawing/2014/main" id="{00000000-0008-0000-0A00-000002F9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23</xdr:row>
          <xdr:rowOff>76200</xdr:rowOff>
        </xdr:from>
        <xdr:to>
          <xdr:col>6</xdr:col>
          <xdr:colOff>1752600</xdr:colOff>
          <xdr:row>23</xdr:row>
          <xdr:rowOff>304800</xdr:rowOff>
        </xdr:to>
        <xdr:sp macro="" textlink="">
          <xdr:nvSpPr>
            <xdr:cNvPr id="129286" name="Drop Down 262" hidden="1">
              <a:extLst>
                <a:ext uri="{63B3BB69-23CF-44E3-9099-C40C66FF867C}">
                  <a14:compatExt spid="_x0000_s129286"/>
                </a:ext>
                <a:ext uri="{FF2B5EF4-FFF2-40B4-BE49-F238E27FC236}">
                  <a16:creationId xmlns:a16="http://schemas.microsoft.com/office/drawing/2014/main" id="{00000000-0008-0000-0A00-000006F9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5790" y="76200"/>
          <a:ext cx="762000" cy="88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6</xdr:col>
          <xdr:colOff>381000</xdr:colOff>
          <xdr:row>17</xdr:row>
          <xdr:rowOff>76200</xdr:rowOff>
        </xdr:from>
        <xdr:to>
          <xdr:col>6</xdr:col>
          <xdr:colOff>1752600</xdr:colOff>
          <xdr:row>17</xdr:row>
          <xdr:rowOff>304800</xdr:rowOff>
        </xdr:to>
        <xdr:sp macro="" textlink="">
          <xdr:nvSpPr>
            <xdr:cNvPr id="155264" name="Drop Down 640" hidden="1">
              <a:extLst>
                <a:ext uri="{63B3BB69-23CF-44E3-9099-C40C66FF867C}">
                  <a14:compatExt spid="_x0000_s155264"/>
                </a:ext>
                <a:ext uri="{FF2B5EF4-FFF2-40B4-BE49-F238E27FC236}">
                  <a16:creationId xmlns:a16="http://schemas.microsoft.com/office/drawing/2014/main" id="{00000000-0008-0000-0B00-000080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29</xdr:row>
          <xdr:rowOff>76200</xdr:rowOff>
        </xdr:from>
        <xdr:to>
          <xdr:col>6</xdr:col>
          <xdr:colOff>1752600</xdr:colOff>
          <xdr:row>29</xdr:row>
          <xdr:rowOff>304800</xdr:rowOff>
        </xdr:to>
        <xdr:sp macro="" textlink="">
          <xdr:nvSpPr>
            <xdr:cNvPr id="155273" name="Drop Down 649" hidden="1">
              <a:extLst>
                <a:ext uri="{63B3BB69-23CF-44E3-9099-C40C66FF867C}">
                  <a14:compatExt spid="_x0000_s155273"/>
                </a:ext>
                <a:ext uri="{FF2B5EF4-FFF2-40B4-BE49-F238E27FC236}">
                  <a16:creationId xmlns:a16="http://schemas.microsoft.com/office/drawing/2014/main" id="{00000000-0008-0000-0B00-000089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30</xdr:row>
          <xdr:rowOff>76200</xdr:rowOff>
        </xdr:from>
        <xdr:to>
          <xdr:col>6</xdr:col>
          <xdr:colOff>1752600</xdr:colOff>
          <xdr:row>30</xdr:row>
          <xdr:rowOff>304800</xdr:rowOff>
        </xdr:to>
        <xdr:sp macro="" textlink="">
          <xdr:nvSpPr>
            <xdr:cNvPr id="155274" name="Drop Down 650" hidden="1">
              <a:extLst>
                <a:ext uri="{63B3BB69-23CF-44E3-9099-C40C66FF867C}">
                  <a14:compatExt spid="_x0000_s155274"/>
                </a:ext>
                <a:ext uri="{FF2B5EF4-FFF2-40B4-BE49-F238E27FC236}">
                  <a16:creationId xmlns:a16="http://schemas.microsoft.com/office/drawing/2014/main" id="{00000000-0008-0000-0B00-00008A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31</xdr:row>
          <xdr:rowOff>76200</xdr:rowOff>
        </xdr:from>
        <xdr:to>
          <xdr:col>6</xdr:col>
          <xdr:colOff>1752600</xdr:colOff>
          <xdr:row>31</xdr:row>
          <xdr:rowOff>304800</xdr:rowOff>
        </xdr:to>
        <xdr:sp macro="" textlink="">
          <xdr:nvSpPr>
            <xdr:cNvPr id="155275" name="Drop Down 651" hidden="1">
              <a:extLst>
                <a:ext uri="{63B3BB69-23CF-44E3-9099-C40C66FF867C}">
                  <a14:compatExt spid="_x0000_s155275"/>
                </a:ext>
                <a:ext uri="{FF2B5EF4-FFF2-40B4-BE49-F238E27FC236}">
                  <a16:creationId xmlns:a16="http://schemas.microsoft.com/office/drawing/2014/main" id="{00000000-0008-0000-0B00-00008B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32</xdr:row>
          <xdr:rowOff>76200</xdr:rowOff>
        </xdr:from>
        <xdr:to>
          <xdr:col>6</xdr:col>
          <xdr:colOff>1752600</xdr:colOff>
          <xdr:row>32</xdr:row>
          <xdr:rowOff>304800</xdr:rowOff>
        </xdr:to>
        <xdr:sp macro="" textlink="">
          <xdr:nvSpPr>
            <xdr:cNvPr id="155276" name="Drop Down 652" hidden="1">
              <a:extLst>
                <a:ext uri="{63B3BB69-23CF-44E3-9099-C40C66FF867C}">
                  <a14:compatExt spid="_x0000_s155276"/>
                </a:ext>
                <a:ext uri="{FF2B5EF4-FFF2-40B4-BE49-F238E27FC236}">
                  <a16:creationId xmlns:a16="http://schemas.microsoft.com/office/drawing/2014/main" id="{00000000-0008-0000-0B00-00008C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58</xdr:row>
          <xdr:rowOff>76200</xdr:rowOff>
        </xdr:from>
        <xdr:to>
          <xdr:col>6</xdr:col>
          <xdr:colOff>1752600</xdr:colOff>
          <xdr:row>58</xdr:row>
          <xdr:rowOff>304800</xdr:rowOff>
        </xdr:to>
        <xdr:sp macro="" textlink="">
          <xdr:nvSpPr>
            <xdr:cNvPr id="155280" name="Drop Down 656" hidden="1">
              <a:extLst>
                <a:ext uri="{63B3BB69-23CF-44E3-9099-C40C66FF867C}">
                  <a14:compatExt spid="_x0000_s155280"/>
                </a:ext>
                <a:ext uri="{FF2B5EF4-FFF2-40B4-BE49-F238E27FC236}">
                  <a16:creationId xmlns:a16="http://schemas.microsoft.com/office/drawing/2014/main" id="{00000000-0008-0000-0B00-000090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59</xdr:row>
          <xdr:rowOff>76200</xdr:rowOff>
        </xdr:from>
        <xdr:to>
          <xdr:col>6</xdr:col>
          <xdr:colOff>1752600</xdr:colOff>
          <xdr:row>59</xdr:row>
          <xdr:rowOff>304800</xdr:rowOff>
        </xdr:to>
        <xdr:sp macro="" textlink="">
          <xdr:nvSpPr>
            <xdr:cNvPr id="155281" name="Drop Down 657" hidden="1">
              <a:extLst>
                <a:ext uri="{63B3BB69-23CF-44E3-9099-C40C66FF867C}">
                  <a14:compatExt spid="_x0000_s155281"/>
                </a:ext>
                <a:ext uri="{FF2B5EF4-FFF2-40B4-BE49-F238E27FC236}">
                  <a16:creationId xmlns:a16="http://schemas.microsoft.com/office/drawing/2014/main" id="{00000000-0008-0000-0B00-000091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60</xdr:row>
          <xdr:rowOff>76200</xdr:rowOff>
        </xdr:from>
        <xdr:to>
          <xdr:col>6</xdr:col>
          <xdr:colOff>1752600</xdr:colOff>
          <xdr:row>60</xdr:row>
          <xdr:rowOff>304800</xdr:rowOff>
        </xdr:to>
        <xdr:sp macro="" textlink="">
          <xdr:nvSpPr>
            <xdr:cNvPr id="155282" name="Drop Down 658" hidden="1">
              <a:extLst>
                <a:ext uri="{63B3BB69-23CF-44E3-9099-C40C66FF867C}">
                  <a14:compatExt spid="_x0000_s155282"/>
                </a:ext>
                <a:ext uri="{FF2B5EF4-FFF2-40B4-BE49-F238E27FC236}">
                  <a16:creationId xmlns:a16="http://schemas.microsoft.com/office/drawing/2014/main" id="{00000000-0008-0000-0B00-000092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61</xdr:row>
          <xdr:rowOff>76200</xdr:rowOff>
        </xdr:from>
        <xdr:to>
          <xdr:col>6</xdr:col>
          <xdr:colOff>1752600</xdr:colOff>
          <xdr:row>61</xdr:row>
          <xdr:rowOff>304800</xdr:rowOff>
        </xdr:to>
        <xdr:sp macro="" textlink="">
          <xdr:nvSpPr>
            <xdr:cNvPr id="155283" name="Drop Down 659" hidden="1">
              <a:extLst>
                <a:ext uri="{63B3BB69-23CF-44E3-9099-C40C66FF867C}">
                  <a14:compatExt spid="_x0000_s155283"/>
                </a:ext>
                <a:ext uri="{FF2B5EF4-FFF2-40B4-BE49-F238E27FC236}">
                  <a16:creationId xmlns:a16="http://schemas.microsoft.com/office/drawing/2014/main" id="{00000000-0008-0000-0B00-000093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62</xdr:row>
          <xdr:rowOff>76200</xdr:rowOff>
        </xdr:from>
        <xdr:to>
          <xdr:col>6</xdr:col>
          <xdr:colOff>1752600</xdr:colOff>
          <xdr:row>62</xdr:row>
          <xdr:rowOff>304800</xdr:rowOff>
        </xdr:to>
        <xdr:sp macro="" textlink="">
          <xdr:nvSpPr>
            <xdr:cNvPr id="155284" name="Drop Down 660" hidden="1">
              <a:extLst>
                <a:ext uri="{63B3BB69-23CF-44E3-9099-C40C66FF867C}">
                  <a14:compatExt spid="_x0000_s155284"/>
                </a:ext>
                <a:ext uri="{FF2B5EF4-FFF2-40B4-BE49-F238E27FC236}">
                  <a16:creationId xmlns:a16="http://schemas.microsoft.com/office/drawing/2014/main" id="{00000000-0008-0000-0B00-000094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76</xdr:row>
          <xdr:rowOff>76200</xdr:rowOff>
        </xdr:from>
        <xdr:to>
          <xdr:col>6</xdr:col>
          <xdr:colOff>1752600</xdr:colOff>
          <xdr:row>76</xdr:row>
          <xdr:rowOff>304800</xdr:rowOff>
        </xdr:to>
        <xdr:sp macro="" textlink="">
          <xdr:nvSpPr>
            <xdr:cNvPr id="155294" name="Drop Down 670" hidden="1">
              <a:extLst>
                <a:ext uri="{63B3BB69-23CF-44E3-9099-C40C66FF867C}">
                  <a14:compatExt spid="_x0000_s155294"/>
                </a:ext>
                <a:ext uri="{FF2B5EF4-FFF2-40B4-BE49-F238E27FC236}">
                  <a16:creationId xmlns:a16="http://schemas.microsoft.com/office/drawing/2014/main" id="{00000000-0008-0000-0B00-00009E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77</xdr:row>
          <xdr:rowOff>76200</xdr:rowOff>
        </xdr:from>
        <xdr:to>
          <xdr:col>6</xdr:col>
          <xdr:colOff>1752600</xdr:colOff>
          <xdr:row>77</xdr:row>
          <xdr:rowOff>304800</xdr:rowOff>
        </xdr:to>
        <xdr:sp macro="" textlink="">
          <xdr:nvSpPr>
            <xdr:cNvPr id="155295" name="Drop Down 671" hidden="1">
              <a:extLst>
                <a:ext uri="{63B3BB69-23CF-44E3-9099-C40C66FF867C}">
                  <a14:compatExt spid="_x0000_s155295"/>
                </a:ext>
                <a:ext uri="{FF2B5EF4-FFF2-40B4-BE49-F238E27FC236}">
                  <a16:creationId xmlns:a16="http://schemas.microsoft.com/office/drawing/2014/main" id="{00000000-0008-0000-0B00-00009F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86</xdr:row>
          <xdr:rowOff>76200</xdr:rowOff>
        </xdr:from>
        <xdr:to>
          <xdr:col>6</xdr:col>
          <xdr:colOff>1752600</xdr:colOff>
          <xdr:row>86</xdr:row>
          <xdr:rowOff>304800</xdr:rowOff>
        </xdr:to>
        <xdr:sp macro="" textlink="">
          <xdr:nvSpPr>
            <xdr:cNvPr id="155303" name="Drop Down 679" hidden="1">
              <a:extLst>
                <a:ext uri="{63B3BB69-23CF-44E3-9099-C40C66FF867C}">
                  <a14:compatExt spid="_x0000_s155303"/>
                </a:ext>
                <a:ext uri="{FF2B5EF4-FFF2-40B4-BE49-F238E27FC236}">
                  <a16:creationId xmlns:a16="http://schemas.microsoft.com/office/drawing/2014/main" id="{00000000-0008-0000-0B00-0000A7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87</xdr:row>
          <xdr:rowOff>76200</xdr:rowOff>
        </xdr:from>
        <xdr:to>
          <xdr:col>6</xdr:col>
          <xdr:colOff>1752600</xdr:colOff>
          <xdr:row>87</xdr:row>
          <xdr:rowOff>304800</xdr:rowOff>
        </xdr:to>
        <xdr:sp macro="" textlink="">
          <xdr:nvSpPr>
            <xdr:cNvPr id="155304" name="Drop Down 680" hidden="1">
              <a:extLst>
                <a:ext uri="{63B3BB69-23CF-44E3-9099-C40C66FF867C}">
                  <a14:compatExt spid="_x0000_s155304"/>
                </a:ext>
                <a:ext uri="{FF2B5EF4-FFF2-40B4-BE49-F238E27FC236}">
                  <a16:creationId xmlns:a16="http://schemas.microsoft.com/office/drawing/2014/main" id="{00000000-0008-0000-0B00-0000A8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91</xdr:row>
          <xdr:rowOff>76200</xdr:rowOff>
        </xdr:from>
        <xdr:to>
          <xdr:col>6</xdr:col>
          <xdr:colOff>1752600</xdr:colOff>
          <xdr:row>91</xdr:row>
          <xdr:rowOff>304800</xdr:rowOff>
        </xdr:to>
        <xdr:sp macro="" textlink="">
          <xdr:nvSpPr>
            <xdr:cNvPr id="155306" name="Drop Down 682" hidden="1">
              <a:extLst>
                <a:ext uri="{63B3BB69-23CF-44E3-9099-C40C66FF867C}">
                  <a14:compatExt spid="_x0000_s155306"/>
                </a:ext>
                <a:ext uri="{FF2B5EF4-FFF2-40B4-BE49-F238E27FC236}">
                  <a16:creationId xmlns:a16="http://schemas.microsoft.com/office/drawing/2014/main" id="{00000000-0008-0000-0B00-0000AA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95</xdr:row>
          <xdr:rowOff>76200</xdr:rowOff>
        </xdr:from>
        <xdr:to>
          <xdr:col>6</xdr:col>
          <xdr:colOff>1752600</xdr:colOff>
          <xdr:row>95</xdr:row>
          <xdr:rowOff>304800</xdr:rowOff>
        </xdr:to>
        <xdr:sp macro="" textlink="">
          <xdr:nvSpPr>
            <xdr:cNvPr id="155310" name="Drop Down 686" hidden="1">
              <a:extLst>
                <a:ext uri="{63B3BB69-23CF-44E3-9099-C40C66FF867C}">
                  <a14:compatExt spid="_x0000_s155310"/>
                </a:ext>
                <a:ext uri="{FF2B5EF4-FFF2-40B4-BE49-F238E27FC236}">
                  <a16:creationId xmlns:a16="http://schemas.microsoft.com/office/drawing/2014/main" id="{00000000-0008-0000-0B00-0000AE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98</xdr:row>
          <xdr:rowOff>76200</xdr:rowOff>
        </xdr:from>
        <xdr:to>
          <xdr:col>6</xdr:col>
          <xdr:colOff>1752600</xdr:colOff>
          <xdr:row>98</xdr:row>
          <xdr:rowOff>304800</xdr:rowOff>
        </xdr:to>
        <xdr:sp macro="" textlink="">
          <xdr:nvSpPr>
            <xdr:cNvPr id="155312" name="Drop Down 688" hidden="1">
              <a:extLst>
                <a:ext uri="{63B3BB69-23CF-44E3-9099-C40C66FF867C}">
                  <a14:compatExt spid="_x0000_s155312"/>
                </a:ext>
                <a:ext uri="{FF2B5EF4-FFF2-40B4-BE49-F238E27FC236}">
                  <a16:creationId xmlns:a16="http://schemas.microsoft.com/office/drawing/2014/main" id="{00000000-0008-0000-0B00-0000B0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113</xdr:row>
          <xdr:rowOff>76200</xdr:rowOff>
        </xdr:from>
        <xdr:to>
          <xdr:col>6</xdr:col>
          <xdr:colOff>1752600</xdr:colOff>
          <xdr:row>113</xdr:row>
          <xdr:rowOff>304800</xdr:rowOff>
        </xdr:to>
        <xdr:sp macro="" textlink="">
          <xdr:nvSpPr>
            <xdr:cNvPr id="155323" name="Drop Down 699" hidden="1">
              <a:extLst>
                <a:ext uri="{63B3BB69-23CF-44E3-9099-C40C66FF867C}">
                  <a14:compatExt spid="_x0000_s155323"/>
                </a:ext>
                <a:ext uri="{FF2B5EF4-FFF2-40B4-BE49-F238E27FC236}">
                  <a16:creationId xmlns:a16="http://schemas.microsoft.com/office/drawing/2014/main" id="{00000000-0008-0000-0B00-0000BB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114</xdr:row>
          <xdr:rowOff>76200</xdr:rowOff>
        </xdr:from>
        <xdr:to>
          <xdr:col>6</xdr:col>
          <xdr:colOff>1752600</xdr:colOff>
          <xdr:row>114</xdr:row>
          <xdr:rowOff>304800</xdr:rowOff>
        </xdr:to>
        <xdr:sp macro="" textlink="">
          <xdr:nvSpPr>
            <xdr:cNvPr id="155324" name="Drop Down 700" hidden="1">
              <a:extLst>
                <a:ext uri="{63B3BB69-23CF-44E3-9099-C40C66FF867C}">
                  <a14:compatExt spid="_x0000_s155324"/>
                </a:ext>
                <a:ext uri="{FF2B5EF4-FFF2-40B4-BE49-F238E27FC236}">
                  <a16:creationId xmlns:a16="http://schemas.microsoft.com/office/drawing/2014/main" id="{00000000-0008-0000-0B00-0000BC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120</xdr:row>
          <xdr:rowOff>76200</xdr:rowOff>
        </xdr:from>
        <xdr:to>
          <xdr:col>6</xdr:col>
          <xdr:colOff>1752600</xdr:colOff>
          <xdr:row>120</xdr:row>
          <xdr:rowOff>304800</xdr:rowOff>
        </xdr:to>
        <xdr:sp macro="" textlink="">
          <xdr:nvSpPr>
            <xdr:cNvPr id="155328" name="Drop Down 704" hidden="1">
              <a:extLst>
                <a:ext uri="{63B3BB69-23CF-44E3-9099-C40C66FF867C}">
                  <a14:compatExt spid="_x0000_s155328"/>
                </a:ext>
                <a:ext uri="{FF2B5EF4-FFF2-40B4-BE49-F238E27FC236}">
                  <a16:creationId xmlns:a16="http://schemas.microsoft.com/office/drawing/2014/main" id="{00000000-0008-0000-0B00-0000C0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122</xdr:row>
          <xdr:rowOff>76200</xdr:rowOff>
        </xdr:from>
        <xdr:to>
          <xdr:col>6</xdr:col>
          <xdr:colOff>1752600</xdr:colOff>
          <xdr:row>122</xdr:row>
          <xdr:rowOff>304800</xdr:rowOff>
        </xdr:to>
        <xdr:sp macro="" textlink="">
          <xdr:nvSpPr>
            <xdr:cNvPr id="155329" name="Drop Down 705" hidden="1">
              <a:extLst>
                <a:ext uri="{63B3BB69-23CF-44E3-9099-C40C66FF867C}">
                  <a14:compatExt spid="_x0000_s155329"/>
                </a:ext>
                <a:ext uri="{FF2B5EF4-FFF2-40B4-BE49-F238E27FC236}">
                  <a16:creationId xmlns:a16="http://schemas.microsoft.com/office/drawing/2014/main" id="{00000000-0008-0000-0B00-0000C1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123</xdr:row>
          <xdr:rowOff>76200</xdr:rowOff>
        </xdr:from>
        <xdr:to>
          <xdr:col>6</xdr:col>
          <xdr:colOff>1752600</xdr:colOff>
          <xdr:row>123</xdr:row>
          <xdr:rowOff>304800</xdr:rowOff>
        </xdr:to>
        <xdr:sp macro="" textlink="">
          <xdr:nvSpPr>
            <xdr:cNvPr id="155330" name="Drop Down 706" hidden="1">
              <a:extLst>
                <a:ext uri="{63B3BB69-23CF-44E3-9099-C40C66FF867C}">
                  <a14:compatExt spid="_x0000_s155330"/>
                </a:ext>
                <a:ext uri="{FF2B5EF4-FFF2-40B4-BE49-F238E27FC236}">
                  <a16:creationId xmlns:a16="http://schemas.microsoft.com/office/drawing/2014/main" id="{00000000-0008-0000-0B00-0000C2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124</xdr:row>
          <xdr:rowOff>76200</xdr:rowOff>
        </xdr:from>
        <xdr:to>
          <xdr:col>6</xdr:col>
          <xdr:colOff>1752600</xdr:colOff>
          <xdr:row>124</xdr:row>
          <xdr:rowOff>304800</xdr:rowOff>
        </xdr:to>
        <xdr:sp macro="" textlink="">
          <xdr:nvSpPr>
            <xdr:cNvPr id="155331" name="Drop Down 707" hidden="1">
              <a:extLst>
                <a:ext uri="{63B3BB69-23CF-44E3-9099-C40C66FF867C}">
                  <a14:compatExt spid="_x0000_s155331"/>
                </a:ext>
                <a:ext uri="{FF2B5EF4-FFF2-40B4-BE49-F238E27FC236}">
                  <a16:creationId xmlns:a16="http://schemas.microsoft.com/office/drawing/2014/main" id="{00000000-0008-0000-0B00-0000C3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125</xdr:row>
          <xdr:rowOff>76200</xdr:rowOff>
        </xdr:from>
        <xdr:to>
          <xdr:col>6</xdr:col>
          <xdr:colOff>1752600</xdr:colOff>
          <xdr:row>125</xdr:row>
          <xdr:rowOff>304800</xdr:rowOff>
        </xdr:to>
        <xdr:sp macro="" textlink="">
          <xdr:nvSpPr>
            <xdr:cNvPr id="155332" name="Drop Down 708" hidden="1">
              <a:extLst>
                <a:ext uri="{63B3BB69-23CF-44E3-9099-C40C66FF867C}">
                  <a14:compatExt spid="_x0000_s155332"/>
                </a:ext>
                <a:ext uri="{FF2B5EF4-FFF2-40B4-BE49-F238E27FC236}">
                  <a16:creationId xmlns:a16="http://schemas.microsoft.com/office/drawing/2014/main" id="{00000000-0008-0000-0B00-0000C4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152</xdr:row>
          <xdr:rowOff>76200</xdr:rowOff>
        </xdr:from>
        <xdr:to>
          <xdr:col>6</xdr:col>
          <xdr:colOff>1752600</xdr:colOff>
          <xdr:row>152</xdr:row>
          <xdr:rowOff>304800</xdr:rowOff>
        </xdr:to>
        <xdr:sp macro="" textlink="">
          <xdr:nvSpPr>
            <xdr:cNvPr id="155355" name="Drop Down 731" hidden="1">
              <a:extLst>
                <a:ext uri="{63B3BB69-23CF-44E3-9099-C40C66FF867C}">
                  <a14:compatExt spid="_x0000_s155355"/>
                </a:ext>
                <a:ext uri="{FF2B5EF4-FFF2-40B4-BE49-F238E27FC236}">
                  <a16:creationId xmlns:a16="http://schemas.microsoft.com/office/drawing/2014/main" id="{00000000-0008-0000-0B00-0000DB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153</xdr:row>
          <xdr:rowOff>76200</xdr:rowOff>
        </xdr:from>
        <xdr:to>
          <xdr:col>6</xdr:col>
          <xdr:colOff>1752600</xdr:colOff>
          <xdr:row>153</xdr:row>
          <xdr:rowOff>304800</xdr:rowOff>
        </xdr:to>
        <xdr:sp macro="" textlink="">
          <xdr:nvSpPr>
            <xdr:cNvPr id="155356" name="Drop Down 732" hidden="1">
              <a:extLst>
                <a:ext uri="{63B3BB69-23CF-44E3-9099-C40C66FF867C}">
                  <a14:compatExt spid="_x0000_s155356"/>
                </a:ext>
                <a:ext uri="{FF2B5EF4-FFF2-40B4-BE49-F238E27FC236}">
                  <a16:creationId xmlns:a16="http://schemas.microsoft.com/office/drawing/2014/main" id="{00000000-0008-0000-0B00-0000DC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155</xdr:row>
          <xdr:rowOff>76200</xdr:rowOff>
        </xdr:from>
        <xdr:to>
          <xdr:col>6</xdr:col>
          <xdr:colOff>1752600</xdr:colOff>
          <xdr:row>155</xdr:row>
          <xdr:rowOff>304800</xdr:rowOff>
        </xdr:to>
        <xdr:sp macro="" textlink="">
          <xdr:nvSpPr>
            <xdr:cNvPr id="155357" name="Drop Down 733" hidden="1">
              <a:extLst>
                <a:ext uri="{63B3BB69-23CF-44E3-9099-C40C66FF867C}">
                  <a14:compatExt spid="_x0000_s155357"/>
                </a:ext>
                <a:ext uri="{FF2B5EF4-FFF2-40B4-BE49-F238E27FC236}">
                  <a16:creationId xmlns:a16="http://schemas.microsoft.com/office/drawing/2014/main" id="{00000000-0008-0000-0B00-0000DD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156</xdr:row>
          <xdr:rowOff>76200</xdr:rowOff>
        </xdr:from>
        <xdr:to>
          <xdr:col>6</xdr:col>
          <xdr:colOff>1752600</xdr:colOff>
          <xdr:row>156</xdr:row>
          <xdr:rowOff>304800</xdr:rowOff>
        </xdr:to>
        <xdr:sp macro="" textlink="">
          <xdr:nvSpPr>
            <xdr:cNvPr id="155358" name="Drop Down 734" hidden="1">
              <a:extLst>
                <a:ext uri="{63B3BB69-23CF-44E3-9099-C40C66FF867C}">
                  <a14:compatExt spid="_x0000_s155358"/>
                </a:ext>
                <a:ext uri="{FF2B5EF4-FFF2-40B4-BE49-F238E27FC236}">
                  <a16:creationId xmlns:a16="http://schemas.microsoft.com/office/drawing/2014/main" id="{00000000-0008-0000-0B00-0000DE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157</xdr:row>
          <xdr:rowOff>76200</xdr:rowOff>
        </xdr:from>
        <xdr:to>
          <xdr:col>6</xdr:col>
          <xdr:colOff>1752600</xdr:colOff>
          <xdr:row>157</xdr:row>
          <xdr:rowOff>304800</xdr:rowOff>
        </xdr:to>
        <xdr:sp macro="" textlink="">
          <xdr:nvSpPr>
            <xdr:cNvPr id="155359" name="Drop Down 735" hidden="1">
              <a:extLst>
                <a:ext uri="{63B3BB69-23CF-44E3-9099-C40C66FF867C}">
                  <a14:compatExt spid="_x0000_s155359"/>
                </a:ext>
                <a:ext uri="{FF2B5EF4-FFF2-40B4-BE49-F238E27FC236}">
                  <a16:creationId xmlns:a16="http://schemas.microsoft.com/office/drawing/2014/main" id="{00000000-0008-0000-0B00-0000DF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33</xdr:row>
          <xdr:rowOff>76200</xdr:rowOff>
        </xdr:from>
        <xdr:to>
          <xdr:col>6</xdr:col>
          <xdr:colOff>1752600</xdr:colOff>
          <xdr:row>33</xdr:row>
          <xdr:rowOff>304800</xdr:rowOff>
        </xdr:to>
        <xdr:sp macro="" textlink="">
          <xdr:nvSpPr>
            <xdr:cNvPr id="155378" name="Drop Down 754" hidden="1">
              <a:extLst>
                <a:ext uri="{63B3BB69-23CF-44E3-9099-C40C66FF867C}">
                  <a14:compatExt spid="_x0000_s155378"/>
                </a:ext>
                <a:ext uri="{FF2B5EF4-FFF2-40B4-BE49-F238E27FC236}">
                  <a16:creationId xmlns:a16="http://schemas.microsoft.com/office/drawing/2014/main" id="{00000000-0008-0000-0B00-0000F2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78</xdr:row>
          <xdr:rowOff>76200</xdr:rowOff>
        </xdr:from>
        <xdr:to>
          <xdr:col>6</xdr:col>
          <xdr:colOff>1752600</xdr:colOff>
          <xdr:row>78</xdr:row>
          <xdr:rowOff>304800</xdr:rowOff>
        </xdr:to>
        <xdr:sp macro="" textlink="">
          <xdr:nvSpPr>
            <xdr:cNvPr id="155379" name="Drop Down 755" hidden="1">
              <a:extLst>
                <a:ext uri="{63B3BB69-23CF-44E3-9099-C40C66FF867C}">
                  <a14:compatExt spid="_x0000_s155379"/>
                </a:ext>
                <a:ext uri="{FF2B5EF4-FFF2-40B4-BE49-F238E27FC236}">
                  <a16:creationId xmlns:a16="http://schemas.microsoft.com/office/drawing/2014/main" id="{00000000-0008-0000-0B00-0000F3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84.xml"/><Relationship Id="rId3" Type="http://schemas.openxmlformats.org/officeDocument/2006/relationships/vmlDrawing" Target="../drawings/vmlDrawing4.vml"/><Relationship Id="rId7" Type="http://schemas.openxmlformats.org/officeDocument/2006/relationships/ctrlProp" Target="../ctrlProps/ctrlProp83.xml"/><Relationship Id="rId2" Type="http://schemas.openxmlformats.org/officeDocument/2006/relationships/drawing" Target="../drawings/drawing8.xml"/><Relationship Id="rId1" Type="http://schemas.openxmlformats.org/officeDocument/2006/relationships/printerSettings" Target="../printerSettings/printerSettings10.bin"/><Relationship Id="rId6" Type="http://schemas.openxmlformats.org/officeDocument/2006/relationships/ctrlProp" Target="../ctrlProps/ctrlProp82.xml"/><Relationship Id="rId5" Type="http://schemas.openxmlformats.org/officeDocument/2006/relationships/ctrlProp" Target="../ctrlProps/ctrlProp81.xml"/><Relationship Id="rId4" Type="http://schemas.openxmlformats.org/officeDocument/2006/relationships/ctrlProp" Target="../ctrlProps/ctrlProp80.xml"/></Relationships>
</file>

<file path=xl/worksheets/_rels/sheet12.xml.rels><?xml version="1.0" encoding="UTF-8" standalone="yes"?>
<Relationships xmlns="http://schemas.openxmlformats.org/package/2006/relationships"><Relationship Id="rId13" Type="http://schemas.openxmlformats.org/officeDocument/2006/relationships/ctrlProp" Target="../ctrlProps/ctrlProp94.xml"/><Relationship Id="rId18" Type="http://schemas.openxmlformats.org/officeDocument/2006/relationships/ctrlProp" Target="../ctrlProps/ctrlProp99.xml"/><Relationship Id="rId26" Type="http://schemas.openxmlformats.org/officeDocument/2006/relationships/ctrlProp" Target="../ctrlProps/ctrlProp107.xml"/><Relationship Id="rId3" Type="http://schemas.openxmlformats.org/officeDocument/2006/relationships/vmlDrawing" Target="../drawings/vmlDrawing5.vml"/><Relationship Id="rId21" Type="http://schemas.openxmlformats.org/officeDocument/2006/relationships/ctrlProp" Target="../ctrlProps/ctrlProp102.xml"/><Relationship Id="rId34" Type="http://schemas.openxmlformats.org/officeDocument/2006/relationships/ctrlProp" Target="../ctrlProps/ctrlProp115.xml"/><Relationship Id="rId7" Type="http://schemas.openxmlformats.org/officeDocument/2006/relationships/ctrlProp" Target="../ctrlProps/ctrlProp88.xml"/><Relationship Id="rId12" Type="http://schemas.openxmlformats.org/officeDocument/2006/relationships/ctrlProp" Target="../ctrlProps/ctrlProp93.xml"/><Relationship Id="rId17" Type="http://schemas.openxmlformats.org/officeDocument/2006/relationships/ctrlProp" Target="../ctrlProps/ctrlProp98.xml"/><Relationship Id="rId25" Type="http://schemas.openxmlformats.org/officeDocument/2006/relationships/ctrlProp" Target="../ctrlProps/ctrlProp106.xml"/><Relationship Id="rId33" Type="http://schemas.openxmlformats.org/officeDocument/2006/relationships/ctrlProp" Target="../ctrlProps/ctrlProp114.xml"/><Relationship Id="rId2" Type="http://schemas.openxmlformats.org/officeDocument/2006/relationships/drawing" Target="../drawings/drawing9.xml"/><Relationship Id="rId16" Type="http://schemas.openxmlformats.org/officeDocument/2006/relationships/ctrlProp" Target="../ctrlProps/ctrlProp97.xml"/><Relationship Id="rId20" Type="http://schemas.openxmlformats.org/officeDocument/2006/relationships/ctrlProp" Target="../ctrlProps/ctrlProp101.xml"/><Relationship Id="rId29" Type="http://schemas.openxmlformats.org/officeDocument/2006/relationships/ctrlProp" Target="../ctrlProps/ctrlProp110.xml"/><Relationship Id="rId1" Type="http://schemas.openxmlformats.org/officeDocument/2006/relationships/printerSettings" Target="../printerSettings/printerSettings11.bin"/><Relationship Id="rId6" Type="http://schemas.openxmlformats.org/officeDocument/2006/relationships/ctrlProp" Target="../ctrlProps/ctrlProp87.xml"/><Relationship Id="rId11" Type="http://schemas.openxmlformats.org/officeDocument/2006/relationships/ctrlProp" Target="../ctrlProps/ctrlProp92.xml"/><Relationship Id="rId24" Type="http://schemas.openxmlformats.org/officeDocument/2006/relationships/ctrlProp" Target="../ctrlProps/ctrlProp105.xml"/><Relationship Id="rId32" Type="http://schemas.openxmlformats.org/officeDocument/2006/relationships/ctrlProp" Target="../ctrlProps/ctrlProp113.xml"/><Relationship Id="rId5" Type="http://schemas.openxmlformats.org/officeDocument/2006/relationships/ctrlProp" Target="../ctrlProps/ctrlProp86.xml"/><Relationship Id="rId15" Type="http://schemas.openxmlformats.org/officeDocument/2006/relationships/ctrlProp" Target="../ctrlProps/ctrlProp96.xml"/><Relationship Id="rId23" Type="http://schemas.openxmlformats.org/officeDocument/2006/relationships/ctrlProp" Target="../ctrlProps/ctrlProp104.xml"/><Relationship Id="rId28" Type="http://schemas.openxmlformats.org/officeDocument/2006/relationships/ctrlProp" Target="../ctrlProps/ctrlProp109.xml"/><Relationship Id="rId10" Type="http://schemas.openxmlformats.org/officeDocument/2006/relationships/ctrlProp" Target="../ctrlProps/ctrlProp91.xml"/><Relationship Id="rId19" Type="http://schemas.openxmlformats.org/officeDocument/2006/relationships/ctrlProp" Target="../ctrlProps/ctrlProp100.xml"/><Relationship Id="rId31" Type="http://schemas.openxmlformats.org/officeDocument/2006/relationships/ctrlProp" Target="../ctrlProps/ctrlProp112.xml"/><Relationship Id="rId4" Type="http://schemas.openxmlformats.org/officeDocument/2006/relationships/ctrlProp" Target="../ctrlProps/ctrlProp85.xml"/><Relationship Id="rId9" Type="http://schemas.openxmlformats.org/officeDocument/2006/relationships/ctrlProp" Target="../ctrlProps/ctrlProp90.xml"/><Relationship Id="rId14" Type="http://schemas.openxmlformats.org/officeDocument/2006/relationships/ctrlProp" Target="../ctrlProps/ctrlProp95.xml"/><Relationship Id="rId22" Type="http://schemas.openxmlformats.org/officeDocument/2006/relationships/ctrlProp" Target="../ctrlProps/ctrlProp103.xml"/><Relationship Id="rId27" Type="http://schemas.openxmlformats.org/officeDocument/2006/relationships/ctrlProp" Target="../ctrlProps/ctrlProp108.xml"/><Relationship Id="rId30" Type="http://schemas.openxmlformats.org/officeDocument/2006/relationships/ctrlProp" Target="../ctrlProps/ctrlProp111.xml"/><Relationship Id="rId8" Type="http://schemas.openxmlformats.org/officeDocument/2006/relationships/ctrlProp" Target="../ctrlProps/ctrlProp89.xml"/></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120.xml"/><Relationship Id="rId13" Type="http://schemas.openxmlformats.org/officeDocument/2006/relationships/ctrlProp" Target="../ctrlProps/ctrlProp125.xml"/><Relationship Id="rId18" Type="http://schemas.openxmlformats.org/officeDocument/2006/relationships/ctrlProp" Target="../ctrlProps/ctrlProp130.xml"/><Relationship Id="rId26" Type="http://schemas.openxmlformats.org/officeDocument/2006/relationships/ctrlProp" Target="../ctrlProps/ctrlProp138.xml"/><Relationship Id="rId3" Type="http://schemas.openxmlformats.org/officeDocument/2006/relationships/vmlDrawing" Target="../drawings/vmlDrawing6.vml"/><Relationship Id="rId21" Type="http://schemas.openxmlformats.org/officeDocument/2006/relationships/ctrlProp" Target="../ctrlProps/ctrlProp133.xml"/><Relationship Id="rId7" Type="http://schemas.openxmlformats.org/officeDocument/2006/relationships/ctrlProp" Target="../ctrlProps/ctrlProp119.xml"/><Relationship Id="rId12" Type="http://schemas.openxmlformats.org/officeDocument/2006/relationships/ctrlProp" Target="../ctrlProps/ctrlProp124.xml"/><Relationship Id="rId17" Type="http://schemas.openxmlformats.org/officeDocument/2006/relationships/ctrlProp" Target="../ctrlProps/ctrlProp129.xml"/><Relationship Id="rId25" Type="http://schemas.openxmlformats.org/officeDocument/2006/relationships/ctrlProp" Target="../ctrlProps/ctrlProp137.xml"/><Relationship Id="rId2" Type="http://schemas.openxmlformats.org/officeDocument/2006/relationships/drawing" Target="../drawings/drawing10.xml"/><Relationship Id="rId16" Type="http://schemas.openxmlformats.org/officeDocument/2006/relationships/ctrlProp" Target="../ctrlProps/ctrlProp128.xml"/><Relationship Id="rId20" Type="http://schemas.openxmlformats.org/officeDocument/2006/relationships/ctrlProp" Target="../ctrlProps/ctrlProp132.xml"/><Relationship Id="rId1" Type="http://schemas.openxmlformats.org/officeDocument/2006/relationships/printerSettings" Target="../printerSettings/printerSettings12.bin"/><Relationship Id="rId6" Type="http://schemas.openxmlformats.org/officeDocument/2006/relationships/ctrlProp" Target="../ctrlProps/ctrlProp118.xml"/><Relationship Id="rId11" Type="http://schemas.openxmlformats.org/officeDocument/2006/relationships/ctrlProp" Target="../ctrlProps/ctrlProp123.xml"/><Relationship Id="rId24" Type="http://schemas.openxmlformats.org/officeDocument/2006/relationships/ctrlProp" Target="../ctrlProps/ctrlProp136.xml"/><Relationship Id="rId5" Type="http://schemas.openxmlformats.org/officeDocument/2006/relationships/ctrlProp" Target="../ctrlProps/ctrlProp117.xml"/><Relationship Id="rId15" Type="http://schemas.openxmlformats.org/officeDocument/2006/relationships/ctrlProp" Target="../ctrlProps/ctrlProp127.xml"/><Relationship Id="rId23" Type="http://schemas.openxmlformats.org/officeDocument/2006/relationships/ctrlProp" Target="../ctrlProps/ctrlProp135.xml"/><Relationship Id="rId10" Type="http://schemas.openxmlformats.org/officeDocument/2006/relationships/ctrlProp" Target="../ctrlProps/ctrlProp122.xml"/><Relationship Id="rId19" Type="http://schemas.openxmlformats.org/officeDocument/2006/relationships/ctrlProp" Target="../ctrlProps/ctrlProp131.xml"/><Relationship Id="rId4" Type="http://schemas.openxmlformats.org/officeDocument/2006/relationships/ctrlProp" Target="../ctrlProps/ctrlProp116.xml"/><Relationship Id="rId9" Type="http://schemas.openxmlformats.org/officeDocument/2006/relationships/ctrlProp" Target="../ctrlProps/ctrlProp121.xml"/><Relationship Id="rId14" Type="http://schemas.openxmlformats.org/officeDocument/2006/relationships/ctrlProp" Target="../ctrlProps/ctrlProp126.xml"/><Relationship Id="rId22" Type="http://schemas.openxmlformats.org/officeDocument/2006/relationships/ctrlProp" Target="../ctrlProps/ctrlProp134.xml"/><Relationship Id="rId27" Type="http://schemas.openxmlformats.org/officeDocument/2006/relationships/ctrlProp" Target="../ctrlProps/ctrlProp139.xml"/></Relationships>
</file>

<file path=xl/worksheets/_rels/sheet14.xml.rels><?xml version="1.0" encoding="UTF-8" standalone="yes"?>
<Relationships xmlns="http://schemas.openxmlformats.org/package/2006/relationships"><Relationship Id="rId8" Type="http://schemas.openxmlformats.org/officeDocument/2006/relationships/ctrlProp" Target="../ctrlProps/ctrlProp144.xml"/><Relationship Id="rId13" Type="http://schemas.openxmlformats.org/officeDocument/2006/relationships/ctrlProp" Target="../ctrlProps/ctrlProp149.xml"/><Relationship Id="rId18" Type="http://schemas.openxmlformats.org/officeDocument/2006/relationships/ctrlProp" Target="../ctrlProps/ctrlProp154.xml"/><Relationship Id="rId3" Type="http://schemas.openxmlformats.org/officeDocument/2006/relationships/vmlDrawing" Target="../drawings/vmlDrawing7.vml"/><Relationship Id="rId7" Type="http://schemas.openxmlformats.org/officeDocument/2006/relationships/ctrlProp" Target="../ctrlProps/ctrlProp143.xml"/><Relationship Id="rId12" Type="http://schemas.openxmlformats.org/officeDocument/2006/relationships/ctrlProp" Target="../ctrlProps/ctrlProp148.xml"/><Relationship Id="rId17" Type="http://schemas.openxmlformats.org/officeDocument/2006/relationships/ctrlProp" Target="../ctrlProps/ctrlProp153.xml"/><Relationship Id="rId2" Type="http://schemas.openxmlformats.org/officeDocument/2006/relationships/drawing" Target="../drawings/drawing11.xml"/><Relationship Id="rId16" Type="http://schemas.openxmlformats.org/officeDocument/2006/relationships/ctrlProp" Target="../ctrlProps/ctrlProp152.xml"/><Relationship Id="rId1" Type="http://schemas.openxmlformats.org/officeDocument/2006/relationships/printerSettings" Target="../printerSettings/printerSettings13.bin"/><Relationship Id="rId6" Type="http://schemas.openxmlformats.org/officeDocument/2006/relationships/ctrlProp" Target="../ctrlProps/ctrlProp142.xml"/><Relationship Id="rId11" Type="http://schemas.openxmlformats.org/officeDocument/2006/relationships/ctrlProp" Target="../ctrlProps/ctrlProp147.xml"/><Relationship Id="rId5" Type="http://schemas.openxmlformats.org/officeDocument/2006/relationships/ctrlProp" Target="../ctrlProps/ctrlProp141.xml"/><Relationship Id="rId15" Type="http://schemas.openxmlformats.org/officeDocument/2006/relationships/ctrlProp" Target="../ctrlProps/ctrlProp151.xml"/><Relationship Id="rId10" Type="http://schemas.openxmlformats.org/officeDocument/2006/relationships/ctrlProp" Target="../ctrlProps/ctrlProp146.xml"/><Relationship Id="rId4" Type="http://schemas.openxmlformats.org/officeDocument/2006/relationships/ctrlProp" Target="../ctrlProps/ctrlProp140.xml"/><Relationship Id="rId9" Type="http://schemas.openxmlformats.org/officeDocument/2006/relationships/ctrlProp" Target="../ctrlProps/ctrlProp145.xml"/><Relationship Id="rId14" Type="http://schemas.openxmlformats.org/officeDocument/2006/relationships/ctrlProp" Target="../ctrlProps/ctrlProp150.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10.emf"/><Relationship Id="rId3" Type="http://schemas.openxmlformats.org/officeDocument/2006/relationships/vmlDrawing" Target="../drawings/vmlDrawing2.vml"/><Relationship Id="rId7" Type="http://schemas.openxmlformats.org/officeDocument/2006/relationships/image" Target="../media/image7.emf"/><Relationship Id="rId12" Type="http://schemas.openxmlformats.org/officeDocument/2006/relationships/control" Target="../activeX/activeX5.xml"/><Relationship Id="rId2" Type="http://schemas.openxmlformats.org/officeDocument/2006/relationships/drawing" Target="../drawings/drawing5.xml"/><Relationship Id="rId16" Type="http://schemas.openxmlformats.org/officeDocument/2006/relationships/ctrlProp" Target="../ctrlProps/ctrlProp4.xml"/><Relationship Id="rId1" Type="http://schemas.openxmlformats.org/officeDocument/2006/relationships/printerSettings" Target="../printerSettings/printerSettings5.bin"/><Relationship Id="rId6" Type="http://schemas.openxmlformats.org/officeDocument/2006/relationships/control" Target="../activeX/activeX2.xml"/><Relationship Id="rId11" Type="http://schemas.openxmlformats.org/officeDocument/2006/relationships/image" Target="../media/image9.emf"/><Relationship Id="rId5" Type="http://schemas.openxmlformats.org/officeDocument/2006/relationships/image" Target="../media/image6.emf"/><Relationship Id="rId15" Type="http://schemas.openxmlformats.org/officeDocument/2006/relationships/image" Target="../media/image11.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8.emf"/><Relationship Id="rId14" Type="http://schemas.openxmlformats.org/officeDocument/2006/relationships/control" Target="../activeX/activeX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6" Type="http://schemas.openxmlformats.org/officeDocument/2006/relationships/ctrlProp" Target="../ctrlProps/ctrlProp27.xml"/><Relationship Id="rId21" Type="http://schemas.openxmlformats.org/officeDocument/2006/relationships/ctrlProp" Target="../ctrlProps/ctrlProp22.xml"/><Relationship Id="rId42" Type="http://schemas.openxmlformats.org/officeDocument/2006/relationships/ctrlProp" Target="../ctrlProps/ctrlProp43.xml"/><Relationship Id="rId47" Type="http://schemas.openxmlformats.org/officeDocument/2006/relationships/ctrlProp" Target="../ctrlProps/ctrlProp48.xml"/><Relationship Id="rId63" Type="http://schemas.openxmlformats.org/officeDocument/2006/relationships/ctrlProp" Target="../ctrlProps/ctrlProp64.xml"/><Relationship Id="rId68" Type="http://schemas.openxmlformats.org/officeDocument/2006/relationships/ctrlProp" Target="../ctrlProps/ctrlProp69.xml"/><Relationship Id="rId16" Type="http://schemas.openxmlformats.org/officeDocument/2006/relationships/ctrlProp" Target="../ctrlProps/ctrlProp17.xml"/><Relationship Id="rId11" Type="http://schemas.openxmlformats.org/officeDocument/2006/relationships/ctrlProp" Target="../ctrlProps/ctrlProp12.xml"/><Relationship Id="rId24" Type="http://schemas.openxmlformats.org/officeDocument/2006/relationships/ctrlProp" Target="../ctrlProps/ctrlProp25.xml"/><Relationship Id="rId32" Type="http://schemas.openxmlformats.org/officeDocument/2006/relationships/ctrlProp" Target="../ctrlProps/ctrlProp33.xml"/><Relationship Id="rId37" Type="http://schemas.openxmlformats.org/officeDocument/2006/relationships/ctrlProp" Target="../ctrlProps/ctrlProp38.xml"/><Relationship Id="rId40" Type="http://schemas.openxmlformats.org/officeDocument/2006/relationships/ctrlProp" Target="../ctrlProps/ctrlProp41.xml"/><Relationship Id="rId45" Type="http://schemas.openxmlformats.org/officeDocument/2006/relationships/ctrlProp" Target="../ctrlProps/ctrlProp46.xml"/><Relationship Id="rId53" Type="http://schemas.openxmlformats.org/officeDocument/2006/relationships/ctrlProp" Target="../ctrlProps/ctrlProp54.xml"/><Relationship Id="rId58" Type="http://schemas.openxmlformats.org/officeDocument/2006/relationships/ctrlProp" Target="../ctrlProps/ctrlProp59.xml"/><Relationship Id="rId66" Type="http://schemas.openxmlformats.org/officeDocument/2006/relationships/ctrlProp" Target="../ctrlProps/ctrlProp67.xml"/><Relationship Id="rId74" Type="http://schemas.openxmlformats.org/officeDocument/2006/relationships/ctrlProp" Target="../ctrlProps/ctrlProp75.xml"/><Relationship Id="rId5" Type="http://schemas.openxmlformats.org/officeDocument/2006/relationships/ctrlProp" Target="../ctrlProps/ctrlProp6.xml"/><Relationship Id="rId61" Type="http://schemas.openxmlformats.org/officeDocument/2006/relationships/ctrlProp" Target="../ctrlProps/ctrlProp62.xml"/><Relationship Id="rId19" Type="http://schemas.openxmlformats.org/officeDocument/2006/relationships/ctrlProp" Target="../ctrlProps/ctrlProp20.xml"/><Relationship Id="rId14" Type="http://schemas.openxmlformats.org/officeDocument/2006/relationships/ctrlProp" Target="../ctrlProps/ctrlProp15.xml"/><Relationship Id="rId22" Type="http://schemas.openxmlformats.org/officeDocument/2006/relationships/ctrlProp" Target="../ctrlProps/ctrlProp23.xml"/><Relationship Id="rId27" Type="http://schemas.openxmlformats.org/officeDocument/2006/relationships/ctrlProp" Target="../ctrlProps/ctrlProp28.xml"/><Relationship Id="rId30" Type="http://schemas.openxmlformats.org/officeDocument/2006/relationships/ctrlProp" Target="../ctrlProps/ctrlProp31.xml"/><Relationship Id="rId35" Type="http://schemas.openxmlformats.org/officeDocument/2006/relationships/ctrlProp" Target="../ctrlProps/ctrlProp36.xml"/><Relationship Id="rId43" Type="http://schemas.openxmlformats.org/officeDocument/2006/relationships/ctrlProp" Target="../ctrlProps/ctrlProp44.xml"/><Relationship Id="rId48" Type="http://schemas.openxmlformats.org/officeDocument/2006/relationships/ctrlProp" Target="../ctrlProps/ctrlProp49.xml"/><Relationship Id="rId56" Type="http://schemas.openxmlformats.org/officeDocument/2006/relationships/ctrlProp" Target="../ctrlProps/ctrlProp57.xml"/><Relationship Id="rId64" Type="http://schemas.openxmlformats.org/officeDocument/2006/relationships/ctrlProp" Target="../ctrlProps/ctrlProp65.xml"/><Relationship Id="rId69" Type="http://schemas.openxmlformats.org/officeDocument/2006/relationships/ctrlProp" Target="../ctrlProps/ctrlProp70.xml"/><Relationship Id="rId77" Type="http://schemas.openxmlformats.org/officeDocument/2006/relationships/ctrlProp" Target="../ctrlProps/ctrlProp78.xml"/><Relationship Id="rId8" Type="http://schemas.openxmlformats.org/officeDocument/2006/relationships/ctrlProp" Target="../ctrlProps/ctrlProp9.xml"/><Relationship Id="rId51" Type="http://schemas.openxmlformats.org/officeDocument/2006/relationships/ctrlProp" Target="../ctrlProps/ctrlProp52.xml"/><Relationship Id="rId72" Type="http://schemas.openxmlformats.org/officeDocument/2006/relationships/ctrlProp" Target="../ctrlProps/ctrlProp73.xml"/><Relationship Id="rId3" Type="http://schemas.openxmlformats.org/officeDocument/2006/relationships/vmlDrawing" Target="../drawings/vmlDrawing3.vml"/><Relationship Id="rId12" Type="http://schemas.openxmlformats.org/officeDocument/2006/relationships/ctrlProp" Target="../ctrlProps/ctrlProp13.xml"/><Relationship Id="rId17" Type="http://schemas.openxmlformats.org/officeDocument/2006/relationships/ctrlProp" Target="../ctrlProps/ctrlProp18.xml"/><Relationship Id="rId25" Type="http://schemas.openxmlformats.org/officeDocument/2006/relationships/ctrlProp" Target="../ctrlProps/ctrlProp26.xml"/><Relationship Id="rId33" Type="http://schemas.openxmlformats.org/officeDocument/2006/relationships/ctrlProp" Target="../ctrlProps/ctrlProp34.xml"/><Relationship Id="rId38" Type="http://schemas.openxmlformats.org/officeDocument/2006/relationships/ctrlProp" Target="../ctrlProps/ctrlProp39.xml"/><Relationship Id="rId46" Type="http://schemas.openxmlformats.org/officeDocument/2006/relationships/ctrlProp" Target="../ctrlProps/ctrlProp47.xml"/><Relationship Id="rId59" Type="http://schemas.openxmlformats.org/officeDocument/2006/relationships/ctrlProp" Target="../ctrlProps/ctrlProp60.xml"/><Relationship Id="rId67" Type="http://schemas.openxmlformats.org/officeDocument/2006/relationships/ctrlProp" Target="../ctrlProps/ctrlProp68.xml"/><Relationship Id="rId20" Type="http://schemas.openxmlformats.org/officeDocument/2006/relationships/ctrlProp" Target="../ctrlProps/ctrlProp21.xml"/><Relationship Id="rId41" Type="http://schemas.openxmlformats.org/officeDocument/2006/relationships/ctrlProp" Target="../ctrlProps/ctrlProp42.xml"/><Relationship Id="rId54" Type="http://schemas.openxmlformats.org/officeDocument/2006/relationships/ctrlProp" Target="../ctrlProps/ctrlProp55.xml"/><Relationship Id="rId62" Type="http://schemas.openxmlformats.org/officeDocument/2006/relationships/ctrlProp" Target="../ctrlProps/ctrlProp63.xml"/><Relationship Id="rId70" Type="http://schemas.openxmlformats.org/officeDocument/2006/relationships/ctrlProp" Target="../ctrlProps/ctrlProp71.xml"/><Relationship Id="rId75" Type="http://schemas.openxmlformats.org/officeDocument/2006/relationships/ctrlProp" Target="../ctrlProps/ctrlProp76.xml"/><Relationship Id="rId1" Type="http://schemas.openxmlformats.org/officeDocument/2006/relationships/printerSettings" Target="../printerSettings/printerSettings7.bin"/><Relationship Id="rId6" Type="http://schemas.openxmlformats.org/officeDocument/2006/relationships/ctrlProp" Target="../ctrlProps/ctrlProp7.xml"/><Relationship Id="rId15" Type="http://schemas.openxmlformats.org/officeDocument/2006/relationships/ctrlProp" Target="../ctrlProps/ctrlProp16.xml"/><Relationship Id="rId23" Type="http://schemas.openxmlformats.org/officeDocument/2006/relationships/ctrlProp" Target="../ctrlProps/ctrlProp24.xml"/><Relationship Id="rId28" Type="http://schemas.openxmlformats.org/officeDocument/2006/relationships/ctrlProp" Target="../ctrlProps/ctrlProp29.xml"/><Relationship Id="rId36" Type="http://schemas.openxmlformats.org/officeDocument/2006/relationships/ctrlProp" Target="../ctrlProps/ctrlProp37.xml"/><Relationship Id="rId49" Type="http://schemas.openxmlformats.org/officeDocument/2006/relationships/ctrlProp" Target="../ctrlProps/ctrlProp50.xml"/><Relationship Id="rId57" Type="http://schemas.openxmlformats.org/officeDocument/2006/relationships/ctrlProp" Target="../ctrlProps/ctrlProp58.xml"/><Relationship Id="rId10" Type="http://schemas.openxmlformats.org/officeDocument/2006/relationships/ctrlProp" Target="../ctrlProps/ctrlProp11.xml"/><Relationship Id="rId31" Type="http://schemas.openxmlformats.org/officeDocument/2006/relationships/ctrlProp" Target="../ctrlProps/ctrlProp32.xml"/><Relationship Id="rId44" Type="http://schemas.openxmlformats.org/officeDocument/2006/relationships/ctrlProp" Target="../ctrlProps/ctrlProp45.xml"/><Relationship Id="rId52" Type="http://schemas.openxmlformats.org/officeDocument/2006/relationships/ctrlProp" Target="../ctrlProps/ctrlProp53.xml"/><Relationship Id="rId60" Type="http://schemas.openxmlformats.org/officeDocument/2006/relationships/ctrlProp" Target="../ctrlProps/ctrlProp61.xml"/><Relationship Id="rId65" Type="http://schemas.openxmlformats.org/officeDocument/2006/relationships/ctrlProp" Target="../ctrlProps/ctrlProp66.xml"/><Relationship Id="rId73" Type="http://schemas.openxmlformats.org/officeDocument/2006/relationships/ctrlProp" Target="../ctrlProps/ctrlProp74.xml"/><Relationship Id="rId78" Type="http://schemas.openxmlformats.org/officeDocument/2006/relationships/ctrlProp" Target="../ctrlProps/ctrlProp79.xml"/><Relationship Id="rId4" Type="http://schemas.openxmlformats.org/officeDocument/2006/relationships/ctrlProp" Target="../ctrlProps/ctrlProp5.xml"/><Relationship Id="rId9" Type="http://schemas.openxmlformats.org/officeDocument/2006/relationships/ctrlProp" Target="../ctrlProps/ctrlProp10.xml"/><Relationship Id="rId13" Type="http://schemas.openxmlformats.org/officeDocument/2006/relationships/ctrlProp" Target="../ctrlProps/ctrlProp14.xml"/><Relationship Id="rId18" Type="http://schemas.openxmlformats.org/officeDocument/2006/relationships/ctrlProp" Target="../ctrlProps/ctrlProp19.xml"/><Relationship Id="rId39" Type="http://schemas.openxmlformats.org/officeDocument/2006/relationships/ctrlProp" Target="../ctrlProps/ctrlProp40.xml"/><Relationship Id="rId34" Type="http://schemas.openxmlformats.org/officeDocument/2006/relationships/ctrlProp" Target="../ctrlProps/ctrlProp35.xml"/><Relationship Id="rId50" Type="http://schemas.openxmlformats.org/officeDocument/2006/relationships/ctrlProp" Target="../ctrlProps/ctrlProp51.xml"/><Relationship Id="rId55" Type="http://schemas.openxmlformats.org/officeDocument/2006/relationships/ctrlProp" Target="../ctrlProps/ctrlProp56.xml"/><Relationship Id="rId76" Type="http://schemas.openxmlformats.org/officeDocument/2006/relationships/ctrlProp" Target="../ctrlProps/ctrlProp77.xml"/><Relationship Id="rId7" Type="http://schemas.openxmlformats.org/officeDocument/2006/relationships/ctrlProp" Target="../ctrlProps/ctrlProp8.xml"/><Relationship Id="rId71" Type="http://schemas.openxmlformats.org/officeDocument/2006/relationships/ctrlProp" Target="../ctrlProps/ctrlProp72.xml"/><Relationship Id="rId2" Type="http://schemas.openxmlformats.org/officeDocument/2006/relationships/drawing" Target="../drawings/drawing6.xml"/><Relationship Id="rId29" Type="http://schemas.openxmlformats.org/officeDocument/2006/relationships/ctrlProp" Target="../ctrlProps/ctrlProp30.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6">
    <tabColor theme="0" tint="-0.499984740745262"/>
    <pageSetUpPr autoPageBreaks="0" fitToPage="1"/>
  </sheetPr>
  <dimension ref="B2:P20"/>
  <sheetViews>
    <sheetView showGridLines="0" showRowColHeaders="0" zoomScaleNormal="100" workbookViewId="0">
      <selection activeCell="T7" sqref="T7"/>
    </sheetView>
  </sheetViews>
  <sheetFormatPr defaultColWidth="9.1796875" defaultRowHeight="14.5" x14ac:dyDescent="0.35"/>
  <cols>
    <col min="1" max="14" width="9.1796875" style="13"/>
    <col min="15" max="16" width="3.54296875" style="13" customWidth="1"/>
    <col min="17" max="16384" width="9.1796875" style="13"/>
  </cols>
  <sheetData>
    <row r="2" spans="2:16" ht="15" customHeight="1" x14ac:dyDescent="0.35">
      <c r="D2" s="366" t="s">
        <v>182</v>
      </c>
      <c r="E2" s="366"/>
      <c r="F2" s="366"/>
      <c r="G2" s="366"/>
      <c r="H2" s="366"/>
      <c r="I2" s="366"/>
      <c r="J2" s="366"/>
      <c r="K2" s="366"/>
      <c r="L2" s="366"/>
      <c r="M2" s="125"/>
      <c r="N2" s="125"/>
      <c r="O2" s="125"/>
      <c r="P2" s="125"/>
    </row>
    <row r="3" spans="2:16" ht="15" customHeight="1" x14ac:dyDescent="0.35">
      <c r="D3" s="366"/>
      <c r="E3" s="366"/>
      <c r="F3" s="366"/>
      <c r="G3" s="366"/>
      <c r="H3" s="366"/>
      <c r="I3" s="366"/>
      <c r="J3" s="366"/>
      <c r="K3" s="366"/>
      <c r="L3" s="366"/>
      <c r="M3" s="125"/>
      <c r="N3" s="125"/>
      <c r="O3" s="125"/>
      <c r="P3" s="125"/>
    </row>
    <row r="4" spans="2:16" ht="15" customHeight="1" x14ac:dyDescent="0.35">
      <c r="D4" s="366"/>
      <c r="E4" s="366"/>
      <c r="F4" s="366"/>
      <c r="G4" s="366"/>
      <c r="H4" s="366"/>
      <c r="I4" s="366"/>
      <c r="J4" s="366"/>
      <c r="K4" s="366"/>
      <c r="L4" s="366"/>
      <c r="M4" s="125"/>
      <c r="N4" s="125"/>
      <c r="O4" s="125"/>
      <c r="P4" s="125"/>
    </row>
    <row r="5" spans="2:16" ht="15" customHeight="1" x14ac:dyDescent="0.35">
      <c r="D5" s="366"/>
      <c r="E5" s="366"/>
      <c r="F5" s="366"/>
      <c r="G5" s="366"/>
      <c r="H5" s="366"/>
      <c r="I5" s="366"/>
      <c r="J5" s="366"/>
      <c r="K5" s="366"/>
      <c r="L5" s="366"/>
      <c r="M5" s="125"/>
      <c r="N5" s="125"/>
      <c r="O5" s="125"/>
      <c r="P5" s="125"/>
    </row>
    <row r="8" spans="2:16" ht="19.5" x14ac:dyDescent="0.45">
      <c r="B8" s="196" t="s">
        <v>227</v>
      </c>
      <c r="C8" s="12"/>
    </row>
    <row r="9" spans="2:16" ht="6.75" customHeight="1" x14ac:dyDescent="0.35"/>
    <row r="10" spans="2:16" ht="31.4" customHeight="1" x14ac:dyDescent="0.35">
      <c r="B10" s="364" t="s">
        <v>224</v>
      </c>
      <c r="C10" s="364"/>
      <c r="D10" s="364"/>
      <c r="E10" s="364"/>
      <c r="F10" s="364"/>
      <c r="G10" s="364"/>
      <c r="H10" s="364"/>
      <c r="I10" s="364"/>
      <c r="J10" s="364"/>
      <c r="K10" s="364"/>
      <c r="L10" s="364"/>
    </row>
    <row r="11" spans="2:16" ht="6" customHeight="1" x14ac:dyDescent="0.35">
      <c r="B11" s="194"/>
      <c r="C11" s="194"/>
      <c r="D11" s="194"/>
      <c r="E11" s="194"/>
      <c r="F11" s="194"/>
      <c r="G11" s="194"/>
      <c r="H11" s="194"/>
      <c r="I11" s="194"/>
      <c r="J11" s="194"/>
      <c r="K11" s="194"/>
      <c r="L11" s="194"/>
    </row>
    <row r="12" spans="2:16" x14ac:dyDescent="0.35">
      <c r="B12" s="364" t="s">
        <v>228</v>
      </c>
      <c r="C12" s="364"/>
      <c r="D12" s="364"/>
      <c r="E12" s="364"/>
      <c r="F12" s="364"/>
      <c r="G12" s="364"/>
      <c r="H12" s="364"/>
      <c r="I12" s="364"/>
      <c r="J12" s="364"/>
      <c r="K12" s="364"/>
      <c r="L12" s="364"/>
    </row>
    <row r="13" spans="2:16" ht="7.4" customHeight="1" x14ac:dyDescent="0.35">
      <c r="B13" s="195"/>
      <c r="C13" s="195"/>
      <c r="D13" s="195"/>
      <c r="E13" s="195"/>
      <c r="F13" s="195"/>
      <c r="G13" s="195"/>
      <c r="H13" s="195"/>
      <c r="I13" s="195"/>
      <c r="J13" s="195"/>
      <c r="K13" s="195"/>
      <c r="L13" s="195"/>
    </row>
    <row r="14" spans="2:16" x14ac:dyDescent="0.35">
      <c r="B14" s="195"/>
      <c r="C14" s="195"/>
      <c r="D14" s="195"/>
      <c r="E14" s="195"/>
      <c r="F14" s="195"/>
      <c r="G14" s="195"/>
      <c r="H14" s="195"/>
      <c r="I14" s="195"/>
      <c r="J14" s="195"/>
      <c r="K14" s="195"/>
      <c r="L14" s="195"/>
    </row>
    <row r="15" spans="2:16" x14ac:dyDescent="0.35">
      <c r="B15" s="195"/>
      <c r="C15" s="195"/>
      <c r="D15" s="195"/>
      <c r="E15" s="195"/>
      <c r="F15" s="195"/>
      <c r="G15" s="195"/>
      <c r="H15" s="195"/>
      <c r="I15" s="195"/>
      <c r="J15" s="195"/>
      <c r="K15" s="195"/>
      <c r="L15" s="195"/>
    </row>
    <row r="16" spans="2:16" x14ac:dyDescent="0.35">
      <c r="B16" s="364" t="s">
        <v>229</v>
      </c>
      <c r="C16" s="364"/>
      <c r="D16" s="364"/>
      <c r="E16" s="364"/>
      <c r="F16" s="364"/>
      <c r="G16" s="364"/>
      <c r="H16" s="364"/>
      <c r="I16" s="364"/>
      <c r="J16" s="364"/>
      <c r="K16" s="364"/>
      <c r="L16" s="364"/>
    </row>
    <row r="17" spans="2:12" ht="8.15" customHeight="1" x14ac:dyDescent="0.35">
      <c r="B17" s="195"/>
      <c r="C17" s="195"/>
      <c r="D17" s="195"/>
      <c r="E17" s="195"/>
      <c r="F17" s="195"/>
      <c r="G17" s="195"/>
      <c r="H17" s="195"/>
      <c r="I17" s="195"/>
      <c r="J17" s="195"/>
      <c r="K17" s="195"/>
      <c r="L17" s="195"/>
    </row>
    <row r="18" spans="2:12" x14ac:dyDescent="0.35">
      <c r="B18" s="364" t="s">
        <v>225</v>
      </c>
      <c r="C18" s="364"/>
      <c r="D18" s="364"/>
      <c r="E18" s="364"/>
      <c r="F18" s="364"/>
      <c r="G18" s="364"/>
      <c r="H18" s="364"/>
      <c r="I18" s="364"/>
      <c r="J18" s="364"/>
      <c r="K18" s="364"/>
      <c r="L18" s="364"/>
    </row>
    <row r="19" spans="2:12" ht="6.65" customHeight="1" x14ac:dyDescent="0.35">
      <c r="B19" s="194"/>
      <c r="C19" s="194"/>
      <c r="D19" s="194"/>
      <c r="E19" s="194"/>
      <c r="F19" s="194"/>
      <c r="G19" s="194"/>
      <c r="H19" s="194"/>
      <c r="I19" s="194"/>
      <c r="J19" s="194"/>
      <c r="K19" s="194"/>
      <c r="L19" s="194"/>
    </row>
    <row r="20" spans="2:12" ht="105" customHeight="1" x14ac:dyDescent="0.35">
      <c r="B20" s="364" t="s">
        <v>226</v>
      </c>
      <c r="C20" s="365"/>
      <c r="D20" s="365"/>
      <c r="E20" s="365"/>
      <c r="F20" s="365"/>
      <c r="G20" s="365"/>
      <c r="H20" s="365"/>
      <c r="I20" s="365"/>
      <c r="J20" s="365"/>
      <c r="K20" s="365"/>
      <c r="L20" s="365"/>
    </row>
  </sheetData>
  <mergeCells count="6">
    <mergeCell ref="B10:L10"/>
    <mergeCell ref="B18:L18"/>
    <mergeCell ref="B20:L20"/>
    <mergeCell ref="D2:L5"/>
    <mergeCell ref="B12:L12"/>
    <mergeCell ref="B16:L16"/>
  </mergeCells>
  <pageMargins left="0.7" right="0.7" top="0.75" bottom="0.75" header="0.3" footer="0.3"/>
  <pageSetup paperSize="9" scale="69" fitToHeight="0" orientation="portrait" horizont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3"/>
  <dimension ref="A1:AC718"/>
  <sheetViews>
    <sheetView zoomScaleNormal="100" workbookViewId="0">
      <selection activeCell="J15" sqref="J15"/>
    </sheetView>
  </sheetViews>
  <sheetFormatPr defaultColWidth="9.1796875" defaultRowHeight="14.5" x14ac:dyDescent="0.35"/>
  <cols>
    <col min="1" max="2" width="9.1796875" style="35"/>
    <col min="3" max="3" width="12.453125" style="35" customWidth="1"/>
    <col min="4" max="4" width="6.453125" style="35" customWidth="1"/>
    <col min="5" max="5" width="5" style="35" customWidth="1"/>
    <col min="6" max="6" width="7" style="35" customWidth="1"/>
    <col min="7" max="7" width="52.7265625" style="35" customWidth="1"/>
    <col min="8" max="8" width="11.54296875" style="301" customWidth="1"/>
    <col min="9" max="9" width="9.1796875" style="297"/>
    <col min="10" max="14" width="9.1796875" style="35"/>
    <col min="15" max="16" width="9.1796875" style="297"/>
    <col min="17" max="17" width="5.1796875" style="35" customWidth="1"/>
    <col min="18" max="18" width="9.1796875" style="290"/>
    <col min="19" max="25" width="9.1796875" style="35" customWidth="1"/>
    <col min="26" max="16384" width="9.1796875" style="35"/>
  </cols>
  <sheetData>
    <row r="1" spans="1:29" ht="29.5" thickBot="1" x14ac:dyDescent="0.4">
      <c r="A1" s="284" t="s">
        <v>99</v>
      </c>
      <c r="B1" s="284" t="s">
        <v>104</v>
      </c>
      <c r="C1" s="284" t="s">
        <v>131</v>
      </c>
      <c r="D1" s="284" t="s">
        <v>95</v>
      </c>
      <c r="E1" s="284" t="s">
        <v>96</v>
      </c>
      <c r="F1" s="284" t="s">
        <v>97</v>
      </c>
      <c r="G1" s="284" t="s">
        <v>98</v>
      </c>
      <c r="H1" s="285" t="s">
        <v>12</v>
      </c>
      <c r="I1" s="286" t="s">
        <v>100</v>
      </c>
      <c r="J1" s="287" t="s">
        <v>95</v>
      </c>
      <c r="K1" s="287" t="s">
        <v>101</v>
      </c>
      <c r="L1" s="287" t="s">
        <v>102</v>
      </c>
      <c r="M1" s="287" t="s">
        <v>96</v>
      </c>
      <c r="N1" s="287" t="s">
        <v>97</v>
      </c>
      <c r="O1" s="288" t="s">
        <v>103</v>
      </c>
      <c r="P1" s="289"/>
      <c r="T1" s="35" t="s">
        <v>185</v>
      </c>
      <c r="W1" s="35">
        <v>1</v>
      </c>
      <c r="X1" s="35" t="s">
        <v>131</v>
      </c>
      <c r="Z1" s="291" t="s">
        <v>180</v>
      </c>
      <c r="AA1" s="291" t="s">
        <v>181</v>
      </c>
      <c r="AB1" s="291" t="s">
        <v>126</v>
      </c>
      <c r="AC1" s="292" t="s">
        <v>183</v>
      </c>
    </row>
    <row r="2" spans="1:29" x14ac:dyDescent="0.35">
      <c r="A2" s="293">
        <v>1</v>
      </c>
      <c r="B2" s="290" t="str">
        <f>R2</f>
        <v>A</v>
      </c>
      <c r="C2" s="294" t="s">
        <v>123</v>
      </c>
      <c r="D2" s="293"/>
      <c r="E2" s="293"/>
      <c r="F2" s="293"/>
      <c r="G2" s="295" t="s">
        <v>288</v>
      </c>
      <c r="H2" s="296">
        <v>3</v>
      </c>
      <c r="I2" s="297">
        <f t="shared" ref="I2:I67" si="0">IF(AND(LEN(C2)=1,LEN(D2)=0),1,"")</f>
        <v>1</v>
      </c>
      <c r="J2" s="293" t="str">
        <f t="shared" ref="J2:J67" si="1">IF(AND(LEN(C2)=1,LEN(D2)=1,LEN(E2)=0,LEN(F2)=0),2,"")</f>
        <v/>
      </c>
      <c r="K2" s="293" t="str">
        <f t="shared" ref="K2:K67" si="2">IF(AND(LEN(C2)=0,LEN(E2)=0),3,"")</f>
        <v/>
      </c>
      <c r="L2" s="293" t="str">
        <f t="shared" ref="L2:L67" si="3">IF(AND(LEN(C2)&gt;0,LEN(D2&gt;0),LEN(E2)&gt;0,LEN(F2)=0,H2="N/A"),4,"")</f>
        <v/>
      </c>
      <c r="M2" s="293" t="str">
        <f t="shared" ref="M2:M67" si="4">IF(AND(LEN(C2)&gt;0,LEN(D2&gt;0),LEN(E2)&gt;0,LEN(F2)=0,H2&gt;0,H2&lt;6),5,"")</f>
        <v/>
      </c>
      <c r="N2" s="293" t="str">
        <f t="shared" ref="N2:N67" si="5">IF(AND(LEN(C2)&gt;0,LEN(D2&gt;0),LEN(E2)&gt;0,LEN(F2)&gt;0,H2&gt;0,H2&lt;6),6,"")</f>
        <v/>
      </c>
      <c r="O2" s="297">
        <f t="shared" ref="O2:O67" si="6">SUM(I2:N2)</f>
        <v>1</v>
      </c>
      <c r="Q2" s="35" t="str">
        <f t="shared" ref="Q2:Q67" si="7">IF(LEN(E2)&gt;0,TEXT(E2,"00"),"")</f>
        <v/>
      </c>
      <c r="R2" s="290" t="str">
        <f t="shared" ref="R2:R67" si="8">IF(O2=1,C2,IF(O2=2,C2&amp;"."&amp;D2,IF(O2=3,"",IF(O2=4,C2&amp;"."&amp;D2&amp;"."&amp;Q2,IF(O2=5,C2&amp;"."&amp;D2&amp;"."&amp;Q2,IF(O2=6,C2&amp;"."&amp;D2&amp;"."&amp;Q2&amp;F2,""))))))</f>
        <v>A</v>
      </c>
      <c r="W2" s="35">
        <v>2</v>
      </c>
      <c r="X2" s="35" t="s">
        <v>95</v>
      </c>
      <c r="AB2" s="35" t="s">
        <v>126</v>
      </c>
      <c r="AC2" s="35">
        <f>IF(LEN(Z2)&gt;0,1,IF(LEN(AA2)&gt;0,2,3))</f>
        <v>3</v>
      </c>
    </row>
    <row r="3" spans="1:29" ht="101.5" x14ac:dyDescent="0.35">
      <c r="A3" s="35">
        <v>2</v>
      </c>
      <c r="B3" s="290" t="str">
        <f t="shared" ref="B3:B66" si="9">R3</f>
        <v>A.1</v>
      </c>
      <c r="C3" s="298" t="s">
        <v>123</v>
      </c>
      <c r="D3" s="35">
        <v>1</v>
      </c>
      <c r="G3" s="295" t="s">
        <v>288</v>
      </c>
      <c r="H3" s="296">
        <v>3</v>
      </c>
      <c r="I3" s="297" t="str">
        <f t="shared" si="0"/>
        <v/>
      </c>
      <c r="J3" s="35">
        <f t="shared" si="1"/>
        <v>2</v>
      </c>
      <c r="K3" s="35" t="str">
        <f t="shared" si="2"/>
        <v/>
      </c>
      <c r="L3" s="35" t="str">
        <f t="shared" si="3"/>
        <v/>
      </c>
      <c r="M3" s="35" t="str">
        <f t="shared" si="4"/>
        <v/>
      </c>
      <c r="N3" s="35" t="str">
        <f t="shared" si="5"/>
        <v/>
      </c>
      <c r="O3" s="297">
        <f t="shared" si="6"/>
        <v>2</v>
      </c>
      <c r="Q3" s="35" t="str">
        <f t="shared" si="7"/>
        <v/>
      </c>
      <c r="R3" s="290" t="str">
        <f t="shared" si="8"/>
        <v>A.1</v>
      </c>
      <c r="T3" s="35" t="s">
        <v>186</v>
      </c>
      <c r="W3" s="35">
        <v>3</v>
      </c>
      <c r="X3" s="35" t="s">
        <v>101</v>
      </c>
      <c r="AB3" s="35" t="s">
        <v>126</v>
      </c>
      <c r="AC3" s="35">
        <f t="shared" ref="AC3:AC66" si="10">IF(LEN(Z3)&gt;0,1,IF(LEN(AA3)&gt;0,2,3))</f>
        <v>3</v>
      </c>
    </row>
    <row r="4" spans="1:29" ht="87" x14ac:dyDescent="0.35">
      <c r="A4" s="35">
        <v>3</v>
      </c>
      <c r="B4" s="290" t="str">
        <f t="shared" si="9"/>
        <v/>
      </c>
      <c r="C4" s="298"/>
      <c r="F4" s="35" t="s">
        <v>184</v>
      </c>
      <c r="G4" s="253" t="s">
        <v>289</v>
      </c>
      <c r="H4" s="296">
        <v>3</v>
      </c>
      <c r="I4" s="297" t="str">
        <f t="shared" si="0"/>
        <v/>
      </c>
      <c r="J4" s="35" t="str">
        <f t="shared" si="1"/>
        <v/>
      </c>
      <c r="K4" s="35">
        <f t="shared" si="2"/>
        <v>3</v>
      </c>
      <c r="L4" s="35" t="str">
        <f t="shared" si="3"/>
        <v/>
      </c>
      <c r="M4" s="35" t="str">
        <f t="shared" si="4"/>
        <v/>
      </c>
      <c r="N4" s="35" t="str">
        <f t="shared" si="5"/>
        <v/>
      </c>
      <c r="O4" s="297">
        <f t="shared" si="6"/>
        <v>3</v>
      </c>
      <c r="Q4" s="35" t="str">
        <f t="shared" si="7"/>
        <v/>
      </c>
      <c r="R4" s="290" t="str">
        <f t="shared" si="8"/>
        <v/>
      </c>
      <c r="W4" s="35">
        <v>4</v>
      </c>
      <c r="X4" s="35" t="s">
        <v>102</v>
      </c>
      <c r="AB4" s="35" t="s">
        <v>269</v>
      </c>
      <c r="AC4" s="35">
        <f t="shared" si="10"/>
        <v>3</v>
      </c>
    </row>
    <row r="5" spans="1:29" ht="29" x14ac:dyDescent="0.35">
      <c r="A5" s="35">
        <v>4</v>
      </c>
      <c r="B5" s="290" t="str">
        <f t="shared" si="9"/>
        <v/>
      </c>
      <c r="C5" s="298"/>
      <c r="D5" s="35">
        <v>1</v>
      </c>
      <c r="E5" s="35">
        <v>1</v>
      </c>
      <c r="G5" s="299" t="s">
        <v>290</v>
      </c>
      <c r="H5" s="296">
        <v>3</v>
      </c>
      <c r="I5" s="297" t="str">
        <f t="shared" si="0"/>
        <v/>
      </c>
      <c r="J5" s="35" t="str">
        <f t="shared" si="1"/>
        <v/>
      </c>
      <c r="K5" s="35" t="str">
        <f t="shared" si="2"/>
        <v/>
      </c>
      <c r="L5" s="35" t="str">
        <f t="shared" si="3"/>
        <v/>
      </c>
      <c r="M5" s="35" t="str">
        <f t="shared" si="4"/>
        <v/>
      </c>
      <c r="N5" s="35" t="str">
        <f t="shared" si="5"/>
        <v/>
      </c>
      <c r="O5" s="297">
        <f t="shared" si="6"/>
        <v>0</v>
      </c>
      <c r="Q5" s="35" t="str">
        <f t="shared" si="7"/>
        <v>01</v>
      </c>
      <c r="R5" s="290" t="str">
        <f t="shared" si="8"/>
        <v/>
      </c>
      <c r="W5" s="35">
        <v>5</v>
      </c>
      <c r="X5" s="35" t="s">
        <v>96</v>
      </c>
      <c r="AB5" s="35" t="s">
        <v>269</v>
      </c>
      <c r="AC5" s="35">
        <f t="shared" si="10"/>
        <v>3</v>
      </c>
    </row>
    <row r="6" spans="1:29" ht="43.5" x14ac:dyDescent="0.35">
      <c r="A6" s="35">
        <v>5</v>
      </c>
      <c r="B6" s="290" t="str">
        <f t="shared" si="9"/>
        <v/>
      </c>
      <c r="C6" s="298"/>
      <c r="D6" s="35">
        <v>1</v>
      </c>
      <c r="E6" s="35">
        <v>2</v>
      </c>
      <c r="G6" s="299" t="s">
        <v>291</v>
      </c>
      <c r="H6" s="296">
        <v>3</v>
      </c>
      <c r="I6" s="297" t="str">
        <f t="shared" si="0"/>
        <v/>
      </c>
      <c r="J6" s="35" t="str">
        <f t="shared" si="1"/>
        <v/>
      </c>
      <c r="K6" s="35" t="str">
        <f t="shared" si="2"/>
        <v/>
      </c>
      <c r="L6" s="35" t="str">
        <f t="shared" si="3"/>
        <v/>
      </c>
      <c r="M6" s="35" t="str">
        <f t="shared" si="4"/>
        <v/>
      </c>
      <c r="N6" s="35" t="str">
        <f t="shared" si="5"/>
        <v/>
      </c>
      <c r="O6" s="297">
        <f t="shared" si="6"/>
        <v>0</v>
      </c>
      <c r="Q6" s="35" t="str">
        <f t="shared" si="7"/>
        <v>02</v>
      </c>
      <c r="R6" s="290" t="str">
        <f t="shared" si="8"/>
        <v/>
      </c>
      <c r="W6" s="35">
        <v>6</v>
      </c>
      <c r="X6" s="35" t="s">
        <v>97</v>
      </c>
      <c r="AB6" s="35" t="s">
        <v>269</v>
      </c>
      <c r="AC6" s="35">
        <f t="shared" si="10"/>
        <v>3</v>
      </c>
    </row>
    <row r="7" spans="1:29" ht="5.25" customHeight="1" x14ac:dyDescent="0.35">
      <c r="A7" s="35">
        <v>6</v>
      </c>
      <c r="B7" s="290" t="str">
        <f t="shared" si="9"/>
        <v/>
      </c>
      <c r="C7" s="298"/>
      <c r="D7" s="35">
        <v>1</v>
      </c>
      <c r="E7" s="35">
        <v>3</v>
      </c>
      <c r="G7" s="299" t="s">
        <v>292</v>
      </c>
      <c r="H7" s="296">
        <v>3</v>
      </c>
      <c r="I7" s="297" t="str">
        <f t="shared" si="0"/>
        <v/>
      </c>
      <c r="J7" s="35" t="str">
        <f t="shared" si="1"/>
        <v/>
      </c>
      <c r="K7" s="35" t="str">
        <f t="shared" si="2"/>
        <v/>
      </c>
      <c r="L7" s="35" t="str">
        <f t="shared" si="3"/>
        <v/>
      </c>
      <c r="M7" s="35" t="str">
        <f t="shared" si="4"/>
        <v/>
      </c>
      <c r="N7" s="35" t="str">
        <f t="shared" si="5"/>
        <v/>
      </c>
      <c r="O7" s="297">
        <f t="shared" si="6"/>
        <v>0</v>
      </c>
      <c r="Q7" s="35" t="str">
        <f t="shared" si="7"/>
        <v>03</v>
      </c>
      <c r="R7" s="290" t="str">
        <f t="shared" si="8"/>
        <v/>
      </c>
      <c r="AB7" s="35" t="s">
        <v>269</v>
      </c>
      <c r="AC7" s="35">
        <f t="shared" si="10"/>
        <v>3</v>
      </c>
    </row>
    <row r="8" spans="1:29" ht="5.25" customHeight="1" x14ac:dyDescent="0.35">
      <c r="A8" s="35">
        <v>7</v>
      </c>
      <c r="B8" s="290" t="str">
        <f t="shared" si="9"/>
        <v/>
      </c>
      <c r="C8" s="298"/>
      <c r="D8" s="35">
        <v>1</v>
      </c>
      <c r="E8" s="35">
        <v>4</v>
      </c>
      <c r="G8" s="299" t="s">
        <v>293</v>
      </c>
      <c r="H8" s="296">
        <v>3</v>
      </c>
      <c r="I8" s="297" t="str">
        <f t="shared" si="0"/>
        <v/>
      </c>
      <c r="J8" s="35" t="str">
        <f t="shared" si="1"/>
        <v/>
      </c>
      <c r="K8" s="35" t="str">
        <f t="shared" si="2"/>
        <v/>
      </c>
      <c r="L8" s="35" t="str">
        <f t="shared" si="3"/>
        <v/>
      </c>
      <c r="M8" s="35" t="str">
        <f t="shared" si="4"/>
        <v/>
      </c>
      <c r="N8" s="35" t="str">
        <f t="shared" si="5"/>
        <v/>
      </c>
      <c r="O8" s="297">
        <f t="shared" si="6"/>
        <v>0</v>
      </c>
      <c r="Q8" s="35" t="str">
        <f t="shared" si="7"/>
        <v>04</v>
      </c>
      <c r="R8" s="290" t="str">
        <f t="shared" si="8"/>
        <v/>
      </c>
      <c r="AB8" s="35" t="s">
        <v>269</v>
      </c>
      <c r="AC8" s="35">
        <f t="shared" si="10"/>
        <v>3</v>
      </c>
    </row>
    <row r="9" spans="1:29" ht="5.25" customHeight="1" x14ac:dyDescent="0.35">
      <c r="A9" s="35">
        <v>8</v>
      </c>
      <c r="B9" s="290" t="str">
        <f t="shared" si="9"/>
        <v/>
      </c>
      <c r="C9" s="298"/>
      <c r="D9" s="35">
        <v>1</v>
      </c>
      <c r="E9" s="35">
        <v>5</v>
      </c>
      <c r="G9" s="299" t="s">
        <v>294</v>
      </c>
      <c r="H9" s="296">
        <v>3</v>
      </c>
      <c r="I9" s="297" t="str">
        <f t="shared" si="0"/>
        <v/>
      </c>
      <c r="J9" s="35" t="str">
        <f t="shared" si="1"/>
        <v/>
      </c>
      <c r="K9" s="35" t="str">
        <f t="shared" si="2"/>
        <v/>
      </c>
      <c r="L9" s="35" t="str">
        <f t="shared" si="3"/>
        <v/>
      </c>
      <c r="M9" s="35" t="str">
        <f t="shared" si="4"/>
        <v/>
      </c>
      <c r="N9" s="35" t="str">
        <f t="shared" si="5"/>
        <v/>
      </c>
      <c r="O9" s="297">
        <f t="shared" si="6"/>
        <v>0</v>
      </c>
      <c r="Q9" s="35" t="str">
        <f t="shared" si="7"/>
        <v>05</v>
      </c>
      <c r="R9" s="290" t="str">
        <f t="shared" si="8"/>
        <v/>
      </c>
      <c r="AB9" s="35" t="s">
        <v>269</v>
      </c>
      <c r="AC9" s="35">
        <f t="shared" si="10"/>
        <v>3</v>
      </c>
    </row>
    <row r="10" spans="1:29" ht="5.25" customHeight="1" x14ac:dyDescent="0.35">
      <c r="A10" s="35">
        <v>9</v>
      </c>
      <c r="B10" s="290" t="str">
        <f t="shared" si="9"/>
        <v/>
      </c>
      <c r="C10" s="298"/>
      <c r="D10" s="35">
        <v>1</v>
      </c>
      <c r="E10" s="35">
        <v>4</v>
      </c>
      <c r="G10" s="300" t="s">
        <v>295</v>
      </c>
      <c r="H10" s="296">
        <v>3</v>
      </c>
      <c r="I10" s="297" t="str">
        <f t="shared" si="0"/>
        <v/>
      </c>
      <c r="J10" s="35" t="str">
        <f t="shared" si="1"/>
        <v/>
      </c>
      <c r="K10" s="35" t="str">
        <f t="shared" si="2"/>
        <v/>
      </c>
      <c r="L10" s="35" t="str">
        <f t="shared" si="3"/>
        <v/>
      </c>
      <c r="M10" s="35" t="str">
        <f t="shared" si="4"/>
        <v/>
      </c>
      <c r="N10" s="35" t="str">
        <f t="shared" si="5"/>
        <v/>
      </c>
      <c r="O10" s="297">
        <f t="shared" si="6"/>
        <v>0</v>
      </c>
      <c r="Q10" s="35" t="str">
        <f t="shared" si="7"/>
        <v>04</v>
      </c>
      <c r="R10" s="290" t="str">
        <f t="shared" si="8"/>
        <v/>
      </c>
      <c r="AB10" s="35" t="s">
        <v>269</v>
      </c>
      <c r="AC10" s="35">
        <f t="shared" si="10"/>
        <v>3</v>
      </c>
    </row>
    <row r="11" spans="1:29" ht="5.25" customHeight="1" x14ac:dyDescent="0.35">
      <c r="A11" s="35">
        <v>10</v>
      </c>
      <c r="B11" s="290" t="str">
        <f t="shared" si="9"/>
        <v/>
      </c>
      <c r="C11" s="298"/>
      <c r="F11" s="35" t="s">
        <v>184</v>
      </c>
      <c r="G11" s="300" t="s">
        <v>296</v>
      </c>
      <c r="H11" s="296">
        <v>3</v>
      </c>
      <c r="I11" s="297" t="str">
        <f t="shared" ref="I11" si="11">IF(AND(LEN(C11)=1,LEN(D11)=0),1,"")</f>
        <v/>
      </c>
      <c r="J11" s="35" t="str">
        <f t="shared" ref="J11" si="12">IF(AND(LEN(C11)=1,LEN(D11)=1,LEN(E11)=0,LEN(F11)=0),2,"")</f>
        <v/>
      </c>
      <c r="K11" s="35">
        <f t="shared" ref="K11" si="13">IF(AND(LEN(C11)=0,LEN(E11)=0),3,"")</f>
        <v>3</v>
      </c>
      <c r="L11" s="35" t="str">
        <f t="shared" si="3"/>
        <v/>
      </c>
      <c r="M11" s="35" t="str">
        <f t="shared" si="4"/>
        <v/>
      </c>
      <c r="N11" s="35" t="str">
        <f t="shared" si="5"/>
        <v/>
      </c>
      <c r="O11" s="297">
        <f t="shared" si="6"/>
        <v>3</v>
      </c>
      <c r="Q11" s="35" t="str">
        <f t="shared" si="7"/>
        <v/>
      </c>
      <c r="R11" s="290" t="str">
        <f t="shared" si="8"/>
        <v/>
      </c>
      <c r="AB11" s="35" t="s">
        <v>269</v>
      </c>
      <c r="AC11" s="35">
        <f t="shared" si="10"/>
        <v>3</v>
      </c>
    </row>
    <row r="12" spans="1:29" ht="5.25" customHeight="1" x14ac:dyDescent="0.35">
      <c r="A12" s="35">
        <v>11</v>
      </c>
      <c r="B12" s="290" t="str">
        <f t="shared" si="9"/>
        <v/>
      </c>
      <c r="C12" s="298"/>
      <c r="D12" s="35">
        <v>1</v>
      </c>
      <c r="E12" s="35">
        <v>5</v>
      </c>
      <c r="G12" s="300" t="s">
        <v>297</v>
      </c>
      <c r="H12" s="296">
        <v>3</v>
      </c>
      <c r="L12" s="35" t="str">
        <f t="shared" si="3"/>
        <v/>
      </c>
      <c r="M12" s="35" t="str">
        <f t="shared" si="4"/>
        <v/>
      </c>
      <c r="N12" s="35" t="str">
        <f t="shared" si="5"/>
        <v/>
      </c>
      <c r="O12" s="297">
        <f t="shared" si="6"/>
        <v>0</v>
      </c>
      <c r="Q12" s="35" t="str">
        <f t="shared" si="7"/>
        <v>05</v>
      </c>
      <c r="R12" s="290" t="str">
        <f t="shared" si="8"/>
        <v/>
      </c>
      <c r="AB12" s="35" t="s">
        <v>269</v>
      </c>
      <c r="AC12" s="35">
        <f t="shared" si="10"/>
        <v>3</v>
      </c>
    </row>
    <row r="13" spans="1:29" ht="5.25" customHeight="1" x14ac:dyDescent="0.35">
      <c r="A13" s="35">
        <v>12</v>
      </c>
      <c r="B13" s="290" t="str">
        <f t="shared" si="9"/>
        <v/>
      </c>
      <c r="C13" s="298"/>
      <c r="D13" s="35">
        <v>1</v>
      </c>
      <c r="E13" s="35">
        <v>6</v>
      </c>
      <c r="G13" s="300" t="s">
        <v>298</v>
      </c>
      <c r="H13" s="296">
        <v>3</v>
      </c>
      <c r="L13" s="35" t="str">
        <f t="shared" si="3"/>
        <v/>
      </c>
      <c r="M13" s="35" t="str">
        <f t="shared" si="4"/>
        <v/>
      </c>
      <c r="N13" s="35" t="str">
        <f t="shared" si="5"/>
        <v/>
      </c>
      <c r="O13" s="297">
        <f t="shared" si="6"/>
        <v>0</v>
      </c>
      <c r="Q13" s="35" t="str">
        <f t="shared" si="7"/>
        <v>06</v>
      </c>
      <c r="R13" s="290" t="str">
        <f t="shared" si="8"/>
        <v/>
      </c>
      <c r="AB13" s="35" t="s">
        <v>269</v>
      </c>
      <c r="AC13" s="35">
        <f t="shared" si="10"/>
        <v>3</v>
      </c>
    </row>
    <row r="14" spans="1:29" ht="15" customHeight="1" x14ac:dyDescent="0.35">
      <c r="A14" s="35">
        <v>13</v>
      </c>
      <c r="B14" s="290" t="str">
        <f t="shared" si="9"/>
        <v/>
      </c>
      <c r="C14" s="298"/>
      <c r="F14" s="35" t="s">
        <v>184</v>
      </c>
      <c r="G14" s="253" t="s">
        <v>546</v>
      </c>
      <c r="H14" s="296">
        <v>3</v>
      </c>
      <c r="I14" s="297" t="str">
        <f t="shared" si="0"/>
        <v/>
      </c>
      <c r="J14" s="35" t="str">
        <f t="shared" si="1"/>
        <v/>
      </c>
      <c r="K14" s="35">
        <f t="shared" si="2"/>
        <v>3</v>
      </c>
      <c r="L14" s="35" t="str">
        <f t="shared" si="3"/>
        <v/>
      </c>
      <c r="M14" s="35" t="str">
        <f t="shared" si="4"/>
        <v/>
      </c>
      <c r="N14" s="35" t="str">
        <f t="shared" si="5"/>
        <v/>
      </c>
      <c r="O14" s="297">
        <f t="shared" si="6"/>
        <v>3</v>
      </c>
      <c r="Q14" s="35" t="str">
        <f t="shared" si="7"/>
        <v/>
      </c>
      <c r="R14" s="290" t="str">
        <f t="shared" si="8"/>
        <v/>
      </c>
      <c r="AB14" s="35" t="s">
        <v>126</v>
      </c>
      <c r="AC14" s="35">
        <f t="shared" si="10"/>
        <v>3</v>
      </c>
    </row>
    <row r="15" spans="1:29" ht="15" customHeight="1" x14ac:dyDescent="0.35">
      <c r="A15" s="35">
        <v>14</v>
      </c>
      <c r="B15" s="290" t="str">
        <f t="shared" si="9"/>
        <v>A.1.01</v>
      </c>
      <c r="C15" s="298" t="s">
        <v>123</v>
      </c>
      <c r="D15" s="35">
        <v>1</v>
      </c>
      <c r="E15" s="35">
        <v>1</v>
      </c>
      <c r="G15" s="299" t="s">
        <v>290</v>
      </c>
      <c r="H15" s="296">
        <v>3</v>
      </c>
      <c r="I15" s="297" t="str">
        <f t="shared" si="0"/>
        <v/>
      </c>
      <c r="J15" s="35" t="str">
        <f t="shared" si="1"/>
        <v/>
      </c>
      <c r="K15" s="35" t="str">
        <f t="shared" si="2"/>
        <v/>
      </c>
      <c r="L15" s="35" t="str">
        <f t="shared" si="3"/>
        <v/>
      </c>
      <c r="M15" s="35">
        <f t="shared" si="4"/>
        <v>5</v>
      </c>
      <c r="N15" s="35" t="str">
        <f t="shared" si="5"/>
        <v/>
      </c>
      <c r="O15" s="297">
        <f t="shared" si="6"/>
        <v>5</v>
      </c>
      <c r="Q15" s="35" t="str">
        <f t="shared" si="7"/>
        <v>01</v>
      </c>
      <c r="R15" s="290" t="str">
        <f t="shared" si="8"/>
        <v>A.1.01</v>
      </c>
      <c r="AB15" s="35" t="s">
        <v>126</v>
      </c>
      <c r="AC15" s="35">
        <f t="shared" si="10"/>
        <v>3</v>
      </c>
    </row>
    <row r="16" spans="1:29" ht="15" customHeight="1" x14ac:dyDescent="0.35">
      <c r="A16" s="35">
        <v>15</v>
      </c>
      <c r="B16" s="290" t="str">
        <f t="shared" si="9"/>
        <v>A.1.02</v>
      </c>
      <c r="C16" s="298" t="s">
        <v>123</v>
      </c>
      <c r="D16" s="35">
        <v>1</v>
      </c>
      <c r="E16" s="35">
        <v>2</v>
      </c>
      <c r="G16" s="299" t="s">
        <v>541</v>
      </c>
      <c r="H16" s="296">
        <v>3</v>
      </c>
      <c r="I16" s="297" t="str">
        <f t="shared" si="0"/>
        <v/>
      </c>
      <c r="J16" s="35" t="str">
        <f t="shared" si="1"/>
        <v/>
      </c>
      <c r="K16" s="35" t="str">
        <f t="shared" si="2"/>
        <v/>
      </c>
      <c r="L16" s="35" t="str">
        <f t="shared" si="3"/>
        <v/>
      </c>
      <c r="M16" s="35">
        <f t="shared" si="4"/>
        <v>5</v>
      </c>
      <c r="N16" s="35" t="str">
        <f t="shared" si="5"/>
        <v/>
      </c>
      <c r="O16" s="297">
        <f t="shared" si="6"/>
        <v>5</v>
      </c>
      <c r="Q16" s="35" t="str">
        <f t="shared" si="7"/>
        <v>02</v>
      </c>
      <c r="R16" s="290" t="str">
        <f t="shared" si="8"/>
        <v>A.1.02</v>
      </c>
      <c r="AB16" s="35" t="s">
        <v>126</v>
      </c>
      <c r="AC16" s="35">
        <f t="shared" si="10"/>
        <v>3</v>
      </c>
    </row>
    <row r="17" spans="1:29" ht="15" customHeight="1" x14ac:dyDescent="0.35">
      <c r="A17" s="35">
        <v>16</v>
      </c>
      <c r="B17" s="290" t="str">
        <f t="shared" si="9"/>
        <v>A.1.03</v>
      </c>
      <c r="C17" s="298" t="s">
        <v>123</v>
      </c>
      <c r="D17" s="35">
        <v>1</v>
      </c>
      <c r="E17" s="35">
        <v>3</v>
      </c>
      <c r="G17" s="299" t="s">
        <v>293</v>
      </c>
      <c r="H17" s="296">
        <v>3</v>
      </c>
      <c r="I17" s="297" t="str">
        <f t="shared" si="0"/>
        <v/>
      </c>
      <c r="J17" s="35" t="str">
        <f t="shared" si="1"/>
        <v/>
      </c>
      <c r="K17" s="35" t="str">
        <f t="shared" si="2"/>
        <v/>
      </c>
      <c r="L17" s="35" t="str">
        <f t="shared" si="3"/>
        <v/>
      </c>
      <c r="M17" s="35">
        <f t="shared" si="4"/>
        <v>5</v>
      </c>
      <c r="N17" s="35" t="str">
        <f t="shared" si="5"/>
        <v/>
      </c>
      <c r="O17" s="297">
        <f t="shared" si="6"/>
        <v>5</v>
      </c>
      <c r="Q17" s="35" t="str">
        <f t="shared" si="7"/>
        <v>03</v>
      </c>
      <c r="R17" s="290" t="str">
        <f t="shared" si="8"/>
        <v>A.1.03</v>
      </c>
      <c r="AB17" s="35" t="s">
        <v>126</v>
      </c>
      <c r="AC17" s="35">
        <f t="shared" si="10"/>
        <v>3</v>
      </c>
    </row>
    <row r="18" spans="1:29" ht="15" customHeight="1" x14ac:dyDescent="0.35">
      <c r="A18" s="35">
        <v>17</v>
      </c>
      <c r="B18" s="290" t="str">
        <f t="shared" si="9"/>
        <v>A.1.04</v>
      </c>
      <c r="C18" s="298" t="s">
        <v>123</v>
      </c>
      <c r="D18" s="35">
        <v>1</v>
      </c>
      <c r="E18" s="35">
        <v>4</v>
      </c>
      <c r="G18" s="299" t="s">
        <v>542</v>
      </c>
      <c r="H18" s="296">
        <v>3</v>
      </c>
      <c r="I18" s="297" t="str">
        <f t="shared" si="0"/>
        <v/>
      </c>
      <c r="J18" s="35" t="str">
        <f t="shared" si="1"/>
        <v/>
      </c>
      <c r="K18" s="35" t="str">
        <f t="shared" si="2"/>
        <v/>
      </c>
      <c r="L18" s="35" t="str">
        <f t="shared" si="3"/>
        <v/>
      </c>
      <c r="M18" s="35">
        <f t="shared" si="4"/>
        <v>5</v>
      </c>
      <c r="N18" s="35" t="str">
        <f t="shared" si="5"/>
        <v/>
      </c>
      <c r="O18" s="297">
        <f t="shared" si="6"/>
        <v>5</v>
      </c>
      <c r="Q18" s="35" t="str">
        <f t="shared" si="7"/>
        <v>04</v>
      </c>
      <c r="R18" s="290" t="str">
        <f t="shared" si="8"/>
        <v>A.1.04</v>
      </c>
      <c r="AB18" s="35" t="s">
        <v>126</v>
      </c>
      <c r="AC18" s="35">
        <f t="shared" si="10"/>
        <v>3</v>
      </c>
    </row>
    <row r="19" spans="1:29" ht="15" customHeight="1" x14ac:dyDescent="0.35">
      <c r="A19" s="35">
        <v>18</v>
      </c>
      <c r="B19" s="290" t="str">
        <f t="shared" si="9"/>
        <v>A.1.05</v>
      </c>
      <c r="C19" s="298" t="s">
        <v>123</v>
      </c>
      <c r="D19" s="35">
        <v>1</v>
      </c>
      <c r="E19" s="35">
        <v>5</v>
      </c>
      <c r="G19" s="299" t="s">
        <v>306</v>
      </c>
      <c r="H19" s="296">
        <v>3</v>
      </c>
      <c r="I19" s="297" t="str">
        <f t="shared" si="0"/>
        <v/>
      </c>
      <c r="J19" s="35" t="str">
        <f t="shared" si="1"/>
        <v/>
      </c>
      <c r="K19" s="35" t="str">
        <f t="shared" si="2"/>
        <v/>
      </c>
      <c r="L19" s="35" t="str">
        <f t="shared" si="3"/>
        <v/>
      </c>
      <c r="M19" s="35">
        <f t="shared" si="4"/>
        <v>5</v>
      </c>
      <c r="N19" s="35" t="str">
        <f t="shared" si="5"/>
        <v/>
      </c>
      <c r="O19" s="297">
        <f t="shared" si="6"/>
        <v>5</v>
      </c>
      <c r="Q19" s="35" t="str">
        <f t="shared" si="7"/>
        <v>05</v>
      </c>
      <c r="R19" s="290" t="str">
        <f t="shared" si="8"/>
        <v>A.1.05</v>
      </c>
      <c r="AB19" s="35" t="s">
        <v>126</v>
      </c>
      <c r="AC19" s="35">
        <f t="shared" si="10"/>
        <v>3</v>
      </c>
    </row>
    <row r="20" spans="1:29" ht="15" customHeight="1" x14ac:dyDescent="0.35">
      <c r="A20" s="35">
        <v>19</v>
      </c>
      <c r="B20" s="290" t="str">
        <f t="shared" si="9"/>
        <v>A</v>
      </c>
      <c r="C20" s="298" t="s">
        <v>123</v>
      </c>
      <c r="G20" s="300" t="s">
        <v>295</v>
      </c>
      <c r="H20" s="296">
        <v>3</v>
      </c>
      <c r="I20" s="297">
        <f t="shared" si="0"/>
        <v>1</v>
      </c>
      <c r="J20" s="35" t="str">
        <f t="shared" si="1"/>
        <v/>
      </c>
      <c r="K20" s="35" t="str">
        <f t="shared" si="2"/>
        <v/>
      </c>
      <c r="L20" s="35" t="str">
        <f t="shared" si="3"/>
        <v/>
      </c>
      <c r="M20" s="35" t="str">
        <f t="shared" si="4"/>
        <v/>
      </c>
      <c r="N20" s="35" t="str">
        <f t="shared" si="5"/>
        <v/>
      </c>
      <c r="O20" s="297">
        <f t="shared" si="6"/>
        <v>1</v>
      </c>
      <c r="Q20" s="35" t="str">
        <f t="shared" si="7"/>
        <v/>
      </c>
      <c r="R20" s="290" t="str">
        <f t="shared" si="8"/>
        <v>A</v>
      </c>
      <c r="AB20" s="35" t="s">
        <v>126</v>
      </c>
      <c r="AC20" s="35">
        <f t="shared" si="10"/>
        <v>3</v>
      </c>
    </row>
    <row r="21" spans="1:29" ht="15" customHeight="1" x14ac:dyDescent="0.35">
      <c r="A21" s="35">
        <v>20</v>
      </c>
      <c r="B21" s="290" t="str">
        <f t="shared" si="9"/>
        <v>A</v>
      </c>
      <c r="C21" s="298" t="s">
        <v>123</v>
      </c>
      <c r="G21" s="300" t="s">
        <v>296</v>
      </c>
      <c r="H21" s="296">
        <v>3</v>
      </c>
      <c r="I21" s="297">
        <f t="shared" si="0"/>
        <v>1</v>
      </c>
      <c r="J21" s="35" t="str">
        <f t="shared" si="1"/>
        <v/>
      </c>
      <c r="K21" s="35" t="str">
        <f t="shared" si="2"/>
        <v/>
      </c>
      <c r="L21" s="35" t="str">
        <f t="shared" si="3"/>
        <v/>
      </c>
      <c r="M21" s="35" t="str">
        <f t="shared" si="4"/>
        <v/>
      </c>
      <c r="N21" s="35" t="str">
        <f t="shared" si="5"/>
        <v/>
      </c>
      <c r="O21" s="297">
        <f t="shared" si="6"/>
        <v>1</v>
      </c>
      <c r="Q21" s="35" t="str">
        <f t="shared" si="7"/>
        <v/>
      </c>
      <c r="R21" s="290" t="str">
        <f t="shared" si="8"/>
        <v>A</v>
      </c>
      <c r="AB21" s="35" t="s">
        <v>126</v>
      </c>
      <c r="AC21" s="35">
        <f t="shared" si="10"/>
        <v>3</v>
      </c>
    </row>
    <row r="22" spans="1:29" ht="15" customHeight="1" x14ac:dyDescent="0.35">
      <c r="A22" s="35">
        <v>21</v>
      </c>
      <c r="B22" s="290" t="str">
        <f t="shared" si="9"/>
        <v>A</v>
      </c>
      <c r="C22" s="298" t="s">
        <v>123</v>
      </c>
      <c r="G22" s="300" t="s">
        <v>297</v>
      </c>
      <c r="H22" s="296">
        <v>3</v>
      </c>
      <c r="I22" s="297">
        <f t="shared" si="0"/>
        <v>1</v>
      </c>
      <c r="J22" s="35" t="str">
        <f t="shared" si="1"/>
        <v/>
      </c>
      <c r="K22" s="35" t="str">
        <f t="shared" si="2"/>
        <v/>
      </c>
      <c r="L22" s="35" t="str">
        <f t="shared" si="3"/>
        <v/>
      </c>
      <c r="M22" s="35" t="str">
        <f t="shared" si="4"/>
        <v/>
      </c>
      <c r="N22" s="35" t="str">
        <f t="shared" si="5"/>
        <v/>
      </c>
      <c r="O22" s="297">
        <f t="shared" si="6"/>
        <v>1</v>
      </c>
      <c r="Q22" s="35" t="str">
        <f t="shared" si="7"/>
        <v/>
      </c>
      <c r="R22" s="290" t="str">
        <f t="shared" si="8"/>
        <v>A</v>
      </c>
      <c r="AB22" s="35" t="s">
        <v>126</v>
      </c>
      <c r="AC22" s="35">
        <f t="shared" si="10"/>
        <v>3</v>
      </c>
    </row>
    <row r="23" spans="1:29" ht="15" customHeight="1" x14ac:dyDescent="0.35">
      <c r="A23" s="35">
        <v>22</v>
      </c>
      <c r="B23" s="290" t="str">
        <f t="shared" si="9"/>
        <v>A</v>
      </c>
      <c r="C23" s="298" t="s">
        <v>123</v>
      </c>
      <c r="G23" s="300" t="s">
        <v>298</v>
      </c>
      <c r="H23" s="296">
        <v>3</v>
      </c>
      <c r="I23" s="297">
        <f t="shared" si="0"/>
        <v>1</v>
      </c>
      <c r="J23" s="35" t="str">
        <f t="shared" si="1"/>
        <v/>
      </c>
      <c r="K23" s="35" t="str">
        <f t="shared" si="2"/>
        <v/>
      </c>
      <c r="L23" s="35" t="str">
        <f t="shared" si="3"/>
        <v/>
      </c>
      <c r="M23" s="35" t="str">
        <f t="shared" si="4"/>
        <v/>
      </c>
      <c r="N23" s="35" t="str">
        <f t="shared" si="5"/>
        <v/>
      </c>
      <c r="O23" s="297">
        <f t="shared" si="6"/>
        <v>1</v>
      </c>
      <c r="Q23" s="35" t="str">
        <f t="shared" si="7"/>
        <v/>
      </c>
      <c r="R23" s="290" t="str">
        <f t="shared" si="8"/>
        <v>A</v>
      </c>
      <c r="AB23" s="35" t="s">
        <v>126</v>
      </c>
      <c r="AC23" s="35">
        <f t="shared" si="10"/>
        <v>3</v>
      </c>
    </row>
    <row r="24" spans="1:29" ht="15" customHeight="1" x14ac:dyDescent="0.35">
      <c r="A24" s="35">
        <v>23</v>
      </c>
      <c r="B24" s="290" t="str">
        <f t="shared" si="9"/>
        <v>A</v>
      </c>
      <c r="C24" s="298" t="s">
        <v>123</v>
      </c>
      <c r="G24" s="300" t="s">
        <v>299</v>
      </c>
      <c r="H24" s="296">
        <v>3</v>
      </c>
      <c r="I24" s="297">
        <f t="shared" si="0"/>
        <v>1</v>
      </c>
      <c r="J24" s="35" t="str">
        <f t="shared" si="1"/>
        <v/>
      </c>
      <c r="K24" s="35" t="str">
        <f t="shared" si="2"/>
        <v/>
      </c>
      <c r="L24" s="35" t="str">
        <f t="shared" si="3"/>
        <v/>
      </c>
      <c r="M24" s="35" t="str">
        <f t="shared" si="4"/>
        <v/>
      </c>
      <c r="N24" s="35" t="str">
        <f t="shared" si="5"/>
        <v/>
      </c>
      <c r="O24" s="297">
        <f t="shared" si="6"/>
        <v>1</v>
      </c>
      <c r="Q24" s="35" t="str">
        <f t="shared" si="7"/>
        <v/>
      </c>
      <c r="R24" s="290" t="str">
        <f t="shared" si="8"/>
        <v>A</v>
      </c>
      <c r="AB24" s="35" t="s">
        <v>126</v>
      </c>
      <c r="AC24" s="35">
        <f t="shared" si="10"/>
        <v>3</v>
      </c>
    </row>
    <row r="25" spans="1:29" ht="15" customHeight="1" x14ac:dyDescent="0.35">
      <c r="A25" s="35">
        <v>24</v>
      </c>
      <c r="B25" s="290" t="str">
        <f t="shared" si="9"/>
        <v>A</v>
      </c>
      <c r="C25" s="298" t="s">
        <v>123</v>
      </c>
      <c r="G25" s="300" t="s">
        <v>300</v>
      </c>
      <c r="H25" s="296">
        <v>3</v>
      </c>
      <c r="I25" s="297">
        <f t="shared" si="0"/>
        <v>1</v>
      </c>
      <c r="J25" s="35" t="str">
        <f t="shared" si="1"/>
        <v/>
      </c>
      <c r="K25" s="35" t="str">
        <f t="shared" si="2"/>
        <v/>
      </c>
      <c r="L25" s="35" t="str">
        <f t="shared" si="3"/>
        <v/>
      </c>
      <c r="M25" s="35" t="str">
        <f t="shared" si="4"/>
        <v/>
      </c>
      <c r="N25" s="35" t="str">
        <f t="shared" si="5"/>
        <v/>
      </c>
      <c r="O25" s="297">
        <f t="shared" si="6"/>
        <v>1</v>
      </c>
      <c r="Q25" s="35" t="str">
        <f t="shared" si="7"/>
        <v/>
      </c>
      <c r="R25" s="290" t="str">
        <f t="shared" si="8"/>
        <v>A</v>
      </c>
      <c r="AB25" s="35" t="s">
        <v>126</v>
      </c>
      <c r="AC25" s="35">
        <f t="shared" si="10"/>
        <v>3</v>
      </c>
    </row>
    <row r="26" spans="1:29" ht="29" x14ac:dyDescent="0.35">
      <c r="A26" s="35">
        <v>25</v>
      </c>
      <c r="B26" s="290" t="str">
        <f t="shared" si="9"/>
        <v>A</v>
      </c>
      <c r="C26" s="298" t="s">
        <v>123</v>
      </c>
      <c r="G26" s="35" t="s">
        <v>301</v>
      </c>
      <c r="H26" s="296">
        <v>3</v>
      </c>
      <c r="I26" s="297">
        <f t="shared" si="0"/>
        <v>1</v>
      </c>
      <c r="J26" s="35" t="str">
        <f t="shared" si="1"/>
        <v/>
      </c>
      <c r="K26" s="35" t="str">
        <f t="shared" si="2"/>
        <v/>
      </c>
      <c r="L26" s="35" t="str">
        <f t="shared" si="3"/>
        <v/>
      </c>
      <c r="M26" s="35" t="str">
        <f t="shared" si="4"/>
        <v/>
      </c>
      <c r="N26" s="35" t="str">
        <f t="shared" si="5"/>
        <v/>
      </c>
      <c r="O26" s="297">
        <f t="shared" si="6"/>
        <v>1</v>
      </c>
      <c r="Q26" s="35" t="str">
        <f t="shared" si="7"/>
        <v/>
      </c>
      <c r="R26" s="290" t="str">
        <f t="shared" si="8"/>
        <v>A</v>
      </c>
      <c r="AB26" s="35" t="s">
        <v>126</v>
      </c>
      <c r="AC26" s="35">
        <f t="shared" si="10"/>
        <v>3</v>
      </c>
    </row>
    <row r="27" spans="1:29" ht="29" x14ac:dyDescent="0.35">
      <c r="A27" s="35">
        <v>26</v>
      </c>
      <c r="B27" s="290" t="str">
        <f t="shared" si="9"/>
        <v>A</v>
      </c>
      <c r="C27" s="298" t="s">
        <v>123</v>
      </c>
      <c r="G27" s="35" t="s">
        <v>302</v>
      </c>
      <c r="H27" s="296">
        <v>3</v>
      </c>
      <c r="I27" s="297">
        <f t="shared" si="0"/>
        <v>1</v>
      </c>
      <c r="J27" s="35" t="str">
        <f t="shared" si="1"/>
        <v/>
      </c>
      <c r="K27" s="35" t="str">
        <f t="shared" si="2"/>
        <v/>
      </c>
      <c r="L27" s="35" t="str">
        <f t="shared" si="3"/>
        <v/>
      </c>
      <c r="M27" s="35" t="str">
        <f t="shared" si="4"/>
        <v/>
      </c>
      <c r="N27" s="35" t="str">
        <f t="shared" si="5"/>
        <v/>
      </c>
      <c r="O27" s="297">
        <f t="shared" si="6"/>
        <v>1</v>
      </c>
      <c r="Q27" s="35" t="str">
        <f t="shared" si="7"/>
        <v/>
      </c>
      <c r="R27" s="290" t="str">
        <f t="shared" si="8"/>
        <v>A</v>
      </c>
      <c r="AB27" s="35" t="s">
        <v>126</v>
      </c>
      <c r="AC27" s="35">
        <f t="shared" si="10"/>
        <v>3</v>
      </c>
    </row>
    <row r="28" spans="1:29" ht="15" customHeight="1" x14ac:dyDescent="0.35">
      <c r="A28" s="35">
        <v>27</v>
      </c>
      <c r="B28" s="290" t="str">
        <f t="shared" si="9"/>
        <v>A</v>
      </c>
      <c r="C28" s="298" t="s">
        <v>123</v>
      </c>
      <c r="G28" s="35" t="s">
        <v>303</v>
      </c>
      <c r="H28" s="296">
        <v>3</v>
      </c>
      <c r="I28" s="297">
        <f t="shared" si="0"/>
        <v>1</v>
      </c>
      <c r="J28" s="35" t="str">
        <f t="shared" si="1"/>
        <v/>
      </c>
      <c r="K28" s="35" t="str">
        <f t="shared" si="2"/>
        <v/>
      </c>
      <c r="L28" s="35" t="str">
        <f t="shared" si="3"/>
        <v/>
      </c>
      <c r="M28" s="35" t="str">
        <f t="shared" si="4"/>
        <v/>
      </c>
      <c r="N28" s="35" t="str">
        <f t="shared" si="5"/>
        <v/>
      </c>
      <c r="O28" s="297">
        <f t="shared" si="6"/>
        <v>1</v>
      </c>
      <c r="Q28" s="35" t="str">
        <f t="shared" si="7"/>
        <v/>
      </c>
      <c r="R28" s="290" t="str">
        <f t="shared" si="8"/>
        <v>A</v>
      </c>
      <c r="AB28" s="35" t="s">
        <v>126</v>
      </c>
      <c r="AC28" s="35">
        <f t="shared" si="10"/>
        <v>3</v>
      </c>
    </row>
    <row r="29" spans="1:29" ht="15" customHeight="1" x14ac:dyDescent="0.35">
      <c r="A29" s="35">
        <v>28</v>
      </c>
      <c r="B29" s="290" t="str">
        <f t="shared" si="9"/>
        <v>A</v>
      </c>
      <c r="C29" s="298" t="s">
        <v>123</v>
      </c>
      <c r="G29" s="299" t="s">
        <v>304</v>
      </c>
      <c r="H29" s="296">
        <v>3</v>
      </c>
      <c r="I29" s="297">
        <f t="shared" si="0"/>
        <v>1</v>
      </c>
      <c r="J29" s="35" t="str">
        <f t="shared" si="1"/>
        <v/>
      </c>
      <c r="K29" s="35" t="str">
        <f t="shared" si="2"/>
        <v/>
      </c>
      <c r="L29" s="35" t="str">
        <f t="shared" si="3"/>
        <v/>
      </c>
      <c r="M29" s="35" t="str">
        <f t="shared" si="4"/>
        <v/>
      </c>
      <c r="N29" s="35" t="str">
        <f t="shared" si="5"/>
        <v/>
      </c>
      <c r="O29" s="297">
        <f t="shared" si="6"/>
        <v>1</v>
      </c>
      <c r="Q29" s="35" t="str">
        <f t="shared" si="7"/>
        <v/>
      </c>
      <c r="R29" s="290" t="str">
        <f t="shared" si="8"/>
        <v>A</v>
      </c>
      <c r="AB29" s="35" t="s">
        <v>126</v>
      </c>
      <c r="AC29" s="35">
        <f t="shared" si="10"/>
        <v>3</v>
      </c>
    </row>
    <row r="30" spans="1:29" ht="15" customHeight="1" x14ac:dyDescent="0.35">
      <c r="A30" s="35">
        <v>29</v>
      </c>
      <c r="B30" s="290" t="str">
        <f t="shared" si="9"/>
        <v>A</v>
      </c>
      <c r="C30" s="298" t="s">
        <v>123</v>
      </c>
      <c r="G30" s="299" t="s">
        <v>305</v>
      </c>
      <c r="H30" s="301">
        <v>4</v>
      </c>
      <c r="I30" s="297">
        <f t="shared" si="0"/>
        <v>1</v>
      </c>
      <c r="J30" s="35" t="str">
        <f t="shared" si="1"/>
        <v/>
      </c>
      <c r="K30" s="35" t="str">
        <f t="shared" si="2"/>
        <v/>
      </c>
      <c r="L30" s="35" t="str">
        <f t="shared" si="3"/>
        <v/>
      </c>
      <c r="M30" s="35" t="str">
        <f t="shared" si="4"/>
        <v/>
      </c>
      <c r="N30" s="35" t="str">
        <f t="shared" si="5"/>
        <v/>
      </c>
      <c r="O30" s="297">
        <f t="shared" si="6"/>
        <v>1</v>
      </c>
      <c r="Q30" s="35" t="str">
        <f t="shared" si="7"/>
        <v/>
      </c>
      <c r="R30" s="290" t="str">
        <f t="shared" si="8"/>
        <v>A</v>
      </c>
      <c r="AB30" s="35" t="s">
        <v>126</v>
      </c>
      <c r="AC30" s="35">
        <f t="shared" si="10"/>
        <v>3</v>
      </c>
    </row>
    <row r="31" spans="1:29" ht="14.25" customHeight="1" x14ac:dyDescent="0.35">
      <c r="A31" s="35">
        <v>30</v>
      </c>
      <c r="B31" s="290" t="str">
        <f t="shared" si="9"/>
        <v>A</v>
      </c>
      <c r="C31" s="298" t="s">
        <v>123</v>
      </c>
      <c r="G31" s="159" t="s">
        <v>306</v>
      </c>
      <c r="H31" s="301" t="s">
        <v>94</v>
      </c>
      <c r="I31" s="297">
        <f t="shared" si="0"/>
        <v>1</v>
      </c>
      <c r="J31" s="35" t="str">
        <f t="shared" si="1"/>
        <v/>
      </c>
      <c r="K31" s="35" t="str">
        <f t="shared" si="2"/>
        <v/>
      </c>
      <c r="L31" s="35" t="str">
        <f t="shared" si="3"/>
        <v/>
      </c>
      <c r="M31" s="35" t="str">
        <f t="shared" si="4"/>
        <v/>
      </c>
      <c r="N31" s="35" t="str">
        <f t="shared" si="5"/>
        <v/>
      </c>
      <c r="O31" s="297">
        <f t="shared" si="6"/>
        <v>1</v>
      </c>
      <c r="Q31" s="35" t="str">
        <f t="shared" si="7"/>
        <v/>
      </c>
      <c r="R31" s="290" t="str">
        <f t="shared" si="8"/>
        <v>A</v>
      </c>
      <c r="AB31" s="35" t="s">
        <v>126</v>
      </c>
      <c r="AC31" s="35">
        <f t="shared" si="10"/>
        <v>3</v>
      </c>
    </row>
    <row r="32" spans="1:29" ht="14.5" customHeight="1" x14ac:dyDescent="0.35">
      <c r="A32" s="35">
        <v>31</v>
      </c>
      <c r="B32" s="290" t="str">
        <f t="shared" si="9"/>
        <v/>
      </c>
      <c r="C32" s="298"/>
      <c r="H32" s="301">
        <v>2</v>
      </c>
      <c r="I32" s="297" t="str">
        <f t="shared" si="0"/>
        <v/>
      </c>
      <c r="J32" s="35" t="str">
        <f t="shared" si="1"/>
        <v/>
      </c>
      <c r="K32" s="35">
        <f t="shared" si="2"/>
        <v>3</v>
      </c>
      <c r="L32" s="35" t="str">
        <f t="shared" si="3"/>
        <v/>
      </c>
      <c r="M32" s="35" t="str">
        <f t="shared" si="4"/>
        <v/>
      </c>
      <c r="N32" s="35" t="str">
        <f t="shared" si="5"/>
        <v/>
      </c>
      <c r="O32" s="297">
        <f t="shared" si="6"/>
        <v>3</v>
      </c>
      <c r="Q32" s="35" t="str">
        <f t="shared" si="7"/>
        <v/>
      </c>
      <c r="R32" s="290" t="str">
        <f t="shared" si="8"/>
        <v/>
      </c>
      <c r="AB32" s="35" t="s">
        <v>126</v>
      </c>
      <c r="AC32" s="35">
        <f t="shared" si="10"/>
        <v>3</v>
      </c>
    </row>
    <row r="33" spans="1:29" ht="14.5" customHeight="1" x14ac:dyDescent="0.35">
      <c r="A33" s="35">
        <v>32</v>
      </c>
      <c r="B33" s="290" t="str">
        <f t="shared" si="9"/>
        <v/>
      </c>
      <c r="C33" s="298"/>
      <c r="H33" s="301">
        <v>4</v>
      </c>
      <c r="I33" s="297" t="str">
        <f t="shared" si="0"/>
        <v/>
      </c>
      <c r="J33" s="35" t="str">
        <f t="shared" si="1"/>
        <v/>
      </c>
      <c r="K33" s="35">
        <f t="shared" si="2"/>
        <v>3</v>
      </c>
      <c r="L33" s="35" t="str">
        <f t="shared" si="3"/>
        <v/>
      </c>
      <c r="M33" s="35" t="str">
        <f t="shared" si="4"/>
        <v/>
      </c>
      <c r="N33" s="35" t="str">
        <f t="shared" si="5"/>
        <v/>
      </c>
      <c r="O33" s="297">
        <f t="shared" si="6"/>
        <v>3</v>
      </c>
      <c r="Q33" s="35" t="str">
        <f t="shared" si="7"/>
        <v/>
      </c>
      <c r="R33" s="290" t="str">
        <f t="shared" si="8"/>
        <v/>
      </c>
      <c r="AB33" s="35" t="s">
        <v>126</v>
      </c>
      <c r="AC33" s="35">
        <f t="shared" si="10"/>
        <v>3</v>
      </c>
    </row>
    <row r="34" spans="1:29" ht="14.5" customHeight="1" x14ac:dyDescent="0.35">
      <c r="A34" s="35">
        <v>33</v>
      </c>
      <c r="B34" s="290" t="str">
        <f t="shared" si="9"/>
        <v/>
      </c>
      <c r="C34" s="298"/>
      <c r="H34" s="301">
        <v>4</v>
      </c>
      <c r="I34" s="297" t="str">
        <f t="shared" si="0"/>
        <v/>
      </c>
      <c r="J34" s="35" t="str">
        <f t="shared" si="1"/>
        <v/>
      </c>
      <c r="K34" s="35">
        <f t="shared" si="2"/>
        <v>3</v>
      </c>
      <c r="L34" s="35" t="str">
        <f t="shared" si="3"/>
        <v/>
      </c>
      <c r="M34" s="35" t="str">
        <f t="shared" si="4"/>
        <v/>
      </c>
      <c r="N34" s="35" t="str">
        <f t="shared" si="5"/>
        <v/>
      </c>
      <c r="O34" s="297">
        <f t="shared" si="6"/>
        <v>3</v>
      </c>
      <c r="Q34" s="35" t="str">
        <f t="shared" si="7"/>
        <v/>
      </c>
      <c r="R34" s="290" t="str">
        <f t="shared" si="8"/>
        <v/>
      </c>
      <c r="AB34" s="35" t="s">
        <v>126</v>
      </c>
      <c r="AC34" s="35">
        <f t="shared" si="10"/>
        <v>3</v>
      </c>
    </row>
    <row r="35" spans="1:29" ht="14.5" customHeight="1" x14ac:dyDescent="0.35">
      <c r="A35" s="35">
        <v>34</v>
      </c>
      <c r="B35" s="290" t="str">
        <f t="shared" si="9"/>
        <v/>
      </c>
      <c r="C35" s="298"/>
      <c r="H35" s="301">
        <v>5</v>
      </c>
      <c r="I35" s="297" t="str">
        <f t="shared" si="0"/>
        <v/>
      </c>
      <c r="J35" s="35" t="str">
        <f t="shared" si="1"/>
        <v/>
      </c>
      <c r="K35" s="35">
        <f t="shared" si="2"/>
        <v>3</v>
      </c>
      <c r="L35" s="35" t="str">
        <f t="shared" si="3"/>
        <v/>
      </c>
      <c r="M35" s="35" t="str">
        <f t="shared" si="4"/>
        <v/>
      </c>
      <c r="N35" s="35" t="str">
        <f t="shared" si="5"/>
        <v/>
      </c>
      <c r="O35" s="297">
        <f t="shared" si="6"/>
        <v>3</v>
      </c>
      <c r="Q35" s="35" t="str">
        <f t="shared" si="7"/>
        <v/>
      </c>
      <c r="R35" s="290" t="str">
        <f t="shared" si="8"/>
        <v/>
      </c>
      <c r="T35" s="35" t="s">
        <v>187</v>
      </c>
      <c r="AB35" s="35" t="s">
        <v>126</v>
      </c>
      <c r="AC35" s="35">
        <f t="shared" si="10"/>
        <v>3</v>
      </c>
    </row>
    <row r="36" spans="1:29" ht="14.5" customHeight="1" x14ac:dyDescent="0.35">
      <c r="A36" s="35">
        <v>35</v>
      </c>
      <c r="B36" s="290" t="str">
        <f t="shared" si="9"/>
        <v/>
      </c>
      <c r="C36" s="298"/>
      <c r="H36" s="301">
        <v>3</v>
      </c>
      <c r="I36" s="297" t="str">
        <f t="shared" si="0"/>
        <v/>
      </c>
      <c r="J36" s="35" t="str">
        <f t="shared" si="1"/>
        <v/>
      </c>
      <c r="K36" s="35">
        <f t="shared" si="2"/>
        <v>3</v>
      </c>
      <c r="L36" s="35" t="str">
        <f t="shared" si="3"/>
        <v/>
      </c>
      <c r="M36" s="35" t="str">
        <f t="shared" si="4"/>
        <v/>
      </c>
      <c r="N36" s="35" t="str">
        <f t="shared" si="5"/>
        <v/>
      </c>
      <c r="O36" s="297">
        <f t="shared" si="6"/>
        <v>3</v>
      </c>
      <c r="Q36" s="35" t="str">
        <f t="shared" si="7"/>
        <v/>
      </c>
      <c r="R36" s="290" t="str">
        <f t="shared" si="8"/>
        <v/>
      </c>
      <c r="AB36" s="35" t="s">
        <v>126</v>
      </c>
      <c r="AC36" s="35">
        <f t="shared" si="10"/>
        <v>3</v>
      </c>
    </row>
    <row r="37" spans="1:29" ht="14.5" customHeight="1" x14ac:dyDescent="0.35">
      <c r="A37" s="35">
        <v>36</v>
      </c>
      <c r="B37" s="290" t="str">
        <f t="shared" si="9"/>
        <v/>
      </c>
      <c r="C37" s="298"/>
      <c r="H37" s="301">
        <v>5</v>
      </c>
      <c r="I37" s="297" t="str">
        <f t="shared" si="0"/>
        <v/>
      </c>
      <c r="J37" s="35" t="str">
        <f t="shared" si="1"/>
        <v/>
      </c>
      <c r="K37" s="35">
        <f t="shared" si="2"/>
        <v>3</v>
      </c>
      <c r="L37" s="35" t="str">
        <f t="shared" si="3"/>
        <v/>
      </c>
      <c r="M37" s="35" t="str">
        <f t="shared" si="4"/>
        <v/>
      </c>
      <c r="N37" s="35" t="str">
        <f t="shared" si="5"/>
        <v/>
      </c>
      <c r="O37" s="297">
        <f t="shared" si="6"/>
        <v>3</v>
      </c>
      <c r="Q37" s="35" t="str">
        <f t="shared" si="7"/>
        <v/>
      </c>
      <c r="R37" s="290" t="str">
        <f t="shared" si="8"/>
        <v/>
      </c>
      <c r="AB37" s="35" t="s">
        <v>126</v>
      </c>
      <c r="AC37" s="35">
        <f t="shared" si="10"/>
        <v>3</v>
      </c>
    </row>
    <row r="38" spans="1:29" ht="14.5" customHeight="1" x14ac:dyDescent="0.35">
      <c r="A38" s="35">
        <v>37</v>
      </c>
      <c r="B38" s="290" t="str">
        <f t="shared" si="9"/>
        <v/>
      </c>
      <c r="C38" s="298"/>
      <c r="H38" s="301">
        <v>5</v>
      </c>
      <c r="I38" s="297" t="str">
        <f t="shared" si="0"/>
        <v/>
      </c>
      <c r="J38" s="35" t="str">
        <f t="shared" si="1"/>
        <v/>
      </c>
      <c r="K38" s="35">
        <f t="shared" si="2"/>
        <v>3</v>
      </c>
      <c r="L38" s="35" t="str">
        <f t="shared" si="3"/>
        <v/>
      </c>
      <c r="M38" s="35" t="str">
        <f t="shared" si="4"/>
        <v/>
      </c>
      <c r="N38" s="35" t="str">
        <f t="shared" si="5"/>
        <v/>
      </c>
      <c r="O38" s="297">
        <f t="shared" si="6"/>
        <v>3</v>
      </c>
      <c r="Q38" s="35" t="str">
        <f t="shared" si="7"/>
        <v/>
      </c>
      <c r="R38" s="290" t="str">
        <f t="shared" si="8"/>
        <v/>
      </c>
      <c r="AB38" s="35" t="s">
        <v>126</v>
      </c>
      <c r="AC38" s="35">
        <f t="shared" si="10"/>
        <v>3</v>
      </c>
    </row>
    <row r="39" spans="1:29" ht="14.5" customHeight="1" x14ac:dyDescent="0.35">
      <c r="A39" s="35">
        <v>38</v>
      </c>
      <c r="B39" s="290" t="str">
        <f t="shared" si="9"/>
        <v/>
      </c>
      <c r="C39" s="298"/>
      <c r="H39" s="301">
        <v>5</v>
      </c>
      <c r="I39" s="297" t="str">
        <f t="shared" si="0"/>
        <v/>
      </c>
      <c r="J39" s="35" t="str">
        <f t="shared" si="1"/>
        <v/>
      </c>
      <c r="K39" s="35">
        <f t="shared" si="2"/>
        <v>3</v>
      </c>
      <c r="L39" s="35" t="str">
        <f t="shared" si="3"/>
        <v/>
      </c>
      <c r="M39" s="35" t="str">
        <f t="shared" si="4"/>
        <v/>
      </c>
      <c r="N39" s="35" t="str">
        <f t="shared" si="5"/>
        <v/>
      </c>
      <c r="O39" s="297">
        <f t="shared" si="6"/>
        <v>3</v>
      </c>
      <c r="Q39" s="35" t="str">
        <f t="shared" si="7"/>
        <v/>
      </c>
      <c r="R39" s="290" t="str">
        <f t="shared" si="8"/>
        <v/>
      </c>
      <c r="AB39" s="35" t="s">
        <v>126</v>
      </c>
      <c r="AC39" s="35">
        <f t="shared" si="10"/>
        <v>3</v>
      </c>
    </row>
    <row r="40" spans="1:29" ht="14.5" customHeight="1" x14ac:dyDescent="0.35">
      <c r="A40" s="35">
        <v>39</v>
      </c>
      <c r="B40" s="290" t="str">
        <f t="shared" si="9"/>
        <v/>
      </c>
      <c r="C40" s="298"/>
      <c r="H40" s="301" t="s">
        <v>94</v>
      </c>
      <c r="I40" s="297" t="str">
        <f t="shared" si="0"/>
        <v/>
      </c>
      <c r="J40" s="35" t="str">
        <f t="shared" si="1"/>
        <v/>
      </c>
      <c r="K40" s="35">
        <f t="shared" si="2"/>
        <v>3</v>
      </c>
      <c r="L40" s="35" t="str">
        <f t="shared" si="3"/>
        <v/>
      </c>
      <c r="M40" s="35" t="str">
        <f t="shared" si="4"/>
        <v/>
      </c>
      <c r="N40" s="35" t="str">
        <f t="shared" si="5"/>
        <v/>
      </c>
      <c r="O40" s="297">
        <f t="shared" si="6"/>
        <v>3</v>
      </c>
      <c r="Q40" s="35" t="str">
        <f t="shared" si="7"/>
        <v/>
      </c>
      <c r="R40" s="290" t="str">
        <f t="shared" si="8"/>
        <v/>
      </c>
      <c r="AB40" s="35" t="s">
        <v>126</v>
      </c>
      <c r="AC40" s="35">
        <f t="shared" si="10"/>
        <v>3</v>
      </c>
    </row>
    <row r="41" spans="1:29" ht="14.5" customHeight="1" x14ac:dyDescent="0.35">
      <c r="A41" s="35">
        <v>40</v>
      </c>
      <c r="B41" s="290" t="str">
        <f t="shared" si="9"/>
        <v/>
      </c>
      <c r="C41" s="298"/>
      <c r="H41" s="301">
        <v>1</v>
      </c>
      <c r="I41" s="297" t="str">
        <f t="shared" si="0"/>
        <v/>
      </c>
      <c r="J41" s="35" t="str">
        <f t="shared" si="1"/>
        <v/>
      </c>
      <c r="K41" s="35">
        <f t="shared" si="2"/>
        <v>3</v>
      </c>
      <c r="L41" s="35" t="str">
        <f t="shared" si="3"/>
        <v/>
      </c>
      <c r="M41" s="35" t="str">
        <f t="shared" si="4"/>
        <v/>
      </c>
      <c r="N41" s="35" t="str">
        <f t="shared" si="5"/>
        <v/>
      </c>
      <c r="O41" s="297">
        <f t="shared" si="6"/>
        <v>3</v>
      </c>
      <c r="Q41" s="35" t="str">
        <f t="shared" si="7"/>
        <v/>
      </c>
      <c r="R41" s="290" t="str">
        <f t="shared" si="8"/>
        <v/>
      </c>
      <c r="AB41" s="35" t="s">
        <v>126</v>
      </c>
      <c r="AC41" s="35">
        <f t="shared" si="10"/>
        <v>3</v>
      </c>
    </row>
    <row r="42" spans="1:29" ht="14.5" customHeight="1" x14ac:dyDescent="0.35">
      <c r="A42" s="35">
        <v>41</v>
      </c>
      <c r="B42" s="290" t="str">
        <f t="shared" si="9"/>
        <v/>
      </c>
      <c r="C42" s="298"/>
      <c r="H42" s="301">
        <v>3</v>
      </c>
      <c r="I42" s="297" t="str">
        <f t="shared" si="0"/>
        <v/>
      </c>
      <c r="J42" s="35" t="str">
        <f t="shared" si="1"/>
        <v/>
      </c>
      <c r="K42" s="35">
        <f t="shared" si="2"/>
        <v>3</v>
      </c>
      <c r="L42" s="35" t="str">
        <f t="shared" si="3"/>
        <v/>
      </c>
      <c r="M42" s="35" t="str">
        <f t="shared" si="4"/>
        <v/>
      </c>
      <c r="N42" s="35" t="str">
        <f t="shared" si="5"/>
        <v/>
      </c>
      <c r="O42" s="297">
        <f t="shared" si="6"/>
        <v>3</v>
      </c>
      <c r="Q42" s="35" t="str">
        <f t="shared" si="7"/>
        <v/>
      </c>
      <c r="R42" s="290" t="str">
        <f t="shared" si="8"/>
        <v/>
      </c>
      <c r="AB42" s="35" t="s">
        <v>126</v>
      </c>
      <c r="AC42" s="35">
        <f t="shared" si="10"/>
        <v>3</v>
      </c>
    </row>
    <row r="43" spans="1:29" ht="14.5" customHeight="1" x14ac:dyDescent="0.35">
      <c r="A43" s="35">
        <v>42</v>
      </c>
      <c r="B43" s="290" t="str">
        <f t="shared" si="9"/>
        <v/>
      </c>
      <c r="C43" s="298"/>
      <c r="H43" s="301">
        <v>2</v>
      </c>
      <c r="I43" s="297" t="str">
        <f t="shared" si="0"/>
        <v/>
      </c>
      <c r="J43" s="35" t="str">
        <f t="shared" si="1"/>
        <v/>
      </c>
      <c r="K43" s="35">
        <f t="shared" si="2"/>
        <v>3</v>
      </c>
      <c r="L43" s="35" t="str">
        <f t="shared" si="3"/>
        <v/>
      </c>
      <c r="M43" s="35" t="str">
        <f t="shared" si="4"/>
        <v/>
      </c>
      <c r="N43" s="35" t="str">
        <f t="shared" si="5"/>
        <v/>
      </c>
      <c r="O43" s="297">
        <f t="shared" si="6"/>
        <v>3</v>
      </c>
      <c r="Q43" s="35" t="str">
        <f t="shared" si="7"/>
        <v/>
      </c>
      <c r="R43" s="290" t="str">
        <f t="shared" si="8"/>
        <v/>
      </c>
      <c r="AB43" s="35" t="s">
        <v>126</v>
      </c>
      <c r="AC43" s="35">
        <f t="shared" si="10"/>
        <v>3</v>
      </c>
    </row>
    <row r="44" spans="1:29" ht="14.5" customHeight="1" x14ac:dyDescent="0.35">
      <c r="A44" s="35">
        <v>43</v>
      </c>
      <c r="B44" s="290" t="str">
        <f t="shared" si="9"/>
        <v/>
      </c>
      <c r="C44" s="298"/>
      <c r="H44" s="301" t="s">
        <v>94</v>
      </c>
      <c r="I44" s="297" t="str">
        <f t="shared" si="0"/>
        <v/>
      </c>
      <c r="J44" s="35" t="str">
        <f t="shared" si="1"/>
        <v/>
      </c>
      <c r="K44" s="35">
        <f t="shared" si="2"/>
        <v>3</v>
      </c>
      <c r="L44" s="35" t="str">
        <f t="shared" si="3"/>
        <v/>
      </c>
      <c r="M44" s="35" t="str">
        <f t="shared" si="4"/>
        <v/>
      </c>
      <c r="N44" s="35" t="str">
        <f t="shared" si="5"/>
        <v/>
      </c>
      <c r="O44" s="297">
        <f t="shared" si="6"/>
        <v>3</v>
      </c>
      <c r="Q44" s="35" t="str">
        <f t="shared" si="7"/>
        <v/>
      </c>
      <c r="R44" s="290" t="str">
        <f t="shared" si="8"/>
        <v/>
      </c>
      <c r="AB44" s="35" t="s">
        <v>126</v>
      </c>
      <c r="AC44" s="35">
        <f t="shared" si="10"/>
        <v>3</v>
      </c>
    </row>
    <row r="45" spans="1:29" ht="14.5" customHeight="1" x14ac:dyDescent="0.35">
      <c r="A45" s="35">
        <v>44</v>
      </c>
      <c r="B45" s="290" t="str">
        <f t="shared" si="9"/>
        <v/>
      </c>
      <c r="C45" s="298"/>
      <c r="H45" s="301">
        <v>3</v>
      </c>
      <c r="I45" s="297" t="str">
        <f t="shared" si="0"/>
        <v/>
      </c>
      <c r="J45" s="35" t="str">
        <f t="shared" si="1"/>
        <v/>
      </c>
      <c r="K45" s="35">
        <f t="shared" si="2"/>
        <v>3</v>
      </c>
      <c r="L45" s="35" t="str">
        <f t="shared" si="3"/>
        <v/>
      </c>
      <c r="M45" s="35" t="str">
        <f t="shared" si="4"/>
        <v/>
      </c>
      <c r="N45" s="35" t="str">
        <f t="shared" si="5"/>
        <v/>
      </c>
      <c r="O45" s="297">
        <f t="shared" si="6"/>
        <v>3</v>
      </c>
      <c r="Q45" s="35" t="str">
        <f t="shared" si="7"/>
        <v/>
      </c>
      <c r="R45" s="290" t="str">
        <f t="shared" si="8"/>
        <v/>
      </c>
      <c r="AB45" s="35" t="s">
        <v>126</v>
      </c>
      <c r="AC45" s="35">
        <f t="shared" si="10"/>
        <v>3</v>
      </c>
    </row>
    <row r="46" spans="1:29" ht="14.5" customHeight="1" x14ac:dyDescent="0.35">
      <c r="A46" s="35">
        <v>45</v>
      </c>
      <c r="B46" s="290" t="str">
        <f t="shared" si="9"/>
        <v/>
      </c>
      <c r="C46" s="298"/>
      <c r="H46" s="301">
        <v>4</v>
      </c>
      <c r="I46" s="297" t="str">
        <f t="shared" si="0"/>
        <v/>
      </c>
      <c r="J46" s="35" t="str">
        <f t="shared" si="1"/>
        <v/>
      </c>
      <c r="K46" s="35">
        <f t="shared" si="2"/>
        <v>3</v>
      </c>
      <c r="L46" s="35" t="str">
        <f t="shared" si="3"/>
        <v/>
      </c>
      <c r="M46" s="35" t="str">
        <f t="shared" si="4"/>
        <v/>
      </c>
      <c r="N46" s="35" t="str">
        <f t="shared" si="5"/>
        <v/>
      </c>
      <c r="O46" s="297">
        <f t="shared" si="6"/>
        <v>3</v>
      </c>
      <c r="Q46" s="35" t="str">
        <f t="shared" si="7"/>
        <v/>
      </c>
      <c r="R46" s="290" t="str">
        <f t="shared" si="8"/>
        <v/>
      </c>
      <c r="AB46" s="35" t="s">
        <v>126</v>
      </c>
      <c r="AC46" s="35">
        <f t="shared" si="10"/>
        <v>3</v>
      </c>
    </row>
    <row r="47" spans="1:29" ht="14.5" customHeight="1" x14ac:dyDescent="0.35">
      <c r="A47" s="35">
        <v>46</v>
      </c>
      <c r="B47" s="290" t="str">
        <f t="shared" si="9"/>
        <v/>
      </c>
      <c r="C47" s="298"/>
      <c r="H47" s="301">
        <v>3</v>
      </c>
      <c r="I47" s="297" t="str">
        <f t="shared" si="0"/>
        <v/>
      </c>
      <c r="J47" s="35" t="str">
        <f t="shared" si="1"/>
        <v/>
      </c>
      <c r="K47" s="35">
        <f t="shared" si="2"/>
        <v>3</v>
      </c>
      <c r="L47" s="35" t="str">
        <f t="shared" si="3"/>
        <v/>
      </c>
      <c r="M47" s="35" t="str">
        <f t="shared" si="4"/>
        <v/>
      </c>
      <c r="N47" s="35" t="str">
        <f t="shared" si="5"/>
        <v/>
      </c>
      <c r="O47" s="297">
        <f t="shared" si="6"/>
        <v>3</v>
      </c>
      <c r="Q47" s="35" t="str">
        <f t="shared" si="7"/>
        <v/>
      </c>
      <c r="R47" s="290" t="str">
        <f t="shared" si="8"/>
        <v/>
      </c>
      <c r="AB47" s="35" t="s">
        <v>126</v>
      </c>
      <c r="AC47" s="35">
        <f t="shared" si="10"/>
        <v>3</v>
      </c>
    </row>
    <row r="48" spans="1:29" ht="14.5" customHeight="1" x14ac:dyDescent="0.35">
      <c r="A48" s="35">
        <v>47</v>
      </c>
      <c r="B48" s="290" t="str">
        <f t="shared" si="9"/>
        <v/>
      </c>
      <c r="C48" s="298"/>
      <c r="H48" s="301">
        <v>3</v>
      </c>
      <c r="I48" s="297" t="str">
        <f t="shared" si="0"/>
        <v/>
      </c>
      <c r="J48" s="35" t="str">
        <f t="shared" si="1"/>
        <v/>
      </c>
      <c r="K48" s="35">
        <f t="shared" si="2"/>
        <v>3</v>
      </c>
      <c r="L48" s="35" t="str">
        <f t="shared" si="3"/>
        <v/>
      </c>
      <c r="M48" s="35" t="str">
        <f t="shared" si="4"/>
        <v/>
      </c>
      <c r="N48" s="35" t="str">
        <f t="shared" si="5"/>
        <v/>
      </c>
      <c r="O48" s="297">
        <f t="shared" si="6"/>
        <v>3</v>
      </c>
      <c r="Q48" s="35" t="str">
        <f t="shared" si="7"/>
        <v/>
      </c>
      <c r="R48" s="290" t="str">
        <f t="shared" si="8"/>
        <v/>
      </c>
      <c r="AB48" s="35" t="s">
        <v>126</v>
      </c>
      <c r="AC48" s="35">
        <f t="shared" si="10"/>
        <v>3</v>
      </c>
    </row>
    <row r="49" spans="1:29" ht="14.5" customHeight="1" x14ac:dyDescent="0.35">
      <c r="A49" s="35">
        <v>48</v>
      </c>
      <c r="B49" s="290" t="str">
        <f t="shared" si="9"/>
        <v/>
      </c>
      <c r="C49" s="298"/>
      <c r="H49" s="301" t="s">
        <v>94</v>
      </c>
      <c r="I49" s="297" t="str">
        <f t="shared" si="0"/>
        <v/>
      </c>
      <c r="J49" s="35" t="str">
        <f t="shared" si="1"/>
        <v/>
      </c>
      <c r="K49" s="35">
        <f t="shared" si="2"/>
        <v>3</v>
      </c>
      <c r="L49" s="35" t="str">
        <f t="shared" si="3"/>
        <v/>
      </c>
      <c r="M49" s="35" t="str">
        <f t="shared" si="4"/>
        <v/>
      </c>
      <c r="N49" s="35" t="str">
        <f t="shared" si="5"/>
        <v/>
      </c>
      <c r="O49" s="297">
        <f t="shared" si="6"/>
        <v>3</v>
      </c>
      <c r="Q49" s="35" t="str">
        <f t="shared" si="7"/>
        <v/>
      </c>
      <c r="R49" s="290" t="str">
        <f t="shared" si="8"/>
        <v/>
      </c>
      <c r="AB49" s="35" t="s">
        <v>126</v>
      </c>
      <c r="AC49" s="35">
        <f t="shared" si="10"/>
        <v>3</v>
      </c>
    </row>
    <row r="50" spans="1:29" ht="14.5" customHeight="1" x14ac:dyDescent="0.35">
      <c r="A50" s="35">
        <v>49</v>
      </c>
      <c r="B50" s="290" t="str">
        <f t="shared" si="9"/>
        <v/>
      </c>
      <c r="C50" s="298"/>
      <c r="H50" s="301">
        <v>3</v>
      </c>
      <c r="I50" s="297" t="str">
        <f t="shared" si="0"/>
        <v/>
      </c>
      <c r="J50" s="35" t="str">
        <f t="shared" si="1"/>
        <v/>
      </c>
      <c r="K50" s="35">
        <f t="shared" si="2"/>
        <v>3</v>
      </c>
      <c r="L50" s="35" t="str">
        <f t="shared" si="3"/>
        <v/>
      </c>
      <c r="M50" s="35" t="str">
        <f t="shared" si="4"/>
        <v/>
      </c>
      <c r="N50" s="35" t="str">
        <f t="shared" si="5"/>
        <v/>
      </c>
      <c r="O50" s="297">
        <f t="shared" si="6"/>
        <v>3</v>
      </c>
      <c r="Q50" s="35" t="str">
        <f t="shared" si="7"/>
        <v/>
      </c>
      <c r="R50" s="290" t="str">
        <f t="shared" si="8"/>
        <v/>
      </c>
      <c r="AB50" s="35" t="s">
        <v>126</v>
      </c>
      <c r="AC50" s="35">
        <f t="shared" si="10"/>
        <v>3</v>
      </c>
    </row>
    <row r="51" spans="1:29" ht="14.5" customHeight="1" x14ac:dyDescent="0.35">
      <c r="A51" s="35">
        <v>50</v>
      </c>
      <c r="B51" s="290" t="str">
        <f t="shared" si="9"/>
        <v/>
      </c>
      <c r="C51" s="298"/>
      <c r="H51" s="301">
        <v>4</v>
      </c>
      <c r="I51" s="297" t="str">
        <f t="shared" si="0"/>
        <v/>
      </c>
      <c r="J51" s="35" t="str">
        <f t="shared" si="1"/>
        <v/>
      </c>
      <c r="K51" s="35">
        <f t="shared" si="2"/>
        <v>3</v>
      </c>
      <c r="L51" s="35" t="str">
        <f t="shared" si="3"/>
        <v/>
      </c>
      <c r="M51" s="35" t="str">
        <f t="shared" si="4"/>
        <v/>
      </c>
      <c r="N51" s="35" t="str">
        <f t="shared" si="5"/>
        <v/>
      </c>
      <c r="O51" s="297">
        <f t="shared" si="6"/>
        <v>3</v>
      </c>
      <c r="Q51" s="35" t="str">
        <f t="shared" si="7"/>
        <v/>
      </c>
      <c r="R51" s="290" t="str">
        <f t="shared" si="8"/>
        <v/>
      </c>
      <c r="AB51" s="35" t="s">
        <v>126</v>
      </c>
      <c r="AC51" s="35">
        <f t="shared" si="10"/>
        <v>3</v>
      </c>
    </row>
    <row r="52" spans="1:29" ht="14.5" customHeight="1" x14ac:dyDescent="0.35">
      <c r="A52" s="35">
        <v>51</v>
      </c>
      <c r="B52" s="290" t="str">
        <f t="shared" si="9"/>
        <v/>
      </c>
      <c r="C52" s="298"/>
      <c r="H52" s="301">
        <v>4</v>
      </c>
      <c r="I52" s="297" t="str">
        <f t="shared" si="0"/>
        <v/>
      </c>
      <c r="J52" s="35" t="str">
        <f t="shared" si="1"/>
        <v/>
      </c>
      <c r="K52" s="35">
        <f t="shared" si="2"/>
        <v>3</v>
      </c>
      <c r="L52" s="35" t="str">
        <f t="shared" si="3"/>
        <v/>
      </c>
      <c r="M52" s="35" t="str">
        <f t="shared" si="4"/>
        <v/>
      </c>
      <c r="N52" s="35" t="str">
        <f t="shared" si="5"/>
        <v/>
      </c>
      <c r="O52" s="297">
        <f t="shared" si="6"/>
        <v>3</v>
      </c>
      <c r="Q52" s="35" t="str">
        <f t="shared" si="7"/>
        <v/>
      </c>
      <c r="R52" s="290" t="str">
        <f t="shared" si="8"/>
        <v/>
      </c>
      <c r="AB52" s="35" t="s">
        <v>126</v>
      </c>
      <c r="AC52" s="35">
        <f t="shared" si="10"/>
        <v>3</v>
      </c>
    </row>
    <row r="53" spans="1:29" ht="14.5" customHeight="1" x14ac:dyDescent="0.35">
      <c r="A53" s="35">
        <v>52</v>
      </c>
      <c r="B53" s="290" t="str">
        <f t="shared" si="9"/>
        <v/>
      </c>
      <c r="C53" s="298"/>
      <c r="H53" s="301">
        <v>3</v>
      </c>
      <c r="I53" s="297" t="str">
        <f t="shared" si="0"/>
        <v/>
      </c>
      <c r="J53" s="35" t="str">
        <f t="shared" si="1"/>
        <v/>
      </c>
      <c r="K53" s="35">
        <f t="shared" si="2"/>
        <v>3</v>
      </c>
      <c r="L53" s="35" t="str">
        <f t="shared" si="3"/>
        <v/>
      </c>
      <c r="M53" s="35" t="str">
        <f t="shared" si="4"/>
        <v/>
      </c>
      <c r="N53" s="35" t="str">
        <f t="shared" si="5"/>
        <v/>
      </c>
      <c r="O53" s="297">
        <f t="shared" si="6"/>
        <v>3</v>
      </c>
      <c r="Q53" s="35" t="str">
        <f t="shared" si="7"/>
        <v/>
      </c>
      <c r="R53" s="290" t="str">
        <f t="shared" si="8"/>
        <v/>
      </c>
      <c r="AB53" s="35" t="s">
        <v>126</v>
      </c>
      <c r="AC53" s="35">
        <f t="shared" si="10"/>
        <v>3</v>
      </c>
    </row>
    <row r="54" spans="1:29" ht="14.5" customHeight="1" x14ac:dyDescent="0.35">
      <c r="A54" s="35">
        <v>53</v>
      </c>
      <c r="B54" s="290" t="str">
        <f t="shared" si="9"/>
        <v/>
      </c>
      <c r="C54" s="298"/>
      <c r="H54" s="301">
        <v>3</v>
      </c>
      <c r="I54" s="297" t="str">
        <f t="shared" si="0"/>
        <v/>
      </c>
      <c r="J54" s="35" t="str">
        <f t="shared" si="1"/>
        <v/>
      </c>
      <c r="K54" s="35">
        <f t="shared" si="2"/>
        <v>3</v>
      </c>
      <c r="L54" s="35" t="str">
        <f t="shared" si="3"/>
        <v/>
      </c>
      <c r="M54" s="35" t="str">
        <f t="shared" si="4"/>
        <v/>
      </c>
      <c r="N54" s="35" t="str">
        <f t="shared" si="5"/>
        <v/>
      </c>
      <c r="O54" s="297">
        <f t="shared" si="6"/>
        <v>3</v>
      </c>
      <c r="Q54" s="35" t="str">
        <f t="shared" si="7"/>
        <v/>
      </c>
      <c r="R54" s="290" t="str">
        <f t="shared" si="8"/>
        <v/>
      </c>
      <c r="AB54" s="35" t="s">
        <v>126</v>
      </c>
      <c r="AC54" s="35">
        <f t="shared" si="10"/>
        <v>3</v>
      </c>
    </row>
    <row r="55" spans="1:29" ht="14.5" customHeight="1" x14ac:dyDescent="0.35">
      <c r="A55" s="35">
        <v>54</v>
      </c>
      <c r="B55" s="290" t="str">
        <f t="shared" si="9"/>
        <v/>
      </c>
      <c r="C55" s="298"/>
      <c r="H55" s="301" t="s">
        <v>94</v>
      </c>
      <c r="I55" s="297" t="str">
        <f t="shared" si="0"/>
        <v/>
      </c>
      <c r="J55" s="35" t="str">
        <f t="shared" si="1"/>
        <v/>
      </c>
      <c r="K55" s="35">
        <f t="shared" si="2"/>
        <v>3</v>
      </c>
      <c r="L55" s="35" t="str">
        <f t="shared" si="3"/>
        <v/>
      </c>
      <c r="M55" s="35" t="str">
        <f t="shared" si="4"/>
        <v/>
      </c>
      <c r="N55" s="35" t="str">
        <f t="shared" si="5"/>
        <v/>
      </c>
      <c r="O55" s="297">
        <f t="shared" si="6"/>
        <v>3</v>
      </c>
      <c r="Q55" s="35" t="str">
        <f t="shared" si="7"/>
        <v/>
      </c>
      <c r="R55" s="290" t="str">
        <f t="shared" si="8"/>
        <v/>
      </c>
      <c r="AB55" s="35" t="s">
        <v>126</v>
      </c>
      <c r="AC55" s="35">
        <f t="shared" si="10"/>
        <v>3</v>
      </c>
    </row>
    <row r="56" spans="1:29" ht="14.5" customHeight="1" x14ac:dyDescent="0.35">
      <c r="A56" s="35">
        <v>55</v>
      </c>
      <c r="B56" s="290" t="str">
        <f t="shared" si="9"/>
        <v/>
      </c>
      <c r="C56" s="298"/>
      <c r="H56" s="301">
        <v>4</v>
      </c>
      <c r="I56" s="297" t="str">
        <f t="shared" si="0"/>
        <v/>
      </c>
      <c r="J56" s="35" t="str">
        <f t="shared" si="1"/>
        <v/>
      </c>
      <c r="K56" s="35">
        <f t="shared" si="2"/>
        <v>3</v>
      </c>
      <c r="L56" s="35" t="str">
        <f t="shared" si="3"/>
        <v/>
      </c>
      <c r="M56" s="35" t="str">
        <f t="shared" si="4"/>
        <v/>
      </c>
      <c r="N56" s="35" t="str">
        <f t="shared" si="5"/>
        <v/>
      </c>
      <c r="O56" s="297">
        <f t="shared" si="6"/>
        <v>3</v>
      </c>
      <c r="Q56" s="35" t="str">
        <f t="shared" si="7"/>
        <v/>
      </c>
      <c r="R56" s="290" t="str">
        <f t="shared" si="8"/>
        <v/>
      </c>
      <c r="AB56" s="35" t="s">
        <v>126</v>
      </c>
      <c r="AC56" s="35">
        <f t="shared" si="10"/>
        <v>3</v>
      </c>
    </row>
    <row r="57" spans="1:29" ht="14.5" customHeight="1" x14ac:dyDescent="0.35">
      <c r="A57" s="35">
        <v>56</v>
      </c>
      <c r="B57" s="290" t="str">
        <f t="shared" si="9"/>
        <v/>
      </c>
      <c r="C57" s="298"/>
      <c r="H57" s="301">
        <v>3</v>
      </c>
      <c r="I57" s="297" t="str">
        <f t="shared" si="0"/>
        <v/>
      </c>
      <c r="J57" s="35" t="str">
        <f t="shared" si="1"/>
        <v/>
      </c>
      <c r="K57" s="35">
        <f t="shared" si="2"/>
        <v>3</v>
      </c>
      <c r="L57" s="35" t="str">
        <f t="shared" si="3"/>
        <v/>
      </c>
      <c r="M57" s="35" t="str">
        <f t="shared" si="4"/>
        <v/>
      </c>
      <c r="N57" s="35" t="str">
        <f t="shared" si="5"/>
        <v/>
      </c>
      <c r="O57" s="297">
        <f t="shared" si="6"/>
        <v>3</v>
      </c>
      <c r="Q57" s="35" t="str">
        <f t="shared" si="7"/>
        <v/>
      </c>
      <c r="R57" s="290" t="str">
        <f t="shared" si="8"/>
        <v/>
      </c>
      <c r="AB57" s="35" t="s">
        <v>126</v>
      </c>
      <c r="AC57" s="35">
        <f t="shared" si="10"/>
        <v>3</v>
      </c>
    </row>
    <row r="58" spans="1:29" ht="14.5" customHeight="1" x14ac:dyDescent="0.35">
      <c r="A58" s="35">
        <v>57</v>
      </c>
      <c r="B58" s="290" t="str">
        <f t="shared" si="9"/>
        <v/>
      </c>
      <c r="C58" s="298"/>
      <c r="H58" s="301">
        <v>4</v>
      </c>
      <c r="I58" s="297" t="str">
        <f t="shared" si="0"/>
        <v/>
      </c>
      <c r="J58" s="35" t="str">
        <f t="shared" si="1"/>
        <v/>
      </c>
      <c r="K58" s="35">
        <f t="shared" si="2"/>
        <v>3</v>
      </c>
      <c r="L58" s="35" t="str">
        <f t="shared" si="3"/>
        <v/>
      </c>
      <c r="M58" s="35" t="str">
        <f t="shared" si="4"/>
        <v/>
      </c>
      <c r="N58" s="35" t="str">
        <f t="shared" si="5"/>
        <v/>
      </c>
      <c r="O58" s="297">
        <f t="shared" si="6"/>
        <v>3</v>
      </c>
      <c r="Q58" s="35" t="str">
        <f t="shared" si="7"/>
        <v/>
      </c>
      <c r="R58" s="290" t="str">
        <f t="shared" si="8"/>
        <v/>
      </c>
      <c r="AB58" s="35" t="s">
        <v>126</v>
      </c>
      <c r="AC58" s="35">
        <f t="shared" si="10"/>
        <v>3</v>
      </c>
    </row>
    <row r="59" spans="1:29" ht="14.5" customHeight="1" x14ac:dyDescent="0.35">
      <c r="A59" s="35">
        <v>58</v>
      </c>
      <c r="B59" s="290" t="str">
        <f t="shared" si="9"/>
        <v/>
      </c>
      <c r="C59" s="298"/>
      <c r="H59" s="301">
        <v>3</v>
      </c>
      <c r="I59" s="297" t="str">
        <f t="shared" si="0"/>
        <v/>
      </c>
      <c r="J59" s="35" t="str">
        <f t="shared" si="1"/>
        <v/>
      </c>
      <c r="K59" s="35">
        <f t="shared" si="2"/>
        <v>3</v>
      </c>
      <c r="L59" s="35" t="str">
        <f t="shared" si="3"/>
        <v/>
      </c>
      <c r="M59" s="35" t="str">
        <f t="shared" si="4"/>
        <v/>
      </c>
      <c r="N59" s="35" t="str">
        <f t="shared" si="5"/>
        <v/>
      </c>
      <c r="O59" s="297">
        <f t="shared" si="6"/>
        <v>3</v>
      </c>
      <c r="Q59" s="35" t="str">
        <f t="shared" si="7"/>
        <v/>
      </c>
      <c r="R59" s="290" t="str">
        <f t="shared" si="8"/>
        <v/>
      </c>
      <c r="AB59" s="35" t="s">
        <v>126</v>
      </c>
      <c r="AC59" s="35">
        <f t="shared" si="10"/>
        <v>3</v>
      </c>
    </row>
    <row r="60" spans="1:29" ht="14.5" customHeight="1" x14ac:dyDescent="0.35">
      <c r="A60" s="35">
        <v>59</v>
      </c>
      <c r="B60" s="290" t="str">
        <f t="shared" si="9"/>
        <v/>
      </c>
      <c r="C60" s="298"/>
      <c r="H60" s="301">
        <v>4</v>
      </c>
      <c r="I60" s="297" t="str">
        <f t="shared" si="0"/>
        <v/>
      </c>
      <c r="J60" s="35" t="str">
        <f t="shared" si="1"/>
        <v/>
      </c>
      <c r="K60" s="35">
        <f t="shared" si="2"/>
        <v>3</v>
      </c>
      <c r="L60" s="35" t="str">
        <f t="shared" si="3"/>
        <v/>
      </c>
      <c r="M60" s="35" t="str">
        <f t="shared" si="4"/>
        <v/>
      </c>
      <c r="N60" s="35" t="str">
        <f t="shared" si="5"/>
        <v/>
      </c>
      <c r="O60" s="297">
        <f t="shared" si="6"/>
        <v>3</v>
      </c>
      <c r="Q60" s="35" t="str">
        <f t="shared" si="7"/>
        <v/>
      </c>
      <c r="R60" s="290" t="str">
        <f t="shared" si="8"/>
        <v/>
      </c>
      <c r="AB60" s="35" t="s">
        <v>126</v>
      </c>
      <c r="AC60" s="35">
        <f t="shared" si="10"/>
        <v>3</v>
      </c>
    </row>
    <row r="61" spans="1:29" ht="14.5" customHeight="1" x14ac:dyDescent="0.35">
      <c r="A61" s="35">
        <v>60</v>
      </c>
      <c r="B61" s="290" t="str">
        <f t="shared" si="9"/>
        <v/>
      </c>
      <c r="C61" s="298"/>
      <c r="I61" s="297" t="str">
        <f t="shared" si="0"/>
        <v/>
      </c>
      <c r="J61" s="35" t="str">
        <f t="shared" si="1"/>
        <v/>
      </c>
      <c r="K61" s="35">
        <f t="shared" si="2"/>
        <v>3</v>
      </c>
      <c r="L61" s="35" t="str">
        <f t="shared" si="3"/>
        <v/>
      </c>
      <c r="M61" s="35" t="str">
        <f t="shared" si="4"/>
        <v/>
      </c>
      <c r="N61" s="35" t="str">
        <f t="shared" si="5"/>
        <v/>
      </c>
      <c r="O61" s="297">
        <f t="shared" si="6"/>
        <v>3</v>
      </c>
      <c r="Q61" s="35" t="str">
        <f t="shared" si="7"/>
        <v/>
      </c>
      <c r="R61" s="290" t="str">
        <f t="shared" si="8"/>
        <v/>
      </c>
      <c r="AB61" s="35" t="s">
        <v>126</v>
      </c>
      <c r="AC61" s="35">
        <f t="shared" si="10"/>
        <v>3</v>
      </c>
    </row>
    <row r="62" spans="1:29" ht="14.5" customHeight="1" x14ac:dyDescent="0.35">
      <c r="A62" s="35">
        <v>61</v>
      </c>
      <c r="B62" s="290" t="str">
        <f t="shared" si="9"/>
        <v/>
      </c>
      <c r="C62" s="298"/>
      <c r="H62" s="301">
        <v>5</v>
      </c>
      <c r="I62" s="297" t="str">
        <f t="shared" si="0"/>
        <v/>
      </c>
      <c r="J62" s="35" t="str">
        <f t="shared" si="1"/>
        <v/>
      </c>
      <c r="K62" s="35">
        <f t="shared" si="2"/>
        <v>3</v>
      </c>
      <c r="L62" s="35" t="str">
        <f t="shared" si="3"/>
        <v/>
      </c>
      <c r="M62" s="35" t="str">
        <f t="shared" si="4"/>
        <v/>
      </c>
      <c r="N62" s="35" t="str">
        <f t="shared" si="5"/>
        <v/>
      </c>
      <c r="O62" s="297">
        <f t="shared" si="6"/>
        <v>3</v>
      </c>
      <c r="Q62" s="35" t="str">
        <f t="shared" si="7"/>
        <v/>
      </c>
      <c r="R62" s="290" t="str">
        <f t="shared" si="8"/>
        <v/>
      </c>
      <c r="AB62" s="35" t="s">
        <v>126</v>
      </c>
      <c r="AC62" s="35">
        <f t="shared" si="10"/>
        <v>3</v>
      </c>
    </row>
    <row r="63" spans="1:29" ht="14.5" customHeight="1" x14ac:dyDescent="0.35">
      <c r="A63" s="35">
        <v>62</v>
      </c>
      <c r="B63" s="290" t="str">
        <f t="shared" si="9"/>
        <v/>
      </c>
      <c r="C63" s="298"/>
      <c r="I63" s="297" t="str">
        <f t="shared" si="0"/>
        <v/>
      </c>
      <c r="J63" s="35" t="str">
        <f t="shared" si="1"/>
        <v/>
      </c>
      <c r="K63" s="35">
        <f t="shared" si="2"/>
        <v>3</v>
      </c>
      <c r="L63" s="35" t="str">
        <f t="shared" si="3"/>
        <v/>
      </c>
      <c r="M63" s="35" t="str">
        <f t="shared" si="4"/>
        <v/>
      </c>
      <c r="N63" s="35" t="str">
        <f t="shared" si="5"/>
        <v/>
      </c>
      <c r="O63" s="297">
        <f t="shared" si="6"/>
        <v>3</v>
      </c>
      <c r="Q63" s="35" t="str">
        <f t="shared" si="7"/>
        <v/>
      </c>
      <c r="R63" s="290" t="str">
        <f t="shared" si="8"/>
        <v/>
      </c>
      <c r="AB63" s="35" t="s">
        <v>126</v>
      </c>
      <c r="AC63" s="35">
        <f t="shared" si="10"/>
        <v>3</v>
      </c>
    </row>
    <row r="64" spans="1:29" ht="14.5" customHeight="1" x14ac:dyDescent="0.35">
      <c r="A64" s="35">
        <v>63</v>
      </c>
      <c r="B64" s="290" t="str">
        <f t="shared" si="9"/>
        <v/>
      </c>
      <c r="C64" s="298"/>
      <c r="H64" s="301">
        <v>1</v>
      </c>
      <c r="I64" s="297" t="str">
        <f t="shared" si="0"/>
        <v/>
      </c>
      <c r="J64" s="35" t="str">
        <f t="shared" si="1"/>
        <v/>
      </c>
      <c r="K64" s="35">
        <f t="shared" si="2"/>
        <v>3</v>
      </c>
      <c r="L64" s="35" t="str">
        <f t="shared" si="3"/>
        <v/>
      </c>
      <c r="M64" s="35" t="str">
        <f t="shared" si="4"/>
        <v/>
      </c>
      <c r="N64" s="35" t="str">
        <f t="shared" si="5"/>
        <v/>
      </c>
      <c r="O64" s="297">
        <f t="shared" si="6"/>
        <v>3</v>
      </c>
      <c r="Q64" s="35" t="str">
        <f t="shared" si="7"/>
        <v/>
      </c>
      <c r="R64" s="290" t="str">
        <f t="shared" si="8"/>
        <v/>
      </c>
      <c r="AB64" s="35" t="s">
        <v>126</v>
      </c>
      <c r="AC64" s="35">
        <f t="shared" si="10"/>
        <v>3</v>
      </c>
    </row>
    <row r="65" spans="1:29" ht="14.5" customHeight="1" x14ac:dyDescent="0.35">
      <c r="A65" s="35">
        <v>64</v>
      </c>
      <c r="B65" s="290" t="str">
        <f t="shared" si="9"/>
        <v/>
      </c>
      <c r="C65" s="298"/>
      <c r="I65" s="297" t="str">
        <f t="shared" si="0"/>
        <v/>
      </c>
      <c r="J65" s="35" t="str">
        <f t="shared" si="1"/>
        <v/>
      </c>
      <c r="K65" s="35">
        <f t="shared" si="2"/>
        <v>3</v>
      </c>
      <c r="L65" s="35" t="str">
        <f t="shared" si="3"/>
        <v/>
      </c>
      <c r="M65" s="35" t="str">
        <f t="shared" si="4"/>
        <v/>
      </c>
      <c r="N65" s="35" t="str">
        <f t="shared" si="5"/>
        <v/>
      </c>
      <c r="O65" s="297">
        <f t="shared" si="6"/>
        <v>3</v>
      </c>
      <c r="Q65" s="35" t="str">
        <f t="shared" si="7"/>
        <v/>
      </c>
      <c r="R65" s="290" t="str">
        <f t="shared" si="8"/>
        <v/>
      </c>
      <c r="AB65" s="35" t="s">
        <v>126</v>
      </c>
      <c r="AC65" s="35">
        <f t="shared" si="10"/>
        <v>3</v>
      </c>
    </row>
    <row r="66" spans="1:29" ht="14.5" customHeight="1" x14ac:dyDescent="0.35">
      <c r="A66" s="35">
        <v>65</v>
      </c>
      <c r="B66" s="290" t="str">
        <f t="shared" si="9"/>
        <v/>
      </c>
      <c r="C66" s="298"/>
      <c r="H66" s="301">
        <v>4</v>
      </c>
      <c r="I66" s="297" t="str">
        <f t="shared" si="0"/>
        <v/>
      </c>
      <c r="J66" s="35" t="str">
        <f t="shared" si="1"/>
        <v/>
      </c>
      <c r="K66" s="35">
        <f t="shared" si="2"/>
        <v>3</v>
      </c>
      <c r="L66" s="35" t="str">
        <f t="shared" si="3"/>
        <v/>
      </c>
      <c r="M66" s="35" t="str">
        <f t="shared" si="4"/>
        <v/>
      </c>
      <c r="N66" s="35" t="str">
        <f t="shared" si="5"/>
        <v/>
      </c>
      <c r="O66" s="297">
        <f t="shared" si="6"/>
        <v>3</v>
      </c>
      <c r="Q66" s="35" t="str">
        <f t="shared" si="7"/>
        <v/>
      </c>
      <c r="R66" s="290" t="str">
        <f t="shared" si="8"/>
        <v/>
      </c>
      <c r="AB66" s="35" t="s">
        <v>126</v>
      </c>
      <c r="AC66" s="35">
        <f t="shared" si="10"/>
        <v>3</v>
      </c>
    </row>
    <row r="67" spans="1:29" ht="14.5" customHeight="1" x14ac:dyDescent="0.35">
      <c r="A67" s="35">
        <v>66</v>
      </c>
      <c r="B67" s="290" t="str">
        <f t="shared" ref="B67:B130" si="14">R67</f>
        <v/>
      </c>
      <c r="C67" s="298"/>
      <c r="I67" s="297" t="str">
        <f t="shared" si="0"/>
        <v/>
      </c>
      <c r="J67" s="35" t="str">
        <f t="shared" si="1"/>
        <v/>
      </c>
      <c r="K67" s="35">
        <f t="shared" si="2"/>
        <v>3</v>
      </c>
      <c r="L67" s="35" t="str">
        <f t="shared" si="3"/>
        <v/>
      </c>
      <c r="M67" s="35" t="str">
        <f t="shared" si="4"/>
        <v/>
      </c>
      <c r="N67" s="35" t="str">
        <f t="shared" si="5"/>
        <v/>
      </c>
      <c r="O67" s="297">
        <f t="shared" si="6"/>
        <v>3</v>
      </c>
      <c r="Q67" s="35" t="str">
        <f t="shared" si="7"/>
        <v/>
      </c>
      <c r="R67" s="290" t="str">
        <f t="shared" si="8"/>
        <v/>
      </c>
      <c r="AB67" s="35" t="s">
        <v>126</v>
      </c>
      <c r="AC67" s="35">
        <f t="shared" ref="AC67:AC130" si="15">IF(LEN(Z67)&gt;0,1,IF(LEN(AA67)&gt;0,2,3))</f>
        <v>3</v>
      </c>
    </row>
    <row r="68" spans="1:29" ht="14.5" customHeight="1" x14ac:dyDescent="0.35">
      <c r="A68" s="35">
        <v>67</v>
      </c>
      <c r="B68" s="290" t="str">
        <f t="shared" si="14"/>
        <v/>
      </c>
      <c r="C68" s="298"/>
      <c r="H68" s="301">
        <v>3</v>
      </c>
      <c r="I68" s="297" t="str">
        <f t="shared" ref="I68:I117" si="16">IF(AND(LEN(C68)=1,LEN(D68)=0),1,"")</f>
        <v/>
      </c>
      <c r="J68" s="35" t="str">
        <f t="shared" ref="J68:J117" si="17">IF(AND(LEN(C68)=1,LEN(D68)=1,LEN(E68)=0,LEN(F68)=0),2,"")</f>
        <v/>
      </c>
      <c r="K68" s="35">
        <f t="shared" ref="K68:K117" si="18">IF(AND(LEN(C68)=0,LEN(E68)=0),3,"")</f>
        <v>3</v>
      </c>
      <c r="L68" s="35" t="str">
        <f t="shared" ref="L68:L117" si="19">IF(AND(LEN(C68)&gt;0,LEN(D68&gt;0),LEN(E68)&gt;0,LEN(F68)=0,H68="N/A"),4,"")</f>
        <v/>
      </c>
      <c r="M68" s="35" t="str">
        <f t="shared" ref="M68:M117" si="20">IF(AND(LEN(C68)&gt;0,LEN(D68&gt;0),LEN(E68)&gt;0,LEN(F68)=0,H68&gt;0,H68&lt;6),5,"")</f>
        <v/>
      </c>
      <c r="N68" s="35" t="str">
        <f t="shared" ref="N68:N117" si="21">IF(AND(LEN(C68)&gt;0,LEN(D68&gt;0),LEN(E68)&gt;0,LEN(F68)&gt;0,H68&gt;0,H68&lt;6),6,"")</f>
        <v/>
      </c>
      <c r="O68" s="297">
        <f t="shared" ref="O68:O117" si="22">SUM(I68:N68)</f>
        <v>3</v>
      </c>
      <c r="Q68" s="35" t="str">
        <f t="shared" ref="Q68:Q117" si="23">IF(LEN(E68)&gt;0,TEXT(E68,"00"),"")</f>
        <v/>
      </c>
      <c r="R68" s="290" t="str">
        <f t="shared" ref="R68:R117" si="24">IF(O68=1,C68,IF(O68=2,C68&amp;"."&amp;D68,IF(O68=3,"",IF(O68=4,C68&amp;"."&amp;D68&amp;"."&amp;Q68,IF(O68=5,C68&amp;"."&amp;D68&amp;"."&amp;Q68,IF(O68=6,C68&amp;"."&amp;D68&amp;"."&amp;Q68&amp;F68,""))))))</f>
        <v/>
      </c>
      <c r="AB68" s="35" t="s">
        <v>126</v>
      </c>
      <c r="AC68" s="35">
        <f t="shared" si="15"/>
        <v>3</v>
      </c>
    </row>
    <row r="69" spans="1:29" ht="14.5" customHeight="1" x14ac:dyDescent="0.35">
      <c r="A69" s="35">
        <v>68</v>
      </c>
      <c r="B69" s="290" t="str">
        <f t="shared" si="14"/>
        <v/>
      </c>
      <c r="C69" s="298"/>
      <c r="H69" s="301">
        <v>3</v>
      </c>
      <c r="I69" s="297" t="str">
        <f t="shared" si="16"/>
        <v/>
      </c>
      <c r="J69" s="35" t="str">
        <f t="shared" si="17"/>
        <v/>
      </c>
      <c r="K69" s="35">
        <f t="shared" si="18"/>
        <v>3</v>
      </c>
      <c r="L69" s="35" t="str">
        <f t="shared" si="19"/>
        <v/>
      </c>
      <c r="M69" s="35" t="str">
        <f t="shared" si="20"/>
        <v/>
      </c>
      <c r="N69" s="35" t="str">
        <f t="shared" si="21"/>
        <v/>
      </c>
      <c r="O69" s="297">
        <f t="shared" si="22"/>
        <v>3</v>
      </c>
      <c r="Q69" s="35" t="str">
        <f t="shared" si="23"/>
        <v/>
      </c>
      <c r="R69" s="290" t="str">
        <f t="shared" si="24"/>
        <v/>
      </c>
      <c r="AB69" s="35" t="s">
        <v>126</v>
      </c>
      <c r="AC69" s="35">
        <f t="shared" si="15"/>
        <v>3</v>
      </c>
    </row>
    <row r="70" spans="1:29" ht="14.5" customHeight="1" x14ac:dyDescent="0.35">
      <c r="A70" s="35">
        <v>69</v>
      </c>
      <c r="B70" s="290" t="str">
        <f t="shared" si="14"/>
        <v/>
      </c>
      <c r="C70" s="298"/>
      <c r="H70" s="301">
        <v>3</v>
      </c>
      <c r="I70" s="297" t="str">
        <f t="shared" si="16"/>
        <v/>
      </c>
      <c r="J70" s="35" t="str">
        <f t="shared" si="17"/>
        <v/>
      </c>
      <c r="K70" s="35">
        <f t="shared" si="18"/>
        <v>3</v>
      </c>
      <c r="L70" s="35" t="str">
        <f t="shared" si="19"/>
        <v/>
      </c>
      <c r="M70" s="35" t="str">
        <f t="shared" si="20"/>
        <v/>
      </c>
      <c r="N70" s="35" t="str">
        <f t="shared" si="21"/>
        <v/>
      </c>
      <c r="O70" s="297">
        <f t="shared" si="22"/>
        <v>3</v>
      </c>
      <c r="Q70" s="35" t="str">
        <f t="shared" si="23"/>
        <v/>
      </c>
      <c r="R70" s="290" t="str">
        <f t="shared" si="24"/>
        <v/>
      </c>
      <c r="AB70" s="35" t="s">
        <v>126</v>
      </c>
      <c r="AC70" s="35">
        <f t="shared" si="15"/>
        <v>3</v>
      </c>
    </row>
    <row r="71" spans="1:29" ht="14.5" customHeight="1" x14ac:dyDescent="0.35">
      <c r="A71" s="35">
        <v>70</v>
      </c>
      <c r="B71" s="290" t="str">
        <f t="shared" si="14"/>
        <v/>
      </c>
      <c r="C71" s="298"/>
      <c r="H71" s="301">
        <v>4</v>
      </c>
      <c r="I71" s="297" t="str">
        <f t="shared" si="16"/>
        <v/>
      </c>
      <c r="J71" s="35" t="str">
        <f t="shared" si="17"/>
        <v/>
      </c>
      <c r="K71" s="35">
        <f t="shared" si="18"/>
        <v>3</v>
      </c>
      <c r="L71" s="35" t="str">
        <f t="shared" si="19"/>
        <v/>
      </c>
      <c r="M71" s="35" t="str">
        <f t="shared" si="20"/>
        <v/>
      </c>
      <c r="N71" s="35" t="str">
        <f t="shared" si="21"/>
        <v/>
      </c>
      <c r="O71" s="297">
        <f t="shared" si="22"/>
        <v>3</v>
      </c>
      <c r="Q71" s="35" t="str">
        <f t="shared" si="23"/>
        <v/>
      </c>
      <c r="R71" s="290" t="str">
        <f t="shared" si="24"/>
        <v/>
      </c>
      <c r="AB71" s="35" t="s">
        <v>126</v>
      </c>
      <c r="AC71" s="35">
        <f t="shared" si="15"/>
        <v>3</v>
      </c>
    </row>
    <row r="72" spans="1:29" ht="14.5" customHeight="1" x14ac:dyDescent="0.35">
      <c r="A72" s="35">
        <v>71</v>
      </c>
      <c r="B72" s="290" t="str">
        <f t="shared" si="14"/>
        <v/>
      </c>
      <c r="C72" s="298"/>
      <c r="H72" s="301">
        <v>5</v>
      </c>
      <c r="I72" s="297" t="str">
        <f t="shared" si="16"/>
        <v/>
      </c>
      <c r="J72" s="35" t="str">
        <f t="shared" si="17"/>
        <v/>
      </c>
      <c r="K72" s="35">
        <f t="shared" si="18"/>
        <v>3</v>
      </c>
      <c r="L72" s="35" t="str">
        <f t="shared" si="19"/>
        <v/>
      </c>
      <c r="M72" s="35" t="str">
        <f t="shared" si="20"/>
        <v/>
      </c>
      <c r="N72" s="35" t="str">
        <f t="shared" si="21"/>
        <v/>
      </c>
      <c r="O72" s="297">
        <f t="shared" si="22"/>
        <v>3</v>
      </c>
      <c r="Q72" s="35" t="str">
        <f t="shared" si="23"/>
        <v/>
      </c>
      <c r="R72" s="290" t="str">
        <f t="shared" si="24"/>
        <v/>
      </c>
      <c r="AB72" s="35" t="s">
        <v>126</v>
      </c>
      <c r="AC72" s="35">
        <f t="shared" si="15"/>
        <v>3</v>
      </c>
    </row>
    <row r="73" spans="1:29" ht="14.5" customHeight="1" x14ac:dyDescent="0.35">
      <c r="A73" s="35">
        <v>72</v>
      </c>
      <c r="B73" s="290" t="str">
        <f t="shared" si="14"/>
        <v/>
      </c>
      <c r="C73" s="298"/>
      <c r="H73" s="301">
        <v>5</v>
      </c>
      <c r="I73" s="297" t="str">
        <f t="shared" si="16"/>
        <v/>
      </c>
      <c r="J73" s="35" t="str">
        <f t="shared" si="17"/>
        <v/>
      </c>
      <c r="K73" s="35">
        <f t="shared" si="18"/>
        <v>3</v>
      </c>
      <c r="L73" s="35" t="str">
        <f t="shared" si="19"/>
        <v/>
      </c>
      <c r="M73" s="35" t="str">
        <f t="shared" si="20"/>
        <v/>
      </c>
      <c r="N73" s="35" t="str">
        <f t="shared" si="21"/>
        <v/>
      </c>
      <c r="O73" s="297">
        <f t="shared" si="22"/>
        <v>3</v>
      </c>
      <c r="Q73" s="35" t="str">
        <f t="shared" si="23"/>
        <v/>
      </c>
      <c r="R73" s="290" t="str">
        <f t="shared" si="24"/>
        <v/>
      </c>
      <c r="AB73" s="35" t="s">
        <v>126</v>
      </c>
      <c r="AC73" s="35">
        <f t="shared" si="15"/>
        <v>3</v>
      </c>
    </row>
    <row r="74" spans="1:29" ht="14.5" customHeight="1" x14ac:dyDescent="0.35">
      <c r="A74" s="35">
        <v>73</v>
      </c>
      <c r="B74" s="290" t="str">
        <f t="shared" si="14"/>
        <v/>
      </c>
      <c r="C74" s="298"/>
      <c r="I74" s="297" t="str">
        <f t="shared" si="16"/>
        <v/>
      </c>
      <c r="J74" s="35" t="str">
        <f t="shared" si="17"/>
        <v/>
      </c>
      <c r="K74" s="35">
        <f t="shared" si="18"/>
        <v>3</v>
      </c>
      <c r="L74" s="35" t="str">
        <f t="shared" si="19"/>
        <v/>
      </c>
      <c r="M74" s="35" t="str">
        <f t="shared" si="20"/>
        <v/>
      </c>
      <c r="N74" s="35" t="str">
        <f t="shared" si="21"/>
        <v/>
      </c>
      <c r="O74" s="297">
        <f t="shared" si="22"/>
        <v>3</v>
      </c>
      <c r="Q74" s="35" t="str">
        <f t="shared" si="23"/>
        <v/>
      </c>
      <c r="R74" s="290" t="str">
        <f t="shared" si="24"/>
        <v/>
      </c>
      <c r="AB74" s="35" t="s">
        <v>126</v>
      </c>
      <c r="AC74" s="35">
        <f t="shared" si="15"/>
        <v>3</v>
      </c>
    </row>
    <row r="75" spans="1:29" ht="14.5" customHeight="1" x14ac:dyDescent="0.35">
      <c r="A75" s="35">
        <v>74</v>
      </c>
      <c r="B75" s="290" t="str">
        <f t="shared" si="14"/>
        <v/>
      </c>
      <c r="C75" s="298"/>
      <c r="H75" s="301">
        <v>1</v>
      </c>
      <c r="I75" s="297" t="str">
        <f t="shared" si="16"/>
        <v/>
      </c>
      <c r="J75" s="35" t="str">
        <f t="shared" si="17"/>
        <v/>
      </c>
      <c r="K75" s="35">
        <f t="shared" si="18"/>
        <v>3</v>
      </c>
      <c r="L75" s="35" t="str">
        <f t="shared" si="19"/>
        <v/>
      </c>
      <c r="M75" s="35" t="str">
        <f t="shared" si="20"/>
        <v/>
      </c>
      <c r="N75" s="35" t="str">
        <f t="shared" si="21"/>
        <v/>
      </c>
      <c r="O75" s="297">
        <f t="shared" si="22"/>
        <v>3</v>
      </c>
      <c r="Q75" s="35" t="str">
        <f t="shared" si="23"/>
        <v/>
      </c>
      <c r="R75" s="290" t="str">
        <f t="shared" si="24"/>
        <v/>
      </c>
      <c r="AB75" s="35" t="s">
        <v>126</v>
      </c>
      <c r="AC75" s="35">
        <f t="shared" si="15"/>
        <v>3</v>
      </c>
    </row>
    <row r="76" spans="1:29" ht="14.5" customHeight="1" x14ac:dyDescent="0.35">
      <c r="A76" s="35">
        <v>75</v>
      </c>
      <c r="B76" s="290" t="str">
        <f t="shared" si="14"/>
        <v/>
      </c>
      <c r="C76" s="298"/>
      <c r="H76" s="301">
        <v>3</v>
      </c>
      <c r="I76" s="297" t="str">
        <f t="shared" si="16"/>
        <v/>
      </c>
      <c r="J76" s="35" t="str">
        <f t="shared" si="17"/>
        <v/>
      </c>
      <c r="K76" s="35">
        <f t="shared" si="18"/>
        <v>3</v>
      </c>
      <c r="L76" s="35" t="str">
        <f t="shared" si="19"/>
        <v/>
      </c>
      <c r="M76" s="35" t="str">
        <f t="shared" si="20"/>
        <v/>
      </c>
      <c r="N76" s="35" t="str">
        <f t="shared" si="21"/>
        <v/>
      </c>
      <c r="O76" s="297">
        <f t="shared" si="22"/>
        <v>3</v>
      </c>
      <c r="Q76" s="35" t="str">
        <f t="shared" si="23"/>
        <v/>
      </c>
      <c r="R76" s="290" t="str">
        <f t="shared" si="24"/>
        <v/>
      </c>
      <c r="AB76" s="35" t="s">
        <v>126</v>
      </c>
      <c r="AC76" s="35">
        <f t="shared" si="15"/>
        <v>3</v>
      </c>
    </row>
    <row r="77" spans="1:29" ht="14.5" customHeight="1" x14ac:dyDescent="0.35">
      <c r="A77" s="35">
        <v>76</v>
      </c>
      <c r="B77" s="290" t="str">
        <f t="shared" si="14"/>
        <v/>
      </c>
      <c r="C77" s="298"/>
      <c r="H77" s="301" t="s">
        <v>94</v>
      </c>
      <c r="I77" s="297" t="str">
        <f t="shared" si="16"/>
        <v/>
      </c>
      <c r="J77" s="35" t="str">
        <f t="shared" si="17"/>
        <v/>
      </c>
      <c r="K77" s="35">
        <f t="shared" si="18"/>
        <v>3</v>
      </c>
      <c r="L77" s="35" t="str">
        <f t="shared" si="19"/>
        <v/>
      </c>
      <c r="M77" s="35" t="str">
        <f t="shared" si="20"/>
        <v/>
      </c>
      <c r="N77" s="35" t="str">
        <f t="shared" si="21"/>
        <v/>
      </c>
      <c r="O77" s="297">
        <f t="shared" si="22"/>
        <v>3</v>
      </c>
      <c r="Q77" s="35" t="str">
        <f t="shared" si="23"/>
        <v/>
      </c>
      <c r="R77" s="290" t="str">
        <f t="shared" si="24"/>
        <v/>
      </c>
      <c r="AB77" s="35" t="s">
        <v>126</v>
      </c>
      <c r="AC77" s="35">
        <f t="shared" si="15"/>
        <v>3</v>
      </c>
    </row>
    <row r="78" spans="1:29" ht="14.5" customHeight="1" x14ac:dyDescent="0.35">
      <c r="A78" s="35">
        <v>77</v>
      </c>
      <c r="B78" s="290" t="str">
        <f t="shared" si="14"/>
        <v/>
      </c>
      <c r="C78" s="298"/>
      <c r="H78" s="301">
        <v>4</v>
      </c>
      <c r="I78" s="297" t="str">
        <f t="shared" si="16"/>
        <v/>
      </c>
      <c r="J78" s="35" t="str">
        <f t="shared" si="17"/>
        <v/>
      </c>
      <c r="K78" s="35">
        <f t="shared" si="18"/>
        <v>3</v>
      </c>
      <c r="L78" s="35" t="str">
        <f t="shared" si="19"/>
        <v/>
      </c>
      <c r="M78" s="35" t="str">
        <f t="shared" si="20"/>
        <v/>
      </c>
      <c r="N78" s="35" t="str">
        <f t="shared" si="21"/>
        <v/>
      </c>
      <c r="O78" s="297">
        <f t="shared" si="22"/>
        <v>3</v>
      </c>
      <c r="Q78" s="35" t="str">
        <f t="shared" si="23"/>
        <v/>
      </c>
      <c r="R78" s="290" t="str">
        <f t="shared" si="24"/>
        <v/>
      </c>
      <c r="AB78" s="35" t="s">
        <v>126</v>
      </c>
      <c r="AC78" s="35">
        <f t="shared" si="15"/>
        <v>3</v>
      </c>
    </row>
    <row r="79" spans="1:29" ht="14.5" customHeight="1" x14ac:dyDescent="0.35">
      <c r="A79" s="35">
        <v>78</v>
      </c>
      <c r="B79" s="290" t="str">
        <f t="shared" si="14"/>
        <v/>
      </c>
      <c r="C79" s="298"/>
      <c r="H79" s="301">
        <v>4</v>
      </c>
      <c r="I79" s="297" t="str">
        <f t="shared" si="16"/>
        <v/>
      </c>
      <c r="J79" s="35" t="str">
        <f t="shared" si="17"/>
        <v/>
      </c>
      <c r="K79" s="35">
        <f t="shared" si="18"/>
        <v>3</v>
      </c>
      <c r="L79" s="35" t="str">
        <f t="shared" si="19"/>
        <v/>
      </c>
      <c r="M79" s="35" t="str">
        <f t="shared" si="20"/>
        <v/>
      </c>
      <c r="N79" s="35" t="str">
        <f t="shared" si="21"/>
        <v/>
      </c>
      <c r="O79" s="297">
        <f t="shared" si="22"/>
        <v>3</v>
      </c>
      <c r="Q79" s="35" t="str">
        <f t="shared" si="23"/>
        <v/>
      </c>
      <c r="R79" s="290" t="str">
        <f t="shared" si="24"/>
        <v/>
      </c>
      <c r="AB79" s="35" t="s">
        <v>126</v>
      </c>
      <c r="AC79" s="35">
        <f t="shared" si="15"/>
        <v>3</v>
      </c>
    </row>
    <row r="80" spans="1:29" ht="14.5" customHeight="1" x14ac:dyDescent="0.35">
      <c r="A80" s="35">
        <v>79</v>
      </c>
      <c r="B80" s="290" t="str">
        <f t="shared" si="14"/>
        <v/>
      </c>
      <c r="C80" s="298"/>
      <c r="H80" s="301">
        <v>4</v>
      </c>
      <c r="I80" s="297" t="str">
        <f t="shared" si="16"/>
        <v/>
      </c>
      <c r="J80" s="35" t="str">
        <f t="shared" si="17"/>
        <v/>
      </c>
      <c r="K80" s="35">
        <f t="shared" si="18"/>
        <v>3</v>
      </c>
      <c r="L80" s="35" t="str">
        <f t="shared" si="19"/>
        <v/>
      </c>
      <c r="M80" s="35" t="str">
        <f t="shared" si="20"/>
        <v/>
      </c>
      <c r="N80" s="35" t="str">
        <f t="shared" si="21"/>
        <v/>
      </c>
      <c r="O80" s="297">
        <f t="shared" si="22"/>
        <v>3</v>
      </c>
      <c r="Q80" s="35" t="str">
        <f t="shared" si="23"/>
        <v/>
      </c>
      <c r="R80" s="290" t="str">
        <f t="shared" si="24"/>
        <v/>
      </c>
      <c r="AB80" s="35" t="s">
        <v>126</v>
      </c>
      <c r="AC80" s="35">
        <f t="shared" si="15"/>
        <v>3</v>
      </c>
    </row>
    <row r="81" spans="1:29" ht="14.5" customHeight="1" x14ac:dyDescent="0.35">
      <c r="A81" s="35">
        <v>80</v>
      </c>
      <c r="B81" s="290" t="str">
        <f t="shared" si="14"/>
        <v/>
      </c>
      <c r="C81" s="298"/>
      <c r="H81" s="301" t="s">
        <v>94</v>
      </c>
      <c r="I81" s="297" t="str">
        <f t="shared" si="16"/>
        <v/>
      </c>
      <c r="J81" s="35" t="str">
        <f t="shared" si="17"/>
        <v/>
      </c>
      <c r="K81" s="35">
        <f t="shared" si="18"/>
        <v>3</v>
      </c>
      <c r="L81" s="35" t="str">
        <f t="shared" si="19"/>
        <v/>
      </c>
      <c r="M81" s="35" t="str">
        <f t="shared" si="20"/>
        <v/>
      </c>
      <c r="N81" s="35" t="str">
        <f t="shared" si="21"/>
        <v/>
      </c>
      <c r="O81" s="297">
        <f t="shared" si="22"/>
        <v>3</v>
      </c>
      <c r="Q81" s="35" t="str">
        <f t="shared" si="23"/>
        <v/>
      </c>
      <c r="R81" s="290" t="str">
        <f t="shared" si="24"/>
        <v/>
      </c>
      <c r="AB81" s="35" t="s">
        <v>126</v>
      </c>
      <c r="AC81" s="35">
        <f t="shared" si="15"/>
        <v>3</v>
      </c>
    </row>
    <row r="82" spans="1:29" ht="14.5" customHeight="1" x14ac:dyDescent="0.35">
      <c r="A82" s="35">
        <v>81</v>
      </c>
      <c r="B82" s="290" t="str">
        <f t="shared" si="14"/>
        <v/>
      </c>
      <c r="C82" s="298"/>
      <c r="H82" s="301">
        <v>2</v>
      </c>
      <c r="I82" s="297" t="str">
        <f t="shared" si="16"/>
        <v/>
      </c>
      <c r="J82" s="35" t="str">
        <f t="shared" si="17"/>
        <v/>
      </c>
      <c r="K82" s="35">
        <f t="shared" si="18"/>
        <v>3</v>
      </c>
      <c r="L82" s="35" t="str">
        <f t="shared" si="19"/>
        <v/>
      </c>
      <c r="M82" s="35" t="str">
        <f t="shared" si="20"/>
        <v/>
      </c>
      <c r="N82" s="35" t="str">
        <f t="shared" si="21"/>
        <v/>
      </c>
      <c r="O82" s="297">
        <f t="shared" si="22"/>
        <v>3</v>
      </c>
      <c r="Q82" s="35" t="str">
        <f t="shared" si="23"/>
        <v/>
      </c>
      <c r="R82" s="290" t="str">
        <f t="shared" si="24"/>
        <v/>
      </c>
      <c r="AB82" s="35" t="s">
        <v>126</v>
      </c>
      <c r="AC82" s="35">
        <f t="shared" si="15"/>
        <v>3</v>
      </c>
    </row>
    <row r="83" spans="1:29" ht="14.5" customHeight="1" x14ac:dyDescent="0.35">
      <c r="A83" s="35">
        <v>82</v>
      </c>
      <c r="B83" s="290" t="str">
        <f t="shared" si="14"/>
        <v/>
      </c>
      <c r="C83" s="298"/>
      <c r="H83" s="301">
        <v>3</v>
      </c>
      <c r="I83" s="297" t="str">
        <f t="shared" si="16"/>
        <v/>
      </c>
      <c r="J83" s="35" t="str">
        <f t="shared" si="17"/>
        <v/>
      </c>
      <c r="K83" s="35">
        <f t="shared" si="18"/>
        <v>3</v>
      </c>
      <c r="L83" s="35" t="str">
        <f t="shared" si="19"/>
        <v/>
      </c>
      <c r="M83" s="35" t="str">
        <f t="shared" si="20"/>
        <v/>
      </c>
      <c r="N83" s="35" t="str">
        <f t="shared" si="21"/>
        <v/>
      </c>
      <c r="O83" s="297">
        <f t="shared" si="22"/>
        <v>3</v>
      </c>
      <c r="Q83" s="35" t="str">
        <f t="shared" si="23"/>
        <v/>
      </c>
      <c r="R83" s="290" t="str">
        <f t="shared" si="24"/>
        <v/>
      </c>
      <c r="AB83" s="35" t="s">
        <v>126</v>
      </c>
      <c r="AC83" s="35">
        <f t="shared" si="15"/>
        <v>3</v>
      </c>
    </row>
    <row r="84" spans="1:29" ht="14.5" customHeight="1" x14ac:dyDescent="0.35">
      <c r="A84" s="35">
        <v>83</v>
      </c>
      <c r="B84" s="290" t="str">
        <f t="shared" si="14"/>
        <v/>
      </c>
      <c r="C84" s="298"/>
      <c r="H84" s="301">
        <v>3</v>
      </c>
      <c r="I84" s="297" t="str">
        <f t="shared" si="16"/>
        <v/>
      </c>
      <c r="J84" s="35" t="str">
        <f t="shared" si="17"/>
        <v/>
      </c>
      <c r="K84" s="35">
        <f t="shared" si="18"/>
        <v>3</v>
      </c>
      <c r="L84" s="35" t="str">
        <f t="shared" si="19"/>
        <v/>
      </c>
      <c r="M84" s="35" t="str">
        <f t="shared" si="20"/>
        <v/>
      </c>
      <c r="N84" s="35" t="str">
        <f t="shared" si="21"/>
        <v/>
      </c>
      <c r="O84" s="297">
        <f t="shared" si="22"/>
        <v>3</v>
      </c>
      <c r="Q84" s="35" t="str">
        <f t="shared" si="23"/>
        <v/>
      </c>
      <c r="R84" s="290" t="str">
        <f t="shared" si="24"/>
        <v/>
      </c>
      <c r="AB84" s="35" t="s">
        <v>126</v>
      </c>
      <c r="AC84" s="35">
        <f t="shared" si="15"/>
        <v>3</v>
      </c>
    </row>
    <row r="85" spans="1:29" ht="14.5" customHeight="1" x14ac:dyDescent="0.35">
      <c r="A85" s="35">
        <v>84</v>
      </c>
      <c r="B85" s="290" t="str">
        <f t="shared" si="14"/>
        <v/>
      </c>
      <c r="C85" s="298"/>
      <c r="H85" s="301" t="s">
        <v>94</v>
      </c>
      <c r="I85" s="297" t="str">
        <f t="shared" si="16"/>
        <v/>
      </c>
      <c r="J85" s="35" t="str">
        <f t="shared" si="17"/>
        <v/>
      </c>
      <c r="K85" s="35">
        <f t="shared" si="18"/>
        <v>3</v>
      </c>
      <c r="L85" s="35" t="str">
        <f t="shared" si="19"/>
        <v/>
      </c>
      <c r="M85" s="35" t="str">
        <f t="shared" si="20"/>
        <v/>
      </c>
      <c r="N85" s="35" t="str">
        <f t="shared" si="21"/>
        <v/>
      </c>
      <c r="O85" s="297">
        <f t="shared" si="22"/>
        <v>3</v>
      </c>
      <c r="Q85" s="35" t="str">
        <f t="shared" si="23"/>
        <v/>
      </c>
      <c r="R85" s="290" t="str">
        <f t="shared" si="24"/>
        <v/>
      </c>
      <c r="AB85" s="35" t="s">
        <v>126</v>
      </c>
      <c r="AC85" s="35">
        <f t="shared" si="15"/>
        <v>3</v>
      </c>
    </row>
    <row r="86" spans="1:29" ht="14.5" customHeight="1" x14ac:dyDescent="0.35">
      <c r="A86" s="35">
        <v>85</v>
      </c>
      <c r="B86" s="290" t="str">
        <f t="shared" si="14"/>
        <v/>
      </c>
      <c r="C86" s="298"/>
      <c r="H86" s="301">
        <v>2</v>
      </c>
      <c r="I86" s="297" t="str">
        <f t="shared" si="16"/>
        <v/>
      </c>
      <c r="J86" s="35" t="str">
        <f t="shared" si="17"/>
        <v/>
      </c>
      <c r="K86" s="35">
        <f t="shared" si="18"/>
        <v>3</v>
      </c>
      <c r="L86" s="35" t="str">
        <f t="shared" si="19"/>
        <v/>
      </c>
      <c r="M86" s="35" t="str">
        <f t="shared" si="20"/>
        <v/>
      </c>
      <c r="N86" s="35" t="str">
        <f t="shared" si="21"/>
        <v/>
      </c>
      <c r="O86" s="297">
        <f t="shared" si="22"/>
        <v>3</v>
      </c>
      <c r="Q86" s="35" t="str">
        <f t="shared" si="23"/>
        <v/>
      </c>
      <c r="R86" s="290" t="str">
        <f t="shared" si="24"/>
        <v/>
      </c>
      <c r="T86" s="35" t="s">
        <v>188</v>
      </c>
      <c r="AB86" s="35" t="s">
        <v>126</v>
      </c>
      <c r="AC86" s="35">
        <f t="shared" si="15"/>
        <v>3</v>
      </c>
    </row>
    <row r="87" spans="1:29" ht="14.5" customHeight="1" x14ac:dyDescent="0.35">
      <c r="A87" s="35">
        <v>86</v>
      </c>
      <c r="B87" s="290" t="str">
        <f t="shared" si="14"/>
        <v/>
      </c>
      <c r="C87" s="298"/>
      <c r="H87" s="301">
        <v>3</v>
      </c>
      <c r="I87" s="297" t="str">
        <f t="shared" si="16"/>
        <v/>
      </c>
      <c r="J87" s="35" t="str">
        <f t="shared" si="17"/>
        <v/>
      </c>
      <c r="K87" s="35">
        <f t="shared" si="18"/>
        <v>3</v>
      </c>
      <c r="L87" s="35" t="str">
        <f t="shared" si="19"/>
        <v/>
      </c>
      <c r="M87" s="35" t="str">
        <f t="shared" si="20"/>
        <v/>
      </c>
      <c r="N87" s="35" t="str">
        <f t="shared" si="21"/>
        <v/>
      </c>
      <c r="O87" s="297">
        <f t="shared" si="22"/>
        <v>3</v>
      </c>
      <c r="Q87" s="35" t="str">
        <f t="shared" si="23"/>
        <v/>
      </c>
      <c r="R87" s="290" t="str">
        <f t="shared" si="24"/>
        <v/>
      </c>
      <c r="AB87" s="35" t="s">
        <v>126</v>
      </c>
      <c r="AC87" s="35">
        <f t="shared" si="15"/>
        <v>3</v>
      </c>
    </row>
    <row r="88" spans="1:29" ht="14.5" customHeight="1" x14ac:dyDescent="0.35">
      <c r="A88" s="35">
        <v>87</v>
      </c>
      <c r="B88" s="290" t="str">
        <f t="shared" si="14"/>
        <v/>
      </c>
      <c r="C88" s="298"/>
      <c r="H88" s="301">
        <v>3</v>
      </c>
      <c r="I88" s="297" t="str">
        <f t="shared" si="16"/>
        <v/>
      </c>
      <c r="J88" s="35" t="str">
        <f t="shared" si="17"/>
        <v/>
      </c>
      <c r="K88" s="35">
        <f t="shared" si="18"/>
        <v>3</v>
      </c>
      <c r="L88" s="35" t="str">
        <f t="shared" si="19"/>
        <v/>
      </c>
      <c r="M88" s="35" t="str">
        <f t="shared" si="20"/>
        <v/>
      </c>
      <c r="N88" s="35" t="str">
        <f t="shared" si="21"/>
        <v/>
      </c>
      <c r="O88" s="297">
        <f t="shared" si="22"/>
        <v>3</v>
      </c>
      <c r="Q88" s="35" t="str">
        <f t="shared" si="23"/>
        <v/>
      </c>
      <c r="R88" s="290" t="str">
        <f t="shared" si="24"/>
        <v/>
      </c>
      <c r="AB88" s="35" t="s">
        <v>126</v>
      </c>
      <c r="AC88" s="35">
        <f t="shared" si="15"/>
        <v>3</v>
      </c>
    </row>
    <row r="89" spans="1:29" ht="14.5" customHeight="1" x14ac:dyDescent="0.35">
      <c r="A89" s="35">
        <v>88</v>
      </c>
      <c r="B89" s="290" t="str">
        <f t="shared" si="14"/>
        <v/>
      </c>
      <c r="C89" s="298"/>
      <c r="H89" s="301">
        <v>5</v>
      </c>
      <c r="I89" s="297" t="str">
        <f t="shared" si="16"/>
        <v/>
      </c>
      <c r="J89" s="35" t="str">
        <f t="shared" si="17"/>
        <v/>
      </c>
      <c r="K89" s="35">
        <f t="shared" si="18"/>
        <v>3</v>
      </c>
      <c r="L89" s="35" t="str">
        <f t="shared" si="19"/>
        <v/>
      </c>
      <c r="M89" s="35" t="str">
        <f t="shared" si="20"/>
        <v/>
      </c>
      <c r="N89" s="35" t="str">
        <f t="shared" si="21"/>
        <v/>
      </c>
      <c r="O89" s="297">
        <f t="shared" si="22"/>
        <v>3</v>
      </c>
      <c r="Q89" s="35" t="str">
        <f t="shared" si="23"/>
        <v/>
      </c>
      <c r="R89" s="290" t="str">
        <f t="shared" si="24"/>
        <v/>
      </c>
      <c r="AB89" s="35" t="s">
        <v>126</v>
      </c>
      <c r="AC89" s="35">
        <f t="shared" si="15"/>
        <v>3</v>
      </c>
    </row>
    <row r="90" spans="1:29" ht="14.5" customHeight="1" x14ac:dyDescent="0.35">
      <c r="A90" s="35">
        <v>89</v>
      </c>
      <c r="B90" s="290" t="str">
        <f t="shared" si="14"/>
        <v/>
      </c>
      <c r="C90" s="298"/>
      <c r="H90" s="301" t="s">
        <v>94</v>
      </c>
      <c r="I90" s="297" t="str">
        <f t="shared" si="16"/>
        <v/>
      </c>
      <c r="J90" s="35" t="str">
        <f t="shared" si="17"/>
        <v/>
      </c>
      <c r="K90" s="35">
        <f t="shared" si="18"/>
        <v>3</v>
      </c>
      <c r="L90" s="35" t="str">
        <f t="shared" si="19"/>
        <v/>
      </c>
      <c r="M90" s="35" t="str">
        <f t="shared" si="20"/>
        <v/>
      </c>
      <c r="N90" s="35" t="str">
        <f t="shared" si="21"/>
        <v/>
      </c>
      <c r="O90" s="297">
        <f t="shared" si="22"/>
        <v>3</v>
      </c>
      <c r="Q90" s="35" t="str">
        <f t="shared" si="23"/>
        <v/>
      </c>
      <c r="R90" s="290" t="str">
        <f t="shared" si="24"/>
        <v/>
      </c>
      <c r="AB90" s="35" t="s">
        <v>126</v>
      </c>
      <c r="AC90" s="35">
        <f t="shared" si="15"/>
        <v>3</v>
      </c>
    </row>
    <row r="91" spans="1:29" ht="14.5" customHeight="1" x14ac:dyDescent="0.35">
      <c r="A91" s="35">
        <v>90</v>
      </c>
      <c r="B91" s="290" t="str">
        <f t="shared" si="14"/>
        <v/>
      </c>
      <c r="C91" s="298"/>
      <c r="H91" s="301">
        <v>2</v>
      </c>
      <c r="I91" s="297" t="str">
        <f t="shared" si="16"/>
        <v/>
      </c>
      <c r="J91" s="35" t="str">
        <f t="shared" si="17"/>
        <v/>
      </c>
      <c r="K91" s="35">
        <f t="shared" si="18"/>
        <v>3</v>
      </c>
      <c r="L91" s="35" t="str">
        <f t="shared" si="19"/>
        <v/>
      </c>
      <c r="M91" s="35" t="str">
        <f t="shared" si="20"/>
        <v/>
      </c>
      <c r="N91" s="35" t="str">
        <f t="shared" si="21"/>
        <v/>
      </c>
      <c r="O91" s="297">
        <f t="shared" si="22"/>
        <v>3</v>
      </c>
      <c r="Q91" s="35" t="str">
        <f t="shared" si="23"/>
        <v/>
      </c>
      <c r="R91" s="290" t="str">
        <f t="shared" si="24"/>
        <v/>
      </c>
      <c r="AB91" s="35" t="s">
        <v>126</v>
      </c>
      <c r="AC91" s="35">
        <f t="shared" si="15"/>
        <v>3</v>
      </c>
    </row>
    <row r="92" spans="1:29" ht="14.5" customHeight="1" x14ac:dyDescent="0.35">
      <c r="A92" s="35">
        <v>91</v>
      </c>
      <c r="B92" s="290" t="str">
        <f t="shared" si="14"/>
        <v/>
      </c>
      <c r="C92" s="298"/>
      <c r="H92" s="301">
        <v>3</v>
      </c>
      <c r="I92" s="297" t="str">
        <f t="shared" si="16"/>
        <v/>
      </c>
      <c r="J92" s="35" t="str">
        <f t="shared" si="17"/>
        <v/>
      </c>
      <c r="K92" s="35">
        <f t="shared" si="18"/>
        <v>3</v>
      </c>
      <c r="L92" s="35" t="str">
        <f t="shared" si="19"/>
        <v/>
      </c>
      <c r="M92" s="35" t="str">
        <f t="shared" si="20"/>
        <v/>
      </c>
      <c r="N92" s="35" t="str">
        <f t="shared" si="21"/>
        <v/>
      </c>
      <c r="O92" s="297">
        <f t="shared" si="22"/>
        <v>3</v>
      </c>
      <c r="Q92" s="35" t="str">
        <f t="shared" si="23"/>
        <v/>
      </c>
      <c r="R92" s="290" t="str">
        <f t="shared" si="24"/>
        <v/>
      </c>
      <c r="AB92" s="35" t="s">
        <v>126</v>
      </c>
      <c r="AC92" s="35">
        <f t="shared" si="15"/>
        <v>3</v>
      </c>
    </row>
    <row r="93" spans="1:29" ht="14.5" customHeight="1" x14ac:dyDescent="0.35">
      <c r="A93" s="35">
        <v>92</v>
      </c>
      <c r="B93" s="290" t="str">
        <f t="shared" si="14"/>
        <v/>
      </c>
      <c r="C93" s="298"/>
      <c r="H93" s="301">
        <v>3</v>
      </c>
      <c r="I93" s="297" t="str">
        <f t="shared" si="16"/>
        <v/>
      </c>
      <c r="J93" s="35" t="str">
        <f t="shared" si="17"/>
        <v/>
      </c>
      <c r="K93" s="35">
        <f t="shared" si="18"/>
        <v>3</v>
      </c>
      <c r="L93" s="35" t="str">
        <f t="shared" si="19"/>
        <v/>
      </c>
      <c r="M93" s="35" t="str">
        <f t="shared" si="20"/>
        <v/>
      </c>
      <c r="N93" s="35" t="str">
        <f t="shared" si="21"/>
        <v/>
      </c>
      <c r="O93" s="297">
        <f t="shared" si="22"/>
        <v>3</v>
      </c>
      <c r="Q93" s="35" t="str">
        <f t="shared" si="23"/>
        <v/>
      </c>
      <c r="R93" s="290" t="str">
        <f t="shared" si="24"/>
        <v/>
      </c>
      <c r="AB93" s="35" t="s">
        <v>126</v>
      </c>
      <c r="AC93" s="35">
        <f t="shared" si="15"/>
        <v>3</v>
      </c>
    </row>
    <row r="94" spans="1:29" ht="14.5" customHeight="1" x14ac:dyDescent="0.35">
      <c r="A94" s="35">
        <v>93</v>
      </c>
      <c r="B94" s="290" t="str">
        <f t="shared" si="14"/>
        <v/>
      </c>
      <c r="C94" s="298"/>
      <c r="H94" s="301">
        <v>3</v>
      </c>
      <c r="I94" s="297" t="str">
        <f t="shared" si="16"/>
        <v/>
      </c>
      <c r="J94" s="35" t="str">
        <f t="shared" si="17"/>
        <v/>
      </c>
      <c r="K94" s="35">
        <f t="shared" si="18"/>
        <v>3</v>
      </c>
      <c r="L94" s="35" t="str">
        <f t="shared" si="19"/>
        <v/>
      </c>
      <c r="M94" s="35" t="str">
        <f t="shared" si="20"/>
        <v/>
      </c>
      <c r="N94" s="35" t="str">
        <f t="shared" si="21"/>
        <v/>
      </c>
      <c r="O94" s="297">
        <f t="shared" si="22"/>
        <v>3</v>
      </c>
      <c r="Q94" s="35" t="str">
        <f t="shared" si="23"/>
        <v/>
      </c>
      <c r="R94" s="290" t="str">
        <f t="shared" si="24"/>
        <v/>
      </c>
      <c r="AB94" s="35" t="s">
        <v>126</v>
      </c>
      <c r="AC94" s="35">
        <f t="shared" si="15"/>
        <v>3</v>
      </c>
    </row>
    <row r="95" spans="1:29" ht="14.5" customHeight="1" x14ac:dyDescent="0.35">
      <c r="A95" s="35">
        <v>94</v>
      </c>
      <c r="B95" s="290" t="str">
        <f t="shared" si="14"/>
        <v/>
      </c>
      <c r="C95" s="298"/>
      <c r="H95" s="301" t="s">
        <v>94</v>
      </c>
      <c r="I95" s="297" t="str">
        <f t="shared" si="16"/>
        <v/>
      </c>
      <c r="J95" s="35" t="str">
        <f t="shared" si="17"/>
        <v/>
      </c>
      <c r="K95" s="35">
        <f t="shared" si="18"/>
        <v>3</v>
      </c>
      <c r="L95" s="35" t="str">
        <f t="shared" si="19"/>
        <v/>
      </c>
      <c r="M95" s="35" t="str">
        <f t="shared" si="20"/>
        <v/>
      </c>
      <c r="N95" s="35" t="str">
        <f t="shared" si="21"/>
        <v/>
      </c>
      <c r="O95" s="297">
        <f t="shared" si="22"/>
        <v>3</v>
      </c>
      <c r="Q95" s="35" t="str">
        <f t="shared" si="23"/>
        <v/>
      </c>
      <c r="R95" s="290" t="str">
        <f t="shared" si="24"/>
        <v/>
      </c>
      <c r="AB95" s="35" t="s">
        <v>126</v>
      </c>
      <c r="AC95" s="35">
        <f t="shared" si="15"/>
        <v>3</v>
      </c>
    </row>
    <row r="96" spans="1:29" ht="14.5" customHeight="1" x14ac:dyDescent="0.35">
      <c r="A96" s="35">
        <v>95</v>
      </c>
      <c r="B96" s="290" t="str">
        <f t="shared" si="14"/>
        <v/>
      </c>
      <c r="C96" s="298"/>
      <c r="H96" s="301">
        <v>3</v>
      </c>
      <c r="I96" s="297" t="str">
        <f t="shared" si="16"/>
        <v/>
      </c>
      <c r="J96" s="35" t="str">
        <f t="shared" si="17"/>
        <v/>
      </c>
      <c r="K96" s="35">
        <f t="shared" si="18"/>
        <v>3</v>
      </c>
      <c r="L96" s="35" t="str">
        <f t="shared" si="19"/>
        <v/>
      </c>
      <c r="M96" s="35" t="str">
        <f t="shared" si="20"/>
        <v/>
      </c>
      <c r="N96" s="35" t="str">
        <f t="shared" si="21"/>
        <v/>
      </c>
      <c r="O96" s="297">
        <f t="shared" si="22"/>
        <v>3</v>
      </c>
      <c r="Q96" s="35" t="str">
        <f t="shared" si="23"/>
        <v/>
      </c>
      <c r="R96" s="290" t="str">
        <f t="shared" si="24"/>
        <v/>
      </c>
      <c r="AB96" s="35" t="s">
        <v>126</v>
      </c>
      <c r="AC96" s="35">
        <f t="shared" si="15"/>
        <v>3</v>
      </c>
    </row>
    <row r="97" spans="1:29" ht="14.5" customHeight="1" x14ac:dyDescent="0.35">
      <c r="A97" s="35">
        <v>96</v>
      </c>
      <c r="B97" s="290" t="str">
        <f t="shared" si="14"/>
        <v/>
      </c>
      <c r="C97" s="298"/>
      <c r="H97" s="301">
        <v>4</v>
      </c>
      <c r="I97" s="297" t="str">
        <f t="shared" si="16"/>
        <v/>
      </c>
      <c r="J97" s="35" t="str">
        <f t="shared" si="17"/>
        <v/>
      </c>
      <c r="K97" s="35">
        <f t="shared" si="18"/>
        <v>3</v>
      </c>
      <c r="L97" s="35" t="str">
        <f t="shared" si="19"/>
        <v/>
      </c>
      <c r="M97" s="35" t="str">
        <f t="shared" si="20"/>
        <v/>
      </c>
      <c r="N97" s="35" t="str">
        <f t="shared" si="21"/>
        <v/>
      </c>
      <c r="O97" s="297">
        <f t="shared" si="22"/>
        <v>3</v>
      </c>
      <c r="Q97" s="35" t="str">
        <f t="shared" si="23"/>
        <v/>
      </c>
      <c r="R97" s="290" t="str">
        <f t="shared" si="24"/>
        <v/>
      </c>
      <c r="AB97" s="35" t="s">
        <v>126</v>
      </c>
      <c r="AC97" s="35">
        <f t="shared" si="15"/>
        <v>3</v>
      </c>
    </row>
    <row r="98" spans="1:29" ht="14.5" customHeight="1" x14ac:dyDescent="0.35">
      <c r="A98" s="35">
        <v>97</v>
      </c>
      <c r="B98" s="290" t="str">
        <f t="shared" si="14"/>
        <v/>
      </c>
      <c r="C98" s="298"/>
      <c r="H98" s="301">
        <v>3</v>
      </c>
      <c r="I98" s="297" t="str">
        <f t="shared" si="16"/>
        <v/>
      </c>
      <c r="J98" s="35" t="str">
        <f t="shared" si="17"/>
        <v/>
      </c>
      <c r="K98" s="35">
        <f t="shared" si="18"/>
        <v>3</v>
      </c>
      <c r="L98" s="35" t="str">
        <f t="shared" si="19"/>
        <v/>
      </c>
      <c r="M98" s="35" t="str">
        <f t="shared" si="20"/>
        <v/>
      </c>
      <c r="N98" s="35" t="str">
        <f t="shared" si="21"/>
        <v/>
      </c>
      <c r="O98" s="297">
        <f t="shared" si="22"/>
        <v>3</v>
      </c>
      <c r="Q98" s="35" t="str">
        <f t="shared" si="23"/>
        <v/>
      </c>
      <c r="R98" s="290" t="str">
        <f t="shared" si="24"/>
        <v/>
      </c>
      <c r="AB98" s="35" t="s">
        <v>126</v>
      </c>
      <c r="AC98" s="35">
        <f t="shared" si="15"/>
        <v>3</v>
      </c>
    </row>
    <row r="99" spans="1:29" ht="14.5" customHeight="1" x14ac:dyDescent="0.35">
      <c r="A99" s="35">
        <v>98</v>
      </c>
      <c r="B99" s="290" t="str">
        <f t="shared" si="14"/>
        <v/>
      </c>
      <c r="C99" s="298"/>
      <c r="H99" s="301" t="s">
        <v>94</v>
      </c>
      <c r="I99" s="297" t="str">
        <f t="shared" si="16"/>
        <v/>
      </c>
      <c r="J99" s="35" t="str">
        <f t="shared" si="17"/>
        <v/>
      </c>
      <c r="K99" s="35">
        <f t="shared" si="18"/>
        <v>3</v>
      </c>
      <c r="L99" s="35" t="str">
        <f t="shared" si="19"/>
        <v/>
      </c>
      <c r="M99" s="35" t="str">
        <f t="shared" si="20"/>
        <v/>
      </c>
      <c r="N99" s="35" t="str">
        <f t="shared" si="21"/>
        <v/>
      </c>
      <c r="O99" s="297">
        <f t="shared" si="22"/>
        <v>3</v>
      </c>
      <c r="Q99" s="35" t="str">
        <f t="shared" si="23"/>
        <v/>
      </c>
      <c r="R99" s="290" t="str">
        <f t="shared" si="24"/>
        <v/>
      </c>
      <c r="AB99" s="35" t="s">
        <v>126</v>
      </c>
      <c r="AC99" s="35">
        <f t="shared" si="15"/>
        <v>3</v>
      </c>
    </row>
    <row r="100" spans="1:29" ht="14.5" customHeight="1" x14ac:dyDescent="0.35">
      <c r="A100" s="35">
        <v>99</v>
      </c>
      <c r="B100" s="290" t="str">
        <f t="shared" si="14"/>
        <v/>
      </c>
      <c r="C100" s="298"/>
      <c r="H100" s="301">
        <v>4</v>
      </c>
      <c r="I100" s="297" t="str">
        <f t="shared" si="16"/>
        <v/>
      </c>
      <c r="J100" s="35" t="str">
        <f t="shared" si="17"/>
        <v/>
      </c>
      <c r="K100" s="35">
        <f t="shared" si="18"/>
        <v>3</v>
      </c>
      <c r="L100" s="35" t="str">
        <f t="shared" si="19"/>
        <v/>
      </c>
      <c r="M100" s="35" t="str">
        <f t="shared" si="20"/>
        <v/>
      </c>
      <c r="N100" s="35" t="str">
        <f t="shared" si="21"/>
        <v/>
      </c>
      <c r="O100" s="297">
        <f t="shared" si="22"/>
        <v>3</v>
      </c>
      <c r="Q100" s="35" t="str">
        <f t="shared" si="23"/>
        <v/>
      </c>
      <c r="R100" s="290" t="str">
        <f t="shared" si="24"/>
        <v/>
      </c>
      <c r="AB100" s="35" t="s">
        <v>126</v>
      </c>
      <c r="AC100" s="35">
        <f t="shared" si="15"/>
        <v>3</v>
      </c>
    </row>
    <row r="101" spans="1:29" ht="14.5" customHeight="1" x14ac:dyDescent="0.35">
      <c r="A101" s="35">
        <v>100</v>
      </c>
      <c r="B101" s="290" t="str">
        <f t="shared" si="14"/>
        <v/>
      </c>
      <c r="C101" s="298"/>
      <c r="H101" s="301">
        <v>3</v>
      </c>
      <c r="I101" s="297" t="str">
        <f t="shared" si="16"/>
        <v/>
      </c>
      <c r="J101" s="35" t="str">
        <f t="shared" si="17"/>
        <v/>
      </c>
      <c r="K101" s="35">
        <f t="shared" si="18"/>
        <v>3</v>
      </c>
      <c r="L101" s="35" t="str">
        <f t="shared" si="19"/>
        <v/>
      </c>
      <c r="M101" s="35" t="str">
        <f t="shared" si="20"/>
        <v/>
      </c>
      <c r="N101" s="35" t="str">
        <f t="shared" si="21"/>
        <v/>
      </c>
      <c r="O101" s="297">
        <f t="shared" si="22"/>
        <v>3</v>
      </c>
      <c r="Q101" s="35" t="str">
        <f t="shared" si="23"/>
        <v/>
      </c>
      <c r="R101" s="290" t="str">
        <f t="shared" si="24"/>
        <v/>
      </c>
      <c r="AB101" s="35" t="s">
        <v>126</v>
      </c>
      <c r="AC101" s="35">
        <f t="shared" si="15"/>
        <v>3</v>
      </c>
    </row>
    <row r="102" spans="1:29" ht="14.5" customHeight="1" x14ac:dyDescent="0.35">
      <c r="A102" s="35">
        <v>101</v>
      </c>
      <c r="B102" s="290" t="str">
        <f t="shared" si="14"/>
        <v/>
      </c>
      <c r="C102" s="298"/>
      <c r="H102" s="301">
        <v>3</v>
      </c>
      <c r="I102" s="297" t="str">
        <f t="shared" si="16"/>
        <v/>
      </c>
      <c r="J102" s="35" t="str">
        <f t="shared" si="17"/>
        <v/>
      </c>
      <c r="K102" s="35">
        <f t="shared" si="18"/>
        <v>3</v>
      </c>
      <c r="L102" s="35" t="str">
        <f t="shared" si="19"/>
        <v/>
      </c>
      <c r="M102" s="35" t="str">
        <f t="shared" si="20"/>
        <v/>
      </c>
      <c r="N102" s="35" t="str">
        <f t="shared" si="21"/>
        <v/>
      </c>
      <c r="O102" s="297">
        <f t="shared" si="22"/>
        <v>3</v>
      </c>
      <c r="Q102" s="35" t="str">
        <f t="shared" si="23"/>
        <v/>
      </c>
      <c r="R102" s="290" t="str">
        <f t="shared" si="24"/>
        <v/>
      </c>
      <c r="AB102" s="35" t="s">
        <v>126</v>
      </c>
      <c r="AC102" s="35">
        <f t="shared" si="15"/>
        <v>3</v>
      </c>
    </row>
    <row r="103" spans="1:29" ht="14.5" customHeight="1" x14ac:dyDescent="0.35">
      <c r="A103" s="35">
        <v>102</v>
      </c>
      <c r="B103" s="290" t="str">
        <f t="shared" si="14"/>
        <v/>
      </c>
      <c r="C103" s="298"/>
      <c r="H103" s="301">
        <v>2</v>
      </c>
      <c r="I103" s="297" t="str">
        <f t="shared" si="16"/>
        <v/>
      </c>
      <c r="J103" s="35" t="str">
        <f t="shared" si="17"/>
        <v/>
      </c>
      <c r="K103" s="35">
        <f t="shared" si="18"/>
        <v>3</v>
      </c>
      <c r="L103" s="35" t="str">
        <f t="shared" si="19"/>
        <v/>
      </c>
      <c r="M103" s="35" t="str">
        <f t="shared" si="20"/>
        <v/>
      </c>
      <c r="N103" s="35" t="str">
        <f t="shared" si="21"/>
        <v/>
      </c>
      <c r="O103" s="297">
        <f t="shared" si="22"/>
        <v>3</v>
      </c>
      <c r="Q103" s="35" t="str">
        <f t="shared" si="23"/>
        <v/>
      </c>
      <c r="R103" s="290" t="str">
        <f t="shared" si="24"/>
        <v/>
      </c>
      <c r="AB103" s="35" t="s">
        <v>126</v>
      </c>
      <c r="AC103" s="35">
        <f t="shared" si="15"/>
        <v>3</v>
      </c>
    </row>
    <row r="104" spans="1:29" ht="14.5" customHeight="1" x14ac:dyDescent="0.35">
      <c r="A104" s="35">
        <v>103</v>
      </c>
      <c r="B104" s="290" t="str">
        <f t="shared" si="14"/>
        <v/>
      </c>
      <c r="C104" s="298"/>
      <c r="H104" s="301" t="s">
        <v>94</v>
      </c>
      <c r="I104" s="297" t="str">
        <f t="shared" si="16"/>
        <v/>
      </c>
      <c r="J104" s="35" t="str">
        <f t="shared" si="17"/>
        <v/>
      </c>
      <c r="K104" s="35">
        <f t="shared" si="18"/>
        <v>3</v>
      </c>
      <c r="L104" s="35" t="str">
        <f t="shared" si="19"/>
        <v/>
      </c>
      <c r="M104" s="35" t="str">
        <f t="shared" si="20"/>
        <v/>
      </c>
      <c r="N104" s="35" t="str">
        <f t="shared" si="21"/>
        <v/>
      </c>
      <c r="O104" s="297">
        <f t="shared" si="22"/>
        <v>3</v>
      </c>
      <c r="Q104" s="35" t="str">
        <f t="shared" si="23"/>
        <v/>
      </c>
      <c r="R104" s="290" t="str">
        <f t="shared" si="24"/>
        <v/>
      </c>
      <c r="AB104" s="35" t="s">
        <v>126</v>
      </c>
      <c r="AC104" s="35">
        <f t="shared" si="15"/>
        <v>3</v>
      </c>
    </row>
    <row r="105" spans="1:29" ht="14.5" customHeight="1" x14ac:dyDescent="0.35">
      <c r="A105" s="35">
        <v>104</v>
      </c>
      <c r="B105" s="290" t="str">
        <f t="shared" si="14"/>
        <v/>
      </c>
      <c r="C105" s="298"/>
      <c r="H105" s="301">
        <v>3</v>
      </c>
      <c r="I105" s="297" t="str">
        <f t="shared" si="16"/>
        <v/>
      </c>
      <c r="J105" s="35" t="str">
        <f t="shared" si="17"/>
        <v/>
      </c>
      <c r="K105" s="35">
        <f t="shared" si="18"/>
        <v>3</v>
      </c>
      <c r="L105" s="35" t="str">
        <f t="shared" si="19"/>
        <v/>
      </c>
      <c r="M105" s="35" t="str">
        <f t="shared" si="20"/>
        <v/>
      </c>
      <c r="N105" s="35" t="str">
        <f t="shared" si="21"/>
        <v/>
      </c>
      <c r="O105" s="297">
        <f t="shared" si="22"/>
        <v>3</v>
      </c>
      <c r="Q105" s="35" t="str">
        <f t="shared" si="23"/>
        <v/>
      </c>
      <c r="R105" s="290" t="str">
        <f t="shared" si="24"/>
        <v/>
      </c>
      <c r="AB105" s="35" t="s">
        <v>126</v>
      </c>
      <c r="AC105" s="35">
        <f t="shared" si="15"/>
        <v>3</v>
      </c>
    </row>
    <row r="106" spans="1:29" ht="14.5" customHeight="1" x14ac:dyDescent="0.35">
      <c r="A106" s="35">
        <v>105</v>
      </c>
      <c r="B106" s="290" t="str">
        <f t="shared" si="14"/>
        <v/>
      </c>
      <c r="C106" s="298"/>
      <c r="H106" s="301">
        <v>4</v>
      </c>
      <c r="I106" s="297" t="str">
        <f t="shared" si="16"/>
        <v/>
      </c>
      <c r="J106" s="35" t="str">
        <f t="shared" si="17"/>
        <v/>
      </c>
      <c r="K106" s="35">
        <f t="shared" si="18"/>
        <v>3</v>
      </c>
      <c r="L106" s="35" t="str">
        <f t="shared" si="19"/>
        <v/>
      </c>
      <c r="M106" s="35" t="str">
        <f t="shared" si="20"/>
        <v/>
      </c>
      <c r="N106" s="35" t="str">
        <f t="shared" si="21"/>
        <v/>
      </c>
      <c r="O106" s="297">
        <f t="shared" si="22"/>
        <v>3</v>
      </c>
      <c r="Q106" s="35" t="str">
        <f t="shared" si="23"/>
        <v/>
      </c>
      <c r="R106" s="290" t="str">
        <f t="shared" si="24"/>
        <v/>
      </c>
      <c r="AB106" s="35" t="s">
        <v>126</v>
      </c>
      <c r="AC106" s="35">
        <f t="shared" si="15"/>
        <v>3</v>
      </c>
    </row>
    <row r="107" spans="1:29" ht="14.5" customHeight="1" x14ac:dyDescent="0.35">
      <c r="A107" s="35">
        <v>106</v>
      </c>
      <c r="B107" s="290" t="str">
        <f t="shared" si="14"/>
        <v/>
      </c>
      <c r="C107" s="298"/>
      <c r="H107" s="301">
        <v>4</v>
      </c>
      <c r="I107" s="297" t="str">
        <f t="shared" ref="I107" si="25">IF(AND(LEN(C107)=1,LEN(D107)=0),1,"")</f>
        <v/>
      </c>
      <c r="J107" s="35" t="str">
        <f t="shared" ref="J107" si="26">IF(AND(LEN(C107)=1,LEN(D107)=1,LEN(E107)=0,LEN(F107)=0),2,"")</f>
        <v/>
      </c>
      <c r="K107" s="35">
        <f t="shared" ref="K107" si="27">IF(AND(LEN(C107)=0,LEN(E107)=0),3,"")</f>
        <v>3</v>
      </c>
      <c r="L107" s="35" t="str">
        <f t="shared" ref="L107" si="28">IF(AND(LEN(C107)&gt;0,LEN(D107&gt;0),LEN(E107)&gt;0,LEN(F107)=0,H107="N/A"),4,"")</f>
        <v/>
      </c>
      <c r="M107" s="35" t="str">
        <f t="shared" ref="M107" si="29">IF(AND(LEN(C107)&gt;0,LEN(D107&gt;0),LEN(E107)&gt;0,LEN(F107)=0,H107&gt;0,H107&lt;6),5,"")</f>
        <v/>
      </c>
      <c r="N107" s="35" t="str">
        <f t="shared" ref="N107" si="30">IF(AND(LEN(C107)&gt;0,LEN(D107&gt;0),LEN(E107)&gt;0,LEN(F107)&gt;0,H107&gt;0,H107&lt;6),6,"")</f>
        <v/>
      </c>
      <c r="O107" s="297">
        <f t="shared" si="22"/>
        <v>3</v>
      </c>
      <c r="Q107" s="35" t="str">
        <f t="shared" si="23"/>
        <v/>
      </c>
      <c r="R107" s="290" t="str">
        <f t="shared" si="24"/>
        <v/>
      </c>
      <c r="AB107" s="35" t="s">
        <v>126</v>
      </c>
      <c r="AC107" s="35">
        <f t="shared" si="15"/>
        <v>3</v>
      </c>
    </row>
    <row r="108" spans="1:29" ht="14.5" customHeight="1" x14ac:dyDescent="0.35">
      <c r="A108" s="35">
        <v>107</v>
      </c>
      <c r="B108" s="290" t="str">
        <f t="shared" si="14"/>
        <v/>
      </c>
      <c r="C108" s="298"/>
      <c r="H108" s="301" t="s">
        <v>94</v>
      </c>
      <c r="I108" s="297" t="str">
        <f t="shared" si="16"/>
        <v/>
      </c>
      <c r="J108" s="35" t="str">
        <f t="shared" si="17"/>
        <v/>
      </c>
      <c r="K108" s="35">
        <f t="shared" si="18"/>
        <v>3</v>
      </c>
      <c r="L108" s="35" t="str">
        <f t="shared" si="19"/>
        <v/>
      </c>
      <c r="M108" s="35" t="str">
        <f t="shared" si="20"/>
        <v/>
      </c>
      <c r="N108" s="35" t="str">
        <f t="shared" si="21"/>
        <v/>
      </c>
      <c r="O108" s="297">
        <f t="shared" si="22"/>
        <v>3</v>
      </c>
      <c r="Q108" s="35" t="str">
        <f t="shared" si="23"/>
        <v/>
      </c>
      <c r="R108" s="290" t="str">
        <f t="shared" si="24"/>
        <v/>
      </c>
      <c r="AB108" s="35" t="s">
        <v>126</v>
      </c>
      <c r="AC108" s="35">
        <f t="shared" si="15"/>
        <v>3</v>
      </c>
    </row>
    <row r="109" spans="1:29" ht="14.5" customHeight="1" x14ac:dyDescent="0.35">
      <c r="A109" s="35">
        <v>108</v>
      </c>
      <c r="B109" s="290" t="str">
        <f t="shared" si="14"/>
        <v/>
      </c>
      <c r="C109" s="298"/>
      <c r="H109" s="301">
        <v>5</v>
      </c>
      <c r="I109" s="297" t="str">
        <f t="shared" si="16"/>
        <v/>
      </c>
      <c r="J109" s="35" t="str">
        <f t="shared" si="17"/>
        <v/>
      </c>
      <c r="K109" s="35">
        <f t="shared" si="18"/>
        <v>3</v>
      </c>
      <c r="L109" s="35" t="str">
        <f t="shared" si="19"/>
        <v/>
      </c>
      <c r="M109" s="35" t="str">
        <f t="shared" si="20"/>
        <v/>
      </c>
      <c r="N109" s="35" t="str">
        <f t="shared" si="21"/>
        <v/>
      </c>
      <c r="O109" s="297">
        <f t="shared" si="22"/>
        <v>3</v>
      </c>
      <c r="Q109" s="35" t="str">
        <f t="shared" si="23"/>
        <v/>
      </c>
      <c r="R109" s="290" t="str">
        <f t="shared" si="24"/>
        <v/>
      </c>
      <c r="AB109" s="35" t="s">
        <v>126</v>
      </c>
      <c r="AC109" s="35">
        <f t="shared" si="15"/>
        <v>3</v>
      </c>
    </row>
    <row r="110" spans="1:29" ht="14.5" customHeight="1" x14ac:dyDescent="0.35">
      <c r="A110" s="35">
        <v>109</v>
      </c>
      <c r="B110" s="290" t="str">
        <f t="shared" si="14"/>
        <v/>
      </c>
      <c r="C110" s="298"/>
      <c r="H110" s="301">
        <v>4</v>
      </c>
      <c r="I110" s="297" t="str">
        <f t="shared" si="16"/>
        <v/>
      </c>
      <c r="J110" s="35" t="str">
        <f t="shared" si="17"/>
        <v/>
      </c>
      <c r="K110" s="35">
        <f t="shared" si="18"/>
        <v>3</v>
      </c>
      <c r="L110" s="35" t="str">
        <f t="shared" si="19"/>
        <v/>
      </c>
      <c r="M110" s="35" t="str">
        <f t="shared" si="20"/>
        <v/>
      </c>
      <c r="N110" s="35" t="str">
        <f t="shared" si="21"/>
        <v/>
      </c>
      <c r="O110" s="297">
        <f t="shared" si="22"/>
        <v>3</v>
      </c>
      <c r="Q110" s="35" t="str">
        <f t="shared" si="23"/>
        <v/>
      </c>
      <c r="R110" s="290" t="str">
        <f t="shared" si="24"/>
        <v/>
      </c>
      <c r="AB110" s="35" t="s">
        <v>126</v>
      </c>
      <c r="AC110" s="35">
        <f t="shared" si="15"/>
        <v>3</v>
      </c>
    </row>
    <row r="111" spans="1:29" ht="14.5" customHeight="1" x14ac:dyDescent="0.35">
      <c r="A111" s="35">
        <v>110</v>
      </c>
      <c r="B111" s="290" t="str">
        <f t="shared" si="14"/>
        <v/>
      </c>
      <c r="C111" s="298"/>
      <c r="H111" s="301">
        <v>3</v>
      </c>
      <c r="I111" s="297" t="str">
        <f t="shared" si="16"/>
        <v/>
      </c>
      <c r="J111" s="35" t="str">
        <f t="shared" si="17"/>
        <v/>
      </c>
      <c r="K111" s="35">
        <f t="shared" si="18"/>
        <v>3</v>
      </c>
      <c r="L111" s="35" t="str">
        <f t="shared" si="19"/>
        <v/>
      </c>
      <c r="M111" s="35" t="str">
        <f t="shared" si="20"/>
        <v/>
      </c>
      <c r="N111" s="35" t="str">
        <f t="shared" si="21"/>
        <v/>
      </c>
      <c r="O111" s="297">
        <f t="shared" si="22"/>
        <v>3</v>
      </c>
      <c r="Q111" s="35" t="str">
        <f t="shared" si="23"/>
        <v/>
      </c>
      <c r="R111" s="290" t="str">
        <f t="shared" si="24"/>
        <v/>
      </c>
      <c r="AB111" s="35" t="s">
        <v>126</v>
      </c>
      <c r="AC111" s="35">
        <f t="shared" si="15"/>
        <v>3</v>
      </c>
    </row>
    <row r="112" spans="1:29" ht="14.5" customHeight="1" x14ac:dyDescent="0.35">
      <c r="A112" s="35">
        <v>111</v>
      </c>
      <c r="B112" s="290" t="str">
        <f t="shared" si="14"/>
        <v/>
      </c>
      <c r="C112" s="298"/>
      <c r="H112" s="301" t="s">
        <v>94</v>
      </c>
      <c r="I112" s="297" t="str">
        <f t="shared" si="16"/>
        <v/>
      </c>
      <c r="J112" s="35" t="str">
        <f t="shared" si="17"/>
        <v/>
      </c>
      <c r="K112" s="35">
        <f t="shared" si="18"/>
        <v>3</v>
      </c>
      <c r="L112" s="35" t="str">
        <f t="shared" si="19"/>
        <v/>
      </c>
      <c r="M112" s="35" t="str">
        <f t="shared" si="20"/>
        <v/>
      </c>
      <c r="N112" s="35" t="str">
        <f t="shared" si="21"/>
        <v/>
      </c>
      <c r="O112" s="297">
        <f t="shared" si="22"/>
        <v>3</v>
      </c>
      <c r="Q112" s="35" t="str">
        <f t="shared" si="23"/>
        <v/>
      </c>
      <c r="R112" s="290" t="str">
        <f t="shared" si="24"/>
        <v/>
      </c>
      <c r="AB112" s="35" t="s">
        <v>126</v>
      </c>
      <c r="AC112" s="35">
        <f t="shared" si="15"/>
        <v>3</v>
      </c>
    </row>
    <row r="113" spans="1:29" ht="14.5" customHeight="1" x14ac:dyDescent="0.35">
      <c r="A113" s="35">
        <v>112</v>
      </c>
      <c r="B113" s="290" t="str">
        <f t="shared" si="14"/>
        <v/>
      </c>
      <c r="C113" s="298"/>
      <c r="H113" s="301">
        <v>4</v>
      </c>
      <c r="I113" s="297" t="str">
        <f t="shared" si="16"/>
        <v/>
      </c>
      <c r="J113" s="35" t="str">
        <f t="shared" si="17"/>
        <v/>
      </c>
      <c r="K113" s="35">
        <f t="shared" si="18"/>
        <v>3</v>
      </c>
      <c r="L113" s="35" t="str">
        <f t="shared" si="19"/>
        <v/>
      </c>
      <c r="M113" s="35" t="str">
        <f t="shared" si="20"/>
        <v/>
      </c>
      <c r="N113" s="35" t="str">
        <f t="shared" si="21"/>
        <v/>
      </c>
      <c r="O113" s="297">
        <f t="shared" si="22"/>
        <v>3</v>
      </c>
      <c r="Q113" s="35" t="str">
        <f t="shared" si="23"/>
        <v/>
      </c>
      <c r="R113" s="290" t="str">
        <f t="shared" si="24"/>
        <v/>
      </c>
      <c r="AB113" s="35" t="s">
        <v>126</v>
      </c>
      <c r="AC113" s="35">
        <f t="shared" si="15"/>
        <v>3</v>
      </c>
    </row>
    <row r="114" spans="1:29" ht="14.5" customHeight="1" x14ac:dyDescent="0.35">
      <c r="A114" s="35">
        <v>113</v>
      </c>
      <c r="B114" s="290" t="str">
        <f t="shared" si="14"/>
        <v/>
      </c>
      <c r="C114" s="298"/>
      <c r="H114" s="301">
        <v>4</v>
      </c>
      <c r="I114" s="297" t="str">
        <f t="shared" si="16"/>
        <v/>
      </c>
      <c r="J114" s="35" t="str">
        <f t="shared" si="17"/>
        <v/>
      </c>
      <c r="K114" s="35">
        <f t="shared" si="18"/>
        <v>3</v>
      </c>
      <c r="L114" s="35" t="str">
        <f t="shared" si="19"/>
        <v/>
      </c>
      <c r="M114" s="35" t="str">
        <f t="shared" si="20"/>
        <v/>
      </c>
      <c r="N114" s="35" t="str">
        <f t="shared" si="21"/>
        <v/>
      </c>
      <c r="O114" s="297">
        <f t="shared" si="22"/>
        <v>3</v>
      </c>
      <c r="Q114" s="35" t="str">
        <f t="shared" si="23"/>
        <v/>
      </c>
      <c r="R114" s="290" t="str">
        <f t="shared" si="24"/>
        <v/>
      </c>
      <c r="AB114" s="35" t="s">
        <v>126</v>
      </c>
      <c r="AC114" s="35">
        <f t="shared" si="15"/>
        <v>3</v>
      </c>
    </row>
    <row r="115" spans="1:29" ht="14.5" customHeight="1" x14ac:dyDescent="0.35">
      <c r="A115" s="35">
        <v>114</v>
      </c>
      <c r="B115" s="290" t="str">
        <f t="shared" si="14"/>
        <v/>
      </c>
      <c r="C115" s="298"/>
      <c r="H115" s="301">
        <v>5</v>
      </c>
      <c r="I115" s="297" t="str">
        <f t="shared" si="16"/>
        <v/>
      </c>
      <c r="J115" s="35" t="str">
        <f t="shared" si="17"/>
        <v/>
      </c>
      <c r="K115" s="35">
        <f t="shared" si="18"/>
        <v>3</v>
      </c>
      <c r="L115" s="35" t="str">
        <f t="shared" si="19"/>
        <v/>
      </c>
      <c r="M115" s="35" t="str">
        <f t="shared" si="20"/>
        <v/>
      </c>
      <c r="N115" s="35" t="str">
        <f t="shared" si="21"/>
        <v/>
      </c>
      <c r="O115" s="297">
        <f t="shared" si="22"/>
        <v>3</v>
      </c>
      <c r="Q115" s="35" t="str">
        <f t="shared" si="23"/>
        <v/>
      </c>
      <c r="R115" s="290" t="str">
        <f t="shared" si="24"/>
        <v/>
      </c>
      <c r="AB115" s="35" t="s">
        <v>126</v>
      </c>
      <c r="AC115" s="35">
        <f t="shared" si="15"/>
        <v>3</v>
      </c>
    </row>
    <row r="116" spans="1:29" ht="14.5" customHeight="1" x14ac:dyDescent="0.35">
      <c r="A116" s="35">
        <v>115</v>
      </c>
      <c r="B116" s="290" t="str">
        <f t="shared" si="14"/>
        <v/>
      </c>
      <c r="C116" s="298"/>
      <c r="H116" s="301" t="s">
        <v>94</v>
      </c>
      <c r="I116" s="297" t="str">
        <f t="shared" si="16"/>
        <v/>
      </c>
      <c r="J116" s="35" t="str">
        <f t="shared" si="17"/>
        <v/>
      </c>
      <c r="K116" s="35">
        <f t="shared" si="18"/>
        <v>3</v>
      </c>
      <c r="L116" s="35" t="str">
        <f t="shared" si="19"/>
        <v/>
      </c>
      <c r="M116" s="35" t="str">
        <f t="shared" si="20"/>
        <v/>
      </c>
      <c r="N116" s="35" t="str">
        <f t="shared" si="21"/>
        <v/>
      </c>
      <c r="O116" s="297">
        <f t="shared" si="22"/>
        <v>3</v>
      </c>
      <c r="Q116" s="35" t="str">
        <f t="shared" si="23"/>
        <v/>
      </c>
      <c r="R116" s="290" t="str">
        <f t="shared" si="24"/>
        <v/>
      </c>
      <c r="AB116" s="35" t="s">
        <v>126</v>
      </c>
      <c r="AC116" s="35">
        <f t="shared" si="15"/>
        <v>3</v>
      </c>
    </row>
    <row r="117" spans="1:29" ht="14.5" customHeight="1" x14ac:dyDescent="0.35">
      <c r="A117" s="35">
        <v>116</v>
      </c>
      <c r="B117" s="290" t="str">
        <f t="shared" si="14"/>
        <v/>
      </c>
      <c r="C117" s="298"/>
      <c r="H117" s="301">
        <v>3</v>
      </c>
      <c r="I117" s="297" t="str">
        <f t="shared" si="16"/>
        <v/>
      </c>
      <c r="J117" s="35" t="str">
        <f t="shared" si="17"/>
        <v/>
      </c>
      <c r="K117" s="35">
        <f t="shared" si="18"/>
        <v>3</v>
      </c>
      <c r="L117" s="35" t="str">
        <f t="shared" si="19"/>
        <v/>
      </c>
      <c r="M117" s="35" t="str">
        <f t="shared" si="20"/>
        <v/>
      </c>
      <c r="N117" s="35" t="str">
        <f t="shared" si="21"/>
        <v/>
      </c>
      <c r="O117" s="297">
        <f t="shared" si="22"/>
        <v>3</v>
      </c>
      <c r="Q117" s="35" t="str">
        <f t="shared" si="23"/>
        <v/>
      </c>
      <c r="R117" s="290" t="str">
        <f t="shared" si="24"/>
        <v/>
      </c>
      <c r="AB117" s="35" t="s">
        <v>126</v>
      </c>
      <c r="AC117" s="35">
        <f t="shared" si="15"/>
        <v>3</v>
      </c>
    </row>
    <row r="118" spans="1:29" ht="14.5" customHeight="1" x14ac:dyDescent="0.35">
      <c r="A118" s="35">
        <v>117</v>
      </c>
      <c r="B118" s="290" t="str">
        <f t="shared" si="14"/>
        <v/>
      </c>
      <c r="C118" s="298"/>
      <c r="H118" s="301">
        <v>5</v>
      </c>
      <c r="I118" s="297" t="str">
        <f t="shared" ref="I118:I176" si="31">IF(AND(LEN(C118)=1,LEN(D118)=0),1,"")</f>
        <v/>
      </c>
      <c r="J118" s="35" t="str">
        <f t="shared" ref="J118:J176" si="32">IF(AND(LEN(C118)=1,LEN(D118)=1,LEN(E118)=0,LEN(F118)=0),2,"")</f>
        <v/>
      </c>
      <c r="K118" s="35">
        <f t="shared" ref="K118:K176" si="33">IF(AND(LEN(C118)=0,LEN(E118)=0),3,"")</f>
        <v>3</v>
      </c>
      <c r="L118" s="35" t="str">
        <f t="shared" ref="L118:L176" si="34">IF(AND(LEN(C118)&gt;0,LEN(D118&gt;0),LEN(E118)&gt;0,LEN(F118)=0,H118="N/A"),4,"")</f>
        <v/>
      </c>
      <c r="M118" s="35" t="str">
        <f t="shared" ref="M118:M176" si="35">IF(AND(LEN(C118)&gt;0,LEN(D118&gt;0),LEN(E118)&gt;0,LEN(F118)=0,H118&gt;0,H118&lt;6),5,"")</f>
        <v/>
      </c>
      <c r="N118" s="35" t="str">
        <f t="shared" ref="N118:N176" si="36">IF(AND(LEN(C118)&gt;0,LEN(D118&gt;0),LEN(E118)&gt;0,LEN(F118)&gt;0,H118&gt;0,H118&lt;6),6,"")</f>
        <v/>
      </c>
      <c r="O118" s="297">
        <f t="shared" ref="O118:O176" si="37">SUM(I118:N118)</f>
        <v>3</v>
      </c>
      <c r="Q118" s="35" t="str">
        <f t="shared" ref="Q118:Q176" si="38">IF(LEN(E118)&gt;0,TEXT(E118,"00"),"")</f>
        <v/>
      </c>
      <c r="R118" s="290" t="str">
        <f t="shared" ref="R118:R176" si="39">IF(O118=1,C118,IF(O118=2,C118&amp;"."&amp;D118,IF(O118=3,"",IF(O118=4,C118&amp;"."&amp;D118&amp;"."&amp;Q118,IF(O118=5,C118&amp;"."&amp;D118&amp;"."&amp;Q118,IF(O118=6,C118&amp;"."&amp;D118&amp;"."&amp;Q118&amp;F118,""))))))</f>
        <v/>
      </c>
      <c r="AB118" s="35" t="s">
        <v>126</v>
      </c>
      <c r="AC118" s="35">
        <f t="shared" si="15"/>
        <v>3</v>
      </c>
    </row>
    <row r="119" spans="1:29" ht="14.5" customHeight="1" x14ac:dyDescent="0.35">
      <c r="A119" s="35">
        <v>118</v>
      </c>
      <c r="B119" s="290" t="str">
        <f t="shared" si="14"/>
        <v/>
      </c>
      <c r="C119" s="298"/>
      <c r="H119" s="301">
        <v>4</v>
      </c>
      <c r="I119" s="297" t="str">
        <f t="shared" si="31"/>
        <v/>
      </c>
      <c r="J119" s="35" t="str">
        <f t="shared" si="32"/>
        <v/>
      </c>
      <c r="K119" s="35">
        <f t="shared" si="33"/>
        <v>3</v>
      </c>
      <c r="L119" s="35" t="str">
        <f t="shared" si="34"/>
        <v/>
      </c>
      <c r="M119" s="35" t="str">
        <f t="shared" si="35"/>
        <v/>
      </c>
      <c r="N119" s="35" t="str">
        <f t="shared" si="36"/>
        <v/>
      </c>
      <c r="O119" s="297">
        <f t="shared" si="37"/>
        <v>3</v>
      </c>
      <c r="Q119" s="35" t="str">
        <f t="shared" si="38"/>
        <v/>
      </c>
      <c r="R119" s="290" t="str">
        <f t="shared" si="39"/>
        <v/>
      </c>
      <c r="AB119" s="35" t="s">
        <v>126</v>
      </c>
      <c r="AC119" s="35">
        <f t="shared" si="15"/>
        <v>3</v>
      </c>
    </row>
    <row r="120" spans="1:29" ht="14.5" customHeight="1" x14ac:dyDescent="0.35">
      <c r="A120" s="35">
        <v>119</v>
      </c>
      <c r="B120" s="290" t="str">
        <f t="shared" si="14"/>
        <v/>
      </c>
      <c r="C120" s="298"/>
      <c r="H120" s="301">
        <v>5</v>
      </c>
      <c r="I120" s="297" t="str">
        <f t="shared" si="31"/>
        <v/>
      </c>
      <c r="J120" s="35" t="str">
        <f t="shared" si="32"/>
        <v/>
      </c>
      <c r="K120" s="35">
        <f t="shared" si="33"/>
        <v>3</v>
      </c>
      <c r="L120" s="35" t="str">
        <f t="shared" si="34"/>
        <v/>
      </c>
      <c r="M120" s="35" t="str">
        <f t="shared" si="35"/>
        <v/>
      </c>
      <c r="N120" s="35" t="str">
        <f t="shared" si="36"/>
        <v/>
      </c>
      <c r="O120" s="297">
        <f t="shared" si="37"/>
        <v>3</v>
      </c>
      <c r="Q120" s="35" t="str">
        <f t="shared" si="38"/>
        <v/>
      </c>
      <c r="R120" s="290" t="str">
        <f t="shared" si="39"/>
        <v/>
      </c>
      <c r="AB120" s="35" t="s">
        <v>126</v>
      </c>
      <c r="AC120" s="35">
        <f t="shared" si="15"/>
        <v>3</v>
      </c>
    </row>
    <row r="121" spans="1:29" ht="14.5" customHeight="1" x14ac:dyDescent="0.35">
      <c r="A121" s="35">
        <v>120</v>
      </c>
      <c r="B121" s="290" t="str">
        <f t="shared" si="14"/>
        <v/>
      </c>
      <c r="C121" s="298"/>
      <c r="I121" s="297" t="str">
        <f t="shared" si="31"/>
        <v/>
      </c>
      <c r="J121" s="35" t="str">
        <f t="shared" si="32"/>
        <v/>
      </c>
      <c r="K121" s="35">
        <f t="shared" si="33"/>
        <v>3</v>
      </c>
      <c r="L121" s="35" t="str">
        <f t="shared" si="34"/>
        <v/>
      </c>
      <c r="M121" s="35" t="str">
        <f t="shared" si="35"/>
        <v/>
      </c>
      <c r="N121" s="35" t="str">
        <f t="shared" si="36"/>
        <v/>
      </c>
      <c r="O121" s="297">
        <f t="shared" si="37"/>
        <v>3</v>
      </c>
      <c r="Q121" s="35" t="str">
        <f t="shared" si="38"/>
        <v/>
      </c>
      <c r="R121" s="290" t="str">
        <f t="shared" si="39"/>
        <v/>
      </c>
      <c r="AB121" s="35" t="s">
        <v>126</v>
      </c>
      <c r="AC121" s="35">
        <f t="shared" si="15"/>
        <v>3</v>
      </c>
    </row>
    <row r="122" spans="1:29" ht="14.5" customHeight="1" x14ac:dyDescent="0.35">
      <c r="A122" s="35">
        <v>121</v>
      </c>
      <c r="B122" s="290" t="str">
        <f t="shared" si="14"/>
        <v/>
      </c>
      <c r="C122" s="298"/>
      <c r="H122" s="301">
        <v>5</v>
      </c>
      <c r="I122" s="297" t="str">
        <f t="shared" si="31"/>
        <v/>
      </c>
      <c r="J122" s="35" t="str">
        <f t="shared" si="32"/>
        <v/>
      </c>
      <c r="K122" s="35">
        <f t="shared" si="33"/>
        <v>3</v>
      </c>
      <c r="L122" s="35" t="str">
        <f t="shared" si="34"/>
        <v/>
      </c>
      <c r="M122" s="35" t="str">
        <f t="shared" si="35"/>
        <v/>
      </c>
      <c r="N122" s="35" t="str">
        <f t="shared" si="36"/>
        <v/>
      </c>
      <c r="O122" s="297">
        <f t="shared" si="37"/>
        <v>3</v>
      </c>
      <c r="Q122" s="35" t="str">
        <f t="shared" si="38"/>
        <v/>
      </c>
      <c r="R122" s="290" t="str">
        <f t="shared" si="39"/>
        <v/>
      </c>
      <c r="AB122" s="35" t="s">
        <v>126</v>
      </c>
      <c r="AC122" s="35">
        <f t="shared" si="15"/>
        <v>3</v>
      </c>
    </row>
    <row r="123" spans="1:29" ht="14.5" customHeight="1" x14ac:dyDescent="0.35">
      <c r="A123" s="35">
        <v>122</v>
      </c>
      <c r="B123" s="290" t="str">
        <f t="shared" si="14"/>
        <v/>
      </c>
      <c r="C123" s="298"/>
      <c r="I123" s="297" t="str">
        <f t="shared" si="31"/>
        <v/>
      </c>
      <c r="J123" s="35" t="str">
        <f t="shared" si="32"/>
        <v/>
      </c>
      <c r="K123" s="35">
        <f t="shared" si="33"/>
        <v>3</v>
      </c>
      <c r="L123" s="35" t="str">
        <f t="shared" si="34"/>
        <v/>
      </c>
      <c r="M123" s="35" t="str">
        <f t="shared" si="35"/>
        <v/>
      </c>
      <c r="N123" s="35" t="str">
        <f t="shared" si="36"/>
        <v/>
      </c>
      <c r="O123" s="297">
        <f t="shared" si="37"/>
        <v>3</v>
      </c>
      <c r="Q123" s="35" t="str">
        <f t="shared" si="38"/>
        <v/>
      </c>
      <c r="R123" s="290" t="str">
        <f t="shared" si="39"/>
        <v/>
      </c>
      <c r="AB123" s="35" t="s">
        <v>126</v>
      </c>
      <c r="AC123" s="35">
        <f t="shared" si="15"/>
        <v>3</v>
      </c>
    </row>
    <row r="124" spans="1:29" ht="14.5" customHeight="1" x14ac:dyDescent="0.35">
      <c r="A124" s="35">
        <v>123</v>
      </c>
      <c r="B124" s="290" t="str">
        <f t="shared" si="14"/>
        <v/>
      </c>
      <c r="C124" s="298"/>
      <c r="H124" s="301">
        <v>1</v>
      </c>
      <c r="I124" s="297" t="str">
        <f t="shared" si="31"/>
        <v/>
      </c>
      <c r="J124" s="35" t="str">
        <f t="shared" si="32"/>
        <v/>
      </c>
      <c r="K124" s="35">
        <f t="shared" si="33"/>
        <v>3</v>
      </c>
      <c r="L124" s="35" t="str">
        <f t="shared" si="34"/>
        <v/>
      </c>
      <c r="M124" s="35" t="str">
        <f t="shared" si="35"/>
        <v/>
      </c>
      <c r="N124" s="35" t="str">
        <f t="shared" si="36"/>
        <v/>
      </c>
      <c r="O124" s="297">
        <f t="shared" si="37"/>
        <v>3</v>
      </c>
      <c r="Q124" s="35" t="str">
        <f t="shared" si="38"/>
        <v/>
      </c>
      <c r="R124" s="290" t="str">
        <f t="shared" si="39"/>
        <v/>
      </c>
      <c r="AB124" s="35" t="s">
        <v>126</v>
      </c>
      <c r="AC124" s="35">
        <f t="shared" si="15"/>
        <v>3</v>
      </c>
    </row>
    <row r="125" spans="1:29" ht="14.5" customHeight="1" x14ac:dyDescent="0.35">
      <c r="A125" s="35">
        <v>124</v>
      </c>
      <c r="B125" s="290" t="str">
        <f t="shared" si="14"/>
        <v/>
      </c>
      <c r="C125" s="298"/>
      <c r="H125" s="301">
        <v>3</v>
      </c>
      <c r="I125" s="297" t="str">
        <f t="shared" si="31"/>
        <v/>
      </c>
      <c r="J125" s="35" t="str">
        <f t="shared" si="32"/>
        <v/>
      </c>
      <c r="K125" s="35">
        <f t="shared" si="33"/>
        <v>3</v>
      </c>
      <c r="L125" s="35" t="str">
        <f t="shared" si="34"/>
        <v/>
      </c>
      <c r="M125" s="35" t="str">
        <f t="shared" si="35"/>
        <v/>
      </c>
      <c r="N125" s="35" t="str">
        <f t="shared" si="36"/>
        <v/>
      </c>
      <c r="O125" s="297">
        <f t="shared" si="37"/>
        <v>3</v>
      </c>
      <c r="Q125" s="35" t="str">
        <f t="shared" si="38"/>
        <v/>
      </c>
      <c r="R125" s="290" t="str">
        <f t="shared" si="39"/>
        <v/>
      </c>
      <c r="AB125" s="35" t="s">
        <v>126</v>
      </c>
      <c r="AC125" s="35">
        <f t="shared" si="15"/>
        <v>3</v>
      </c>
    </row>
    <row r="126" spans="1:29" ht="14.5" customHeight="1" x14ac:dyDescent="0.35">
      <c r="A126" s="35">
        <v>125</v>
      </c>
      <c r="B126" s="290" t="str">
        <f t="shared" si="14"/>
        <v/>
      </c>
      <c r="C126" s="298"/>
      <c r="I126" s="297" t="str">
        <f t="shared" si="31"/>
        <v/>
      </c>
      <c r="J126" s="35" t="str">
        <f t="shared" si="32"/>
        <v/>
      </c>
      <c r="K126" s="35">
        <f t="shared" si="33"/>
        <v>3</v>
      </c>
      <c r="L126" s="35" t="str">
        <f t="shared" si="34"/>
        <v/>
      </c>
      <c r="M126" s="35" t="str">
        <f t="shared" si="35"/>
        <v/>
      </c>
      <c r="N126" s="35" t="str">
        <f t="shared" si="36"/>
        <v/>
      </c>
      <c r="O126" s="297">
        <f t="shared" si="37"/>
        <v>3</v>
      </c>
      <c r="Q126" s="35" t="str">
        <f t="shared" si="38"/>
        <v/>
      </c>
      <c r="R126" s="290" t="str">
        <f t="shared" si="39"/>
        <v/>
      </c>
      <c r="AB126" s="35" t="s">
        <v>126</v>
      </c>
      <c r="AC126" s="35">
        <f t="shared" si="15"/>
        <v>3</v>
      </c>
    </row>
    <row r="127" spans="1:29" ht="14.5" customHeight="1" x14ac:dyDescent="0.35">
      <c r="A127" s="35">
        <v>126</v>
      </c>
      <c r="B127" s="290" t="str">
        <f t="shared" si="14"/>
        <v/>
      </c>
      <c r="C127" s="298"/>
      <c r="H127" s="301">
        <v>4</v>
      </c>
      <c r="I127" s="297" t="str">
        <f t="shared" si="31"/>
        <v/>
      </c>
      <c r="J127" s="35" t="str">
        <f t="shared" si="32"/>
        <v/>
      </c>
      <c r="K127" s="35">
        <f t="shared" si="33"/>
        <v>3</v>
      </c>
      <c r="L127" s="35" t="str">
        <f t="shared" si="34"/>
        <v/>
      </c>
      <c r="M127" s="35" t="str">
        <f t="shared" si="35"/>
        <v/>
      </c>
      <c r="N127" s="35" t="str">
        <f t="shared" si="36"/>
        <v/>
      </c>
      <c r="O127" s="297">
        <f t="shared" si="37"/>
        <v>3</v>
      </c>
      <c r="Q127" s="35" t="str">
        <f t="shared" si="38"/>
        <v/>
      </c>
      <c r="R127" s="290" t="str">
        <f t="shared" si="39"/>
        <v/>
      </c>
      <c r="AB127" s="35" t="s">
        <v>126</v>
      </c>
      <c r="AC127" s="35">
        <f t="shared" si="15"/>
        <v>3</v>
      </c>
    </row>
    <row r="128" spans="1:29" ht="14.5" customHeight="1" x14ac:dyDescent="0.35">
      <c r="A128" s="35">
        <v>127</v>
      </c>
      <c r="B128" s="290" t="str">
        <f t="shared" si="14"/>
        <v/>
      </c>
      <c r="C128" s="298"/>
      <c r="H128" s="301">
        <v>3</v>
      </c>
      <c r="I128" s="297" t="str">
        <f t="shared" si="31"/>
        <v/>
      </c>
      <c r="J128" s="35" t="str">
        <f t="shared" si="32"/>
        <v/>
      </c>
      <c r="K128" s="35">
        <f t="shared" si="33"/>
        <v>3</v>
      </c>
      <c r="L128" s="35" t="str">
        <f t="shared" si="34"/>
        <v/>
      </c>
      <c r="M128" s="35" t="str">
        <f t="shared" si="35"/>
        <v/>
      </c>
      <c r="N128" s="35" t="str">
        <f t="shared" si="36"/>
        <v/>
      </c>
      <c r="O128" s="297">
        <f t="shared" si="37"/>
        <v>3</v>
      </c>
      <c r="Q128" s="35" t="str">
        <f t="shared" si="38"/>
        <v/>
      </c>
      <c r="R128" s="290" t="str">
        <f t="shared" si="39"/>
        <v/>
      </c>
      <c r="AB128" s="35" t="s">
        <v>126</v>
      </c>
      <c r="AC128" s="35">
        <f t="shared" si="15"/>
        <v>3</v>
      </c>
    </row>
    <row r="129" spans="1:29" ht="14.5" customHeight="1" x14ac:dyDescent="0.35">
      <c r="A129" s="35">
        <v>128</v>
      </c>
      <c r="B129" s="290" t="str">
        <f t="shared" si="14"/>
        <v/>
      </c>
      <c r="C129" s="298"/>
      <c r="H129" s="301">
        <v>4</v>
      </c>
      <c r="I129" s="297" t="str">
        <f t="shared" si="31"/>
        <v/>
      </c>
      <c r="J129" s="35" t="str">
        <f t="shared" si="32"/>
        <v/>
      </c>
      <c r="K129" s="35">
        <f t="shared" si="33"/>
        <v>3</v>
      </c>
      <c r="L129" s="35" t="str">
        <f t="shared" si="34"/>
        <v/>
      </c>
      <c r="M129" s="35" t="str">
        <f t="shared" si="35"/>
        <v/>
      </c>
      <c r="N129" s="35" t="str">
        <f t="shared" si="36"/>
        <v/>
      </c>
      <c r="O129" s="297">
        <f t="shared" si="37"/>
        <v>3</v>
      </c>
      <c r="Q129" s="35" t="str">
        <f t="shared" si="38"/>
        <v/>
      </c>
      <c r="R129" s="290" t="str">
        <f t="shared" si="39"/>
        <v/>
      </c>
      <c r="AB129" s="35" t="s">
        <v>126</v>
      </c>
      <c r="AC129" s="35">
        <f t="shared" si="15"/>
        <v>3</v>
      </c>
    </row>
    <row r="130" spans="1:29" ht="14.5" customHeight="1" x14ac:dyDescent="0.35">
      <c r="A130" s="35">
        <v>129</v>
      </c>
      <c r="B130" s="290" t="str">
        <f t="shared" si="14"/>
        <v/>
      </c>
      <c r="C130" s="298"/>
      <c r="H130" s="301">
        <v>5</v>
      </c>
      <c r="I130" s="297" t="str">
        <f t="shared" si="31"/>
        <v/>
      </c>
      <c r="J130" s="35" t="str">
        <f t="shared" si="32"/>
        <v/>
      </c>
      <c r="K130" s="35">
        <f t="shared" si="33"/>
        <v>3</v>
      </c>
      <c r="L130" s="35" t="str">
        <f t="shared" si="34"/>
        <v/>
      </c>
      <c r="M130" s="35" t="str">
        <f t="shared" si="35"/>
        <v/>
      </c>
      <c r="N130" s="35" t="str">
        <f t="shared" si="36"/>
        <v/>
      </c>
      <c r="O130" s="297">
        <f t="shared" si="37"/>
        <v>3</v>
      </c>
      <c r="Q130" s="35" t="str">
        <f t="shared" si="38"/>
        <v/>
      </c>
      <c r="R130" s="290" t="str">
        <f t="shared" si="39"/>
        <v/>
      </c>
      <c r="AB130" s="35" t="s">
        <v>126</v>
      </c>
      <c r="AC130" s="35">
        <f t="shared" si="15"/>
        <v>3</v>
      </c>
    </row>
    <row r="131" spans="1:29" ht="14.5" customHeight="1" x14ac:dyDescent="0.35">
      <c r="A131" s="35">
        <v>130</v>
      </c>
      <c r="B131" s="290" t="str">
        <f t="shared" ref="B131:B194" si="40">R131</f>
        <v/>
      </c>
      <c r="C131" s="298"/>
      <c r="H131" s="301">
        <v>1</v>
      </c>
      <c r="I131" s="297" t="str">
        <f t="shared" si="31"/>
        <v/>
      </c>
      <c r="J131" s="35" t="str">
        <f t="shared" si="32"/>
        <v/>
      </c>
      <c r="K131" s="35">
        <f t="shared" si="33"/>
        <v>3</v>
      </c>
      <c r="L131" s="35" t="str">
        <f t="shared" si="34"/>
        <v/>
      </c>
      <c r="M131" s="35" t="str">
        <f t="shared" si="35"/>
        <v/>
      </c>
      <c r="N131" s="35" t="str">
        <f t="shared" si="36"/>
        <v/>
      </c>
      <c r="O131" s="297">
        <f t="shared" si="37"/>
        <v>3</v>
      </c>
      <c r="Q131" s="35" t="str">
        <f t="shared" si="38"/>
        <v/>
      </c>
      <c r="R131" s="290" t="str">
        <f t="shared" si="39"/>
        <v/>
      </c>
      <c r="AB131" s="35" t="s">
        <v>126</v>
      </c>
      <c r="AC131" s="35">
        <f t="shared" ref="AC131:AC194" si="41">IF(LEN(Z131)&gt;0,1,IF(LEN(AA131)&gt;0,2,3))</f>
        <v>3</v>
      </c>
    </row>
    <row r="132" spans="1:29" ht="14.5" customHeight="1" x14ac:dyDescent="0.35">
      <c r="A132" s="35">
        <v>131</v>
      </c>
      <c r="B132" s="290" t="str">
        <f t="shared" si="40"/>
        <v/>
      </c>
      <c r="C132" s="298"/>
      <c r="H132" s="301" t="s">
        <v>94</v>
      </c>
      <c r="I132" s="297" t="str">
        <f t="shared" si="31"/>
        <v/>
      </c>
      <c r="J132" s="35" t="str">
        <f t="shared" si="32"/>
        <v/>
      </c>
      <c r="K132" s="35">
        <f t="shared" si="33"/>
        <v>3</v>
      </c>
      <c r="L132" s="35" t="str">
        <f t="shared" si="34"/>
        <v/>
      </c>
      <c r="M132" s="35" t="str">
        <f t="shared" si="35"/>
        <v/>
      </c>
      <c r="N132" s="35" t="str">
        <f t="shared" si="36"/>
        <v/>
      </c>
      <c r="O132" s="297">
        <f t="shared" si="37"/>
        <v>3</v>
      </c>
      <c r="Q132" s="35" t="str">
        <f t="shared" si="38"/>
        <v/>
      </c>
      <c r="R132" s="290" t="str">
        <f t="shared" si="39"/>
        <v/>
      </c>
      <c r="AB132" s="35" t="s">
        <v>126</v>
      </c>
      <c r="AC132" s="35">
        <f t="shared" si="41"/>
        <v>3</v>
      </c>
    </row>
    <row r="133" spans="1:29" ht="14.5" customHeight="1" x14ac:dyDescent="0.35">
      <c r="A133" s="35">
        <v>132</v>
      </c>
      <c r="B133" s="290" t="str">
        <f t="shared" si="40"/>
        <v/>
      </c>
      <c r="C133" s="298"/>
      <c r="H133" s="301">
        <v>2</v>
      </c>
      <c r="I133" s="297" t="str">
        <f t="shared" si="31"/>
        <v/>
      </c>
      <c r="J133" s="35" t="str">
        <f t="shared" si="32"/>
        <v/>
      </c>
      <c r="K133" s="35">
        <f t="shared" si="33"/>
        <v>3</v>
      </c>
      <c r="L133" s="35" t="str">
        <f t="shared" si="34"/>
        <v/>
      </c>
      <c r="M133" s="35" t="str">
        <f t="shared" si="35"/>
        <v/>
      </c>
      <c r="N133" s="35" t="str">
        <f t="shared" si="36"/>
        <v/>
      </c>
      <c r="O133" s="297">
        <f t="shared" si="37"/>
        <v>3</v>
      </c>
      <c r="Q133" s="35" t="str">
        <f t="shared" si="38"/>
        <v/>
      </c>
      <c r="R133" s="290" t="str">
        <f t="shared" si="39"/>
        <v/>
      </c>
      <c r="AB133" s="35" t="s">
        <v>126</v>
      </c>
      <c r="AC133" s="35">
        <f t="shared" si="41"/>
        <v>3</v>
      </c>
    </row>
    <row r="134" spans="1:29" ht="14.5" customHeight="1" x14ac:dyDescent="0.35">
      <c r="A134" s="35">
        <v>133</v>
      </c>
      <c r="B134" s="290" t="str">
        <f t="shared" si="40"/>
        <v/>
      </c>
      <c r="C134" s="298"/>
      <c r="H134" s="301">
        <v>3</v>
      </c>
      <c r="I134" s="297" t="str">
        <f t="shared" si="31"/>
        <v/>
      </c>
      <c r="J134" s="35" t="str">
        <f t="shared" si="32"/>
        <v/>
      </c>
      <c r="K134" s="35">
        <f t="shared" si="33"/>
        <v>3</v>
      </c>
      <c r="L134" s="35" t="str">
        <f t="shared" si="34"/>
        <v/>
      </c>
      <c r="M134" s="35" t="str">
        <f t="shared" si="35"/>
        <v/>
      </c>
      <c r="N134" s="35" t="str">
        <f t="shared" si="36"/>
        <v/>
      </c>
      <c r="O134" s="297">
        <f t="shared" si="37"/>
        <v>3</v>
      </c>
      <c r="Q134" s="35" t="str">
        <f t="shared" si="38"/>
        <v/>
      </c>
      <c r="R134" s="290" t="str">
        <f t="shared" si="39"/>
        <v/>
      </c>
      <c r="AB134" s="35" t="s">
        <v>126</v>
      </c>
      <c r="AC134" s="35">
        <f t="shared" si="41"/>
        <v>3</v>
      </c>
    </row>
    <row r="135" spans="1:29" ht="14.5" customHeight="1" x14ac:dyDescent="0.35">
      <c r="A135" s="35">
        <v>134</v>
      </c>
      <c r="B135" s="290" t="str">
        <f t="shared" si="40"/>
        <v/>
      </c>
      <c r="C135" s="298"/>
      <c r="H135" s="301">
        <v>3</v>
      </c>
      <c r="I135" s="297" t="str">
        <f t="shared" si="31"/>
        <v/>
      </c>
      <c r="J135" s="35" t="str">
        <f t="shared" si="32"/>
        <v/>
      </c>
      <c r="K135" s="35">
        <f t="shared" si="33"/>
        <v>3</v>
      </c>
      <c r="L135" s="35" t="str">
        <f t="shared" si="34"/>
        <v/>
      </c>
      <c r="M135" s="35" t="str">
        <f t="shared" si="35"/>
        <v/>
      </c>
      <c r="N135" s="35" t="str">
        <f t="shared" si="36"/>
        <v/>
      </c>
      <c r="O135" s="297">
        <f t="shared" si="37"/>
        <v>3</v>
      </c>
      <c r="Q135" s="35" t="str">
        <f t="shared" si="38"/>
        <v/>
      </c>
      <c r="R135" s="290" t="str">
        <f t="shared" si="39"/>
        <v/>
      </c>
      <c r="T135" s="35" t="s">
        <v>189</v>
      </c>
      <c r="AB135" s="35" t="s">
        <v>126</v>
      </c>
      <c r="AC135" s="35">
        <f t="shared" si="41"/>
        <v>3</v>
      </c>
    </row>
    <row r="136" spans="1:29" ht="14.5" customHeight="1" x14ac:dyDescent="0.35">
      <c r="A136" s="35">
        <v>135</v>
      </c>
      <c r="B136" s="290" t="str">
        <f t="shared" si="40"/>
        <v/>
      </c>
      <c r="C136" s="298"/>
      <c r="H136" s="301">
        <v>2</v>
      </c>
      <c r="I136" s="297" t="str">
        <f t="shared" si="31"/>
        <v/>
      </c>
      <c r="J136" s="35" t="str">
        <f t="shared" si="32"/>
        <v/>
      </c>
      <c r="K136" s="35">
        <f t="shared" si="33"/>
        <v>3</v>
      </c>
      <c r="L136" s="35" t="str">
        <f t="shared" si="34"/>
        <v/>
      </c>
      <c r="M136" s="35" t="str">
        <f t="shared" si="35"/>
        <v/>
      </c>
      <c r="N136" s="35" t="str">
        <f t="shared" si="36"/>
        <v/>
      </c>
      <c r="O136" s="297">
        <f t="shared" si="37"/>
        <v>3</v>
      </c>
      <c r="Q136" s="35" t="str">
        <f t="shared" si="38"/>
        <v/>
      </c>
      <c r="R136" s="290" t="str">
        <f t="shared" si="39"/>
        <v/>
      </c>
      <c r="AB136" s="35" t="s">
        <v>126</v>
      </c>
      <c r="AC136" s="35">
        <f t="shared" si="41"/>
        <v>3</v>
      </c>
    </row>
    <row r="137" spans="1:29" ht="14.5" customHeight="1" x14ac:dyDescent="0.35">
      <c r="A137" s="35">
        <v>136</v>
      </c>
      <c r="B137" s="290" t="str">
        <f t="shared" si="40"/>
        <v/>
      </c>
      <c r="C137" s="298"/>
      <c r="H137" s="301">
        <v>3</v>
      </c>
      <c r="I137" s="297" t="str">
        <f t="shared" si="31"/>
        <v/>
      </c>
      <c r="J137" s="35" t="str">
        <f t="shared" si="32"/>
        <v/>
      </c>
      <c r="K137" s="35">
        <f t="shared" si="33"/>
        <v>3</v>
      </c>
      <c r="L137" s="35" t="str">
        <f t="shared" si="34"/>
        <v/>
      </c>
      <c r="M137" s="35" t="str">
        <f t="shared" si="35"/>
        <v/>
      </c>
      <c r="N137" s="35" t="str">
        <f t="shared" si="36"/>
        <v/>
      </c>
      <c r="O137" s="297">
        <f t="shared" si="37"/>
        <v>3</v>
      </c>
      <c r="Q137" s="35" t="str">
        <f t="shared" si="38"/>
        <v/>
      </c>
      <c r="R137" s="290" t="str">
        <f t="shared" si="39"/>
        <v/>
      </c>
      <c r="AB137" s="35" t="s">
        <v>126</v>
      </c>
      <c r="AC137" s="35">
        <f t="shared" si="41"/>
        <v>3</v>
      </c>
    </row>
    <row r="138" spans="1:29" ht="14.5" customHeight="1" x14ac:dyDescent="0.35">
      <c r="A138" s="35">
        <v>137</v>
      </c>
      <c r="B138" s="290" t="str">
        <f t="shared" si="40"/>
        <v/>
      </c>
      <c r="C138" s="298"/>
      <c r="H138" s="301">
        <v>5</v>
      </c>
      <c r="I138" s="297" t="str">
        <f t="shared" si="31"/>
        <v/>
      </c>
      <c r="J138" s="35" t="str">
        <f t="shared" si="32"/>
        <v/>
      </c>
      <c r="K138" s="35">
        <f t="shared" si="33"/>
        <v>3</v>
      </c>
      <c r="L138" s="35" t="str">
        <f t="shared" si="34"/>
        <v/>
      </c>
      <c r="M138" s="35" t="str">
        <f t="shared" si="35"/>
        <v/>
      </c>
      <c r="N138" s="35" t="str">
        <f t="shared" si="36"/>
        <v/>
      </c>
      <c r="O138" s="297">
        <f t="shared" si="37"/>
        <v>3</v>
      </c>
      <c r="Q138" s="35" t="str">
        <f t="shared" si="38"/>
        <v/>
      </c>
      <c r="R138" s="290" t="str">
        <f t="shared" si="39"/>
        <v/>
      </c>
      <c r="AB138" s="35" t="s">
        <v>126</v>
      </c>
      <c r="AC138" s="35">
        <f t="shared" si="41"/>
        <v>3</v>
      </c>
    </row>
    <row r="139" spans="1:29" ht="14.5" customHeight="1" x14ac:dyDescent="0.35">
      <c r="A139" s="35">
        <v>138</v>
      </c>
      <c r="B139" s="290" t="str">
        <f t="shared" si="40"/>
        <v/>
      </c>
      <c r="C139" s="298"/>
      <c r="H139" s="301">
        <v>2</v>
      </c>
      <c r="I139" s="297" t="str">
        <f t="shared" si="31"/>
        <v/>
      </c>
      <c r="J139" s="35" t="str">
        <f t="shared" si="32"/>
        <v/>
      </c>
      <c r="K139" s="35">
        <f t="shared" si="33"/>
        <v>3</v>
      </c>
      <c r="L139" s="35" t="str">
        <f t="shared" si="34"/>
        <v/>
      </c>
      <c r="M139" s="35" t="str">
        <f t="shared" si="35"/>
        <v/>
      </c>
      <c r="N139" s="35" t="str">
        <f t="shared" si="36"/>
        <v/>
      </c>
      <c r="O139" s="297">
        <f t="shared" si="37"/>
        <v>3</v>
      </c>
      <c r="Q139" s="35" t="str">
        <f t="shared" si="38"/>
        <v/>
      </c>
      <c r="R139" s="290" t="str">
        <f t="shared" si="39"/>
        <v/>
      </c>
      <c r="AB139" s="35" t="s">
        <v>126</v>
      </c>
      <c r="AC139" s="35">
        <f t="shared" si="41"/>
        <v>3</v>
      </c>
    </row>
    <row r="140" spans="1:29" ht="14.5" customHeight="1" x14ac:dyDescent="0.35">
      <c r="A140" s="35">
        <v>139</v>
      </c>
      <c r="B140" s="290" t="str">
        <f t="shared" si="40"/>
        <v/>
      </c>
      <c r="C140" s="298"/>
      <c r="H140" s="301" t="s">
        <v>94</v>
      </c>
      <c r="I140" s="297" t="str">
        <f t="shared" si="31"/>
        <v/>
      </c>
      <c r="J140" s="35" t="str">
        <f t="shared" si="32"/>
        <v/>
      </c>
      <c r="K140" s="35">
        <f t="shared" si="33"/>
        <v>3</v>
      </c>
      <c r="L140" s="35" t="str">
        <f t="shared" si="34"/>
        <v/>
      </c>
      <c r="M140" s="35" t="str">
        <f t="shared" si="35"/>
        <v/>
      </c>
      <c r="N140" s="35" t="str">
        <f t="shared" si="36"/>
        <v/>
      </c>
      <c r="O140" s="297">
        <f t="shared" si="37"/>
        <v>3</v>
      </c>
      <c r="Q140" s="35" t="str">
        <f t="shared" si="38"/>
        <v/>
      </c>
      <c r="R140" s="290" t="str">
        <f t="shared" si="39"/>
        <v/>
      </c>
      <c r="AB140" s="35" t="s">
        <v>126</v>
      </c>
      <c r="AC140" s="35">
        <f t="shared" si="41"/>
        <v>3</v>
      </c>
    </row>
    <row r="141" spans="1:29" ht="14.5" customHeight="1" x14ac:dyDescent="0.35">
      <c r="A141" s="35">
        <v>140</v>
      </c>
      <c r="B141" s="290" t="str">
        <f t="shared" si="40"/>
        <v/>
      </c>
      <c r="C141" s="298"/>
      <c r="H141" s="301">
        <v>3</v>
      </c>
      <c r="I141" s="297" t="str">
        <f t="shared" si="31"/>
        <v/>
      </c>
      <c r="J141" s="35" t="str">
        <f t="shared" si="32"/>
        <v/>
      </c>
      <c r="K141" s="35">
        <f t="shared" si="33"/>
        <v>3</v>
      </c>
      <c r="L141" s="35" t="str">
        <f t="shared" si="34"/>
        <v/>
      </c>
      <c r="M141" s="35" t="str">
        <f t="shared" si="35"/>
        <v/>
      </c>
      <c r="N141" s="35" t="str">
        <f t="shared" si="36"/>
        <v/>
      </c>
      <c r="O141" s="297">
        <f t="shared" si="37"/>
        <v>3</v>
      </c>
      <c r="Q141" s="35" t="str">
        <f t="shared" si="38"/>
        <v/>
      </c>
      <c r="R141" s="290" t="str">
        <f t="shared" si="39"/>
        <v/>
      </c>
      <c r="AB141" s="35" t="s">
        <v>126</v>
      </c>
      <c r="AC141" s="35">
        <f t="shared" si="41"/>
        <v>3</v>
      </c>
    </row>
    <row r="142" spans="1:29" ht="14.5" customHeight="1" x14ac:dyDescent="0.35">
      <c r="A142" s="35">
        <v>141</v>
      </c>
      <c r="B142" s="290" t="str">
        <f t="shared" si="40"/>
        <v/>
      </c>
      <c r="C142" s="298"/>
      <c r="H142" s="301">
        <v>3</v>
      </c>
      <c r="I142" s="297" t="str">
        <f t="shared" si="31"/>
        <v/>
      </c>
      <c r="J142" s="35" t="str">
        <f t="shared" si="32"/>
        <v/>
      </c>
      <c r="K142" s="35">
        <f t="shared" si="33"/>
        <v>3</v>
      </c>
      <c r="L142" s="35" t="str">
        <f t="shared" si="34"/>
        <v/>
      </c>
      <c r="M142" s="35" t="str">
        <f t="shared" si="35"/>
        <v/>
      </c>
      <c r="N142" s="35" t="str">
        <f t="shared" si="36"/>
        <v/>
      </c>
      <c r="O142" s="297">
        <f t="shared" si="37"/>
        <v>3</v>
      </c>
      <c r="Q142" s="35" t="str">
        <f t="shared" si="38"/>
        <v/>
      </c>
      <c r="R142" s="290" t="str">
        <f t="shared" si="39"/>
        <v/>
      </c>
      <c r="AB142" s="35" t="s">
        <v>126</v>
      </c>
      <c r="AC142" s="35">
        <f t="shared" si="41"/>
        <v>3</v>
      </c>
    </row>
    <row r="143" spans="1:29" ht="14.5" customHeight="1" x14ac:dyDescent="0.35">
      <c r="A143" s="35">
        <v>142</v>
      </c>
      <c r="B143" s="290" t="str">
        <f t="shared" si="40"/>
        <v/>
      </c>
      <c r="C143" s="298"/>
      <c r="H143" s="301">
        <v>3</v>
      </c>
      <c r="I143" s="297" t="str">
        <f t="shared" si="31"/>
        <v/>
      </c>
      <c r="J143" s="35" t="str">
        <f t="shared" si="32"/>
        <v/>
      </c>
      <c r="K143" s="35">
        <f t="shared" si="33"/>
        <v>3</v>
      </c>
      <c r="L143" s="35" t="str">
        <f t="shared" si="34"/>
        <v/>
      </c>
      <c r="M143" s="35" t="str">
        <f t="shared" si="35"/>
        <v/>
      </c>
      <c r="N143" s="35" t="str">
        <f t="shared" si="36"/>
        <v/>
      </c>
      <c r="O143" s="297">
        <f t="shared" si="37"/>
        <v>3</v>
      </c>
      <c r="Q143" s="35" t="str">
        <f t="shared" si="38"/>
        <v/>
      </c>
      <c r="R143" s="290" t="str">
        <f t="shared" si="39"/>
        <v/>
      </c>
      <c r="AB143" s="35" t="s">
        <v>126</v>
      </c>
      <c r="AC143" s="35">
        <f t="shared" si="41"/>
        <v>3</v>
      </c>
    </row>
    <row r="144" spans="1:29" ht="14.5" customHeight="1" x14ac:dyDescent="0.35">
      <c r="A144" s="35">
        <v>143</v>
      </c>
      <c r="B144" s="290" t="str">
        <f t="shared" si="40"/>
        <v/>
      </c>
      <c r="C144" s="298"/>
      <c r="H144" s="301">
        <v>4</v>
      </c>
      <c r="I144" s="297" t="str">
        <f t="shared" si="31"/>
        <v/>
      </c>
      <c r="J144" s="35" t="str">
        <f t="shared" si="32"/>
        <v/>
      </c>
      <c r="K144" s="35">
        <f t="shared" si="33"/>
        <v>3</v>
      </c>
      <c r="L144" s="35" t="str">
        <f t="shared" si="34"/>
        <v/>
      </c>
      <c r="M144" s="35" t="str">
        <f t="shared" si="35"/>
        <v/>
      </c>
      <c r="N144" s="35" t="str">
        <f t="shared" si="36"/>
        <v/>
      </c>
      <c r="O144" s="297">
        <f t="shared" si="37"/>
        <v>3</v>
      </c>
      <c r="Q144" s="35" t="str">
        <f t="shared" si="38"/>
        <v/>
      </c>
      <c r="R144" s="290" t="str">
        <f t="shared" si="39"/>
        <v/>
      </c>
      <c r="AB144" s="35" t="s">
        <v>126</v>
      </c>
      <c r="AC144" s="35">
        <f t="shared" si="41"/>
        <v>3</v>
      </c>
    </row>
    <row r="145" spans="1:29" ht="14.5" customHeight="1" x14ac:dyDescent="0.35">
      <c r="A145" s="35">
        <v>144</v>
      </c>
      <c r="B145" s="290" t="str">
        <f t="shared" si="40"/>
        <v/>
      </c>
      <c r="C145" s="298"/>
      <c r="H145" s="301">
        <v>3</v>
      </c>
      <c r="I145" s="297" t="str">
        <f t="shared" si="31"/>
        <v/>
      </c>
      <c r="J145" s="35" t="str">
        <f t="shared" si="32"/>
        <v/>
      </c>
      <c r="K145" s="35">
        <f t="shared" si="33"/>
        <v>3</v>
      </c>
      <c r="L145" s="35" t="str">
        <f t="shared" si="34"/>
        <v/>
      </c>
      <c r="M145" s="35" t="str">
        <f t="shared" si="35"/>
        <v/>
      </c>
      <c r="N145" s="35" t="str">
        <f t="shared" si="36"/>
        <v/>
      </c>
      <c r="O145" s="297">
        <f t="shared" si="37"/>
        <v>3</v>
      </c>
      <c r="Q145" s="35" t="str">
        <f t="shared" si="38"/>
        <v/>
      </c>
      <c r="R145" s="290" t="str">
        <f t="shared" si="39"/>
        <v/>
      </c>
      <c r="AB145" s="35" t="s">
        <v>126</v>
      </c>
      <c r="AC145" s="35">
        <f t="shared" si="41"/>
        <v>3</v>
      </c>
    </row>
    <row r="146" spans="1:29" ht="14.5" customHeight="1" x14ac:dyDescent="0.35">
      <c r="A146" s="35">
        <v>145</v>
      </c>
      <c r="B146" s="290" t="str">
        <f t="shared" si="40"/>
        <v/>
      </c>
      <c r="C146" s="298"/>
      <c r="H146" s="301">
        <v>4</v>
      </c>
      <c r="I146" s="297" t="str">
        <f t="shared" si="31"/>
        <v/>
      </c>
      <c r="J146" s="35" t="str">
        <f t="shared" si="32"/>
        <v/>
      </c>
      <c r="K146" s="35">
        <f t="shared" si="33"/>
        <v>3</v>
      </c>
      <c r="L146" s="35" t="str">
        <f t="shared" si="34"/>
        <v/>
      </c>
      <c r="M146" s="35" t="str">
        <f t="shared" si="35"/>
        <v/>
      </c>
      <c r="N146" s="35" t="str">
        <f t="shared" si="36"/>
        <v/>
      </c>
      <c r="O146" s="297">
        <f t="shared" si="37"/>
        <v>3</v>
      </c>
      <c r="Q146" s="35" t="str">
        <f t="shared" si="38"/>
        <v/>
      </c>
      <c r="R146" s="290" t="str">
        <f t="shared" si="39"/>
        <v/>
      </c>
      <c r="AB146" s="35" t="s">
        <v>126</v>
      </c>
      <c r="AC146" s="35">
        <f t="shared" si="41"/>
        <v>3</v>
      </c>
    </row>
    <row r="147" spans="1:29" ht="14.5" customHeight="1" x14ac:dyDescent="0.35">
      <c r="A147" s="35">
        <v>146</v>
      </c>
      <c r="B147" s="290" t="str">
        <f t="shared" si="40"/>
        <v/>
      </c>
      <c r="C147" s="298"/>
      <c r="H147" s="301">
        <v>3</v>
      </c>
      <c r="I147" s="297" t="str">
        <f t="shared" si="31"/>
        <v/>
      </c>
      <c r="J147" s="35" t="str">
        <f t="shared" si="32"/>
        <v/>
      </c>
      <c r="K147" s="35">
        <f t="shared" si="33"/>
        <v>3</v>
      </c>
      <c r="L147" s="35" t="str">
        <f t="shared" si="34"/>
        <v/>
      </c>
      <c r="M147" s="35" t="str">
        <f t="shared" si="35"/>
        <v/>
      </c>
      <c r="N147" s="35" t="str">
        <f t="shared" si="36"/>
        <v/>
      </c>
      <c r="O147" s="297">
        <f t="shared" si="37"/>
        <v>3</v>
      </c>
      <c r="Q147" s="35" t="str">
        <f t="shared" si="38"/>
        <v/>
      </c>
      <c r="R147" s="290" t="str">
        <f t="shared" si="39"/>
        <v/>
      </c>
      <c r="AB147" s="35" t="s">
        <v>126</v>
      </c>
      <c r="AC147" s="35">
        <f t="shared" si="41"/>
        <v>3</v>
      </c>
    </row>
    <row r="148" spans="1:29" ht="14.5" customHeight="1" x14ac:dyDescent="0.35">
      <c r="A148" s="35">
        <v>147</v>
      </c>
      <c r="B148" s="290" t="str">
        <f t="shared" si="40"/>
        <v/>
      </c>
      <c r="C148" s="298"/>
      <c r="H148" s="301">
        <v>5</v>
      </c>
      <c r="I148" s="297" t="str">
        <f t="shared" si="31"/>
        <v/>
      </c>
      <c r="J148" s="35" t="str">
        <f t="shared" si="32"/>
        <v/>
      </c>
      <c r="K148" s="35">
        <f t="shared" si="33"/>
        <v>3</v>
      </c>
      <c r="L148" s="35" t="str">
        <f t="shared" si="34"/>
        <v/>
      </c>
      <c r="M148" s="35" t="str">
        <f t="shared" si="35"/>
        <v/>
      </c>
      <c r="N148" s="35" t="str">
        <f t="shared" si="36"/>
        <v/>
      </c>
      <c r="O148" s="297">
        <f t="shared" si="37"/>
        <v>3</v>
      </c>
      <c r="Q148" s="35" t="str">
        <f t="shared" si="38"/>
        <v/>
      </c>
      <c r="R148" s="290" t="str">
        <f t="shared" si="39"/>
        <v/>
      </c>
      <c r="AB148" s="35" t="s">
        <v>126</v>
      </c>
      <c r="AC148" s="35">
        <f t="shared" si="41"/>
        <v>3</v>
      </c>
    </row>
    <row r="149" spans="1:29" ht="14.5" customHeight="1" x14ac:dyDescent="0.35">
      <c r="A149" s="35">
        <v>148</v>
      </c>
      <c r="B149" s="290" t="str">
        <f t="shared" si="40"/>
        <v/>
      </c>
      <c r="C149" s="298"/>
      <c r="H149" s="301" t="s">
        <v>94</v>
      </c>
      <c r="I149" s="297" t="str">
        <f t="shared" si="31"/>
        <v/>
      </c>
      <c r="J149" s="35" t="str">
        <f t="shared" si="32"/>
        <v/>
      </c>
      <c r="K149" s="35">
        <f t="shared" si="33"/>
        <v>3</v>
      </c>
      <c r="L149" s="35" t="str">
        <f t="shared" si="34"/>
        <v/>
      </c>
      <c r="M149" s="35" t="str">
        <f t="shared" si="35"/>
        <v/>
      </c>
      <c r="N149" s="35" t="str">
        <f t="shared" si="36"/>
        <v/>
      </c>
      <c r="O149" s="297">
        <f t="shared" si="37"/>
        <v>3</v>
      </c>
      <c r="Q149" s="35" t="str">
        <f t="shared" si="38"/>
        <v/>
      </c>
      <c r="R149" s="290" t="str">
        <f t="shared" si="39"/>
        <v/>
      </c>
      <c r="AB149" s="35" t="s">
        <v>126</v>
      </c>
      <c r="AC149" s="35">
        <f t="shared" si="41"/>
        <v>3</v>
      </c>
    </row>
    <row r="150" spans="1:29" ht="14.5" customHeight="1" x14ac:dyDescent="0.35">
      <c r="A150" s="35">
        <v>149</v>
      </c>
      <c r="B150" s="290" t="str">
        <f t="shared" si="40"/>
        <v/>
      </c>
      <c r="C150" s="298"/>
      <c r="H150" s="301">
        <v>5</v>
      </c>
      <c r="I150" s="297" t="str">
        <f t="shared" si="31"/>
        <v/>
      </c>
      <c r="J150" s="35" t="str">
        <f t="shared" si="32"/>
        <v/>
      </c>
      <c r="K150" s="35">
        <f t="shared" si="33"/>
        <v>3</v>
      </c>
      <c r="L150" s="35" t="str">
        <f t="shared" si="34"/>
        <v/>
      </c>
      <c r="M150" s="35" t="str">
        <f t="shared" si="35"/>
        <v/>
      </c>
      <c r="N150" s="35" t="str">
        <f t="shared" si="36"/>
        <v/>
      </c>
      <c r="O150" s="297">
        <f t="shared" si="37"/>
        <v>3</v>
      </c>
      <c r="Q150" s="35" t="str">
        <f t="shared" si="38"/>
        <v/>
      </c>
      <c r="R150" s="290" t="str">
        <f t="shared" si="39"/>
        <v/>
      </c>
      <c r="AB150" s="35" t="s">
        <v>126</v>
      </c>
      <c r="AC150" s="35">
        <f t="shared" si="41"/>
        <v>3</v>
      </c>
    </row>
    <row r="151" spans="1:29" ht="14.5" customHeight="1" x14ac:dyDescent="0.35">
      <c r="A151" s="35">
        <v>150</v>
      </c>
      <c r="B151" s="290" t="str">
        <f t="shared" si="40"/>
        <v/>
      </c>
      <c r="C151" s="298"/>
      <c r="H151" s="301">
        <v>3</v>
      </c>
      <c r="I151" s="297" t="str">
        <f t="shared" si="31"/>
        <v/>
      </c>
      <c r="J151" s="35" t="str">
        <f t="shared" si="32"/>
        <v/>
      </c>
      <c r="K151" s="35">
        <f t="shared" si="33"/>
        <v>3</v>
      </c>
      <c r="L151" s="35" t="str">
        <f t="shared" si="34"/>
        <v/>
      </c>
      <c r="M151" s="35" t="str">
        <f t="shared" si="35"/>
        <v/>
      </c>
      <c r="N151" s="35" t="str">
        <f t="shared" si="36"/>
        <v/>
      </c>
      <c r="O151" s="297">
        <f t="shared" si="37"/>
        <v>3</v>
      </c>
      <c r="Q151" s="35" t="str">
        <f t="shared" si="38"/>
        <v/>
      </c>
      <c r="R151" s="290" t="str">
        <f t="shared" si="39"/>
        <v/>
      </c>
      <c r="AB151" s="35" t="s">
        <v>126</v>
      </c>
      <c r="AC151" s="35">
        <f t="shared" si="41"/>
        <v>3</v>
      </c>
    </row>
    <row r="152" spans="1:29" ht="14.5" customHeight="1" x14ac:dyDescent="0.35">
      <c r="A152" s="35">
        <v>151</v>
      </c>
      <c r="B152" s="290" t="str">
        <f t="shared" si="40"/>
        <v/>
      </c>
      <c r="C152" s="298"/>
      <c r="H152" s="301">
        <v>4</v>
      </c>
      <c r="I152" s="297" t="str">
        <f t="shared" si="31"/>
        <v/>
      </c>
      <c r="J152" s="35" t="str">
        <f t="shared" si="32"/>
        <v/>
      </c>
      <c r="K152" s="35">
        <f t="shared" si="33"/>
        <v>3</v>
      </c>
      <c r="L152" s="35" t="str">
        <f t="shared" si="34"/>
        <v/>
      </c>
      <c r="M152" s="35" t="str">
        <f t="shared" si="35"/>
        <v/>
      </c>
      <c r="N152" s="35" t="str">
        <f t="shared" si="36"/>
        <v/>
      </c>
      <c r="O152" s="297">
        <f t="shared" si="37"/>
        <v>3</v>
      </c>
      <c r="Q152" s="35" t="str">
        <f t="shared" si="38"/>
        <v/>
      </c>
      <c r="R152" s="290" t="str">
        <f t="shared" si="39"/>
        <v/>
      </c>
      <c r="AB152" s="35" t="s">
        <v>126</v>
      </c>
      <c r="AC152" s="35">
        <f t="shared" si="41"/>
        <v>3</v>
      </c>
    </row>
    <row r="153" spans="1:29" ht="14.5" customHeight="1" x14ac:dyDescent="0.35">
      <c r="A153" s="35">
        <v>152</v>
      </c>
      <c r="B153" s="290" t="str">
        <f t="shared" si="40"/>
        <v/>
      </c>
      <c r="C153" s="298"/>
      <c r="I153" s="297" t="str">
        <f t="shared" si="31"/>
        <v/>
      </c>
      <c r="J153" s="35" t="str">
        <f t="shared" si="32"/>
        <v/>
      </c>
      <c r="K153" s="35">
        <f t="shared" si="33"/>
        <v>3</v>
      </c>
      <c r="L153" s="35" t="str">
        <f t="shared" si="34"/>
        <v/>
      </c>
      <c r="M153" s="35" t="str">
        <f t="shared" si="35"/>
        <v/>
      </c>
      <c r="N153" s="35" t="str">
        <f t="shared" si="36"/>
        <v/>
      </c>
      <c r="O153" s="297">
        <f t="shared" si="37"/>
        <v>3</v>
      </c>
      <c r="Q153" s="35" t="str">
        <f t="shared" si="38"/>
        <v/>
      </c>
      <c r="R153" s="290" t="str">
        <f t="shared" si="39"/>
        <v/>
      </c>
      <c r="AB153" s="35" t="s">
        <v>126</v>
      </c>
      <c r="AC153" s="35">
        <f t="shared" si="41"/>
        <v>3</v>
      </c>
    </row>
    <row r="154" spans="1:29" ht="14.5" customHeight="1" x14ac:dyDescent="0.35">
      <c r="A154" s="35">
        <v>153</v>
      </c>
      <c r="B154" s="290" t="str">
        <f t="shared" si="40"/>
        <v/>
      </c>
      <c r="C154" s="298"/>
      <c r="H154" s="301">
        <v>5</v>
      </c>
      <c r="I154" s="297" t="str">
        <f t="shared" si="31"/>
        <v/>
      </c>
      <c r="J154" s="35" t="str">
        <f t="shared" si="32"/>
        <v/>
      </c>
      <c r="K154" s="35">
        <f t="shared" si="33"/>
        <v>3</v>
      </c>
      <c r="L154" s="35" t="str">
        <f t="shared" si="34"/>
        <v/>
      </c>
      <c r="M154" s="35" t="str">
        <f t="shared" si="35"/>
        <v/>
      </c>
      <c r="N154" s="35" t="str">
        <f t="shared" si="36"/>
        <v/>
      </c>
      <c r="O154" s="297">
        <f t="shared" si="37"/>
        <v>3</v>
      </c>
      <c r="Q154" s="35" t="str">
        <f t="shared" si="38"/>
        <v/>
      </c>
      <c r="R154" s="290" t="str">
        <f t="shared" si="39"/>
        <v/>
      </c>
      <c r="AB154" s="35" t="s">
        <v>126</v>
      </c>
      <c r="AC154" s="35">
        <f t="shared" si="41"/>
        <v>3</v>
      </c>
    </row>
    <row r="155" spans="1:29" ht="14.5" customHeight="1" x14ac:dyDescent="0.35">
      <c r="A155" s="35">
        <v>154</v>
      </c>
      <c r="B155" s="290" t="str">
        <f t="shared" si="40"/>
        <v/>
      </c>
      <c r="C155" s="298"/>
      <c r="I155" s="297" t="str">
        <f t="shared" si="31"/>
        <v/>
      </c>
      <c r="J155" s="35" t="str">
        <f t="shared" si="32"/>
        <v/>
      </c>
      <c r="K155" s="35">
        <f t="shared" si="33"/>
        <v>3</v>
      </c>
      <c r="L155" s="35" t="str">
        <f t="shared" si="34"/>
        <v/>
      </c>
      <c r="M155" s="35" t="str">
        <f t="shared" si="35"/>
        <v/>
      </c>
      <c r="N155" s="35" t="str">
        <f t="shared" si="36"/>
        <v/>
      </c>
      <c r="O155" s="297">
        <f t="shared" si="37"/>
        <v>3</v>
      </c>
      <c r="Q155" s="35" t="str">
        <f t="shared" si="38"/>
        <v/>
      </c>
      <c r="R155" s="290" t="str">
        <f t="shared" si="39"/>
        <v/>
      </c>
      <c r="AB155" s="35" t="s">
        <v>126</v>
      </c>
      <c r="AC155" s="35">
        <f t="shared" si="41"/>
        <v>3</v>
      </c>
    </row>
    <row r="156" spans="1:29" ht="14.5" customHeight="1" x14ac:dyDescent="0.35">
      <c r="A156" s="35">
        <v>155</v>
      </c>
      <c r="B156" s="290" t="str">
        <f t="shared" si="40"/>
        <v/>
      </c>
      <c r="C156" s="298"/>
      <c r="H156" s="301">
        <v>1</v>
      </c>
      <c r="I156" s="297" t="str">
        <f t="shared" si="31"/>
        <v/>
      </c>
      <c r="J156" s="35" t="str">
        <f t="shared" si="32"/>
        <v/>
      </c>
      <c r="K156" s="35">
        <f t="shared" si="33"/>
        <v>3</v>
      </c>
      <c r="L156" s="35" t="str">
        <f t="shared" si="34"/>
        <v/>
      </c>
      <c r="M156" s="35" t="str">
        <f t="shared" si="35"/>
        <v/>
      </c>
      <c r="N156" s="35" t="str">
        <f t="shared" si="36"/>
        <v/>
      </c>
      <c r="O156" s="297">
        <f t="shared" si="37"/>
        <v>3</v>
      </c>
      <c r="Q156" s="35" t="str">
        <f t="shared" si="38"/>
        <v/>
      </c>
      <c r="R156" s="290" t="str">
        <f t="shared" si="39"/>
        <v/>
      </c>
      <c r="AB156" s="35" t="s">
        <v>126</v>
      </c>
      <c r="AC156" s="35">
        <f t="shared" si="41"/>
        <v>3</v>
      </c>
    </row>
    <row r="157" spans="1:29" ht="14.5" customHeight="1" x14ac:dyDescent="0.35">
      <c r="A157" s="35">
        <v>156</v>
      </c>
      <c r="B157" s="290" t="str">
        <f t="shared" si="40"/>
        <v/>
      </c>
      <c r="C157" s="298"/>
      <c r="H157" s="301">
        <v>2</v>
      </c>
      <c r="I157" s="297" t="str">
        <f t="shared" si="31"/>
        <v/>
      </c>
      <c r="J157" s="35" t="str">
        <f t="shared" si="32"/>
        <v/>
      </c>
      <c r="K157" s="35">
        <f t="shared" si="33"/>
        <v>3</v>
      </c>
      <c r="L157" s="35" t="str">
        <f t="shared" si="34"/>
        <v/>
      </c>
      <c r="M157" s="35" t="str">
        <f t="shared" si="35"/>
        <v/>
      </c>
      <c r="N157" s="35" t="str">
        <f t="shared" si="36"/>
        <v/>
      </c>
      <c r="O157" s="297">
        <f t="shared" si="37"/>
        <v>3</v>
      </c>
      <c r="Q157" s="35" t="str">
        <f t="shared" si="38"/>
        <v/>
      </c>
      <c r="R157" s="290" t="str">
        <f t="shared" si="39"/>
        <v/>
      </c>
      <c r="AB157" s="35" t="s">
        <v>126</v>
      </c>
      <c r="AC157" s="35">
        <f t="shared" si="41"/>
        <v>3</v>
      </c>
    </row>
    <row r="158" spans="1:29" ht="14.5" customHeight="1" x14ac:dyDescent="0.35">
      <c r="A158" s="35">
        <v>157</v>
      </c>
      <c r="B158" s="290" t="str">
        <f t="shared" si="40"/>
        <v/>
      </c>
      <c r="C158" s="298"/>
      <c r="H158" s="301">
        <v>3</v>
      </c>
      <c r="I158" s="297" t="str">
        <f t="shared" si="31"/>
        <v/>
      </c>
      <c r="J158" s="35" t="str">
        <f t="shared" si="32"/>
        <v/>
      </c>
      <c r="K158" s="35">
        <f t="shared" si="33"/>
        <v>3</v>
      </c>
      <c r="L158" s="35" t="str">
        <f t="shared" si="34"/>
        <v/>
      </c>
      <c r="M158" s="35" t="str">
        <f t="shared" si="35"/>
        <v/>
      </c>
      <c r="N158" s="35" t="str">
        <f t="shared" si="36"/>
        <v/>
      </c>
      <c r="O158" s="297">
        <f t="shared" si="37"/>
        <v>3</v>
      </c>
      <c r="Q158" s="35" t="str">
        <f t="shared" si="38"/>
        <v/>
      </c>
      <c r="R158" s="290" t="str">
        <f t="shared" si="39"/>
        <v/>
      </c>
      <c r="AB158" s="35" t="s">
        <v>126</v>
      </c>
      <c r="AC158" s="35">
        <f t="shared" si="41"/>
        <v>3</v>
      </c>
    </row>
    <row r="159" spans="1:29" ht="14.5" customHeight="1" x14ac:dyDescent="0.35">
      <c r="A159" s="35">
        <v>158</v>
      </c>
      <c r="B159" s="290" t="str">
        <f t="shared" si="40"/>
        <v/>
      </c>
      <c r="C159" s="298"/>
      <c r="H159" s="301">
        <v>4</v>
      </c>
      <c r="I159" s="297" t="str">
        <f t="shared" si="31"/>
        <v/>
      </c>
      <c r="J159" s="35" t="str">
        <f t="shared" si="32"/>
        <v/>
      </c>
      <c r="K159" s="35">
        <f t="shared" si="33"/>
        <v>3</v>
      </c>
      <c r="L159" s="35" t="str">
        <f t="shared" si="34"/>
        <v/>
      </c>
      <c r="M159" s="35" t="str">
        <f t="shared" si="35"/>
        <v/>
      </c>
      <c r="N159" s="35" t="str">
        <f t="shared" si="36"/>
        <v/>
      </c>
      <c r="O159" s="297">
        <f t="shared" si="37"/>
        <v>3</v>
      </c>
      <c r="Q159" s="35" t="str">
        <f t="shared" si="38"/>
        <v/>
      </c>
      <c r="R159" s="290" t="str">
        <f t="shared" si="39"/>
        <v/>
      </c>
      <c r="AB159" s="35" t="s">
        <v>126</v>
      </c>
      <c r="AC159" s="35">
        <f t="shared" si="41"/>
        <v>3</v>
      </c>
    </row>
    <row r="160" spans="1:29" ht="14.5" customHeight="1" x14ac:dyDescent="0.35">
      <c r="A160" s="35">
        <v>159</v>
      </c>
      <c r="B160" s="290" t="str">
        <f t="shared" si="40"/>
        <v/>
      </c>
      <c r="C160" s="298"/>
      <c r="H160" s="301">
        <v>4</v>
      </c>
      <c r="I160" s="297" t="str">
        <f t="shared" si="31"/>
        <v/>
      </c>
      <c r="J160" s="35" t="str">
        <f t="shared" si="32"/>
        <v/>
      </c>
      <c r="K160" s="35">
        <f t="shared" si="33"/>
        <v>3</v>
      </c>
      <c r="L160" s="35" t="str">
        <f t="shared" si="34"/>
        <v/>
      </c>
      <c r="M160" s="35" t="str">
        <f t="shared" si="35"/>
        <v/>
      </c>
      <c r="N160" s="35" t="str">
        <f t="shared" si="36"/>
        <v/>
      </c>
      <c r="O160" s="297">
        <f t="shared" si="37"/>
        <v>3</v>
      </c>
      <c r="Q160" s="35" t="str">
        <f t="shared" si="38"/>
        <v/>
      </c>
      <c r="R160" s="290" t="str">
        <f t="shared" si="39"/>
        <v/>
      </c>
      <c r="AB160" s="35" t="s">
        <v>126</v>
      </c>
      <c r="AC160" s="35">
        <f t="shared" si="41"/>
        <v>3</v>
      </c>
    </row>
    <row r="161" spans="1:29" ht="14.5" customHeight="1" x14ac:dyDescent="0.35">
      <c r="A161" s="35">
        <v>160</v>
      </c>
      <c r="B161" s="290" t="str">
        <f t="shared" si="40"/>
        <v/>
      </c>
      <c r="C161" s="298"/>
      <c r="H161" s="301">
        <v>4</v>
      </c>
      <c r="I161" s="297" t="str">
        <f t="shared" si="31"/>
        <v/>
      </c>
      <c r="J161" s="35" t="str">
        <f t="shared" si="32"/>
        <v/>
      </c>
      <c r="K161" s="35">
        <f t="shared" si="33"/>
        <v>3</v>
      </c>
      <c r="L161" s="35" t="str">
        <f t="shared" si="34"/>
        <v/>
      </c>
      <c r="M161" s="35" t="str">
        <f t="shared" si="35"/>
        <v/>
      </c>
      <c r="N161" s="35" t="str">
        <f t="shared" si="36"/>
        <v/>
      </c>
      <c r="O161" s="297">
        <f t="shared" si="37"/>
        <v>3</v>
      </c>
      <c r="Q161" s="35" t="str">
        <f t="shared" si="38"/>
        <v/>
      </c>
      <c r="R161" s="290" t="str">
        <f t="shared" si="39"/>
        <v/>
      </c>
      <c r="AB161" s="35" t="s">
        <v>126</v>
      </c>
      <c r="AC161" s="35">
        <f t="shared" si="41"/>
        <v>3</v>
      </c>
    </row>
    <row r="162" spans="1:29" ht="14.5" customHeight="1" x14ac:dyDescent="0.35">
      <c r="A162" s="35">
        <v>161</v>
      </c>
      <c r="B162" s="290" t="str">
        <f t="shared" si="40"/>
        <v/>
      </c>
      <c r="C162" s="298"/>
      <c r="I162" s="297" t="str">
        <f t="shared" si="31"/>
        <v/>
      </c>
      <c r="J162" s="35" t="str">
        <f t="shared" si="32"/>
        <v/>
      </c>
      <c r="K162" s="35">
        <f t="shared" si="33"/>
        <v>3</v>
      </c>
      <c r="L162" s="35" t="str">
        <f t="shared" si="34"/>
        <v/>
      </c>
      <c r="M162" s="35" t="str">
        <f t="shared" si="35"/>
        <v/>
      </c>
      <c r="N162" s="35" t="str">
        <f t="shared" si="36"/>
        <v/>
      </c>
      <c r="O162" s="297">
        <f t="shared" si="37"/>
        <v>3</v>
      </c>
      <c r="Q162" s="35" t="str">
        <f t="shared" si="38"/>
        <v/>
      </c>
      <c r="R162" s="290" t="str">
        <f t="shared" si="39"/>
        <v/>
      </c>
      <c r="AB162" s="35" t="s">
        <v>126</v>
      </c>
      <c r="AC162" s="35">
        <f t="shared" si="41"/>
        <v>3</v>
      </c>
    </row>
    <row r="163" spans="1:29" ht="14.5" customHeight="1" x14ac:dyDescent="0.35">
      <c r="A163" s="35">
        <v>162</v>
      </c>
      <c r="B163" s="290" t="str">
        <f t="shared" si="40"/>
        <v/>
      </c>
      <c r="C163" s="298"/>
      <c r="H163" s="301">
        <v>5</v>
      </c>
      <c r="I163" s="297" t="str">
        <f t="shared" si="31"/>
        <v/>
      </c>
      <c r="J163" s="35" t="str">
        <f t="shared" si="32"/>
        <v/>
      </c>
      <c r="K163" s="35">
        <f t="shared" si="33"/>
        <v>3</v>
      </c>
      <c r="L163" s="35" t="str">
        <f t="shared" si="34"/>
        <v/>
      </c>
      <c r="M163" s="35" t="str">
        <f t="shared" si="35"/>
        <v/>
      </c>
      <c r="N163" s="35" t="str">
        <f t="shared" si="36"/>
        <v/>
      </c>
      <c r="O163" s="297">
        <f t="shared" si="37"/>
        <v>3</v>
      </c>
      <c r="Q163" s="35" t="str">
        <f t="shared" si="38"/>
        <v/>
      </c>
      <c r="R163" s="290" t="str">
        <f t="shared" si="39"/>
        <v/>
      </c>
      <c r="T163" s="35" t="s">
        <v>190</v>
      </c>
      <c r="AB163" s="35" t="s">
        <v>126</v>
      </c>
      <c r="AC163" s="35">
        <f t="shared" si="41"/>
        <v>3</v>
      </c>
    </row>
    <row r="164" spans="1:29" ht="14.5" customHeight="1" x14ac:dyDescent="0.35">
      <c r="A164" s="35">
        <v>163</v>
      </c>
      <c r="B164" s="290" t="str">
        <f t="shared" si="40"/>
        <v/>
      </c>
      <c r="C164" s="298"/>
      <c r="I164" s="297" t="str">
        <f t="shared" si="31"/>
        <v/>
      </c>
      <c r="J164" s="35" t="str">
        <f t="shared" si="32"/>
        <v/>
      </c>
      <c r="K164" s="35">
        <f t="shared" si="33"/>
        <v>3</v>
      </c>
      <c r="L164" s="35" t="str">
        <f t="shared" si="34"/>
        <v/>
      </c>
      <c r="M164" s="35" t="str">
        <f t="shared" si="35"/>
        <v/>
      </c>
      <c r="N164" s="35" t="str">
        <f t="shared" si="36"/>
        <v/>
      </c>
      <c r="O164" s="297">
        <f t="shared" si="37"/>
        <v>3</v>
      </c>
      <c r="Q164" s="35" t="str">
        <f t="shared" si="38"/>
        <v/>
      </c>
      <c r="R164" s="290" t="str">
        <f t="shared" si="39"/>
        <v/>
      </c>
      <c r="AB164" s="35" t="s">
        <v>126</v>
      </c>
      <c r="AC164" s="35">
        <f t="shared" si="41"/>
        <v>3</v>
      </c>
    </row>
    <row r="165" spans="1:29" ht="14.5" customHeight="1" x14ac:dyDescent="0.35">
      <c r="A165" s="35">
        <v>164</v>
      </c>
      <c r="B165" s="290" t="str">
        <f t="shared" si="40"/>
        <v/>
      </c>
      <c r="C165" s="298"/>
      <c r="H165" s="301">
        <v>1</v>
      </c>
      <c r="I165" s="297" t="str">
        <f t="shared" si="31"/>
        <v/>
      </c>
      <c r="J165" s="35" t="str">
        <f t="shared" si="32"/>
        <v/>
      </c>
      <c r="K165" s="35">
        <f t="shared" si="33"/>
        <v>3</v>
      </c>
      <c r="L165" s="35" t="str">
        <f t="shared" si="34"/>
        <v/>
      </c>
      <c r="M165" s="35" t="str">
        <f t="shared" si="35"/>
        <v/>
      </c>
      <c r="N165" s="35" t="str">
        <f t="shared" si="36"/>
        <v/>
      </c>
      <c r="O165" s="297">
        <f t="shared" si="37"/>
        <v>3</v>
      </c>
      <c r="Q165" s="35" t="str">
        <f t="shared" si="38"/>
        <v/>
      </c>
      <c r="R165" s="290" t="str">
        <f t="shared" si="39"/>
        <v/>
      </c>
      <c r="AB165" s="35" t="s">
        <v>126</v>
      </c>
      <c r="AC165" s="35">
        <f t="shared" si="41"/>
        <v>3</v>
      </c>
    </row>
    <row r="166" spans="1:29" ht="14.5" customHeight="1" x14ac:dyDescent="0.35">
      <c r="A166" s="35">
        <v>165</v>
      </c>
      <c r="B166" s="290" t="str">
        <f t="shared" si="40"/>
        <v/>
      </c>
      <c r="C166" s="298"/>
      <c r="H166" s="301" t="s">
        <v>94</v>
      </c>
      <c r="I166" s="297" t="str">
        <f t="shared" si="31"/>
        <v/>
      </c>
      <c r="J166" s="35" t="str">
        <f t="shared" si="32"/>
        <v/>
      </c>
      <c r="K166" s="35">
        <f t="shared" si="33"/>
        <v>3</v>
      </c>
      <c r="L166" s="35" t="str">
        <f t="shared" si="34"/>
        <v/>
      </c>
      <c r="M166" s="35" t="str">
        <f t="shared" si="35"/>
        <v/>
      </c>
      <c r="N166" s="35" t="str">
        <f t="shared" si="36"/>
        <v/>
      </c>
      <c r="O166" s="297">
        <f t="shared" si="37"/>
        <v>3</v>
      </c>
      <c r="Q166" s="35" t="str">
        <f t="shared" si="38"/>
        <v/>
      </c>
      <c r="R166" s="290" t="str">
        <f t="shared" si="39"/>
        <v/>
      </c>
      <c r="AB166" s="35" t="s">
        <v>126</v>
      </c>
      <c r="AC166" s="35">
        <f t="shared" si="41"/>
        <v>3</v>
      </c>
    </row>
    <row r="167" spans="1:29" ht="14.5" customHeight="1" x14ac:dyDescent="0.35">
      <c r="A167" s="35">
        <v>166</v>
      </c>
      <c r="B167" s="290" t="str">
        <f t="shared" si="40"/>
        <v/>
      </c>
      <c r="C167" s="298"/>
      <c r="H167" s="301">
        <v>2</v>
      </c>
      <c r="I167" s="297" t="str">
        <f t="shared" si="31"/>
        <v/>
      </c>
      <c r="J167" s="35" t="str">
        <f t="shared" si="32"/>
        <v/>
      </c>
      <c r="K167" s="35">
        <f t="shared" si="33"/>
        <v>3</v>
      </c>
      <c r="L167" s="35" t="str">
        <f t="shared" si="34"/>
        <v/>
      </c>
      <c r="M167" s="35" t="str">
        <f t="shared" si="35"/>
        <v/>
      </c>
      <c r="N167" s="35" t="str">
        <f t="shared" si="36"/>
        <v/>
      </c>
      <c r="O167" s="297">
        <f t="shared" si="37"/>
        <v>3</v>
      </c>
      <c r="Q167" s="35" t="str">
        <f t="shared" si="38"/>
        <v/>
      </c>
      <c r="R167" s="290" t="str">
        <f t="shared" si="39"/>
        <v/>
      </c>
      <c r="AB167" s="35" t="s">
        <v>126</v>
      </c>
      <c r="AC167" s="35">
        <f t="shared" si="41"/>
        <v>3</v>
      </c>
    </row>
    <row r="168" spans="1:29" ht="14.5" customHeight="1" x14ac:dyDescent="0.35">
      <c r="A168" s="35">
        <v>167</v>
      </c>
      <c r="B168" s="290" t="str">
        <f t="shared" si="40"/>
        <v/>
      </c>
      <c r="C168" s="298"/>
      <c r="H168" s="301">
        <v>3</v>
      </c>
      <c r="I168" s="297" t="str">
        <f t="shared" si="31"/>
        <v/>
      </c>
      <c r="J168" s="35" t="str">
        <f t="shared" si="32"/>
        <v/>
      </c>
      <c r="K168" s="35">
        <f t="shared" si="33"/>
        <v>3</v>
      </c>
      <c r="L168" s="35" t="str">
        <f t="shared" si="34"/>
        <v/>
      </c>
      <c r="M168" s="35" t="str">
        <f t="shared" si="35"/>
        <v/>
      </c>
      <c r="N168" s="35" t="str">
        <f t="shared" si="36"/>
        <v/>
      </c>
      <c r="O168" s="297">
        <f t="shared" si="37"/>
        <v>3</v>
      </c>
      <c r="Q168" s="35" t="str">
        <f t="shared" si="38"/>
        <v/>
      </c>
      <c r="R168" s="290" t="str">
        <f t="shared" si="39"/>
        <v/>
      </c>
      <c r="AB168" s="35" t="s">
        <v>126</v>
      </c>
      <c r="AC168" s="35">
        <f t="shared" si="41"/>
        <v>3</v>
      </c>
    </row>
    <row r="169" spans="1:29" ht="14.5" customHeight="1" x14ac:dyDescent="0.35">
      <c r="A169" s="35">
        <v>168</v>
      </c>
      <c r="B169" s="290" t="str">
        <f t="shared" si="40"/>
        <v/>
      </c>
      <c r="C169" s="298"/>
      <c r="H169" s="301">
        <v>2</v>
      </c>
      <c r="I169" s="297" t="str">
        <f t="shared" si="31"/>
        <v/>
      </c>
      <c r="J169" s="35" t="str">
        <f t="shared" si="32"/>
        <v/>
      </c>
      <c r="K169" s="35">
        <f t="shared" si="33"/>
        <v>3</v>
      </c>
      <c r="L169" s="35" t="str">
        <f t="shared" si="34"/>
        <v/>
      </c>
      <c r="M169" s="35" t="str">
        <f t="shared" si="35"/>
        <v/>
      </c>
      <c r="N169" s="35" t="str">
        <f t="shared" si="36"/>
        <v/>
      </c>
      <c r="O169" s="297">
        <f t="shared" si="37"/>
        <v>3</v>
      </c>
      <c r="Q169" s="35" t="str">
        <f t="shared" si="38"/>
        <v/>
      </c>
      <c r="R169" s="290" t="str">
        <f t="shared" si="39"/>
        <v/>
      </c>
      <c r="AB169" s="35" t="s">
        <v>126</v>
      </c>
      <c r="AC169" s="35">
        <f t="shared" si="41"/>
        <v>3</v>
      </c>
    </row>
    <row r="170" spans="1:29" ht="14.5" customHeight="1" x14ac:dyDescent="0.35">
      <c r="A170" s="35">
        <v>169</v>
      </c>
      <c r="B170" s="290" t="str">
        <f t="shared" si="40"/>
        <v/>
      </c>
      <c r="C170" s="298"/>
      <c r="H170" s="301">
        <v>2</v>
      </c>
      <c r="I170" s="297" t="str">
        <f t="shared" si="31"/>
        <v/>
      </c>
      <c r="J170" s="35" t="str">
        <f t="shared" si="32"/>
        <v/>
      </c>
      <c r="K170" s="35">
        <f t="shared" si="33"/>
        <v>3</v>
      </c>
      <c r="L170" s="35" t="str">
        <f t="shared" si="34"/>
        <v/>
      </c>
      <c r="M170" s="35" t="str">
        <f t="shared" si="35"/>
        <v/>
      </c>
      <c r="N170" s="35" t="str">
        <f t="shared" si="36"/>
        <v/>
      </c>
      <c r="O170" s="297">
        <f t="shared" si="37"/>
        <v>3</v>
      </c>
      <c r="Q170" s="35" t="str">
        <f t="shared" si="38"/>
        <v/>
      </c>
      <c r="R170" s="290" t="str">
        <f t="shared" si="39"/>
        <v/>
      </c>
      <c r="AB170" s="35" t="s">
        <v>126</v>
      </c>
      <c r="AC170" s="35">
        <f t="shared" si="41"/>
        <v>3</v>
      </c>
    </row>
    <row r="171" spans="1:29" ht="14.5" customHeight="1" x14ac:dyDescent="0.35">
      <c r="A171" s="35">
        <v>170</v>
      </c>
      <c r="B171" s="290" t="str">
        <f t="shared" si="40"/>
        <v/>
      </c>
      <c r="C171" s="298"/>
      <c r="H171" s="301">
        <v>3</v>
      </c>
      <c r="I171" s="297" t="str">
        <f t="shared" si="31"/>
        <v/>
      </c>
      <c r="J171" s="35" t="str">
        <f t="shared" si="32"/>
        <v/>
      </c>
      <c r="K171" s="35">
        <f t="shared" si="33"/>
        <v>3</v>
      </c>
      <c r="L171" s="35" t="str">
        <f t="shared" si="34"/>
        <v/>
      </c>
      <c r="M171" s="35" t="str">
        <f t="shared" si="35"/>
        <v/>
      </c>
      <c r="N171" s="35" t="str">
        <f t="shared" si="36"/>
        <v/>
      </c>
      <c r="O171" s="297">
        <f t="shared" si="37"/>
        <v>3</v>
      </c>
      <c r="Q171" s="35" t="str">
        <f t="shared" si="38"/>
        <v/>
      </c>
      <c r="R171" s="290" t="str">
        <f t="shared" si="39"/>
        <v/>
      </c>
      <c r="AB171" s="35" t="s">
        <v>126</v>
      </c>
      <c r="AC171" s="35">
        <f t="shared" si="41"/>
        <v>3</v>
      </c>
    </row>
    <row r="172" spans="1:29" ht="14.5" customHeight="1" x14ac:dyDescent="0.35">
      <c r="A172" s="35">
        <v>171</v>
      </c>
      <c r="B172" s="290" t="str">
        <f t="shared" si="40"/>
        <v/>
      </c>
      <c r="C172" s="298"/>
      <c r="H172" s="301" t="s">
        <v>94</v>
      </c>
      <c r="I172" s="297" t="str">
        <f t="shared" si="31"/>
        <v/>
      </c>
      <c r="J172" s="35" t="str">
        <f t="shared" si="32"/>
        <v/>
      </c>
      <c r="K172" s="35">
        <f t="shared" si="33"/>
        <v>3</v>
      </c>
      <c r="L172" s="35" t="str">
        <f t="shared" si="34"/>
        <v/>
      </c>
      <c r="M172" s="35" t="str">
        <f t="shared" si="35"/>
        <v/>
      </c>
      <c r="N172" s="35" t="str">
        <f t="shared" si="36"/>
        <v/>
      </c>
      <c r="O172" s="297">
        <f t="shared" si="37"/>
        <v>3</v>
      </c>
      <c r="Q172" s="35" t="str">
        <f t="shared" si="38"/>
        <v/>
      </c>
      <c r="R172" s="290" t="str">
        <f t="shared" si="39"/>
        <v/>
      </c>
      <c r="AB172" s="35" t="s">
        <v>126</v>
      </c>
      <c r="AC172" s="35">
        <f t="shared" si="41"/>
        <v>3</v>
      </c>
    </row>
    <row r="173" spans="1:29" ht="14.5" customHeight="1" x14ac:dyDescent="0.35">
      <c r="A173" s="35">
        <v>172</v>
      </c>
      <c r="B173" s="290" t="str">
        <f t="shared" si="40"/>
        <v/>
      </c>
      <c r="C173" s="298"/>
      <c r="H173" s="301">
        <v>3</v>
      </c>
      <c r="I173" s="297" t="str">
        <f t="shared" si="31"/>
        <v/>
      </c>
      <c r="J173" s="35" t="str">
        <f t="shared" si="32"/>
        <v/>
      </c>
      <c r="K173" s="35">
        <f t="shared" si="33"/>
        <v>3</v>
      </c>
      <c r="L173" s="35" t="str">
        <f t="shared" si="34"/>
        <v/>
      </c>
      <c r="M173" s="35" t="str">
        <f t="shared" si="35"/>
        <v/>
      </c>
      <c r="N173" s="35" t="str">
        <f t="shared" si="36"/>
        <v/>
      </c>
      <c r="O173" s="297">
        <f t="shared" si="37"/>
        <v>3</v>
      </c>
      <c r="Q173" s="35" t="str">
        <f t="shared" si="38"/>
        <v/>
      </c>
      <c r="R173" s="290" t="str">
        <f t="shared" si="39"/>
        <v/>
      </c>
      <c r="AB173" s="35" t="s">
        <v>126</v>
      </c>
      <c r="AC173" s="35">
        <f t="shared" si="41"/>
        <v>3</v>
      </c>
    </row>
    <row r="174" spans="1:29" ht="14.5" customHeight="1" x14ac:dyDescent="0.35">
      <c r="A174" s="35">
        <v>173</v>
      </c>
      <c r="B174" s="290" t="str">
        <f t="shared" si="40"/>
        <v/>
      </c>
      <c r="C174" s="298"/>
      <c r="H174" s="301">
        <v>2</v>
      </c>
      <c r="I174" s="297" t="str">
        <f t="shared" si="31"/>
        <v/>
      </c>
      <c r="J174" s="35" t="str">
        <f t="shared" si="32"/>
        <v/>
      </c>
      <c r="K174" s="35">
        <f t="shared" si="33"/>
        <v>3</v>
      </c>
      <c r="L174" s="35" t="str">
        <f t="shared" si="34"/>
        <v/>
      </c>
      <c r="M174" s="35" t="str">
        <f t="shared" si="35"/>
        <v/>
      </c>
      <c r="N174" s="35" t="str">
        <f t="shared" si="36"/>
        <v/>
      </c>
      <c r="O174" s="297">
        <f t="shared" si="37"/>
        <v>3</v>
      </c>
      <c r="Q174" s="35" t="str">
        <f t="shared" si="38"/>
        <v/>
      </c>
      <c r="R174" s="290" t="str">
        <f t="shared" si="39"/>
        <v/>
      </c>
      <c r="AB174" s="35" t="s">
        <v>126</v>
      </c>
      <c r="AC174" s="35">
        <f t="shared" si="41"/>
        <v>3</v>
      </c>
    </row>
    <row r="175" spans="1:29" ht="14.5" customHeight="1" x14ac:dyDescent="0.35">
      <c r="A175" s="35">
        <v>174</v>
      </c>
      <c r="B175" s="290" t="str">
        <f t="shared" si="40"/>
        <v/>
      </c>
      <c r="C175" s="298"/>
      <c r="H175" s="301">
        <v>3</v>
      </c>
      <c r="I175" s="297" t="str">
        <f t="shared" si="31"/>
        <v/>
      </c>
      <c r="J175" s="35" t="str">
        <f t="shared" si="32"/>
        <v/>
      </c>
      <c r="K175" s="35">
        <f t="shared" si="33"/>
        <v>3</v>
      </c>
      <c r="L175" s="35" t="str">
        <f t="shared" si="34"/>
        <v/>
      </c>
      <c r="M175" s="35" t="str">
        <f t="shared" si="35"/>
        <v/>
      </c>
      <c r="N175" s="35" t="str">
        <f t="shared" si="36"/>
        <v/>
      </c>
      <c r="O175" s="297">
        <f t="shared" si="37"/>
        <v>3</v>
      </c>
      <c r="Q175" s="35" t="str">
        <f t="shared" si="38"/>
        <v/>
      </c>
      <c r="R175" s="290" t="str">
        <f t="shared" si="39"/>
        <v/>
      </c>
      <c r="AB175" s="35" t="s">
        <v>126</v>
      </c>
      <c r="AC175" s="35">
        <f t="shared" si="41"/>
        <v>3</v>
      </c>
    </row>
    <row r="176" spans="1:29" ht="14.5" customHeight="1" x14ac:dyDescent="0.35">
      <c r="A176" s="35">
        <v>175</v>
      </c>
      <c r="B176" s="290" t="str">
        <f t="shared" si="40"/>
        <v/>
      </c>
      <c r="C176" s="298"/>
      <c r="H176" s="301">
        <v>2</v>
      </c>
      <c r="I176" s="297" t="str">
        <f t="shared" si="31"/>
        <v/>
      </c>
      <c r="J176" s="35" t="str">
        <f t="shared" si="32"/>
        <v/>
      </c>
      <c r="K176" s="35">
        <f t="shared" si="33"/>
        <v>3</v>
      </c>
      <c r="L176" s="35" t="str">
        <f t="shared" si="34"/>
        <v/>
      </c>
      <c r="M176" s="35" t="str">
        <f t="shared" si="35"/>
        <v/>
      </c>
      <c r="N176" s="35" t="str">
        <f t="shared" si="36"/>
        <v/>
      </c>
      <c r="O176" s="297">
        <f t="shared" si="37"/>
        <v>3</v>
      </c>
      <c r="Q176" s="35" t="str">
        <f t="shared" si="38"/>
        <v/>
      </c>
      <c r="R176" s="290" t="str">
        <f t="shared" si="39"/>
        <v/>
      </c>
      <c r="AB176" s="35" t="s">
        <v>126</v>
      </c>
      <c r="AC176" s="35">
        <f t="shared" si="41"/>
        <v>3</v>
      </c>
    </row>
    <row r="177" spans="1:29" ht="14.5" customHeight="1" x14ac:dyDescent="0.35">
      <c r="A177" s="35">
        <v>176</v>
      </c>
      <c r="B177" s="290" t="str">
        <f t="shared" si="40"/>
        <v/>
      </c>
      <c r="C177" s="298"/>
      <c r="H177" s="301">
        <v>4</v>
      </c>
      <c r="I177" s="297" t="str">
        <f t="shared" ref="I177:I242" si="42">IF(AND(LEN(C177)=1,LEN(D177)=0),1,"")</f>
        <v/>
      </c>
      <c r="J177" s="35" t="str">
        <f t="shared" ref="J177:J242" si="43">IF(AND(LEN(C177)=1,LEN(D177)=1,LEN(E177)=0,LEN(F177)=0),2,"")</f>
        <v/>
      </c>
      <c r="K177" s="35">
        <f t="shared" ref="K177:K242" si="44">IF(AND(LEN(C177)=0,LEN(E177)=0),3,"")</f>
        <v>3</v>
      </c>
      <c r="L177" s="35" t="str">
        <f t="shared" ref="L177:L242" si="45">IF(AND(LEN(C177)&gt;0,LEN(D177&gt;0),LEN(E177)&gt;0,LEN(F177)=0,H177="N/A"),4,"")</f>
        <v/>
      </c>
      <c r="M177" s="35" t="str">
        <f t="shared" ref="M177:M242" si="46">IF(AND(LEN(C177)&gt;0,LEN(D177&gt;0),LEN(E177)&gt;0,LEN(F177)=0,H177&gt;0,H177&lt;6),5,"")</f>
        <v/>
      </c>
      <c r="N177" s="35" t="str">
        <f t="shared" ref="N177:N242" si="47">IF(AND(LEN(C177)&gt;0,LEN(D177&gt;0),LEN(E177)&gt;0,LEN(F177)&gt;0,H177&gt;0,H177&lt;6),6,"")</f>
        <v/>
      </c>
      <c r="O177" s="297">
        <f t="shared" ref="O177:O242" si="48">SUM(I177:N177)</f>
        <v>3</v>
      </c>
      <c r="Q177" s="35" t="str">
        <f t="shared" ref="Q177:Q242" si="49">IF(LEN(E177)&gt;0,TEXT(E177,"00"),"")</f>
        <v/>
      </c>
      <c r="R177" s="290" t="str">
        <f t="shared" ref="R177:R242" si="50">IF(O177=1,C177,IF(O177=2,C177&amp;"."&amp;D177,IF(O177=3,"",IF(O177=4,C177&amp;"."&amp;D177&amp;"."&amp;Q177,IF(O177=5,C177&amp;"."&amp;D177&amp;"."&amp;Q177,IF(O177=6,C177&amp;"."&amp;D177&amp;"."&amp;Q177&amp;F177,""))))))</f>
        <v/>
      </c>
      <c r="AB177" s="35" t="s">
        <v>126</v>
      </c>
      <c r="AC177" s="35">
        <f t="shared" si="41"/>
        <v>3</v>
      </c>
    </row>
    <row r="178" spans="1:29" ht="14.5" customHeight="1" x14ac:dyDescent="0.35">
      <c r="A178" s="35">
        <v>177</v>
      </c>
      <c r="B178" s="290" t="str">
        <f t="shared" si="40"/>
        <v/>
      </c>
      <c r="C178" s="298"/>
      <c r="H178" s="301">
        <v>4</v>
      </c>
      <c r="I178" s="297" t="str">
        <f t="shared" si="42"/>
        <v/>
      </c>
      <c r="J178" s="35" t="str">
        <f t="shared" si="43"/>
        <v/>
      </c>
      <c r="K178" s="35">
        <f t="shared" si="44"/>
        <v>3</v>
      </c>
      <c r="L178" s="35" t="str">
        <f t="shared" si="45"/>
        <v/>
      </c>
      <c r="M178" s="35" t="str">
        <f t="shared" si="46"/>
        <v/>
      </c>
      <c r="N178" s="35" t="str">
        <f t="shared" si="47"/>
        <v/>
      </c>
      <c r="O178" s="297">
        <f t="shared" si="48"/>
        <v>3</v>
      </c>
      <c r="Q178" s="35" t="str">
        <f t="shared" si="49"/>
        <v/>
      </c>
      <c r="R178" s="290" t="str">
        <f t="shared" si="50"/>
        <v/>
      </c>
      <c r="AB178" s="35" t="s">
        <v>126</v>
      </c>
      <c r="AC178" s="35">
        <f t="shared" si="41"/>
        <v>3</v>
      </c>
    </row>
    <row r="179" spans="1:29" ht="14.5" customHeight="1" x14ac:dyDescent="0.35">
      <c r="A179" s="35">
        <v>178</v>
      </c>
      <c r="B179" s="290" t="str">
        <f t="shared" si="40"/>
        <v/>
      </c>
      <c r="C179" s="298"/>
      <c r="H179" s="301" t="s">
        <v>94</v>
      </c>
      <c r="I179" s="297" t="str">
        <f t="shared" si="42"/>
        <v/>
      </c>
      <c r="J179" s="35" t="str">
        <f t="shared" si="43"/>
        <v/>
      </c>
      <c r="K179" s="35">
        <f t="shared" si="44"/>
        <v>3</v>
      </c>
      <c r="L179" s="35" t="str">
        <f t="shared" si="45"/>
        <v/>
      </c>
      <c r="M179" s="35" t="str">
        <f t="shared" si="46"/>
        <v/>
      </c>
      <c r="N179" s="35" t="str">
        <f t="shared" si="47"/>
        <v/>
      </c>
      <c r="O179" s="297">
        <f t="shared" si="48"/>
        <v>3</v>
      </c>
      <c r="Q179" s="35" t="str">
        <f t="shared" si="49"/>
        <v/>
      </c>
      <c r="R179" s="290" t="str">
        <f t="shared" si="50"/>
        <v/>
      </c>
      <c r="AB179" s="35" t="s">
        <v>126</v>
      </c>
      <c r="AC179" s="35">
        <f t="shared" si="41"/>
        <v>3</v>
      </c>
    </row>
    <row r="180" spans="1:29" ht="14.5" customHeight="1" x14ac:dyDescent="0.35">
      <c r="A180" s="35">
        <v>179</v>
      </c>
      <c r="B180" s="290" t="str">
        <f t="shared" si="40"/>
        <v/>
      </c>
      <c r="C180" s="298"/>
      <c r="H180" s="301">
        <v>4</v>
      </c>
      <c r="I180" s="297" t="str">
        <f t="shared" si="42"/>
        <v/>
      </c>
      <c r="J180" s="35" t="str">
        <f t="shared" si="43"/>
        <v/>
      </c>
      <c r="K180" s="35">
        <f t="shared" si="44"/>
        <v>3</v>
      </c>
      <c r="L180" s="35" t="str">
        <f t="shared" si="45"/>
        <v/>
      </c>
      <c r="M180" s="35" t="str">
        <f t="shared" si="46"/>
        <v/>
      </c>
      <c r="N180" s="35" t="str">
        <f t="shared" si="47"/>
        <v/>
      </c>
      <c r="O180" s="297">
        <f t="shared" si="48"/>
        <v>3</v>
      </c>
      <c r="Q180" s="35" t="str">
        <f t="shared" si="49"/>
        <v/>
      </c>
      <c r="R180" s="290" t="str">
        <f t="shared" si="50"/>
        <v/>
      </c>
      <c r="AB180" s="35" t="s">
        <v>126</v>
      </c>
      <c r="AC180" s="35">
        <f t="shared" si="41"/>
        <v>3</v>
      </c>
    </row>
    <row r="181" spans="1:29" ht="14.5" customHeight="1" x14ac:dyDescent="0.35">
      <c r="A181" s="35">
        <v>180</v>
      </c>
      <c r="B181" s="290" t="str">
        <f t="shared" si="40"/>
        <v/>
      </c>
      <c r="C181" s="298"/>
      <c r="H181" s="301">
        <v>4</v>
      </c>
      <c r="I181" s="297" t="str">
        <f t="shared" si="42"/>
        <v/>
      </c>
      <c r="J181" s="35" t="str">
        <f t="shared" si="43"/>
        <v/>
      </c>
      <c r="K181" s="35">
        <f t="shared" si="44"/>
        <v>3</v>
      </c>
      <c r="L181" s="35" t="str">
        <f t="shared" si="45"/>
        <v/>
      </c>
      <c r="M181" s="35" t="str">
        <f t="shared" si="46"/>
        <v/>
      </c>
      <c r="N181" s="35" t="str">
        <f t="shared" si="47"/>
        <v/>
      </c>
      <c r="O181" s="297">
        <f t="shared" si="48"/>
        <v>3</v>
      </c>
      <c r="Q181" s="35" t="str">
        <f t="shared" si="49"/>
        <v/>
      </c>
      <c r="R181" s="290" t="str">
        <f t="shared" si="50"/>
        <v/>
      </c>
      <c r="T181" s="35" t="s">
        <v>191</v>
      </c>
      <c r="AB181" s="35" t="s">
        <v>126</v>
      </c>
      <c r="AC181" s="35">
        <f t="shared" si="41"/>
        <v>3</v>
      </c>
    </row>
    <row r="182" spans="1:29" ht="14.5" customHeight="1" x14ac:dyDescent="0.35">
      <c r="A182" s="35">
        <v>181</v>
      </c>
      <c r="B182" s="290" t="str">
        <f t="shared" si="40"/>
        <v/>
      </c>
      <c r="C182" s="298"/>
      <c r="H182" s="301">
        <v>5</v>
      </c>
      <c r="I182" s="297" t="str">
        <f t="shared" si="42"/>
        <v/>
      </c>
      <c r="J182" s="35" t="str">
        <f t="shared" si="43"/>
        <v/>
      </c>
      <c r="K182" s="35">
        <f t="shared" si="44"/>
        <v>3</v>
      </c>
      <c r="L182" s="35" t="str">
        <f t="shared" si="45"/>
        <v/>
      </c>
      <c r="M182" s="35" t="str">
        <f t="shared" si="46"/>
        <v/>
      </c>
      <c r="N182" s="35" t="str">
        <f t="shared" si="47"/>
        <v/>
      </c>
      <c r="O182" s="297">
        <f t="shared" si="48"/>
        <v>3</v>
      </c>
      <c r="Q182" s="35" t="str">
        <f t="shared" si="49"/>
        <v/>
      </c>
      <c r="R182" s="290" t="str">
        <f t="shared" si="50"/>
        <v/>
      </c>
      <c r="AB182" s="35" t="s">
        <v>126</v>
      </c>
      <c r="AC182" s="35">
        <f t="shared" si="41"/>
        <v>3</v>
      </c>
    </row>
    <row r="183" spans="1:29" ht="14.5" customHeight="1" x14ac:dyDescent="0.35">
      <c r="A183" s="35">
        <v>182</v>
      </c>
      <c r="B183" s="290" t="str">
        <f t="shared" si="40"/>
        <v/>
      </c>
      <c r="C183" s="298"/>
      <c r="H183" s="301">
        <v>4</v>
      </c>
      <c r="I183" s="297" t="str">
        <f t="shared" si="42"/>
        <v/>
      </c>
      <c r="J183" s="35" t="str">
        <f t="shared" si="43"/>
        <v/>
      </c>
      <c r="K183" s="35">
        <f t="shared" si="44"/>
        <v>3</v>
      </c>
      <c r="L183" s="35" t="str">
        <f t="shared" si="45"/>
        <v/>
      </c>
      <c r="M183" s="35" t="str">
        <f t="shared" si="46"/>
        <v/>
      </c>
      <c r="N183" s="35" t="str">
        <f t="shared" si="47"/>
        <v/>
      </c>
      <c r="O183" s="297">
        <f t="shared" si="48"/>
        <v>3</v>
      </c>
      <c r="Q183" s="35" t="str">
        <f t="shared" si="49"/>
        <v/>
      </c>
      <c r="R183" s="290" t="str">
        <f t="shared" si="50"/>
        <v/>
      </c>
      <c r="AB183" s="35" t="s">
        <v>126</v>
      </c>
      <c r="AC183" s="35">
        <f t="shared" si="41"/>
        <v>3</v>
      </c>
    </row>
    <row r="184" spans="1:29" ht="14.5" customHeight="1" x14ac:dyDescent="0.35">
      <c r="A184" s="35">
        <v>183</v>
      </c>
      <c r="B184" s="290" t="str">
        <f t="shared" si="40"/>
        <v/>
      </c>
      <c r="C184" s="298"/>
      <c r="H184" s="301" t="s">
        <v>94</v>
      </c>
      <c r="I184" s="297" t="str">
        <f t="shared" si="42"/>
        <v/>
      </c>
      <c r="J184" s="35" t="str">
        <f t="shared" si="43"/>
        <v/>
      </c>
      <c r="K184" s="35">
        <f t="shared" si="44"/>
        <v>3</v>
      </c>
      <c r="L184" s="35" t="str">
        <f t="shared" si="45"/>
        <v/>
      </c>
      <c r="M184" s="35" t="str">
        <f t="shared" si="46"/>
        <v/>
      </c>
      <c r="N184" s="35" t="str">
        <f t="shared" si="47"/>
        <v/>
      </c>
      <c r="O184" s="297">
        <f t="shared" si="48"/>
        <v>3</v>
      </c>
      <c r="Q184" s="35" t="str">
        <f t="shared" si="49"/>
        <v/>
      </c>
      <c r="R184" s="290" t="str">
        <f t="shared" si="50"/>
        <v/>
      </c>
      <c r="AB184" s="35" t="s">
        <v>126</v>
      </c>
      <c r="AC184" s="35">
        <f t="shared" si="41"/>
        <v>3</v>
      </c>
    </row>
    <row r="185" spans="1:29" ht="14.5" customHeight="1" x14ac:dyDescent="0.35">
      <c r="A185" s="35">
        <v>184</v>
      </c>
      <c r="B185" s="290" t="str">
        <f t="shared" si="40"/>
        <v/>
      </c>
      <c r="C185" s="298"/>
      <c r="H185" s="301">
        <v>3</v>
      </c>
      <c r="I185" s="297" t="str">
        <f t="shared" si="42"/>
        <v/>
      </c>
      <c r="J185" s="35" t="str">
        <f t="shared" si="43"/>
        <v/>
      </c>
      <c r="K185" s="35">
        <f t="shared" si="44"/>
        <v>3</v>
      </c>
      <c r="L185" s="35" t="str">
        <f t="shared" si="45"/>
        <v/>
      </c>
      <c r="M185" s="35" t="str">
        <f t="shared" si="46"/>
        <v/>
      </c>
      <c r="N185" s="35" t="str">
        <f t="shared" si="47"/>
        <v/>
      </c>
      <c r="O185" s="297">
        <f t="shared" si="48"/>
        <v>3</v>
      </c>
      <c r="Q185" s="35" t="str">
        <f t="shared" si="49"/>
        <v/>
      </c>
      <c r="R185" s="290" t="str">
        <f t="shared" si="50"/>
        <v/>
      </c>
      <c r="AB185" s="35" t="s">
        <v>126</v>
      </c>
      <c r="AC185" s="35">
        <f t="shared" si="41"/>
        <v>3</v>
      </c>
    </row>
    <row r="186" spans="1:29" ht="14.5" customHeight="1" x14ac:dyDescent="0.35">
      <c r="A186" s="35">
        <v>185</v>
      </c>
      <c r="B186" s="290" t="str">
        <f t="shared" si="40"/>
        <v/>
      </c>
      <c r="C186" s="298"/>
      <c r="H186" s="301">
        <v>3</v>
      </c>
      <c r="I186" s="297" t="str">
        <f t="shared" si="42"/>
        <v/>
      </c>
      <c r="J186" s="35" t="str">
        <f t="shared" si="43"/>
        <v/>
      </c>
      <c r="K186" s="35">
        <f t="shared" si="44"/>
        <v>3</v>
      </c>
      <c r="L186" s="35" t="str">
        <f t="shared" si="45"/>
        <v/>
      </c>
      <c r="M186" s="35" t="str">
        <f t="shared" si="46"/>
        <v/>
      </c>
      <c r="N186" s="35" t="str">
        <f t="shared" si="47"/>
        <v/>
      </c>
      <c r="O186" s="297">
        <f t="shared" si="48"/>
        <v>3</v>
      </c>
      <c r="Q186" s="35" t="str">
        <f t="shared" si="49"/>
        <v/>
      </c>
      <c r="R186" s="290" t="str">
        <f t="shared" si="50"/>
        <v/>
      </c>
      <c r="AB186" s="35" t="s">
        <v>126</v>
      </c>
      <c r="AC186" s="35">
        <f t="shared" si="41"/>
        <v>3</v>
      </c>
    </row>
    <row r="187" spans="1:29" ht="14.5" customHeight="1" x14ac:dyDescent="0.35">
      <c r="A187" s="35">
        <v>186</v>
      </c>
      <c r="B187" s="290" t="str">
        <f t="shared" si="40"/>
        <v/>
      </c>
      <c r="C187" s="298"/>
      <c r="H187" s="301" t="s">
        <v>94</v>
      </c>
      <c r="I187" s="297" t="str">
        <f t="shared" si="42"/>
        <v/>
      </c>
      <c r="J187" s="35" t="str">
        <f t="shared" si="43"/>
        <v/>
      </c>
      <c r="K187" s="35">
        <f t="shared" si="44"/>
        <v>3</v>
      </c>
      <c r="L187" s="35" t="str">
        <f t="shared" si="45"/>
        <v/>
      </c>
      <c r="M187" s="35" t="str">
        <f t="shared" si="46"/>
        <v/>
      </c>
      <c r="N187" s="35" t="str">
        <f t="shared" si="47"/>
        <v/>
      </c>
      <c r="O187" s="297">
        <f t="shared" si="48"/>
        <v>3</v>
      </c>
      <c r="Q187" s="35" t="str">
        <f t="shared" si="49"/>
        <v/>
      </c>
      <c r="R187" s="290" t="str">
        <f t="shared" si="50"/>
        <v/>
      </c>
      <c r="AB187" s="35" t="s">
        <v>126</v>
      </c>
      <c r="AC187" s="35">
        <f t="shared" si="41"/>
        <v>3</v>
      </c>
    </row>
    <row r="188" spans="1:29" ht="14.5" customHeight="1" x14ac:dyDescent="0.35">
      <c r="A188" s="35">
        <v>187</v>
      </c>
      <c r="B188" s="290" t="str">
        <f t="shared" si="40"/>
        <v/>
      </c>
      <c r="C188" s="298"/>
      <c r="H188" s="301">
        <v>4</v>
      </c>
      <c r="I188" s="297" t="str">
        <f t="shared" si="42"/>
        <v/>
      </c>
      <c r="J188" s="35" t="str">
        <f t="shared" si="43"/>
        <v/>
      </c>
      <c r="K188" s="35">
        <f t="shared" si="44"/>
        <v>3</v>
      </c>
      <c r="L188" s="35" t="str">
        <f t="shared" si="45"/>
        <v/>
      </c>
      <c r="M188" s="35" t="str">
        <f t="shared" si="46"/>
        <v/>
      </c>
      <c r="N188" s="35" t="str">
        <f t="shared" si="47"/>
        <v/>
      </c>
      <c r="O188" s="297">
        <f t="shared" si="48"/>
        <v>3</v>
      </c>
      <c r="Q188" s="35" t="str">
        <f t="shared" si="49"/>
        <v/>
      </c>
      <c r="R188" s="290" t="str">
        <f t="shared" si="50"/>
        <v/>
      </c>
      <c r="AB188" s="35" t="s">
        <v>126</v>
      </c>
      <c r="AC188" s="35">
        <f t="shared" si="41"/>
        <v>3</v>
      </c>
    </row>
    <row r="189" spans="1:29" ht="14.5" customHeight="1" x14ac:dyDescent="0.35">
      <c r="A189" s="35">
        <v>188</v>
      </c>
      <c r="B189" s="290" t="str">
        <f t="shared" si="40"/>
        <v/>
      </c>
      <c r="C189" s="298"/>
      <c r="H189" s="301">
        <v>3</v>
      </c>
      <c r="I189" s="297" t="str">
        <f t="shared" si="42"/>
        <v/>
      </c>
      <c r="J189" s="35" t="str">
        <f t="shared" si="43"/>
        <v/>
      </c>
      <c r="K189" s="35">
        <f t="shared" si="44"/>
        <v>3</v>
      </c>
      <c r="L189" s="35" t="str">
        <f t="shared" si="45"/>
        <v/>
      </c>
      <c r="M189" s="35" t="str">
        <f t="shared" si="46"/>
        <v/>
      </c>
      <c r="N189" s="35" t="str">
        <f t="shared" si="47"/>
        <v/>
      </c>
      <c r="O189" s="297">
        <f t="shared" si="48"/>
        <v>3</v>
      </c>
      <c r="Q189" s="35" t="str">
        <f t="shared" si="49"/>
        <v/>
      </c>
      <c r="R189" s="290" t="str">
        <f t="shared" si="50"/>
        <v/>
      </c>
      <c r="AB189" s="35" t="s">
        <v>126</v>
      </c>
      <c r="AC189" s="35">
        <f t="shared" si="41"/>
        <v>3</v>
      </c>
    </row>
    <row r="190" spans="1:29" ht="14.5" customHeight="1" x14ac:dyDescent="0.35">
      <c r="A190" s="35">
        <v>189</v>
      </c>
      <c r="B190" s="290" t="str">
        <f t="shared" si="40"/>
        <v/>
      </c>
      <c r="C190" s="298"/>
      <c r="H190" s="301">
        <v>3</v>
      </c>
      <c r="I190" s="297" t="str">
        <f t="shared" si="42"/>
        <v/>
      </c>
      <c r="J190" s="35" t="str">
        <f t="shared" si="43"/>
        <v/>
      </c>
      <c r="K190" s="35">
        <f t="shared" si="44"/>
        <v>3</v>
      </c>
      <c r="L190" s="35" t="str">
        <f t="shared" si="45"/>
        <v/>
      </c>
      <c r="M190" s="35" t="str">
        <f t="shared" si="46"/>
        <v/>
      </c>
      <c r="N190" s="35" t="str">
        <f t="shared" si="47"/>
        <v/>
      </c>
      <c r="O190" s="297">
        <f t="shared" si="48"/>
        <v>3</v>
      </c>
      <c r="Q190" s="35" t="str">
        <f t="shared" si="49"/>
        <v/>
      </c>
      <c r="R190" s="290" t="str">
        <f t="shared" si="50"/>
        <v/>
      </c>
      <c r="AB190" s="35" t="s">
        <v>126</v>
      </c>
      <c r="AC190" s="35">
        <f t="shared" si="41"/>
        <v>3</v>
      </c>
    </row>
    <row r="191" spans="1:29" ht="14.5" customHeight="1" x14ac:dyDescent="0.35">
      <c r="A191" s="35">
        <v>190</v>
      </c>
      <c r="B191" s="290" t="str">
        <f t="shared" si="40"/>
        <v/>
      </c>
      <c r="C191" s="298"/>
      <c r="H191" s="301">
        <v>4</v>
      </c>
      <c r="I191" s="297" t="str">
        <f t="shared" si="42"/>
        <v/>
      </c>
      <c r="J191" s="35" t="str">
        <f t="shared" si="43"/>
        <v/>
      </c>
      <c r="K191" s="35">
        <f t="shared" si="44"/>
        <v>3</v>
      </c>
      <c r="L191" s="35" t="str">
        <f t="shared" si="45"/>
        <v/>
      </c>
      <c r="M191" s="35" t="str">
        <f t="shared" si="46"/>
        <v/>
      </c>
      <c r="N191" s="35" t="str">
        <f t="shared" si="47"/>
        <v/>
      </c>
      <c r="O191" s="297">
        <f t="shared" si="48"/>
        <v>3</v>
      </c>
      <c r="Q191" s="35" t="str">
        <f t="shared" si="49"/>
        <v/>
      </c>
      <c r="R191" s="290" t="str">
        <f t="shared" si="50"/>
        <v/>
      </c>
      <c r="AB191" s="35" t="s">
        <v>126</v>
      </c>
      <c r="AC191" s="35">
        <f t="shared" si="41"/>
        <v>3</v>
      </c>
    </row>
    <row r="192" spans="1:29" ht="14.5" customHeight="1" x14ac:dyDescent="0.35">
      <c r="A192" s="35">
        <v>191</v>
      </c>
      <c r="B192" s="290" t="str">
        <f t="shared" si="40"/>
        <v/>
      </c>
      <c r="C192" s="298"/>
      <c r="H192" s="301">
        <v>3</v>
      </c>
      <c r="I192" s="297" t="str">
        <f t="shared" si="42"/>
        <v/>
      </c>
      <c r="J192" s="35" t="str">
        <f t="shared" si="43"/>
        <v/>
      </c>
      <c r="K192" s="35">
        <f t="shared" si="44"/>
        <v>3</v>
      </c>
      <c r="L192" s="35" t="str">
        <f t="shared" si="45"/>
        <v/>
      </c>
      <c r="M192" s="35" t="str">
        <f t="shared" si="46"/>
        <v/>
      </c>
      <c r="N192" s="35" t="str">
        <f t="shared" si="47"/>
        <v/>
      </c>
      <c r="O192" s="297">
        <f t="shared" si="48"/>
        <v>3</v>
      </c>
      <c r="Q192" s="35" t="str">
        <f t="shared" si="49"/>
        <v/>
      </c>
      <c r="R192" s="290" t="str">
        <f t="shared" si="50"/>
        <v/>
      </c>
      <c r="AB192" s="35" t="s">
        <v>126</v>
      </c>
      <c r="AC192" s="35">
        <f t="shared" si="41"/>
        <v>3</v>
      </c>
    </row>
    <row r="193" spans="1:29" ht="14.5" customHeight="1" x14ac:dyDescent="0.35">
      <c r="A193" s="35">
        <v>192</v>
      </c>
      <c r="B193" s="290" t="str">
        <f t="shared" si="40"/>
        <v/>
      </c>
      <c r="C193" s="298"/>
      <c r="H193" s="301" t="s">
        <v>94</v>
      </c>
      <c r="I193" s="297" t="str">
        <f t="shared" si="42"/>
        <v/>
      </c>
      <c r="J193" s="35" t="str">
        <f t="shared" si="43"/>
        <v/>
      </c>
      <c r="K193" s="35">
        <f t="shared" si="44"/>
        <v>3</v>
      </c>
      <c r="L193" s="35" t="str">
        <f t="shared" si="45"/>
        <v/>
      </c>
      <c r="M193" s="35" t="str">
        <f t="shared" si="46"/>
        <v/>
      </c>
      <c r="N193" s="35" t="str">
        <f t="shared" si="47"/>
        <v/>
      </c>
      <c r="O193" s="297">
        <f t="shared" si="48"/>
        <v>3</v>
      </c>
      <c r="Q193" s="35" t="str">
        <f t="shared" si="49"/>
        <v/>
      </c>
      <c r="R193" s="290" t="str">
        <f t="shared" si="50"/>
        <v/>
      </c>
      <c r="AB193" s="35" t="s">
        <v>126</v>
      </c>
      <c r="AC193" s="35">
        <f t="shared" si="41"/>
        <v>3</v>
      </c>
    </row>
    <row r="194" spans="1:29" ht="14.5" customHeight="1" x14ac:dyDescent="0.35">
      <c r="A194" s="35">
        <v>193</v>
      </c>
      <c r="B194" s="290" t="str">
        <f t="shared" si="40"/>
        <v/>
      </c>
      <c r="C194" s="298"/>
      <c r="H194" s="301">
        <v>3</v>
      </c>
      <c r="I194" s="297" t="str">
        <f t="shared" si="42"/>
        <v/>
      </c>
      <c r="J194" s="35" t="str">
        <f t="shared" si="43"/>
        <v/>
      </c>
      <c r="K194" s="35">
        <f t="shared" si="44"/>
        <v>3</v>
      </c>
      <c r="L194" s="35" t="str">
        <f t="shared" si="45"/>
        <v/>
      </c>
      <c r="M194" s="35" t="str">
        <f t="shared" si="46"/>
        <v/>
      </c>
      <c r="N194" s="35" t="str">
        <f t="shared" si="47"/>
        <v/>
      </c>
      <c r="O194" s="297">
        <f t="shared" si="48"/>
        <v>3</v>
      </c>
      <c r="Q194" s="35" t="str">
        <f t="shared" si="49"/>
        <v/>
      </c>
      <c r="R194" s="290" t="str">
        <f t="shared" si="50"/>
        <v/>
      </c>
      <c r="AB194" s="35" t="s">
        <v>126</v>
      </c>
      <c r="AC194" s="35">
        <f t="shared" si="41"/>
        <v>3</v>
      </c>
    </row>
    <row r="195" spans="1:29" ht="14.5" customHeight="1" x14ac:dyDescent="0.35">
      <c r="A195" s="35">
        <v>194</v>
      </c>
      <c r="B195" s="290" t="str">
        <f t="shared" ref="B195:B258" si="51">R195</f>
        <v/>
      </c>
      <c r="C195" s="298"/>
      <c r="H195" s="301">
        <v>3</v>
      </c>
      <c r="I195" s="297" t="str">
        <f t="shared" si="42"/>
        <v/>
      </c>
      <c r="J195" s="35" t="str">
        <f t="shared" si="43"/>
        <v/>
      </c>
      <c r="K195" s="35">
        <f t="shared" si="44"/>
        <v>3</v>
      </c>
      <c r="L195" s="35" t="str">
        <f t="shared" si="45"/>
        <v/>
      </c>
      <c r="M195" s="35" t="str">
        <f t="shared" si="46"/>
        <v/>
      </c>
      <c r="N195" s="35" t="str">
        <f t="shared" si="47"/>
        <v/>
      </c>
      <c r="O195" s="297">
        <f t="shared" si="48"/>
        <v>3</v>
      </c>
      <c r="Q195" s="35" t="str">
        <f t="shared" si="49"/>
        <v/>
      </c>
      <c r="R195" s="290" t="str">
        <f t="shared" si="50"/>
        <v/>
      </c>
      <c r="AB195" s="35" t="s">
        <v>126</v>
      </c>
      <c r="AC195" s="35">
        <f t="shared" ref="AC195:AC258" si="52">IF(LEN(Z195)&gt;0,1,IF(LEN(AA195)&gt;0,2,3))</f>
        <v>3</v>
      </c>
    </row>
    <row r="196" spans="1:29" ht="14.5" customHeight="1" x14ac:dyDescent="0.35">
      <c r="A196" s="35">
        <v>195</v>
      </c>
      <c r="B196" s="290" t="str">
        <f t="shared" si="51"/>
        <v/>
      </c>
      <c r="C196" s="298"/>
      <c r="H196" s="301">
        <v>3</v>
      </c>
      <c r="I196" s="297" t="str">
        <f t="shared" si="42"/>
        <v/>
      </c>
      <c r="J196" s="35" t="str">
        <f t="shared" si="43"/>
        <v/>
      </c>
      <c r="K196" s="35">
        <f t="shared" si="44"/>
        <v>3</v>
      </c>
      <c r="L196" s="35" t="str">
        <f t="shared" si="45"/>
        <v/>
      </c>
      <c r="M196" s="35" t="str">
        <f t="shared" si="46"/>
        <v/>
      </c>
      <c r="N196" s="35" t="str">
        <f t="shared" si="47"/>
        <v/>
      </c>
      <c r="O196" s="297">
        <f t="shared" si="48"/>
        <v>3</v>
      </c>
      <c r="Q196" s="35" t="str">
        <f t="shared" si="49"/>
        <v/>
      </c>
      <c r="R196" s="290" t="str">
        <f t="shared" si="50"/>
        <v/>
      </c>
      <c r="T196" s="35" t="s">
        <v>192</v>
      </c>
      <c r="AB196" s="35" t="s">
        <v>126</v>
      </c>
      <c r="AC196" s="35">
        <f t="shared" si="52"/>
        <v>3</v>
      </c>
    </row>
    <row r="197" spans="1:29" ht="14.5" customHeight="1" x14ac:dyDescent="0.35">
      <c r="A197" s="35">
        <v>196</v>
      </c>
      <c r="B197" s="290" t="str">
        <f t="shared" si="51"/>
        <v/>
      </c>
      <c r="C197" s="298"/>
      <c r="H197" s="301">
        <v>3</v>
      </c>
      <c r="I197" s="297" t="str">
        <f t="shared" si="42"/>
        <v/>
      </c>
      <c r="J197" s="35" t="str">
        <f t="shared" si="43"/>
        <v/>
      </c>
      <c r="K197" s="35">
        <f t="shared" si="44"/>
        <v>3</v>
      </c>
      <c r="L197" s="35" t="str">
        <f t="shared" si="45"/>
        <v/>
      </c>
      <c r="M197" s="35" t="str">
        <f t="shared" si="46"/>
        <v/>
      </c>
      <c r="N197" s="35" t="str">
        <f t="shared" si="47"/>
        <v/>
      </c>
      <c r="O197" s="297">
        <f t="shared" si="48"/>
        <v>3</v>
      </c>
      <c r="Q197" s="35" t="str">
        <f t="shared" si="49"/>
        <v/>
      </c>
      <c r="R197" s="290" t="str">
        <f t="shared" si="50"/>
        <v/>
      </c>
      <c r="AB197" s="35" t="s">
        <v>126</v>
      </c>
      <c r="AC197" s="35">
        <f t="shared" si="52"/>
        <v>3</v>
      </c>
    </row>
    <row r="198" spans="1:29" ht="14.5" customHeight="1" x14ac:dyDescent="0.35">
      <c r="A198" s="35">
        <v>197</v>
      </c>
      <c r="B198" s="290" t="str">
        <f t="shared" si="51"/>
        <v/>
      </c>
      <c r="C198" s="298"/>
      <c r="H198" s="301">
        <v>3</v>
      </c>
      <c r="I198" s="297" t="str">
        <f t="shared" si="42"/>
        <v/>
      </c>
      <c r="J198" s="35" t="str">
        <f t="shared" si="43"/>
        <v/>
      </c>
      <c r="K198" s="35">
        <f t="shared" si="44"/>
        <v>3</v>
      </c>
      <c r="L198" s="35" t="str">
        <f t="shared" si="45"/>
        <v/>
      </c>
      <c r="M198" s="35" t="str">
        <f t="shared" si="46"/>
        <v/>
      </c>
      <c r="N198" s="35" t="str">
        <f t="shared" si="47"/>
        <v/>
      </c>
      <c r="O198" s="297">
        <f t="shared" si="48"/>
        <v>3</v>
      </c>
      <c r="Q198" s="35" t="str">
        <f t="shared" si="49"/>
        <v/>
      </c>
      <c r="R198" s="290" t="str">
        <f t="shared" si="50"/>
        <v/>
      </c>
      <c r="AB198" s="35" t="s">
        <v>126</v>
      </c>
      <c r="AC198" s="35">
        <f t="shared" si="52"/>
        <v>3</v>
      </c>
    </row>
    <row r="199" spans="1:29" ht="14.5" customHeight="1" x14ac:dyDescent="0.35">
      <c r="A199" s="35">
        <v>198</v>
      </c>
      <c r="B199" s="290" t="str">
        <f t="shared" si="51"/>
        <v/>
      </c>
      <c r="C199" s="298"/>
      <c r="H199" s="301">
        <v>5</v>
      </c>
      <c r="I199" s="297" t="str">
        <f t="shared" si="42"/>
        <v/>
      </c>
      <c r="J199" s="35" t="str">
        <f t="shared" si="43"/>
        <v/>
      </c>
      <c r="K199" s="35">
        <f t="shared" si="44"/>
        <v>3</v>
      </c>
      <c r="L199" s="35" t="str">
        <f t="shared" si="45"/>
        <v/>
      </c>
      <c r="M199" s="35" t="str">
        <f t="shared" si="46"/>
        <v/>
      </c>
      <c r="N199" s="35" t="str">
        <f t="shared" si="47"/>
        <v/>
      </c>
      <c r="O199" s="297">
        <f t="shared" si="48"/>
        <v>3</v>
      </c>
      <c r="Q199" s="35" t="str">
        <f t="shared" si="49"/>
        <v/>
      </c>
      <c r="R199" s="290" t="str">
        <f t="shared" si="50"/>
        <v/>
      </c>
      <c r="AB199" s="35" t="s">
        <v>126</v>
      </c>
      <c r="AC199" s="35">
        <f t="shared" si="52"/>
        <v>3</v>
      </c>
    </row>
    <row r="200" spans="1:29" ht="14.5" customHeight="1" x14ac:dyDescent="0.35">
      <c r="A200" s="35">
        <v>199</v>
      </c>
      <c r="B200" s="290" t="str">
        <f t="shared" si="51"/>
        <v/>
      </c>
      <c r="C200" s="298"/>
      <c r="H200" s="301" t="s">
        <v>94</v>
      </c>
      <c r="I200" s="297" t="str">
        <f t="shared" si="42"/>
        <v/>
      </c>
      <c r="J200" s="35" t="str">
        <f t="shared" si="43"/>
        <v/>
      </c>
      <c r="K200" s="35">
        <f t="shared" si="44"/>
        <v>3</v>
      </c>
      <c r="L200" s="35" t="str">
        <f t="shared" si="45"/>
        <v/>
      </c>
      <c r="M200" s="35" t="str">
        <f t="shared" si="46"/>
        <v/>
      </c>
      <c r="N200" s="35" t="str">
        <f t="shared" si="47"/>
        <v/>
      </c>
      <c r="O200" s="297">
        <f t="shared" si="48"/>
        <v>3</v>
      </c>
      <c r="Q200" s="35" t="str">
        <f t="shared" si="49"/>
        <v/>
      </c>
      <c r="R200" s="290" t="str">
        <f t="shared" si="50"/>
        <v/>
      </c>
      <c r="AB200" s="35" t="s">
        <v>126</v>
      </c>
      <c r="AC200" s="35">
        <f t="shared" si="52"/>
        <v>3</v>
      </c>
    </row>
    <row r="201" spans="1:29" ht="14.5" customHeight="1" x14ac:dyDescent="0.35">
      <c r="A201" s="35">
        <v>200</v>
      </c>
      <c r="B201" s="290" t="str">
        <f t="shared" si="51"/>
        <v/>
      </c>
      <c r="C201" s="298"/>
      <c r="H201" s="301">
        <v>3</v>
      </c>
      <c r="I201" s="297" t="str">
        <f t="shared" si="42"/>
        <v/>
      </c>
      <c r="J201" s="35" t="str">
        <f t="shared" si="43"/>
        <v/>
      </c>
      <c r="K201" s="35">
        <f t="shared" si="44"/>
        <v>3</v>
      </c>
      <c r="L201" s="35" t="str">
        <f t="shared" si="45"/>
        <v/>
      </c>
      <c r="M201" s="35" t="str">
        <f t="shared" si="46"/>
        <v/>
      </c>
      <c r="N201" s="35" t="str">
        <f t="shared" si="47"/>
        <v/>
      </c>
      <c r="O201" s="297">
        <f t="shared" si="48"/>
        <v>3</v>
      </c>
      <c r="Q201" s="35" t="str">
        <f t="shared" si="49"/>
        <v/>
      </c>
      <c r="R201" s="290" t="str">
        <f t="shared" si="50"/>
        <v/>
      </c>
      <c r="AB201" s="35" t="s">
        <v>126</v>
      </c>
      <c r="AC201" s="35">
        <f t="shared" si="52"/>
        <v>3</v>
      </c>
    </row>
    <row r="202" spans="1:29" ht="14.5" customHeight="1" x14ac:dyDescent="0.35">
      <c r="A202" s="35">
        <v>201</v>
      </c>
      <c r="B202" s="290" t="str">
        <f t="shared" si="51"/>
        <v/>
      </c>
      <c r="C202" s="298"/>
      <c r="H202" s="301">
        <v>5</v>
      </c>
      <c r="I202" s="297" t="str">
        <f t="shared" si="42"/>
        <v/>
      </c>
      <c r="J202" s="35" t="str">
        <f t="shared" si="43"/>
        <v/>
      </c>
      <c r="K202" s="35">
        <f t="shared" si="44"/>
        <v>3</v>
      </c>
      <c r="L202" s="35" t="str">
        <f t="shared" si="45"/>
        <v/>
      </c>
      <c r="M202" s="35" t="str">
        <f t="shared" si="46"/>
        <v/>
      </c>
      <c r="N202" s="35" t="str">
        <f t="shared" si="47"/>
        <v/>
      </c>
      <c r="O202" s="297">
        <f t="shared" si="48"/>
        <v>3</v>
      </c>
      <c r="Q202" s="35" t="str">
        <f t="shared" si="49"/>
        <v/>
      </c>
      <c r="R202" s="290" t="str">
        <f t="shared" si="50"/>
        <v/>
      </c>
      <c r="AB202" s="35" t="s">
        <v>126</v>
      </c>
      <c r="AC202" s="35">
        <f t="shared" si="52"/>
        <v>3</v>
      </c>
    </row>
    <row r="203" spans="1:29" ht="14.5" customHeight="1" x14ac:dyDescent="0.35">
      <c r="A203" s="35">
        <v>202</v>
      </c>
      <c r="B203" s="290" t="str">
        <f t="shared" si="51"/>
        <v/>
      </c>
      <c r="C203" s="298"/>
      <c r="H203" s="301">
        <v>4</v>
      </c>
      <c r="I203" s="297" t="str">
        <f t="shared" si="42"/>
        <v/>
      </c>
      <c r="J203" s="35" t="str">
        <f t="shared" si="43"/>
        <v/>
      </c>
      <c r="K203" s="35">
        <f t="shared" si="44"/>
        <v>3</v>
      </c>
      <c r="L203" s="35" t="str">
        <f t="shared" si="45"/>
        <v/>
      </c>
      <c r="M203" s="35" t="str">
        <f t="shared" si="46"/>
        <v/>
      </c>
      <c r="N203" s="35" t="str">
        <f t="shared" si="47"/>
        <v/>
      </c>
      <c r="O203" s="297">
        <f t="shared" si="48"/>
        <v>3</v>
      </c>
      <c r="Q203" s="35" t="str">
        <f t="shared" si="49"/>
        <v/>
      </c>
      <c r="R203" s="290" t="str">
        <f t="shared" si="50"/>
        <v/>
      </c>
      <c r="AB203" s="35" t="s">
        <v>126</v>
      </c>
      <c r="AC203" s="35">
        <f t="shared" si="52"/>
        <v>3</v>
      </c>
    </row>
    <row r="204" spans="1:29" ht="14.5" customHeight="1" x14ac:dyDescent="0.35">
      <c r="A204" s="35">
        <v>203</v>
      </c>
      <c r="B204" s="290" t="str">
        <f t="shared" si="51"/>
        <v/>
      </c>
      <c r="C204" s="298"/>
      <c r="I204" s="297" t="str">
        <f t="shared" si="42"/>
        <v/>
      </c>
      <c r="J204" s="35" t="str">
        <f t="shared" si="43"/>
        <v/>
      </c>
      <c r="K204" s="35">
        <f t="shared" si="44"/>
        <v>3</v>
      </c>
      <c r="L204" s="35" t="str">
        <f t="shared" si="45"/>
        <v/>
      </c>
      <c r="M204" s="35" t="str">
        <f t="shared" si="46"/>
        <v/>
      </c>
      <c r="N204" s="35" t="str">
        <f t="shared" si="47"/>
        <v/>
      </c>
      <c r="O204" s="297">
        <f t="shared" si="48"/>
        <v>3</v>
      </c>
      <c r="Q204" s="35" t="str">
        <f t="shared" si="49"/>
        <v/>
      </c>
      <c r="R204" s="290" t="str">
        <f t="shared" si="50"/>
        <v/>
      </c>
      <c r="AB204" s="35" t="s">
        <v>126</v>
      </c>
      <c r="AC204" s="35">
        <f t="shared" si="52"/>
        <v>3</v>
      </c>
    </row>
    <row r="205" spans="1:29" ht="14.5" customHeight="1" x14ac:dyDescent="0.35">
      <c r="A205" s="35">
        <v>204</v>
      </c>
      <c r="B205" s="290" t="str">
        <f t="shared" si="51"/>
        <v/>
      </c>
      <c r="C205" s="298"/>
      <c r="H205" s="301">
        <v>5</v>
      </c>
      <c r="I205" s="297" t="str">
        <f t="shared" si="42"/>
        <v/>
      </c>
      <c r="J205" s="35" t="str">
        <f t="shared" si="43"/>
        <v/>
      </c>
      <c r="K205" s="35">
        <f t="shared" si="44"/>
        <v>3</v>
      </c>
      <c r="L205" s="35" t="str">
        <f t="shared" si="45"/>
        <v/>
      </c>
      <c r="M205" s="35" t="str">
        <f t="shared" si="46"/>
        <v/>
      </c>
      <c r="N205" s="35" t="str">
        <f t="shared" si="47"/>
        <v/>
      </c>
      <c r="O205" s="297">
        <f t="shared" si="48"/>
        <v>3</v>
      </c>
      <c r="Q205" s="35" t="str">
        <f t="shared" si="49"/>
        <v/>
      </c>
      <c r="R205" s="290" t="str">
        <f t="shared" si="50"/>
        <v/>
      </c>
      <c r="AB205" s="35" t="s">
        <v>126</v>
      </c>
      <c r="AC205" s="35">
        <f t="shared" si="52"/>
        <v>3</v>
      </c>
    </row>
    <row r="206" spans="1:29" ht="14.5" customHeight="1" x14ac:dyDescent="0.35">
      <c r="A206" s="35">
        <v>205</v>
      </c>
      <c r="B206" s="290" t="str">
        <f t="shared" si="51"/>
        <v/>
      </c>
      <c r="C206" s="298"/>
      <c r="I206" s="297" t="str">
        <f t="shared" si="42"/>
        <v/>
      </c>
      <c r="J206" s="35" t="str">
        <f t="shared" si="43"/>
        <v/>
      </c>
      <c r="K206" s="35">
        <f t="shared" si="44"/>
        <v>3</v>
      </c>
      <c r="L206" s="35" t="str">
        <f t="shared" si="45"/>
        <v/>
      </c>
      <c r="M206" s="35" t="str">
        <f t="shared" si="46"/>
        <v/>
      </c>
      <c r="N206" s="35" t="str">
        <f t="shared" si="47"/>
        <v/>
      </c>
      <c r="O206" s="297">
        <f t="shared" si="48"/>
        <v>3</v>
      </c>
      <c r="Q206" s="35" t="str">
        <f t="shared" si="49"/>
        <v/>
      </c>
      <c r="R206" s="290" t="str">
        <f t="shared" si="50"/>
        <v/>
      </c>
      <c r="AB206" s="35" t="s">
        <v>126</v>
      </c>
      <c r="AC206" s="35">
        <f t="shared" si="52"/>
        <v>3</v>
      </c>
    </row>
    <row r="207" spans="1:29" ht="14.5" customHeight="1" x14ac:dyDescent="0.35">
      <c r="A207" s="35">
        <v>206</v>
      </c>
      <c r="B207" s="290" t="str">
        <f t="shared" si="51"/>
        <v/>
      </c>
      <c r="C207" s="298"/>
      <c r="H207" s="301">
        <v>3</v>
      </c>
      <c r="I207" s="297" t="str">
        <f t="shared" si="42"/>
        <v/>
      </c>
      <c r="J207" s="35" t="str">
        <f t="shared" si="43"/>
        <v/>
      </c>
      <c r="K207" s="35">
        <f t="shared" si="44"/>
        <v>3</v>
      </c>
      <c r="L207" s="35" t="str">
        <f t="shared" si="45"/>
        <v/>
      </c>
      <c r="M207" s="35" t="str">
        <f t="shared" si="46"/>
        <v/>
      </c>
      <c r="N207" s="35" t="str">
        <f t="shared" si="47"/>
        <v/>
      </c>
      <c r="O207" s="297">
        <f t="shared" si="48"/>
        <v>3</v>
      </c>
      <c r="Q207" s="35" t="str">
        <f t="shared" si="49"/>
        <v/>
      </c>
      <c r="R207" s="290" t="str">
        <f t="shared" si="50"/>
        <v/>
      </c>
      <c r="AB207" s="35" t="s">
        <v>126</v>
      </c>
      <c r="AC207" s="35">
        <f t="shared" si="52"/>
        <v>3</v>
      </c>
    </row>
    <row r="208" spans="1:29" ht="14.5" customHeight="1" x14ac:dyDescent="0.35">
      <c r="A208" s="35">
        <v>207</v>
      </c>
      <c r="B208" s="290" t="str">
        <f t="shared" si="51"/>
        <v/>
      </c>
      <c r="C208" s="298"/>
      <c r="I208" s="297" t="str">
        <f t="shared" si="42"/>
        <v/>
      </c>
      <c r="J208" s="35" t="str">
        <f t="shared" si="43"/>
        <v/>
      </c>
      <c r="K208" s="35">
        <f t="shared" si="44"/>
        <v>3</v>
      </c>
      <c r="L208" s="35" t="str">
        <f t="shared" si="45"/>
        <v/>
      </c>
      <c r="M208" s="35" t="str">
        <f t="shared" si="46"/>
        <v/>
      </c>
      <c r="N208" s="35" t="str">
        <f t="shared" si="47"/>
        <v/>
      </c>
      <c r="O208" s="297">
        <f t="shared" si="48"/>
        <v>3</v>
      </c>
      <c r="Q208" s="35" t="str">
        <f t="shared" si="49"/>
        <v/>
      </c>
      <c r="R208" s="290" t="str">
        <f t="shared" si="50"/>
        <v/>
      </c>
      <c r="AB208" s="35" t="s">
        <v>126</v>
      </c>
      <c r="AC208" s="35">
        <f t="shared" si="52"/>
        <v>3</v>
      </c>
    </row>
    <row r="209" spans="1:29" ht="14.5" customHeight="1" x14ac:dyDescent="0.35">
      <c r="A209" s="35">
        <v>208</v>
      </c>
      <c r="B209" s="290" t="str">
        <f t="shared" si="51"/>
        <v/>
      </c>
      <c r="C209" s="298"/>
      <c r="H209" s="301">
        <v>5</v>
      </c>
      <c r="I209" s="297" t="str">
        <f t="shared" si="42"/>
        <v/>
      </c>
      <c r="J209" s="35" t="str">
        <f t="shared" si="43"/>
        <v/>
      </c>
      <c r="K209" s="35">
        <f t="shared" si="44"/>
        <v>3</v>
      </c>
      <c r="L209" s="35" t="str">
        <f t="shared" si="45"/>
        <v/>
      </c>
      <c r="M209" s="35" t="str">
        <f t="shared" si="46"/>
        <v/>
      </c>
      <c r="N209" s="35" t="str">
        <f t="shared" si="47"/>
        <v/>
      </c>
      <c r="O209" s="297">
        <f t="shared" si="48"/>
        <v>3</v>
      </c>
      <c r="Q209" s="35" t="str">
        <f t="shared" si="49"/>
        <v/>
      </c>
      <c r="R209" s="290" t="str">
        <f t="shared" si="50"/>
        <v/>
      </c>
      <c r="AB209" s="35" t="s">
        <v>126</v>
      </c>
      <c r="AC209" s="35">
        <f t="shared" si="52"/>
        <v>3</v>
      </c>
    </row>
    <row r="210" spans="1:29" ht="14.5" customHeight="1" x14ac:dyDescent="0.35">
      <c r="A210" s="35">
        <v>209</v>
      </c>
      <c r="B210" s="290" t="str">
        <f t="shared" si="51"/>
        <v/>
      </c>
      <c r="C210" s="298"/>
      <c r="I210" s="297" t="str">
        <f t="shared" si="42"/>
        <v/>
      </c>
      <c r="J210" s="35" t="str">
        <f t="shared" si="43"/>
        <v/>
      </c>
      <c r="K210" s="35">
        <f t="shared" si="44"/>
        <v>3</v>
      </c>
      <c r="L210" s="35" t="str">
        <f t="shared" si="45"/>
        <v/>
      </c>
      <c r="M210" s="35" t="str">
        <f t="shared" si="46"/>
        <v/>
      </c>
      <c r="N210" s="35" t="str">
        <f t="shared" si="47"/>
        <v/>
      </c>
      <c r="O210" s="297">
        <f t="shared" si="48"/>
        <v>3</v>
      </c>
      <c r="Q210" s="35" t="str">
        <f t="shared" si="49"/>
        <v/>
      </c>
      <c r="R210" s="290" t="str">
        <f t="shared" si="50"/>
        <v/>
      </c>
      <c r="AB210" s="35" t="s">
        <v>126</v>
      </c>
      <c r="AC210" s="35">
        <f t="shared" si="52"/>
        <v>3</v>
      </c>
    </row>
    <row r="211" spans="1:29" ht="14.5" customHeight="1" x14ac:dyDescent="0.35">
      <c r="A211" s="35">
        <v>210</v>
      </c>
      <c r="B211" s="290" t="str">
        <f t="shared" si="51"/>
        <v/>
      </c>
      <c r="C211" s="298"/>
      <c r="H211" s="301">
        <v>3</v>
      </c>
      <c r="I211" s="297" t="str">
        <f t="shared" si="42"/>
        <v/>
      </c>
      <c r="J211" s="35" t="str">
        <f t="shared" si="43"/>
        <v/>
      </c>
      <c r="K211" s="35">
        <f t="shared" si="44"/>
        <v>3</v>
      </c>
      <c r="L211" s="35" t="str">
        <f t="shared" si="45"/>
        <v/>
      </c>
      <c r="M211" s="35" t="str">
        <f t="shared" si="46"/>
        <v/>
      </c>
      <c r="N211" s="35" t="str">
        <f t="shared" si="47"/>
        <v/>
      </c>
      <c r="O211" s="297">
        <f t="shared" si="48"/>
        <v>3</v>
      </c>
      <c r="Q211" s="35" t="str">
        <f t="shared" si="49"/>
        <v/>
      </c>
      <c r="R211" s="290" t="str">
        <f t="shared" si="50"/>
        <v/>
      </c>
      <c r="AB211" s="35" t="s">
        <v>126</v>
      </c>
      <c r="AC211" s="35">
        <f t="shared" si="52"/>
        <v>3</v>
      </c>
    </row>
    <row r="212" spans="1:29" ht="14.5" customHeight="1" x14ac:dyDescent="0.35">
      <c r="A212" s="35">
        <v>211</v>
      </c>
      <c r="B212" s="290" t="str">
        <f t="shared" si="51"/>
        <v/>
      </c>
      <c r="C212" s="298"/>
      <c r="I212" s="297" t="str">
        <f t="shared" si="42"/>
        <v/>
      </c>
      <c r="J212" s="35" t="str">
        <f t="shared" si="43"/>
        <v/>
      </c>
      <c r="K212" s="35">
        <f t="shared" si="44"/>
        <v>3</v>
      </c>
      <c r="L212" s="35" t="str">
        <f t="shared" si="45"/>
        <v/>
      </c>
      <c r="M212" s="35" t="str">
        <f t="shared" si="46"/>
        <v/>
      </c>
      <c r="N212" s="35" t="str">
        <f t="shared" si="47"/>
        <v/>
      </c>
      <c r="O212" s="297">
        <f t="shared" si="48"/>
        <v>3</v>
      </c>
      <c r="Q212" s="35" t="str">
        <f t="shared" si="49"/>
        <v/>
      </c>
      <c r="R212" s="290" t="str">
        <f t="shared" si="50"/>
        <v/>
      </c>
      <c r="AB212" s="35" t="s">
        <v>126</v>
      </c>
      <c r="AC212" s="35">
        <f t="shared" si="52"/>
        <v>3</v>
      </c>
    </row>
    <row r="213" spans="1:29" ht="14.5" customHeight="1" x14ac:dyDescent="0.35">
      <c r="A213" s="35">
        <v>212</v>
      </c>
      <c r="B213" s="290" t="str">
        <f t="shared" si="51"/>
        <v/>
      </c>
      <c r="C213" s="298"/>
      <c r="H213" s="301">
        <v>3</v>
      </c>
      <c r="I213" s="297" t="str">
        <f t="shared" si="42"/>
        <v/>
      </c>
      <c r="J213" s="35" t="str">
        <f t="shared" si="43"/>
        <v/>
      </c>
      <c r="K213" s="35">
        <f t="shared" si="44"/>
        <v>3</v>
      </c>
      <c r="L213" s="35" t="str">
        <f t="shared" si="45"/>
        <v/>
      </c>
      <c r="M213" s="35" t="str">
        <f t="shared" si="46"/>
        <v/>
      </c>
      <c r="N213" s="35" t="str">
        <f t="shared" si="47"/>
        <v/>
      </c>
      <c r="O213" s="297">
        <f t="shared" si="48"/>
        <v>3</v>
      </c>
      <c r="Q213" s="35" t="str">
        <f t="shared" si="49"/>
        <v/>
      </c>
      <c r="R213" s="290" t="str">
        <f t="shared" si="50"/>
        <v/>
      </c>
      <c r="AB213" s="35" t="s">
        <v>126</v>
      </c>
      <c r="AC213" s="35">
        <f t="shared" si="52"/>
        <v>3</v>
      </c>
    </row>
    <row r="214" spans="1:29" ht="14.5" customHeight="1" x14ac:dyDescent="0.35">
      <c r="A214" s="35">
        <v>213</v>
      </c>
      <c r="B214" s="290" t="str">
        <f t="shared" si="51"/>
        <v/>
      </c>
      <c r="C214" s="298"/>
      <c r="I214" s="297" t="str">
        <f t="shared" si="42"/>
        <v/>
      </c>
      <c r="J214" s="35" t="str">
        <f t="shared" si="43"/>
        <v/>
      </c>
      <c r="K214" s="35">
        <f t="shared" si="44"/>
        <v>3</v>
      </c>
      <c r="L214" s="35" t="str">
        <f t="shared" si="45"/>
        <v/>
      </c>
      <c r="M214" s="35" t="str">
        <f t="shared" si="46"/>
        <v/>
      </c>
      <c r="N214" s="35" t="str">
        <f t="shared" si="47"/>
        <v/>
      </c>
      <c r="O214" s="297">
        <f t="shared" si="48"/>
        <v>3</v>
      </c>
      <c r="Q214" s="35" t="str">
        <f t="shared" si="49"/>
        <v/>
      </c>
      <c r="R214" s="290" t="str">
        <f t="shared" si="50"/>
        <v/>
      </c>
      <c r="AB214" s="35" t="s">
        <v>126</v>
      </c>
      <c r="AC214" s="35">
        <f t="shared" si="52"/>
        <v>3</v>
      </c>
    </row>
    <row r="215" spans="1:29" ht="14.5" customHeight="1" x14ac:dyDescent="0.35">
      <c r="A215" s="35">
        <v>214</v>
      </c>
      <c r="B215" s="290" t="str">
        <f t="shared" si="51"/>
        <v/>
      </c>
      <c r="C215" s="298"/>
      <c r="H215" s="301">
        <v>3</v>
      </c>
      <c r="I215" s="297" t="str">
        <f t="shared" si="42"/>
        <v/>
      </c>
      <c r="J215" s="35" t="str">
        <f t="shared" si="43"/>
        <v/>
      </c>
      <c r="K215" s="35">
        <f t="shared" si="44"/>
        <v>3</v>
      </c>
      <c r="L215" s="35" t="str">
        <f t="shared" si="45"/>
        <v/>
      </c>
      <c r="M215" s="35" t="str">
        <f t="shared" si="46"/>
        <v/>
      </c>
      <c r="N215" s="35" t="str">
        <f t="shared" si="47"/>
        <v/>
      </c>
      <c r="O215" s="297">
        <f t="shared" si="48"/>
        <v>3</v>
      </c>
      <c r="Q215" s="35" t="str">
        <f t="shared" si="49"/>
        <v/>
      </c>
      <c r="R215" s="290" t="str">
        <f t="shared" si="50"/>
        <v/>
      </c>
      <c r="AB215" s="35" t="s">
        <v>126</v>
      </c>
      <c r="AC215" s="35">
        <f t="shared" si="52"/>
        <v>3</v>
      </c>
    </row>
    <row r="216" spans="1:29" ht="14.5" customHeight="1" x14ac:dyDescent="0.35">
      <c r="A216" s="35">
        <v>215</v>
      </c>
      <c r="B216" s="290" t="str">
        <f t="shared" si="51"/>
        <v/>
      </c>
      <c r="C216" s="298"/>
      <c r="I216" s="297" t="str">
        <f t="shared" si="42"/>
        <v/>
      </c>
      <c r="J216" s="35" t="str">
        <f t="shared" si="43"/>
        <v/>
      </c>
      <c r="K216" s="35">
        <f t="shared" si="44"/>
        <v>3</v>
      </c>
      <c r="L216" s="35" t="str">
        <f t="shared" si="45"/>
        <v/>
      </c>
      <c r="M216" s="35" t="str">
        <f t="shared" si="46"/>
        <v/>
      </c>
      <c r="N216" s="35" t="str">
        <f t="shared" si="47"/>
        <v/>
      </c>
      <c r="O216" s="297">
        <f t="shared" si="48"/>
        <v>3</v>
      </c>
      <c r="Q216" s="35" t="str">
        <f t="shared" si="49"/>
        <v/>
      </c>
      <c r="R216" s="290" t="str">
        <f t="shared" si="50"/>
        <v/>
      </c>
      <c r="AB216" s="35" t="s">
        <v>126</v>
      </c>
      <c r="AC216" s="35">
        <f t="shared" si="52"/>
        <v>3</v>
      </c>
    </row>
    <row r="217" spans="1:29" ht="14.5" customHeight="1" x14ac:dyDescent="0.35">
      <c r="A217" s="35">
        <v>216</v>
      </c>
      <c r="B217" s="290" t="str">
        <f t="shared" si="51"/>
        <v/>
      </c>
      <c r="C217" s="298"/>
      <c r="H217" s="301">
        <v>4</v>
      </c>
      <c r="I217" s="297" t="str">
        <f t="shared" si="42"/>
        <v/>
      </c>
      <c r="J217" s="35" t="str">
        <f t="shared" si="43"/>
        <v/>
      </c>
      <c r="K217" s="35">
        <f t="shared" si="44"/>
        <v>3</v>
      </c>
      <c r="L217" s="35" t="str">
        <f t="shared" si="45"/>
        <v/>
      </c>
      <c r="M217" s="35" t="str">
        <f t="shared" si="46"/>
        <v/>
      </c>
      <c r="N217" s="35" t="str">
        <f t="shared" si="47"/>
        <v/>
      </c>
      <c r="O217" s="297">
        <f t="shared" si="48"/>
        <v>3</v>
      </c>
      <c r="Q217" s="35" t="str">
        <f t="shared" si="49"/>
        <v/>
      </c>
      <c r="R217" s="290" t="str">
        <f t="shared" si="50"/>
        <v/>
      </c>
      <c r="AB217" s="35" t="s">
        <v>126</v>
      </c>
      <c r="AC217" s="35">
        <f t="shared" si="52"/>
        <v>3</v>
      </c>
    </row>
    <row r="218" spans="1:29" ht="14.5" customHeight="1" x14ac:dyDescent="0.35">
      <c r="A218" s="35">
        <v>217</v>
      </c>
      <c r="B218" s="290" t="str">
        <f t="shared" si="51"/>
        <v/>
      </c>
      <c r="C218" s="298"/>
      <c r="I218" s="297" t="str">
        <f t="shared" si="42"/>
        <v/>
      </c>
      <c r="J218" s="35" t="str">
        <f t="shared" si="43"/>
        <v/>
      </c>
      <c r="K218" s="35">
        <f t="shared" si="44"/>
        <v>3</v>
      </c>
      <c r="L218" s="35" t="str">
        <f t="shared" si="45"/>
        <v/>
      </c>
      <c r="M218" s="35" t="str">
        <f t="shared" si="46"/>
        <v/>
      </c>
      <c r="N218" s="35" t="str">
        <f t="shared" si="47"/>
        <v/>
      </c>
      <c r="O218" s="297">
        <f t="shared" si="48"/>
        <v>3</v>
      </c>
      <c r="Q218" s="35" t="str">
        <f t="shared" si="49"/>
        <v/>
      </c>
      <c r="R218" s="290" t="str">
        <f t="shared" si="50"/>
        <v/>
      </c>
      <c r="AB218" s="35" t="s">
        <v>126</v>
      </c>
      <c r="AC218" s="35">
        <f t="shared" si="52"/>
        <v>3</v>
      </c>
    </row>
    <row r="219" spans="1:29" ht="14.5" customHeight="1" x14ac:dyDescent="0.35">
      <c r="A219" s="35">
        <v>218</v>
      </c>
      <c r="B219" s="290" t="str">
        <f t="shared" si="51"/>
        <v/>
      </c>
      <c r="C219" s="298"/>
      <c r="H219" s="301">
        <v>1</v>
      </c>
      <c r="I219" s="297" t="str">
        <f t="shared" si="42"/>
        <v/>
      </c>
      <c r="J219" s="35" t="str">
        <f t="shared" si="43"/>
        <v/>
      </c>
      <c r="K219" s="35">
        <f t="shared" si="44"/>
        <v>3</v>
      </c>
      <c r="L219" s="35" t="str">
        <f t="shared" si="45"/>
        <v/>
      </c>
      <c r="M219" s="35" t="str">
        <f t="shared" si="46"/>
        <v/>
      </c>
      <c r="N219" s="35" t="str">
        <f t="shared" si="47"/>
        <v/>
      </c>
      <c r="O219" s="297">
        <f t="shared" si="48"/>
        <v>3</v>
      </c>
      <c r="Q219" s="35" t="str">
        <f t="shared" si="49"/>
        <v/>
      </c>
      <c r="R219" s="290" t="str">
        <f t="shared" si="50"/>
        <v/>
      </c>
      <c r="AB219" s="35" t="s">
        <v>126</v>
      </c>
      <c r="AC219" s="35">
        <f t="shared" si="52"/>
        <v>3</v>
      </c>
    </row>
    <row r="220" spans="1:29" ht="14.5" customHeight="1" x14ac:dyDescent="0.35">
      <c r="A220" s="35">
        <v>219</v>
      </c>
      <c r="B220" s="290" t="str">
        <f t="shared" si="51"/>
        <v/>
      </c>
      <c r="C220" s="298"/>
      <c r="H220" s="301" t="s">
        <v>94</v>
      </c>
      <c r="I220" s="297" t="str">
        <f t="shared" si="42"/>
        <v/>
      </c>
      <c r="J220" s="35" t="str">
        <f t="shared" si="43"/>
        <v/>
      </c>
      <c r="K220" s="35">
        <f t="shared" si="44"/>
        <v>3</v>
      </c>
      <c r="L220" s="35" t="str">
        <f t="shared" si="45"/>
        <v/>
      </c>
      <c r="M220" s="35" t="str">
        <f t="shared" si="46"/>
        <v/>
      </c>
      <c r="N220" s="35" t="str">
        <f t="shared" si="47"/>
        <v/>
      </c>
      <c r="O220" s="297">
        <f t="shared" si="48"/>
        <v>3</v>
      </c>
      <c r="Q220" s="35" t="str">
        <f t="shared" si="49"/>
        <v/>
      </c>
      <c r="R220" s="290" t="str">
        <f t="shared" si="50"/>
        <v/>
      </c>
      <c r="AB220" s="35" t="s">
        <v>126</v>
      </c>
      <c r="AC220" s="35">
        <f t="shared" si="52"/>
        <v>3</v>
      </c>
    </row>
    <row r="221" spans="1:29" ht="14.5" customHeight="1" x14ac:dyDescent="0.35">
      <c r="A221" s="35">
        <v>220</v>
      </c>
      <c r="B221" s="290" t="str">
        <f t="shared" si="51"/>
        <v/>
      </c>
      <c r="C221" s="298"/>
      <c r="H221" s="301">
        <v>2</v>
      </c>
      <c r="I221" s="297" t="str">
        <f t="shared" si="42"/>
        <v/>
      </c>
      <c r="J221" s="35" t="str">
        <f t="shared" si="43"/>
        <v/>
      </c>
      <c r="K221" s="35">
        <f t="shared" si="44"/>
        <v>3</v>
      </c>
      <c r="L221" s="35" t="str">
        <f t="shared" si="45"/>
        <v/>
      </c>
      <c r="M221" s="35" t="str">
        <f t="shared" si="46"/>
        <v/>
      </c>
      <c r="N221" s="35" t="str">
        <f t="shared" si="47"/>
        <v/>
      </c>
      <c r="O221" s="297">
        <f t="shared" si="48"/>
        <v>3</v>
      </c>
      <c r="Q221" s="35" t="str">
        <f t="shared" si="49"/>
        <v/>
      </c>
      <c r="R221" s="290" t="str">
        <f t="shared" si="50"/>
        <v/>
      </c>
      <c r="AB221" s="35" t="s">
        <v>126</v>
      </c>
      <c r="AC221" s="35">
        <f t="shared" si="52"/>
        <v>3</v>
      </c>
    </row>
    <row r="222" spans="1:29" ht="14.5" customHeight="1" x14ac:dyDescent="0.35">
      <c r="A222" s="35">
        <v>221</v>
      </c>
      <c r="B222" s="290" t="str">
        <f t="shared" si="51"/>
        <v/>
      </c>
      <c r="C222" s="298"/>
      <c r="H222" s="301">
        <v>4</v>
      </c>
      <c r="I222" s="297" t="str">
        <f t="shared" si="42"/>
        <v/>
      </c>
      <c r="J222" s="35" t="str">
        <f t="shared" si="43"/>
        <v/>
      </c>
      <c r="K222" s="35">
        <f t="shared" si="44"/>
        <v>3</v>
      </c>
      <c r="L222" s="35" t="str">
        <f t="shared" si="45"/>
        <v/>
      </c>
      <c r="M222" s="35" t="str">
        <f t="shared" si="46"/>
        <v/>
      </c>
      <c r="N222" s="35" t="str">
        <f t="shared" si="47"/>
        <v/>
      </c>
      <c r="O222" s="297">
        <f t="shared" si="48"/>
        <v>3</v>
      </c>
      <c r="Q222" s="35" t="str">
        <f t="shared" si="49"/>
        <v/>
      </c>
      <c r="R222" s="290" t="str">
        <f t="shared" si="50"/>
        <v/>
      </c>
      <c r="AB222" s="35" t="s">
        <v>126</v>
      </c>
      <c r="AC222" s="35">
        <f t="shared" si="52"/>
        <v>3</v>
      </c>
    </row>
    <row r="223" spans="1:29" ht="14.5" customHeight="1" x14ac:dyDescent="0.35">
      <c r="A223" s="35">
        <v>222</v>
      </c>
      <c r="B223" s="290" t="str">
        <f t="shared" si="51"/>
        <v/>
      </c>
      <c r="C223" s="298"/>
      <c r="H223" s="301">
        <v>2</v>
      </c>
      <c r="I223" s="297" t="str">
        <f t="shared" si="42"/>
        <v/>
      </c>
      <c r="J223" s="35" t="str">
        <f t="shared" si="43"/>
        <v/>
      </c>
      <c r="K223" s="35">
        <f t="shared" si="44"/>
        <v>3</v>
      </c>
      <c r="L223" s="35" t="str">
        <f t="shared" si="45"/>
        <v/>
      </c>
      <c r="M223" s="35" t="str">
        <f t="shared" si="46"/>
        <v/>
      </c>
      <c r="N223" s="35" t="str">
        <f t="shared" si="47"/>
        <v/>
      </c>
      <c r="O223" s="297">
        <f t="shared" si="48"/>
        <v>3</v>
      </c>
      <c r="Q223" s="35" t="str">
        <f t="shared" si="49"/>
        <v/>
      </c>
      <c r="R223" s="290" t="str">
        <f t="shared" si="50"/>
        <v/>
      </c>
      <c r="AB223" s="35" t="s">
        <v>126</v>
      </c>
      <c r="AC223" s="35">
        <f t="shared" si="52"/>
        <v>3</v>
      </c>
    </row>
    <row r="224" spans="1:29" ht="14.5" customHeight="1" x14ac:dyDescent="0.35">
      <c r="A224" s="35">
        <v>223</v>
      </c>
      <c r="B224" s="290" t="str">
        <f t="shared" si="51"/>
        <v/>
      </c>
      <c r="C224" s="298"/>
      <c r="H224" s="301">
        <v>2</v>
      </c>
      <c r="I224" s="297" t="str">
        <f t="shared" si="42"/>
        <v/>
      </c>
      <c r="J224" s="35" t="str">
        <f t="shared" si="43"/>
        <v/>
      </c>
      <c r="K224" s="35">
        <f t="shared" si="44"/>
        <v>3</v>
      </c>
      <c r="L224" s="35" t="str">
        <f t="shared" si="45"/>
        <v/>
      </c>
      <c r="M224" s="35" t="str">
        <f t="shared" si="46"/>
        <v/>
      </c>
      <c r="N224" s="35" t="str">
        <f t="shared" si="47"/>
        <v/>
      </c>
      <c r="O224" s="297">
        <f t="shared" si="48"/>
        <v>3</v>
      </c>
      <c r="Q224" s="35" t="str">
        <f t="shared" si="49"/>
        <v/>
      </c>
      <c r="R224" s="290" t="str">
        <f t="shared" si="50"/>
        <v/>
      </c>
      <c r="AB224" s="35" t="s">
        <v>126</v>
      </c>
      <c r="AC224" s="35">
        <f t="shared" si="52"/>
        <v>3</v>
      </c>
    </row>
    <row r="225" spans="1:29" ht="14.5" customHeight="1" x14ac:dyDescent="0.35">
      <c r="A225" s="35">
        <v>224</v>
      </c>
      <c r="B225" s="290" t="str">
        <f t="shared" si="51"/>
        <v/>
      </c>
      <c r="C225" s="298"/>
      <c r="H225" s="301">
        <v>4</v>
      </c>
      <c r="I225" s="297" t="str">
        <f t="shared" si="42"/>
        <v/>
      </c>
      <c r="J225" s="35" t="str">
        <f t="shared" si="43"/>
        <v/>
      </c>
      <c r="K225" s="35">
        <f t="shared" si="44"/>
        <v>3</v>
      </c>
      <c r="L225" s="35" t="str">
        <f t="shared" si="45"/>
        <v/>
      </c>
      <c r="M225" s="35" t="str">
        <f t="shared" si="46"/>
        <v/>
      </c>
      <c r="N225" s="35" t="str">
        <f t="shared" si="47"/>
        <v/>
      </c>
      <c r="O225" s="297">
        <f t="shared" si="48"/>
        <v>3</v>
      </c>
      <c r="Q225" s="35" t="str">
        <f t="shared" si="49"/>
        <v/>
      </c>
      <c r="R225" s="290" t="str">
        <f t="shared" si="50"/>
        <v/>
      </c>
      <c r="AB225" s="35" t="s">
        <v>126</v>
      </c>
      <c r="AC225" s="35">
        <f t="shared" si="52"/>
        <v>3</v>
      </c>
    </row>
    <row r="226" spans="1:29" ht="14.5" customHeight="1" x14ac:dyDescent="0.35">
      <c r="A226" s="35">
        <v>225</v>
      </c>
      <c r="B226" s="290" t="str">
        <f t="shared" si="51"/>
        <v/>
      </c>
      <c r="C226" s="298"/>
      <c r="H226" s="301">
        <v>3</v>
      </c>
      <c r="I226" s="297" t="str">
        <f t="shared" si="42"/>
        <v/>
      </c>
      <c r="J226" s="35" t="str">
        <f t="shared" si="43"/>
        <v/>
      </c>
      <c r="K226" s="35">
        <f t="shared" si="44"/>
        <v>3</v>
      </c>
      <c r="L226" s="35" t="str">
        <f t="shared" si="45"/>
        <v/>
      </c>
      <c r="M226" s="35" t="str">
        <f t="shared" si="46"/>
        <v/>
      </c>
      <c r="N226" s="35" t="str">
        <f t="shared" si="47"/>
        <v/>
      </c>
      <c r="O226" s="297">
        <f t="shared" si="48"/>
        <v>3</v>
      </c>
      <c r="Q226" s="35" t="str">
        <f t="shared" si="49"/>
        <v/>
      </c>
      <c r="R226" s="290" t="str">
        <f t="shared" si="50"/>
        <v/>
      </c>
      <c r="AB226" s="35" t="s">
        <v>126</v>
      </c>
      <c r="AC226" s="35">
        <f t="shared" si="52"/>
        <v>3</v>
      </c>
    </row>
    <row r="227" spans="1:29" ht="14.5" customHeight="1" x14ac:dyDescent="0.35">
      <c r="A227" s="35">
        <v>226</v>
      </c>
      <c r="B227" s="290" t="str">
        <f t="shared" si="51"/>
        <v/>
      </c>
      <c r="C227" s="298"/>
      <c r="H227" s="301">
        <v>3</v>
      </c>
      <c r="I227" s="297" t="str">
        <f t="shared" si="42"/>
        <v/>
      </c>
      <c r="J227" s="35" t="str">
        <f t="shared" si="43"/>
        <v/>
      </c>
      <c r="K227" s="35">
        <f t="shared" si="44"/>
        <v>3</v>
      </c>
      <c r="L227" s="35" t="str">
        <f t="shared" si="45"/>
        <v/>
      </c>
      <c r="M227" s="35" t="str">
        <f t="shared" si="46"/>
        <v/>
      </c>
      <c r="N227" s="35" t="str">
        <f t="shared" si="47"/>
        <v/>
      </c>
      <c r="O227" s="297">
        <f t="shared" si="48"/>
        <v>3</v>
      </c>
      <c r="Q227" s="35" t="str">
        <f t="shared" si="49"/>
        <v/>
      </c>
      <c r="R227" s="290" t="str">
        <f t="shared" si="50"/>
        <v/>
      </c>
      <c r="AB227" s="35" t="s">
        <v>126</v>
      </c>
      <c r="AC227" s="35">
        <f t="shared" si="52"/>
        <v>3</v>
      </c>
    </row>
    <row r="228" spans="1:29" ht="14.5" customHeight="1" x14ac:dyDescent="0.35">
      <c r="A228" s="35">
        <v>227</v>
      </c>
      <c r="B228" s="290" t="str">
        <f t="shared" si="51"/>
        <v/>
      </c>
      <c r="C228" s="298"/>
      <c r="H228" s="301" t="s">
        <v>94</v>
      </c>
      <c r="I228" s="297" t="str">
        <f t="shared" si="42"/>
        <v/>
      </c>
      <c r="J228" s="35" t="str">
        <f t="shared" si="43"/>
        <v/>
      </c>
      <c r="K228" s="35">
        <f t="shared" si="44"/>
        <v>3</v>
      </c>
      <c r="L228" s="35" t="str">
        <f t="shared" si="45"/>
        <v/>
      </c>
      <c r="M228" s="35" t="str">
        <f t="shared" si="46"/>
        <v/>
      </c>
      <c r="N228" s="35" t="str">
        <f t="shared" si="47"/>
        <v/>
      </c>
      <c r="O228" s="297">
        <f t="shared" si="48"/>
        <v>3</v>
      </c>
      <c r="Q228" s="35" t="str">
        <f t="shared" si="49"/>
        <v/>
      </c>
      <c r="R228" s="290" t="str">
        <f t="shared" si="50"/>
        <v/>
      </c>
      <c r="AB228" s="35" t="s">
        <v>126</v>
      </c>
      <c r="AC228" s="35">
        <f t="shared" si="52"/>
        <v>3</v>
      </c>
    </row>
    <row r="229" spans="1:29" ht="14.5" customHeight="1" x14ac:dyDescent="0.35">
      <c r="A229" s="35">
        <v>228</v>
      </c>
      <c r="B229" s="290" t="str">
        <f t="shared" si="51"/>
        <v/>
      </c>
      <c r="C229" s="298"/>
      <c r="H229" s="301">
        <v>4</v>
      </c>
      <c r="I229" s="297" t="str">
        <f t="shared" si="42"/>
        <v/>
      </c>
      <c r="J229" s="35" t="str">
        <f t="shared" si="43"/>
        <v/>
      </c>
      <c r="K229" s="35">
        <f t="shared" si="44"/>
        <v>3</v>
      </c>
      <c r="L229" s="35" t="str">
        <f t="shared" si="45"/>
        <v/>
      </c>
      <c r="M229" s="35" t="str">
        <f t="shared" si="46"/>
        <v/>
      </c>
      <c r="N229" s="35" t="str">
        <f t="shared" si="47"/>
        <v/>
      </c>
      <c r="O229" s="297">
        <f t="shared" si="48"/>
        <v>3</v>
      </c>
      <c r="Q229" s="35" t="str">
        <f t="shared" si="49"/>
        <v/>
      </c>
      <c r="R229" s="290" t="str">
        <f t="shared" si="50"/>
        <v/>
      </c>
      <c r="AB229" s="35" t="s">
        <v>126</v>
      </c>
      <c r="AC229" s="35">
        <f t="shared" si="52"/>
        <v>3</v>
      </c>
    </row>
    <row r="230" spans="1:29" ht="14.5" customHeight="1" x14ac:dyDescent="0.35">
      <c r="A230" s="35">
        <v>229</v>
      </c>
      <c r="B230" s="290" t="str">
        <f t="shared" si="51"/>
        <v/>
      </c>
      <c r="C230" s="298"/>
      <c r="H230" s="301">
        <v>3</v>
      </c>
      <c r="I230" s="297" t="str">
        <f t="shared" si="42"/>
        <v/>
      </c>
      <c r="J230" s="35" t="str">
        <f t="shared" si="43"/>
        <v/>
      </c>
      <c r="K230" s="35">
        <f t="shared" si="44"/>
        <v>3</v>
      </c>
      <c r="L230" s="35" t="str">
        <f t="shared" si="45"/>
        <v/>
      </c>
      <c r="M230" s="35" t="str">
        <f t="shared" si="46"/>
        <v/>
      </c>
      <c r="N230" s="35" t="str">
        <f t="shared" si="47"/>
        <v/>
      </c>
      <c r="O230" s="297">
        <f t="shared" si="48"/>
        <v>3</v>
      </c>
      <c r="Q230" s="35" t="str">
        <f t="shared" si="49"/>
        <v/>
      </c>
      <c r="R230" s="290" t="str">
        <f t="shared" si="50"/>
        <v/>
      </c>
      <c r="AB230" s="35" t="s">
        <v>126</v>
      </c>
      <c r="AC230" s="35">
        <f t="shared" si="52"/>
        <v>3</v>
      </c>
    </row>
    <row r="231" spans="1:29" ht="14.5" customHeight="1" x14ac:dyDescent="0.35">
      <c r="A231" s="35">
        <v>230</v>
      </c>
      <c r="B231" s="290" t="str">
        <f t="shared" si="51"/>
        <v/>
      </c>
      <c r="C231" s="298"/>
      <c r="H231" s="301">
        <v>4</v>
      </c>
      <c r="I231" s="297" t="str">
        <f t="shared" si="42"/>
        <v/>
      </c>
      <c r="J231" s="35" t="str">
        <f t="shared" si="43"/>
        <v/>
      </c>
      <c r="K231" s="35">
        <f t="shared" si="44"/>
        <v>3</v>
      </c>
      <c r="L231" s="35" t="str">
        <f t="shared" si="45"/>
        <v/>
      </c>
      <c r="M231" s="35" t="str">
        <f t="shared" si="46"/>
        <v/>
      </c>
      <c r="N231" s="35" t="str">
        <f t="shared" si="47"/>
        <v/>
      </c>
      <c r="O231" s="297">
        <f t="shared" si="48"/>
        <v>3</v>
      </c>
      <c r="Q231" s="35" t="str">
        <f t="shared" si="49"/>
        <v/>
      </c>
      <c r="R231" s="290" t="str">
        <f t="shared" si="50"/>
        <v/>
      </c>
      <c r="AB231" s="35" t="s">
        <v>126</v>
      </c>
      <c r="AC231" s="35">
        <f t="shared" si="52"/>
        <v>3</v>
      </c>
    </row>
    <row r="232" spans="1:29" ht="14.5" customHeight="1" x14ac:dyDescent="0.35">
      <c r="A232" s="35">
        <v>231</v>
      </c>
      <c r="B232" s="290" t="str">
        <f t="shared" si="51"/>
        <v/>
      </c>
      <c r="C232" s="298"/>
      <c r="H232" s="301">
        <v>4</v>
      </c>
      <c r="I232" s="297" t="str">
        <f t="shared" si="42"/>
        <v/>
      </c>
      <c r="J232" s="35" t="str">
        <f t="shared" si="43"/>
        <v/>
      </c>
      <c r="K232" s="35">
        <f t="shared" si="44"/>
        <v>3</v>
      </c>
      <c r="L232" s="35" t="str">
        <f t="shared" si="45"/>
        <v/>
      </c>
      <c r="M232" s="35" t="str">
        <f t="shared" si="46"/>
        <v/>
      </c>
      <c r="N232" s="35" t="str">
        <f t="shared" si="47"/>
        <v/>
      </c>
      <c r="O232" s="297">
        <f t="shared" si="48"/>
        <v>3</v>
      </c>
      <c r="Q232" s="35" t="str">
        <f t="shared" si="49"/>
        <v/>
      </c>
      <c r="R232" s="290" t="str">
        <f t="shared" si="50"/>
        <v/>
      </c>
      <c r="AB232" s="35" t="s">
        <v>126</v>
      </c>
      <c r="AC232" s="35">
        <f t="shared" si="52"/>
        <v>3</v>
      </c>
    </row>
    <row r="233" spans="1:29" ht="14.5" customHeight="1" x14ac:dyDescent="0.35">
      <c r="A233" s="35">
        <v>232</v>
      </c>
      <c r="B233" s="290" t="str">
        <f t="shared" si="51"/>
        <v/>
      </c>
      <c r="C233" s="298"/>
      <c r="H233" s="301">
        <v>3</v>
      </c>
      <c r="I233" s="297" t="str">
        <f t="shared" si="42"/>
        <v/>
      </c>
      <c r="J233" s="35" t="str">
        <f t="shared" si="43"/>
        <v/>
      </c>
      <c r="K233" s="35">
        <f t="shared" si="44"/>
        <v>3</v>
      </c>
      <c r="L233" s="35" t="str">
        <f t="shared" si="45"/>
        <v/>
      </c>
      <c r="M233" s="35" t="str">
        <f t="shared" si="46"/>
        <v/>
      </c>
      <c r="N233" s="35" t="str">
        <f t="shared" si="47"/>
        <v/>
      </c>
      <c r="O233" s="297">
        <f t="shared" si="48"/>
        <v>3</v>
      </c>
      <c r="Q233" s="35" t="str">
        <f t="shared" si="49"/>
        <v/>
      </c>
      <c r="R233" s="290" t="str">
        <f t="shared" si="50"/>
        <v/>
      </c>
      <c r="AB233" s="35" t="s">
        <v>126</v>
      </c>
      <c r="AC233" s="35">
        <f t="shared" si="52"/>
        <v>3</v>
      </c>
    </row>
    <row r="234" spans="1:29" ht="14.5" customHeight="1" x14ac:dyDescent="0.35">
      <c r="A234" s="35">
        <v>233</v>
      </c>
      <c r="B234" s="290" t="str">
        <f t="shared" si="51"/>
        <v/>
      </c>
      <c r="C234" s="298"/>
      <c r="H234" s="301" t="s">
        <v>94</v>
      </c>
      <c r="I234" s="297" t="str">
        <f t="shared" si="42"/>
        <v/>
      </c>
      <c r="J234" s="35" t="str">
        <f t="shared" si="43"/>
        <v/>
      </c>
      <c r="K234" s="35">
        <f t="shared" si="44"/>
        <v>3</v>
      </c>
      <c r="L234" s="35" t="str">
        <f t="shared" si="45"/>
        <v/>
      </c>
      <c r="M234" s="35" t="str">
        <f t="shared" si="46"/>
        <v/>
      </c>
      <c r="N234" s="35" t="str">
        <f t="shared" si="47"/>
        <v/>
      </c>
      <c r="O234" s="297">
        <f t="shared" si="48"/>
        <v>3</v>
      </c>
      <c r="Q234" s="35" t="str">
        <f t="shared" si="49"/>
        <v/>
      </c>
      <c r="R234" s="290" t="str">
        <f t="shared" si="50"/>
        <v/>
      </c>
      <c r="AB234" s="35" t="s">
        <v>126</v>
      </c>
      <c r="AC234" s="35">
        <f t="shared" si="52"/>
        <v>3</v>
      </c>
    </row>
    <row r="235" spans="1:29" ht="14.5" customHeight="1" x14ac:dyDescent="0.35">
      <c r="A235" s="35">
        <v>234</v>
      </c>
      <c r="B235" s="290" t="str">
        <f t="shared" si="51"/>
        <v/>
      </c>
      <c r="C235" s="298"/>
      <c r="H235" s="301">
        <v>3</v>
      </c>
      <c r="I235" s="297" t="str">
        <f t="shared" si="42"/>
        <v/>
      </c>
      <c r="J235" s="35" t="str">
        <f t="shared" si="43"/>
        <v/>
      </c>
      <c r="K235" s="35">
        <f t="shared" si="44"/>
        <v>3</v>
      </c>
      <c r="L235" s="35" t="str">
        <f t="shared" si="45"/>
        <v/>
      </c>
      <c r="M235" s="35" t="str">
        <f t="shared" si="46"/>
        <v/>
      </c>
      <c r="N235" s="35" t="str">
        <f t="shared" si="47"/>
        <v/>
      </c>
      <c r="O235" s="297">
        <f t="shared" si="48"/>
        <v>3</v>
      </c>
      <c r="Q235" s="35" t="str">
        <f t="shared" si="49"/>
        <v/>
      </c>
      <c r="R235" s="290" t="str">
        <f t="shared" si="50"/>
        <v/>
      </c>
      <c r="AB235" s="35" t="s">
        <v>126</v>
      </c>
      <c r="AC235" s="35">
        <f t="shared" si="52"/>
        <v>3</v>
      </c>
    </row>
    <row r="236" spans="1:29" ht="14.5" customHeight="1" x14ac:dyDescent="0.35">
      <c r="A236" s="35">
        <v>235</v>
      </c>
      <c r="B236" s="290" t="str">
        <f t="shared" si="51"/>
        <v/>
      </c>
      <c r="C236" s="298"/>
      <c r="H236" s="301">
        <v>4</v>
      </c>
      <c r="I236" s="297" t="str">
        <f t="shared" si="42"/>
        <v/>
      </c>
      <c r="J236" s="35" t="str">
        <f t="shared" si="43"/>
        <v/>
      </c>
      <c r="K236" s="35">
        <f t="shared" si="44"/>
        <v>3</v>
      </c>
      <c r="L236" s="35" t="str">
        <f t="shared" si="45"/>
        <v/>
      </c>
      <c r="M236" s="35" t="str">
        <f t="shared" si="46"/>
        <v/>
      </c>
      <c r="N236" s="35" t="str">
        <f t="shared" si="47"/>
        <v/>
      </c>
      <c r="O236" s="297">
        <f t="shared" si="48"/>
        <v>3</v>
      </c>
      <c r="Q236" s="35" t="str">
        <f t="shared" si="49"/>
        <v/>
      </c>
      <c r="R236" s="290" t="str">
        <f t="shared" si="50"/>
        <v/>
      </c>
      <c r="AB236" s="35" t="s">
        <v>126</v>
      </c>
      <c r="AC236" s="35">
        <f t="shared" si="52"/>
        <v>3</v>
      </c>
    </row>
    <row r="237" spans="1:29" ht="14.5" customHeight="1" x14ac:dyDescent="0.35">
      <c r="A237" s="35">
        <v>236</v>
      </c>
      <c r="B237" s="290" t="str">
        <f t="shared" si="51"/>
        <v/>
      </c>
      <c r="C237" s="298"/>
      <c r="H237" s="301">
        <v>4</v>
      </c>
      <c r="I237" s="297" t="str">
        <f t="shared" si="42"/>
        <v/>
      </c>
      <c r="J237" s="35" t="str">
        <f t="shared" si="43"/>
        <v/>
      </c>
      <c r="K237" s="35">
        <f t="shared" si="44"/>
        <v>3</v>
      </c>
      <c r="L237" s="35" t="str">
        <f t="shared" si="45"/>
        <v/>
      </c>
      <c r="M237" s="35" t="str">
        <f t="shared" si="46"/>
        <v/>
      </c>
      <c r="N237" s="35" t="str">
        <f t="shared" si="47"/>
        <v/>
      </c>
      <c r="O237" s="297">
        <f t="shared" si="48"/>
        <v>3</v>
      </c>
      <c r="Q237" s="35" t="str">
        <f t="shared" si="49"/>
        <v/>
      </c>
      <c r="R237" s="290" t="str">
        <f t="shared" si="50"/>
        <v/>
      </c>
      <c r="AB237" s="35" t="s">
        <v>126</v>
      </c>
      <c r="AC237" s="35">
        <f t="shared" si="52"/>
        <v>3</v>
      </c>
    </row>
    <row r="238" spans="1:29" ht="14.5" customHeight="1" x14ac:dyDescent="0.35">
      <c r="A238" s="35">
        <v>237</v>
      </c>
      <c r="B238" s="290" t="str">
        <f t="shared" si="51"/>
        <v/>
      </c>
      <c r="C238" s="298"/>
      <c r="H238" s="301">
        <v>4</v>
      </c>
      <c r="I238" s="297" t="str">
        <f t="shared" si="42"/>
        <v/>
      </c>
      <c r="J238" s="35" t="str">
        <f t="shared" si="43"/>
        <v/>
      </c>
      <c r="K238" s="35">
        <f t="shared" si="44"/>
        <v>3</v>
      </c>
      <c r="L238" s="35" t="str">
        <f t="shared" si="45"/>
        <v/>
      </c>
      <c r="M238" s="35" t="str">
        <f t="shared" si="46"/>
        <v/>
      </c>
      <c r="N238" s="35" t="str">
        <f t="shared" si="47"/>
        <v/>
      </c>
      <c r="O238" s="297">
        <f t="shared" si="48"/>
        <v>3</v>
      </c>
      <c r="Q238" s="35" t="str">
        <f t="shared" si="49"/>
        <v/>
      </c>
      <c r="R238" s="290" t="str">
        <f t="shared" si="50"/>
        <v/>
      </c>
      <c r="AB238" s="35" t="s">
        <v>126</v>
      </c>
      <c r="AC238" s="35">
        <f t="shared" si="52"/>
        <v>3</v>
      </c>
    </row>
    <row r="239" spans="1:29" ht="14.5" customHeight="1" x14ac:dyDescent="0.35">
      <c r="A239" s="35">
        <v>238</v>
      </c>
      <c r="B239" s="290" t="str">
        <f t="shared" si="51"/>
        <v/>
      </c>
      <c r="C239" s="298"/>
      <c r="H239" s="301">
        <v>5</v>
      </c>
      <c r="I239" s="297" t="str">
        <f t="shared" si="42"/>
        <v/>
      </c>
      <c r="J239" s="35" t="str">
        <f t="shared" si="43"/>
        <v/>
      </c>
      <c r="K239" s="35">
        <f t="shared" si="44"/>
        <v>3</v>
      </c>
      <c r="L239" s="35" t="str">
        <f t="shared" si="45"/>
        <v/>
      </c>
      <c r="M239" s="35" t="str">
        <f t="shared" si="46"/>
        <v/>
      </c>
      <c r="N239" s="35" t="str">
        <f t="shared" si="47"/>
        <v/>
      </c>
      <c r="O239" s="297">
        <f t="shared" si="48"/>
        <v>3</v>
      </c>
      <c r="Q239" s="35" t="str">
        <f t="shared" si="49"/>
        <v/>
      </c>
      <c r="R239" s="290" t="str">
        <f t="shared" si="50"/>
        <v/>
      </c>
      <c r="AB239" s="35" t="s">
        <v>126</v>
      </c>
      <c r="AC239" s="35">
        <f t="shared" si="52"/>
        <v>3</v>
      </c>
    </row>
    <row r="240" spans="1:29" ht="14.5" customHeight="1" x14ac:dyDescent="0.35">
      <c r="A240" s="35">
        <v>239</v>
      </c>
      <c r="B240" s="290" t="str">
        <f t="shared" si="51"/>
        <v/>
      </c>
      <c r="C240" s="298"/>
      <c r="H240" s="301">
        <v>4</v>
      </c>
      <c r="I240" s="297" t="str">
        <f t="shared" si="42"/>
        <v/>
      </c>
      <c r="J240" s="35" t="str">
        <f t="shared" si="43"/>
        <v/>
      </c>
      <c r="K240" s="35">
        <f t="shared" si="44"/>
        <v>3</v>
      </c>
      <c r="L240" s="35" t="str">
        <f t="shared" si="45"/>
        <v/>
      </c>
      <c r="M240" s="35" t="str">
        <f t="shared" si="46"/>
        <v/>
      </c>
      <c r="N240" s="35" t="str">
        <f t="shared" si="47"/>
        <v/>
      </c>
      <c r="O240" s="297">
        <f t="shared" si="48"/>
        <v>3</v>
      </c>
      <c r="Q240" s="35" t="str">
        <f t="shared" si="49"/>
        <v/>
      </c>
      <c r="R240" s="290" t="str">
        <f t="shared" si="50"/>
        <v/>
      </c>
      <c r="AB240" s="35" t="s">
        <v>126</v>
      </c>
      <c r="AC240" s="35">
        <f t="shared" si="52"/>
        <v>3</v>
      </c>
    </row>
    <row r="241" spans="1:29" ht="14.5" customHeight="1" x14ac:dyDescent="0.35">
      <c r="A241" s="35">
        <v>240</v>
      </c>
      <c r="B241" s="290" t="str">
        <f t="shared" si="51"/>
        <v/>
      </c>
      <c r="C241" s="298"/>
      <c r="H241" s="301">
        <v>4</v>
      </c>
      <c r="I241" s="297" t="str">
        <f t="shared" si="42"/>
        <v/>
      </c>
      <c r="J241" s="35" t="str">
        <f t="shared" si="43"/>
        <v/>
      </c>
      <c r="K241" s="35">
        <f t="shared" si="44"/>
        <v>3</v>
      </c>
      <c r="L241" s="35" t="str">
        <f t="shared" si="45"/>
        <v/>
      </c>
      <c r="M241" s="35" t="str">
        <f t="shared" si="46"/>
        <v/>
      </c>
      <c r="N241" s="35" t="str">
        <f t="shared" si="47"/>
        <v/>
      </c>
      <c r="O241" s="297">
        <f t="shared" si="48"/>
        <v>3</v>
      </c>
      <c r="Q241" s="35" t="str">
        <f t="shared" si="49"/>
        <v/>
      </c>
      <c r="R241" s="290" t="str">
        <f t="shared" si="50"/>
        <v/>
      </c>
      <c r="AB241" s="35" t="s">
        <v>126</v>
      </c>
      <c r="AC241" s="35">
        <f t="shared" si="52"/>
        <v>3</v>
      </c>
    </row>
    <row r="242" spans="1:29" ht="14.5" customHeight="1" x14ac:dyDescent="0.35">
      <c r="A242" s="35">
        <v>241</v>
      </c>
      <c r="B242" s="290" t="str">
        <f t="shared" si="51"/>
        <v/>
      </c>
      <c r="C242" s="298"/>
      <c r="H242" s="301">
        <v>3</v>
      </c>
      <c r="I242" s="297" t="str">
        <f t="shared" si="42"/>
        <v/>
      </c>
      <c r="J242" s="35" t="str">
        <f t="shared" si="43"/>
        <v/>
      </c>
      <c r="K242" s="35">
        <f t="shared" si="44"/>
        <v>3</v>
      </c>
      <c r="L242" s="35" t="str">
        <f t="shared" si="45"/>
        <v/>
      </c>
      <c r="M242" s="35" t="str">
        <f t="shared" si="46"/>
        <v/>
      </c>
      <c r="N242" s="35" t="str">
        <f t="shared" si="47"/>
        <v/>
      </c>
      <c r="O242" s="297">
        <f t="shared" si="48"/>
        <v>3</v>
      </c>
      <c r="Q242" s="35" t="str">
        <f t="shared" si="49"/>
        <v/>
      </c>
      <c r="R242" s="290" t="str">
        <f t="shared" si="50"/>
        <v/>
      </c>
      <c r="AB242" s="35" t="s">
        <v>126</v>
      </c>
      <c r="AC242" s="35">
        <f t="shared" si="52"/>
        <v>3</v>
      </c>
    </row>
    <row r="243" spans="1:29" ht="14.5" customHeight="1" x14ac:dyDescent="0.35">
      <c r="A243" s="35">
        <v>242</v>
      </c>
      <c r="B243" s="290" t="str">
        <f t="shared" si="51"/>
        <v/>
      </c>
      <c r="C243" s="298"/>
      <c r="H243" s="301" t="s">
        <v>94</v>
      </c>
      <c r="I243" s="297" t="str">
        <f t="shared" ref="I243:I306" si="53">IF(AND(LEN(C243)=1,LEN(D243)=0),1,"")</f>
        <v/>
      </c>
      <c r="J243" s="35" t="str">
        <f t="shared" ref="J243:J306" si="54">IF(AND(LEN(C243)=1,LEN(D243)=1,LEN(E243)=0,LEN(F243)=0),2,"")</f>
        <v/>
      </c>
      <c r="K243" s="35">
        <f t="shared" ref="K243:K306" si="55">IF(AND(LEN(C243)=0,LEN(E243)=0),3,"")</f>
        <v>3</v>
      </c>
      <c r="L243" s="35" t="str">
        <f t="shared" ref="L243:L306" si="56">IF(AND(LEN(C243)&gt;0,LEN(D243&gt;0),LEN(E243)&gt;0,LEN(F243)=0,H243="N/A"),4,"")</f>
        <v/>
      </c>
      <c r="M243" s="35" t="str">
        <f t="shared" ref="M243:M306" si="57">IF(AND(LEN(C243)&gt;0,LEN(D243&gt;0),LEN(E243)&gt;0,LEN(F243)=0,H243&gt;0,H243&lt;6),5,"")</f>
        <v/>
      </c>
      <c r="N243" s="35" t="str">
        <f t="shared" ref="N243:N306" si="58">IF(AND(LEN(C243)&gt;0,LEN(D243&gt;0),LEN(E243)&gt;0,LEN(F243)&gt;0,H243&gt;0,H243&lt;6),6,"")</f>
        <v/>
      </c>
      <c r="O243" s="297">
        <f t="shared" ref="O243:O306" si="59">SUM(I243:N243)</f>
        <v>3</v>
      </c>
      <c r="Q243" s="35" t="str">
        <f t="shared" ref="Q243:Q306" si="60">IF(LEN(E243)&gt;0,TEXT(E243,"00"),"")</f>
        <v/>
      </c>
      <c r="R243" s="290" t="str">
        <f t="shared" ref="R243:R306" si="61">IF(O243=1,C243,IF(O243=2,C243&amp;"."&amp;D243,IF(O243=3,"",IF(O243=4,C243&amp;"."&amp;D243&amp;"."&amp;Q243,IF(O243=5,C243&amp;"."&amp;D243&amp;"."&amp;Q243,IF(O243=6,C243&amp;"."&amp;D243&amp;"."&amp;Q243&amp;F243,""))))))</f>
        <v/>
      </c>
      <c r="AB243" s="35" t="s">
        <v>126</v>
      </c>
      <c r="AC243" s="35">
        <f t="shared" si="52"/>
        <v>3</v>
      </c>
    </row>
    <row r="244" spans="1:29" ht="14.5" customHeight="1" x14ac:dyDescent="0.35">
      <c r="A244" s="35">
        <v>243</v>
      </c>
      <c r="B244" s="290" t="str">
        <f t="shared" si="51"/>
        <v/>
      </c>
      <c r="C244" s="298"/>
      <c r="H244" s="301">
        <v>5</v>
      </c>
      <c r="I244" s="297" t="str">
        <f t="shared" si="53"/>
        <v/>
      </c>
      <c r="J244" s="35" t="str">
        <f t="shared" si="54"/>
        <v/>
      </c>
      <c r="K244" s="35">
        <f t="shared" si="55"/>
        <v>3</v>
      </c>
      <c r="L244" s="35" t="str">
        <f t="shared" si="56"/>
        <v/>
      </c>
      <c r="M244" s="35" t="str">
        <f t="shared" si="57"/>
        <v/>
      </c>
      <c r="N244" s="35" t="str">
        <f t="shared" si="58"/>
        <v/>
      </c>
      <c r="O244" s="297">
        <f t="shared" si="59"/>
        <v>3</v>
      </c>
      <c r="Q244" s="35" t="str">
        <f t="shared" si="60"/>
        <v/>
      </c>
      <c r="R244" s="290" t="str">
        <f t="shared" si="61"/>
        <v/>
      </c>
      <c r="T244" s="35" t="s">
        <v>193</v>
      </c>
      <c r="AB244" s="35" t="s">
        <v>126</v>
      </c>
      <c r="AC244" s="35">
        <f t="shared" si="52"/>
        <v>3</v>
      </c>
    </row>
    <row r="245" spans="1:29" ht="14.5" customHeight="1" x14ac:dyDescent="0.35">
      <c r="A245" s="35">
        <v>244</v>
      </c>
      <c r="B245" s="290" t="str">
        <f t="shared" si="51"/>
        <v/>
      </c>
      <c r="C245" s="298"/>
      <c r="H245" s="301">
        <v>4</v>
      </c>
      <c r="I245" s="297" t="str">
        <f t="shared" si="53"/>
        <v/>
      </c>
      <c r="J245" s="35" t="str">
        <f t="shared" si="54"/>
        <v/>
      </c>
      <c r="K245" s="35">
        <f t="shared" si="55"/>
        <v>3</v>
      </c>
      <c r="L245" s="35" t="str">
        <f t="shared" si="56"/>
        <v/>
      </c>
      <c r="M245" s="35" t="str">
        <f t="shared" si="57"/>
        <v/>
      </c>
      <c r="N245" s="35" t="str">
        <f t="shared" si="58"/>
        <v/>
      </c>
      <c r="O245" s="297">
        <f t="shared" si="59"/>
        <v>3</v>
      </c>
      <c r="Q245" s="35" t="str">
        <f t="shared" si="60"/>
        <v/>
      </c>
      <c r="R245" s="290" t="str">
        <f t="shared" si="61"/>
        <v/>
      </c>
      <c r="AB245" s="35" t="s">
        <v>126</v>
      </c>
      <c r="AC245" s="35">
        <f t="shared" si="52"/>
        <v>3</v>
      </c>
    </row>
    <row r="246" spans="1:29" ht="14.5" customHeight="1" x14ac:dyDescent="0.35">
      <c r="A246" s="35">
        <v>245</v>
      </c>
      <c r="B246" s="290" t="str">
        <f t="shared" si="51"/>
        <v/>
      </c>
      <c r="C246" s="298"/>
      <c r="H246" s="301">
        <v>3</v>
      </c>
      <c r="I246" s="297" t="str">
        <f t="shared" si="53"/>
        <v/>
      </c>
      <c r="J246" s="35" t="str">
        <f t="shared" si="54"/>
        <v/>
      </c>
      <c r="K246" s="35">
        <f t="shared" si="55"/>
        <v>3</v>
      </c>
      <c r="L246" s="35" t="str">
        <f t="shared" si="56"/>
        <v/>
      </c>
      <c r="M246" s="35" t="str">
        <f t="shared" si="57"/>
        <v/>
      </c>
      <c r="N246" s="35" t="str">
        <f t="shared" si="58"/>
        <v/>
      </c>
      <c r="O246" s="297">
        <f t="shared" si="59"/>
        <v>3</v>
      </c>
      <c r="Q246" s="35" t="str">
        <f t="shared" si="60"/>
        <v/>
      </c>
      <c r="R246" s="290" t="str">
        <f t="shared" si="61"/>
        <v/>
      </c>
      <c r="AB246" s="35" t="s">
        <v>126</v>
      </c>
      <c r="AC246" s="35">
        <f t="shared" si="52"/>
        <v>3</v>
      </c>
    </row>
    <row r="247" spans="1:29" ht="14.5" customHeight="1" x14ac:dyDescent="0.35">
      <c r="A247" s="35">
        <v>246</v>
      </c>
      <c r="B247" s="290" t="str">
        <f t="shared" si="51"/>
        <v/>
      </c>
      <c r="C247" s="298"/>
      <c r="H247" s="301">
        <v>5</v>
      </c>
      <c r="I247" s="297" t="str">
        <f t="shared" si="53"/>
        <v/>
      </c>
      <c r="J247" s="35" t="str">
        <f t="shared" si="54"/>
        <v/>
      </c>
      <c r="K247" s="35">
        <f t="shared" si="55"/>
        <v>3</v>
      </c>
      <c r="L247" s="35" t="str">
        <f t="shared" si="56"/>
        <v/>
      </c>
      <c r="M247" s="35" t="str">
        <f t="shared" si="57"/>
        <v/>
      </c>
      <c r="N247" s="35" t="str">
        <f t="shared" si="58"/>
        <v/>
      </c>
      <c r="O247" s="297">
        <f t="shared" si="59"/>
        <v>3</v>
      </c>
      <c r="Q247" s="35" t="str">
        <f t="shared" si="60"/>
        <v/>
      </c>
      <c r="R247" s="290" t="str">
        <f t="shared" si="61"/>
        <v/>
      </c>
      <c r="AB247" s="35" t="s">
        <v>126</v>
      </c>
      <c r="AC247" s="35">
        <f t="shared" si="52"/>
        <v>3</v>
      </c>
    </row>
    <row r="248" spans="1:29" ht="14.5" customHeight="1" x14ac:dyDescent="0.35">
      <c r="A248" s="35">
        <v>247</v>
      </c>
      <c r="B248" s="290" t="str">
        <f t="shared" si="51"/>
        <v/>
      </c>
      <c r="C248" s="298"/>
      <c r="H248" s="301">
        <v>3</v>
      </c>
      <c r="I248" s="297" t="str">
        <f t="shared" si="53"/>
        <v/>
      </c>
      <c r="J248" s="35" t="str">
        <f t="shared" si="54"/>
        <v/>
      </c>
      <c r="K248" s="35">
        <f t="shared" si="55"/>
        <v>3</v>
      </c>
      <c r="L248" s="35" t="str">
        <f t="shared" si="56"/>
        <v/>
      </c>
      <c r="M248" s="35" t="str">
        <f t="shared" si="57"/>
        <v/>
      </c>
      <c r="N248" s="35" t="str">
        <f t="shared" si="58"/>
        <v/>
      </c>
      <c r="O248" s="297">
        <f t="shared" si="59"/>
        <v>3</v>
      </c>
      <c r="Q248" s="35" t="str">
        <f t="shared" si="60"/>
        <v/>
      </c>
      <c r="R248" s="290" t="str">
        <f t="shared" si="61"/>
        <v/>
      </c>
      <c r="AB248" s="35" t="s">
        <v>126</v>
      </c>
      <c r="AC248" s="35">
        <f t="shared" si="52"/>
        <v>3</v>
      </c>
    </row>
    <row r="249" spans="1:29" ht="14.5" customHeight="1" x14ac:dyDescent="0.35">
      <c r="A249" s="35">
        <v>248</v>
      </c>
      <c r="B249" s="290" t="str">
        <f t="shared" si="51"/>
        <v/>
      </c>
      <c r="C249" s="298"/>
      <c r="H249" s="301">
        <v>4</v>
      </c>
      <c r="I249" s="297" t="str">
        <f t="shared" si="53"/>
        <v/>
      </c>
      <c r="J249" s="35" t="str">
        <f t="shared" si="54"/>
        <v/>
      </c>
      <c r="K249" s="35">
        <f t="shared" si="55"/>
        <v>3</v>
      </c>
      <c r="L249" s="35" t="str">
        <f t="shared" si="56"/>
        <v/>
      </c>
      <c r="M249" s="35" t="str">
        <f t="shared" si="57"/>
        <v/>
      </c>
      <c r="N249" s="35" t="str">
        <f t="shared" si="58"/>
        <v/>
      </c>
      <c r="O249" s="297">
        <f t="shared" si="59"/>
        <v>3</v>
      </c>
      <c r="Q249" s="35" t="str">
        <f t="shared" si="60"/>
        <v/>
      </c>
      <c r="R249" s="290" t="str">
        <f t="shared" si="61"/>
        <v/>
      </c>
      <c r="AB249" s="35" t="s">
        <v>126</v>
      </c>
      <c r="AC249" s="35">
        <f t="shared" si="52"/>
        <v>3</v>
      </c>
    </row>
    <row r="250" spans="1:29" ht="14.5" customHeight="1" x14ac:dyDescent="0.35">
      <c r="A250" s="35">
        <v>249</v>
      </c>
      <c r="B250" s="290" t="str">
        <f t="shared" si="51"/>
        <v/>
      </c>
      <c r="C250" s="298"/>
      <c r="H250" s="301">
        <v>3</v>
      </c>
      <c r="I250" s="297" t="str">
        <f t="shared" si="53"/>
        <v/>
      </c>
      <c r="J250" s="35" t="str">
        <f t="shared" si="54"/>
        <v/>
      </c>
      <c r="K250" s="35">
        <f t="shared" si="55"/>
        <v>3</v>
      </c>
      <c r="L250" s="35" t="str">
        <f t="shared" si="56"/>
        <v/>
      </c>
      <c r="M250" s="35" t="str">
        <f t="shared" si="57"/>
        <v/>
      </c>
      <c r="N250" s="35" t="str">
        <f t="shared" si="58"/>
        <v/>
      </c>
      <c r="O250" s="297">
        <f t="shared" si="59"/>
        <v>3</v>
      </c>
      <c r="Q250" s="35" t="str">
        <f t="shared" si="60"/>
        <v/>
      </c>
      <c r="R250" s="290" t="str">
        <f t="shared" si="61"/>
        <v/>
      </c>
      <c r="AB250" s="35" t="s">
        <v>126</v>
      </c>
      <c r="AC250" s="35">
        <f t="shared" si="52"/>
        <v>3</v>
      </c>
    </row>
    <row r="251" spans="1:29" ht="14.5" customHeight="1" x14ac:dyDescent="0.35">
      <c r="A251" s="35">
        <v>250</v>
      </c>
      <c r="B251" s="290" t="str">
        <f t="shared" si="51"/>
        <v/>
      </c>
      <c r="C251" s="298"/>
      <c r="H251" s="301">
        <v>5</v>
      </c>
      <c r="I251" s="297" t="str">
        <f t="shared" si="53"/>
        <v/>
      </c>
      <c r="J251" s="35" t="str">
        <f t="shared" si="54"/>
        <v/>
      </c>
      <c r="K251" s="35">
        <f t="shared" si="55"/>
        <v>3</v>
      </c>
      <c r="L251" s="35" t="str">
        <f t="shared" si="56"/>
        <v/>
      </c>
      <c r="M251" s="35" t="str">
        <f t="shared" si="57"/>
        <v/>
      </c>
      <c r="N251" s="35" t="str">
        <f t="shared" si="58"/>
        <v/>
      </c>
      <c r="O251" s="297">
        <f t="shared" si="59"/>
        <v>3</v>
      </c>
      <c r="Q251" s="35" t="str">
        <f t="shared" si="60"/>
        <v/>
      </c>
      <c r="R251" s="290" t="str">
        <f t="shared" si="61"/>
        <v/>
      </c>
      <c r="AB251" s="35" t="s">
        <v>126</v>
      </c>
      <c r="AC251" s="35">
        <f t="shared" si="52"/>
        <v>3</v>
      </c>
    </row>
    <row r="252" spans="1:29" ht="14.5" customHeight="1" x14ac:dyDescent="0.35">
      <c r="A252" s="35">
        <v>251</v>
      </c>
      <c r="B252" s="290" t="str">
        <f t="shared" si="51"/>
        <v/>
      </c>
      <c r="C252" s="298"/>
      <c r="H252" s="301">
        <v>4</v>
      </c>
      <c r="I252" s="297" t="str">
        <f t="shared" si="53"/>
        <v/>
      </c>
      <c r="J252" s="35" t="str">
        <f t="shared" si="54"/>
        <v/>
      </c>
      <c r="K252" s="35">
        <f t="shared" si="55"/>
        <v>3</v>
      </c>
      <c r="L252" s="35" t="str">
        <f t="shared" si="56"/>
        <v/>
      </c>
      <c r="M252" s="35" t="str">
        <f t="shared" si="57"/>
        <v/>
      </c>
      <c r="N252" s="35" t="str">
        <f t="shared" si="58"/>
        <v/>
      </c>
      <c r="O252" s="297">
        <f t="shared" si="59"/>
        <v>3</v>
      </c>
      <c r="Q252" s="35" t="str">
        <f t="shared" si="60"/>
        <v/>
      </c>
      <c r="R252" s="290" t="str">
        <f t="shared" si="61"/>
        <v/>
      </c>
      <c r="AB252" s="35" t="s">
        <v>126</v>
      </c>
      <c r="AC252" s="35">
        <f t="shared" si="52"/>
        <v>3</v>
      </c>
    </row>
    <row r="253" spans="1:29" ht="14.5" customHeight="1" x14ac:dyDescent="0.35">
      <c r="A253" s="35">
        <v>252</v>
      </c>
      <c r="B253" s="290" t="str">
        <f t="shared" si="51"/>
        <v/>
      </c>
      <c r="C253" s="298"/>
      <c r="I253" s="297" t="str">
        <f t="shared" si="53"/>
        <v/>
      </c>
      <c r="J253" s="35" t="str">
        <f t="shared" si="54"/>
        <v/>
      </c>
      <c r="K253" s="35">
        <f t="shared" si="55"/>
        <v>3</v>
      </c>
      <c r="L253" s="35" t="str">
        <f t="shared" si="56"/>
        <v/>
      </c>
      <c r="M253" s="35" t="str">
        <f t="shared" si="57"/>
        <v/>
      </c>
      <c r="N253" s="35" t="str">
        <f t="shared" si="58"/>
        <v/>
      </c>
      <c r="O253" s="297">
        <f t="shared" si="59"/>
        <v>3</v>
      </c>
      <c r="Q253" s="35" t="str">
        <f t="shared" si="60"/>
        <v/>
      </c>
      <c r="R253" s="290" t="str">
        <f t="shared" si="61"/>
        <v/>
      </c>
      <c r="AB253" s="35" t="s">
        <v>126</v>
      </c>
      <c r="AC253" s="35">
        <f t="shared" si="52"/>
        <v>3</v>
      </c>
    </row>
    <row r="254" spans="1:29" ht="14.5" customHeight="1" x14ac:dyDescent="0.35">
      <c r="A254" s="35">
        <v>253</v>
      </c>
      <c r="B254" s="290" t="str">
        <f t="shared" si="51"/>
        <v/>
      </c>
      <c r="C254" s="298"/>
      <c r="H254" s="301">
        <v>5</v>
      </c>
      <c r="I254" s="297" t="str">
        <f t="shared" si="53"/>
        <v/>
      </c>
      <c r="J254" s="35" t="str">
        <f t="shared" si="54"/>
        <v/>
      </c>
      <c r="K254" s="35">
        <f t="shared" si="55"/>
        <v>3</v>
      </c>
      <c r="L254" s="35" t="str">
        <f t="shared" si="56"/>
        <v/>
      </c>
      <c r="M254" s="35" t="str">
        <f t="shared" si="57"/>
        <v/>
      </c>
      <c r="N254" s="35" t="str">
        <f t="shared" si="58"/>
        <v/>
      </c>
      <c r="O254" s="297">
        <f t="shared" si="59"/>
        <v>3</v>
      </c>
      <c r="Q254" s="35" t="str">
        <f t="shared" si="60"/>
        <v/>
      </c>
      <c r="R254" s="290" t="str">
        <f t="shared" si="61"/>
        <v/>
      </c>
      <c r="AB254" s="35" t="s">
        <v>126</v>
      </c>
      <c r="AC254" s="35">
        <f t="shared" si="52"/>
        <v>3</v>
      </c>
    </row>
    <row r="255" spans="1:29" ht="14.5" customHeight="1" x14ac:dyDescent="0.35">
      <c r="A255" s="35">
        <v>254</v>
      </c>
      <c r="B255" s="290" t="str">
        <f t="shared" si="51"/>
        <v/>
      </c>
      <c r="C255" s="298"/>
      <c r="I255" s="297" t="str">
        <f t="shared" si="53"/>
        <v/>
      </c>
      <c r="J255" s="35" t="str">
        <f t="shared" si="54"/>
        <v/>
      </c>
      <c r="K255" s="35">
        <f t="shared" si="55"/>
        <v>3</v>
      </c>
      <c r="L255" s="35" t="str">
        <f t="shared" si="56"/>
        <v/>
      </c>
      <c r="M255" s="35" t="str">
        <f t="shared" si="57"/>
        <v/>
      </c>
      <c r="N255" s="35" t="str">
        <f t="shared" si="58"/>
        <v/>
      </c>
      <c r="O255" s="297">
        <f t="shared" si="59"/>
        <v>3</v>
      </c>
      <c r="Q255" s="35" t="str">
        <f t="shared" si="60"/>
        <v/>
      </c>
      <c r="R255" s="290" t="str">
        <f t="shared" si="61"/>
        <v/>
      </c>
      <c r="AB255" s="35" t="s">
        <v>126</v>
      </c>
      <c r="AC255" s="35">
        <f t="shared" si="52"/>
        <v>3</v>
      </c>
    </row>
    <row r="256" spans="1:29" ht="14.5" customHeight="1" x14ac:dyDescent="0.35">
      <c r="A256" s="35">
        <v>255</v>
      </c>
      <c r="B256" s="290" t="str">
        <f t="shared" si="51"/>
        <v/>
      </c>
      <c r="C256" s="298"/>
      <c r="H256" s="301">
        <v>1</v>
      </c>
      <c r="I256" s="297" t="str">
        <f t="shared" si="53"/>
        <v/>
      </c>
      <c r="J256" s="35" t="str">
        <f t="shared" si="54"/>
        <v/>
      </c>
      <c r="K256" s="35">
        <f t="shared" si="55"/>
        <v>3</v>
      </c>
      <c r="L256" s="35" t="str">
        <f t="shared" si="56"/>
        <v/>
      </c>
      <c r="M256" s="35" t="str">
        <f t="shared" si="57"/>
        <v/>
      </c>
      <c r="N256" s="35" t="str">
        <f t="shared" si="58"/>
        <v/>
      </c>
      <c r="O256" s="297">
        <f t="shared" si="59"/>
        <v>3</v>
      </c>
      <c r="Q256" s="35" t="str">
        <f t="shared" si="60"/>
        <v/>
      </c>
      <c r="R256" s="290" t="str">
        <f t="shared" si="61"/>
        <v/>
      </c>
      <c r="AB256" s="35" t="s">
        <v>126</v>
      </c>
      <c r="AC256" s="35">
        <f t="shared" si="52"/>
        <v>3</v>
      </c>
    </row>
    <row r="257" spans="1:29" ht="14.5" customHeight="1" x14ac:dyDescent="0.35">
      <c r="A257" s="35">
        <v>256</v>
      </c>
      <c r="B257" s="290" t="str">
        <f t="shared" si="51"/>
        <v/>
      </c>
      <c r="C257" s="298"/>
      <c r="H257" s="301">
        <v>3</v>
      </c>
      <c r="I257" s="297" t="str">
        <f t="shared" si="53"/>
        <v/>
      </c>
      <c r="J257" s="35" t="str">
        <f t="shared" si="54"/>
        <v/>
      </c>
      <c r="K257" s="35">
        <f t="shared" si="55"/>
        <v>3</v>
      </c>
      <c r="L257" s="35" t="str">
        <f t="shared" si="56"/>
        <v/>
      </c>
      <c r="M257" s="35" t="str">
        <f t="shared" si="57"/>
        <v/>
      </c>
      <c r="N257" s="35" t="str">
        <f t="shared" si="58"/>
        <v/>
      </c>
      <c r="O257" s="297">
        <f t="shared" si="59"/>
        <v>3</v>
      </c>
      <c r="Q257" s="35" t="str">
        <f t="shared" si="60"/>
        <v/>
      </c>
      <c r="R257" s="290" t="str">
        <f t="shared" si="61"/>
        <v/>
      </c>
      <c r="AB257" s="35" t="s">
        <v>126</v>
      </c>
      <c r="AC257" s="35">
        <f t="shared" si="52"/>
        <v>3</v>
      </c>
    </row>
    <row r="258" spans="1:29" ht="14.5" customHeight="1" x14ac:dyDescent="0.35">
      <c r="A258" s="35">
        <v>257</v>
      </c>
      <c r="B258" s="290" t="str">
        <f t="shared" si="51"/>
        <v/>
      </c>
      <c r="C258" s="298"/>
      <c r="H258" s="301">
        <v>4</v>
      </c>
      <c r="I258" s="297" t="str">
        <f t="shared" si="53"/>
        <v/>
      </c>
      <c r="J258" s="35" t="str">
        <f t="shared" si="54"/>
        <v/>
      </c>
      <c r="K258" s="35">
        <f t="shared" si="55"/>
        <v>3</v>
      </c>
      <c r="L258" s="35" t="str">
        <f t="shared" si="56"/>
        <v/>
      </c>
      <c r="M258" s="35" t="str">
        <f t="shared" si="57"/>
        <v/>
      </c>
      <c r="N258" s="35" t="str">
        <f t="shared" si="58"/>
        <v/>
      </c>
      <c r="O258" s="297">
        <f t="shared" si="59"/>
        <v>3</v>
      </c>
      <c r="Q258" s="35" t="str">
        <f t="shared" si="60"/>
        <v/>
      </c>
      <c r="R258" s="290" t="str">
        <f t="shared" si="61"/>
        <v/>
      </c>
      <c r="AB258" s="35" t="s">
        <v>126</v>
      </c>
      <c r="AC258" s="35">
        <f t="shared" si="52"/>
        <v>3</v>
      </c>
    </row>
    <row r="259" spans="1:29" ht="14.5" customHeight="1" x14ac:dyDescent="0.35">
      <c r="A259" s="35">
        <v>258</v>
      </c>
      <c r="B259" s="290" t="str">
        <f t="shared" ref="B259:B322" si="62">R259</f>
        <v/>
      </c>
      <c r="C259" s="298"/>
      <c r="H259" s="301">
        <v>5</v>
      </c>
      <c r="I259" s="297" t="str">
        <f t="shared" si="53"/>
        <v/>
      </c>
      <c r="J259" s="35" t="str">
        <f t="shared" si="54"/>
        <v/>
      </c>
      <c r="K259" s="35">
        <f t="shared" si="55"/>
        <v>3</v>
      </c>
      <c r="L259" s="35" t="str">
        <f t="shared" si="56"/>
        <v/>
      </c>
      <c r="M259" s="35" t="str">
        <f t="shared" si="57"/>
        <v/>
      </c>
      <c r="N259" s="35" t="str">
        <f t="shared" si="58"/>
        <v/>
      </c>
      <c r="O259" s="297">
        <f t="shared" si="59"/>
        <v>3</v>
      </c>
      <c r="Q259" s="35" t="str">
        <f t="shared" si="60"/>
        <v/>
      </c>
      <c r="R259" s="290" t="str">
        <f t="shared" si="61"/>
        <v/>
      </c>
      <c r="AB259" s="35" t="s">
        <v>126</v>
      </c>
      <c r="AC259" s="35">
        <f t="shared" ref="AC259:AC322" si="63">IF(LEN(Z259)&gt;0,1,IF(LEN(AA259)&gt;0,2,3))</f>
        <v>3</v>
      </c>
    </row>
    <row r="260" spans="1:29" ht="14.5" customHeight="1" x14ac:dyDescent="0.35">
      <c r="A260" s="35">
        <v>259</v>
      </c>
      <c r="B260" s="290" t="str">
        <f t="shared" si="62"/>
        <v/>
      </c>
      <c r="C260" s="298"/>
      <c r="H260" s="301">
        <v>1</v>
      </c>
      <c r="I260" s="297" t="str">
        <f t="shared" si="53"/>
        <v/>
      </c>
      <c r="J260" s="35" t="str">
        <f t="shared" si="54"/>
        <v/>
      </c>
      <c r="K260" s="35">
        <f t="shared" si="55"/>
        <v>3</v>
      </c>
      <c r="L260" s="35" t="str">
        <f t="shared" si="56"/>
        <v/>
      </c>
      <c r="M260" s="35" t="str">
        <f t="shared" si="57"/>
        <v/>
      </c>
      <c r="N260" s="35" t="str">
        <f t="shared" si="58"/>
        <v/>
      </c>
      <c r="O260" s="297">
        <f t="shared" si="59"/>
        <v>3</v>
      </c>
      <c r="Q260" s="35" t="str">
        <f t="shared" si="60"/>
        <v/>
      </c>
      <c r="R260" s="290" t="str">
        <f t="shared" si="61"/>
        <v/>
      </c>
      <c r="AB260" s="35" t="s">
        <v>126</v>
      </c>
      <c r="AC260" s="35">
        <f t="shared" si="63"/>
        <v>3</v>
      </c>
    </row>
    <row r="261" spans="1:29" ht="14.5" customHeight="1" x14ac:dyDescent="0.35">
      <c r="A261" s="35">
        <v>260</v>
      </c>
      <c r="B261" s="290" t="str">
        <f t="shared" si="62"/>
        <v/>
      </c>
      <c r="C261" s="298"/>
      <c r="H261" s="301" t="s">
        <v>94</v>
      </c>
      <c r="I261" s="297" t="str">
        <f t="shared" si="53"/>
        <v/>
      </c>
      <c r="J261" s="35" t="str">
        <f t="shared" si="54"/>
        <v/>
      </c>
      <c r="K261" s="35">
        <f t="shared" si="55"/>
        <v>3</v>
      </c>
      <c r="L261" s="35" t="str">
        <f t="shared" si="56"/>
        <v/>
      </c>
      <c r="M261" s="35" t="str">
        <f t="shared" si="57"/>
        <v/>
      </c>
      <c r="N261" s="35" t="str">
        <f t="shared" si="58"/>
        <v/>
      </c>
      <c r="O261" s="297">
        <f t="shared" si="59"/>
        <v>3</v>
      </c>
      <c r="Q261" s="35" t="str">
        <f t="shared" si="60"/>
        <v/>
      </c>
      <c r="R261" s="290" t="str">
        <f t="shared" si="61"/>
        <v/>
      </c>
      <c r="AB261" s="35" t="s">
        <v>126</v>
      </c>
      <c r="AC261" s="35">
        <f t="shared" si="63"/>
        <v>3</v>
      </c>
    </row>
    <row r="262" spans="1:29" ht="14.5" customHeight="1" x14ac:dyDescent="0.35">
      <c r="A262" s="35">
        <v>261</v>
      </c>
      <c r="B262" s="290" t="str">
        <f t="shared" si="62"/>
        <v/>
      </c>
      <c r="C262" s="298"/>
      <c r="H262" s="301">
        <v>2</v>
      </c>
      <c r="I262" s="297" t="str">
        <f t="shared" si="53"/>
        <v/>
      </c>
      <c r="J262" s="35" t="str">
        <f t="shared" si="54"/>
        <v/>
      </c>
      <c r="K262" s="35">
        <f t="shared" si="55"/>
        <v>3</v>
      </c>
      <c r="L262" s="35" t="str">
        <f t="shared" si="56"/>
        <v/>
      </c>
      <c r="M262" s="35" t="str">
        <f t="shared" si="57"/>
        <v/>
      </c>
      <c r="N262" s="35" t="str">
        <f t="shared" si="58"/>
        <v/>
      </c>
      <c r="O262" s="297">
        <f t="shared" si="59"/>
        <v>3</v>
      </c>
      <c r="Q262" s="35" t="str">
        <f t="shared" si="60"/>
        <v/>
      </c>
      <c r="R262" s="290" t="str">
        <f t="shared" si="61"/>
        <v/>
      </c>
      <c r="AB262" s="35" t="s">
        <v>126</v>
      </c>
      <c r="AC262" s="35">
        <f t="shared" si="63"/>
        <v>3</v>
      </c>
    </row>
    <row r="263" spans="1:29" ht="14.5" customHeight="1" x14ac:dyDescent="0.35">
      <c r="A263" s="35">
        <v>262</v>
      </c>
      <c r="B263" s="290" t="str">
        <f t="shared" si="62"/>
        <v/>
      </c>
      <c r="C263" s="298"/>
      <c r="H263" s="301">
        <v>3</v>
      </c>
      <c r="I263" s="297" t="str">
        <f t="shared" si="53"/>
        <v/>
      </c>
      <c r="J263" s="35" t="str">
        <f t="shared" si="54"/>
        <v/>
      </c>
      <c r="K263" s="35">
        <f t="shared" si="55"/>
        <v>3</v>
      </c>
      <c r="L263" s="35" t="str">
        <f t="shared" si="56"/>
        <v/>
      </c>
      <c r="M263" s="35" t="str">
        <f t="shared" si="57"/>
        <v/>
      </c>
      <c r="N263" s="35" t="str">
        <f t="shared" si="58"/>
        <v/>
      </c>
      <c r="O263" s="297">
        <f t="shared" si="59"/>
        <v>3</v>
      </c>
      <c r="Q263" s="35" t="str">
        <f t="shared" si="60"/>
        <v/>
      </c>
      <c r="R263" s="290" t="str">
        <f t="shared" si="61"/>
        <v/>
      </c>
      <c r="AB263" s="35" t="s">
        <v>126</v>
      </c>
      <c r="AC263" s="35">
        <f t="shared" si="63"/>
        <v>3</v>
      </c>
    </row>
    <row r="264" spans="1:29" ht="14.5" customHeight="1" x14ac:dyDescent="0.35">
      <c r="A264" s="35">
        <v>263</v>
      </c>
      <c r="B264" s="290" t="str">
        <f t="shared" si="62"/>
        <v/>
      </c>
      <c r="C264" s="298"/>
      <c r="H264" s="301">
        <v>3</v>
      </c>
      <c r="I264" s="297" t="str">
        <f t="shared" si="53"/>
        <v/>
      </c>
      <c r="J264" s="35" t="str">
        <f t="shared" si="54"/>
        <v/>
      </c>
      <c r="K264" s="35">
        <f t="shared" si="55"/>
        <v>3</v>
      </c>
      <c r="L264" s="35" t="str">
        <f t="shared" si="56"/>
        <v/>
      </c>
      <c r="M264" s="35" t="str">
        <f t="shared" si="57"/>
        <v/>
      </c>
      <c r="N264" s="35" t="str">
        <f t="shared" si="58"/>
        <v/>
      </c>
      <c r="O264" s="297">
        <f t="shared" si="59"/>
        <v>3</v>
      </c>
      <c r="Q264" s="35" t="str">
        <f t="shared" si="60"/>
        <v/>
      </c>
      <c r="R264" s="290" t="str">
        <f t="shared" si="61"/>
        <v/>
      </c>
      <c r="T264" s="35" t="s">
        <v>194</v>
      </c>
      <c r="AB264" s="35" t="s">
        <v>126</v>
      </c>
      <c r="AC264" s="35">
        <f t="shared" si="63"/>
        <v>3</v>
      </c>
    </row>
    <row r="265" spans="1:29" ht="14.5" customHeight="1" x14ac:dyDescent="0.35">
      <c r="A265" s="35">
        <v>264</v>
      </c>
      <c r="B265" s="290" t="str">
        <f t="shared" si="62"/>
        <v/>
      </c>
      <c r="C265" s="298"/>
      <c r="H265" s="301" t="s">
        <v>94</v>
      </c>
      <c r="I265" s="297" t="str">
        <f t="shared" si="53"/>
        <v/>
      </c>
      <c r="J265" s="35" t="str">
        <f t="shared" si="54"/>
        <v/>
      </c>
      <c r="K265" s="35">
        <f t="shared" si="55"/>
        <v>3</v>
      </c>
      <c r="L265" s="35" t="str">
        <f t="shared" si="56"/>
        <v/>
      </c>
      <c r="M265" s="35" t="str">
        <f t="shared" si="57"/>
        <v/>
      </c>
      <c r="N265" s="35" t="str">
        <f t="shared" si="58"/>
        <v/>
      </c>
      <c r="O265" s="297">
        <f t="shared" si="59"/>
        <v>3</v>
      </c>
      <c r="Q265" s="35" t="str">
        <f t="shared" si="60"/>
        <v/>
      </c>
      <c r="R265" s="290" t="str">
        <f t="shared" si="61"/>
        <v/>
      </c>
      <c r="AB265" s="35" t="s">
        <v>126</v>
      </c>
      <c r="AC265" s="35">
        <f t="shared" si="63"/>
        <v>3</v>
      </c>
    </row>
    <row r="266" spans="1:29" ht="14.5" customHeight="1" x14ac:dyDescent="0.35">
      <c r="A266" s="35">
        <v>265</v>
      </c>
      <c r="B266" s="290" t="str">
        <f t="shared" si="62"/>
        <v/>
      </c>
      <c r="C266" s="298"/>
      <c r="H266" s="301">
        <v>2</v>
      </c>
      <c r="I266" s="297" t="str">
        <f t="shared" si="53"/>
        <v/>
      </c>
      <c r="J266" s="35" t="str">
        <f t="shared" si="54"/>
        <v/>
      </c>
      <c r="K266" s="35">
        <f t="shared" si="55"/>
        <v>3</v>
      </c>
      <c r="L266" s="35" t="str">
        <f t="shared" si="56"/>
        <v/>
      </c>
      <c r="M266" s="35" t="str">
        <f t="shared" si="57"/>
        <v/>
      </c>
      <c r="N266" s="35" t="str">
        <f t="shared" si="58"/>
        <v/>
      </c>
      <c r="O266" s="297">
        <f t="shared" si="59"/>
        <v>3</v>
      </c>
      <c r="Q266" s="35" t="str">
        <f t="shared" si="60"/>
        <v/>
      </c>
      <c r="R266" s="290" t="str">
        <f t="shared" si="61"/>
        <v/>
      </c>
      <c r="AB266" s="35" t="s">
        <v>126</v>
      </c>
      <c r="AC266" s="35">
        <f t="shared" si="63"/>
        <v>3</v>
      </c>
    </row>
    <row r="267" spans="1:29" ht="14.5" customHeight="1" x14ac:dyDescent="0.35">
      <c r="A267" s="35">
        <v>266</v>
      </c>
      <c r="B267" s="290" t="str">
        <f t="shared" si="62"/>
        <v/>
      </c>
      <c r="C267" s="298"/>
      <c r="H267" s="301">
        <v>1</v>
      </c>
      <c r="I267" s="297" t="str">
        <f t="shared" si="53"/>
        <v/>
      </c>
      <c r="J267" s="35" t="str">
        <f t="shared" si="54"/>
        <v/>
      </c>
      <c r="K267" s="35">
        <f t="shared" si="55"/>
        <v>3</v>
      </c>
      <c r="L267" s="35" t="str">
        <f t="shared" si="56"/>
        <v/>
      </c>
      <c r="M267" s="35" t="str">
        <f t="shared" si="57"/>
        <v/>
      </c>
      <c r="N267" s="35" t="str">
        <f t="shared" si="58"/>
        <v/>
      </c>
      <c r="O267" s="297">
        <f t="shared" si="59"/>
        <v>3</v>
      </c>
      <c r="Q267" s="35" t="str">
        <f t="shared" si="60"/>
        <v/>
      </c>
      <c r="R267" s="290" t="str">
        <f t="shared" si="61"/>
        <v/>
      </c>
      <c r="AB267" s="35" t="s">
        <v>126</v>
      </c>
      <c r="AC267" s="35">
        <f t="shared" si="63"/>
        <v>3</v>
      </c>
    </row>
    <row r="268" spans="1:29" ht="14.5" customHeight="1" x14ac:dyDescent="0.35">
      <c r="A268" s="35">
        <v>267</v>
      </c>
      <c r="B268" s="290" t="str">
        <f t="shared" si="62"/>
        <v/>
      </c>
      <c r="C268" s="298"/>
      <c r="H268" s="301">
        <v>3</v>
      </c>
      <c r="I268" s="297" t="str">
        <f t="shared" si="53"/>
        <v/>
      </c>
      <c r="J268" s="35" t="str">
        <f t="shared" si="54"/>
        <v/>
      </c>
      <c r="K268" s="35">
        <f t="shared" si="55"/>
        <v>3</v>
      </c>
      <c r="L268" s="35" t="str">
        <f t="shared" si="56"/>
        <v/>
      </c>
      <c r="M268" s="35" t="str">
        <f t="shared" si="57"/>
        <v/>
      </c>
      <c r="N268" s="35" t="str">
        <f t="shared" si="58"/>
        <v/>
      </c>
      <c r="O268" s="297">
        <f t="shared" si="59"/>
        <v>3</v>
      </c>
      <c r="Q268" s="35" t="str">
        <f t="shared" si="60"/>
        <v/>
      </c>
      <c r="R268" s="290" t="str">
        <f t="shared" si="61"/>
        <v/>
      </c>
      <c r="AB268" s="35" t="s">
        <v>126</v>
      </c>
      <c r="AC268" s="35">
        <f t="shared" si="63"/>
        <v>3</v>
      </c>
    </row>
    <row r="269" spans="1:29" ht="14.5" customHeight="1" x14ac:dyDescent="0.35">
      <c r="A269" s="35">
        <v>268</v>
      </c>
      <c r="B269" s="290" t="str">
        <f t="shared" si="62"/>
        <v/>
      </c>
      <c r="C269" s="298"/>
      <c r="H269" s="301" t="s">
        <v>94</v>
      </c>
      <c r="I269" s="297" t="str">
        <f t="shared" si="53"/>
        <v/>
      </c>
      <c r="J269" s="35" t="str">
        <f t="shared" si="54"/>
        <v/>
      </c>
      <c r="K269" s="35">
        <f t="shared" si="55"/>
        <v>3</v>
      </c>
      <c r="L269" s="35" t="str">
        <f t="shared" si="56"/>
        <v/>
      </c>
      <c r="M269" s="35" t="str">
        <f t="shared" si="57"/>
        <v/>
      </c>
      <c r="N269" s="35" t="str">
        <f t="shared" si="58"/>
        <v/>
      </c>
      <c r="O269" s="297">
        <f t="shared" si="59"/>
        <v>3</v>
      </c>
      <c r="Q269" s="35" t="str">
        <f t="shared" si="60"/>
        <v/>
      </c>
      <c r="R269" s="290" t="str">
        <f t="shared" si="61"/>
        <v/>
      </c>
      <c r="AB269" s="35" t="s">
        <v>126</v>
      </c>
      <c r="AC269" s="35">
        <f t="shared" si="63"/>
        <v>3</v>
      </c>
    </row>
    <row r="270" spans="1:29" ht="14.5" customHeight="1" x14ac:dyDescent="0.35">
      <c r="A270" s="35">
        <v>269</v>
      </c>
      <c r="B270" s="290" t="str">
        <f t="shared" si="62"/>
        <v/>
      </c>
      <c r="C270" s="298"/>
      <c r="H270" s="301">
        <v>4</v>
      </c>
      <c r="I270" s="297" t="str">
        <f t="shared" si="53"/>
        <v/>
      </c>
      <c r="J270" s="35" t="str">
        <f t="shared" si="54"/>
        <v/>
      </c>
      <c r="K270" s="35">
        <f t="shared" si="55"/>
        <v>3</v>
      </c>
      <c r="L270" s="35" t="str">
        <f t="shared" si="56"/>
        <v/>
      </c>
      <c r="M270" s="35" t="str">
        <f t="shared" si="57"/>
        <v/>
      </c>
      <c r="N270" s="35" t="str">
        <f t="shared" si="58"/>
        <v/>
      </c>
      <c r="O270" s="297">
        <f t="shared" si="59"/>
        <v>3</v>
      </c>
      <c r="Q270" s="35" t="str">
        <f t="shared" si="60"/>
        <v/>
      </c>
      <c r="R270" s="290" t="str">
        <f t="shared" si="61"/>
        <v/>
      </c>
      <c r="AB270" s="35" t="s">
        <v>126</v>
      </c>
      <c r="AC270" s="35">
        <f t="shared" si="63"/>
        <v>3</v>
      </c>
    </row>
    <row r="271" spans="1:29" ht="14.5" customHeight="1" x14ac:dyDescent="0.35">
      <c r="A271" s="35">
        <v>270</v>
      </c>
      <c r="B271" s="290" t="str">
        <f t="shared" si="62"/>
        <v/>
      </c>
      <c r="C271" s="298"/>
      <c r="H271" s="301">
        <v>4</v>
      </c>
      <c r="I271" s="297" t="str">
        <f t="shared" si="53"/>
        <v/>
      </c>
      <c r="J271" s="35" t="str">
        <f t="shared" si="54"/>
        <v/>
      </c>
      <c r="K271" s="35">
        <f t="shared" si="55"/>
        <v>3</v>
      </c>
      <c r="L271" s="35" t="str">
        <f t="shared" si="56"/>
        <v/>
      </c>
      <c r="M271" s="35" t="str">
        <f t="shared" si="57"/>
        <v/>
      </c>
      <c r="N271" s="35" t="str">
        <f t="shared" si="58"/>
        <v/>
      </c>
      <c r="O271" s="297">
        <f t="shared" si="59"/>
        <v>3</v>
      </c>
      <c r="Q271" s="35" t="str">
        <f t="shared" si="60"/>
        <v/>
      </c>
      <c r="R271" s="290" t="str">
        <f t="shared" si="61"/>
        <v/>
      </c>
      <c r="AB271" s="35" t="s">
        <v>126</v>
      </c>
      <c r="AC271" s="35">
        <f t="shared" si="63"/>
        <v>3</v>
      </c>
    </row>
    <row r="272" spans="1:29" ht="14.5" customHeight="1" x14ac:dyDescent="0.35">
      <c r="A272" s="35">
        <v>271</v>
      </c>
      <c r="B272" s="290" t="str">
        <f t="shared" si="62"/>
        <v/>
      </c>
      <c r="C272" s="298"/>
      <c r="H272" s="301">
        <v>4</v>
      </c>
      <c r="I272" s="297" t="str">
        <f t="shared" si="53"/>
        <v/>
      </c>
      <c r="J272" s="35" t="str">
        <f t="shared" si="54"/>
        <v/>
      </c>
      <c r="K272" s="35">
        <f t="shared" si="55"/>
        <v>3</v>
      </c>
      <c r="L272" s="35" t="str">
        <f t="shared" si="56"/>
        <v/>
      </c>
      <c r="M272" s="35" t="str">
        <f t="shared" si="57"/>
        <v/>
      </c>
      <c r="N272" s="35" t="str">
        <f t="shared" si="58"/>
        <v/>
      </c>
      <c r="O272" s="297">
        <f t="shared" si="59"/>
        <v>3</v>
      </c>
      <c r="Q272" s="35" t="str">
        <f t="shared" si="60"/>
        <v/>
      </c>
      <c r="R272" s="290" t="str">
        <f t="shared" si="61"/>
        <v/>
      </c>
      <c r="AB272" s="35" t="s">
        <v>126</v>
      </c>
      <c r="AC272" s="35">
        <f t="shared" si="63"/>
        <v>3</v>
      </c>
    </row>
    <row r="273" spans="1:29" ht="14.5" customHeight="1" x14ac:dyDescent="0.35">
      <c r="A273" s="35">
        <v>272</v>
      </c>
      <c r="B273" s="290" t="str">
        <f t="shared" si="62"/>
        <v/>
      </c>
      <c r="C273" s="298"/>
      <c r="H273" s="301">
        <v>4</v>
      </c>
      <c r="I273" s="297" t="str">
        <f t="shared" si="53"/>
        <v/>
      </c>
      <c r="J273" s="35" t="str">
        <f t="shared" si="54"/>
        <v/>
      </c>
      <c r="K273" s="35">
        <f t="shared" si="55"/>
        <v>3</v>
      </c>
      <c r="L273" s="35" t="str">
        <f t="shared" si="56"/>
        <v/>
      </c>
      <c r="M273" s="35" t="str">
        <f t="shared" si="57"/>
        <v/>
      </c>
      <c r="N273" s="35" t="str">
        <f t="shared" si="58"/>
        <v/>
      </c>
      <c r="O273" s="297">
        <f t="shared" si="59"/>
        <v>3</v>
      </c>
      <c r="Q273" s="35" t="str">
        <f t="shared" si="60"/>
        <v/>
      </c>
      <c r="R273" s="290" t="str">
        <f t="shared" si="61"/>
        <v/>
      </c>
      <c r="AB273" s="35" t="s">
        <v>126</v>
      </c>
      <c r="AC273" s="35">
        <f t="shared" si="63"/>
        <v>3</v>
      </c>
    </row>
    <row r="274" spans="1:29" ht="14.5" customHeight="1" x14ac:dyDescent="0.35">
      <c r="A274" s="35">
        <v>273</v>
      </c>
      <c r="B274" s="290" t="str">
        <f t="shared" si="62"/>
        <v/>
      </c>
      <c r="C274" s="298"/>
      <c r="H274" s="301" t="s">
        <v>94</v>
      </c>
      <c r="I274" s="297" t="str">
        <f t="shared" si="53"/>
        <v/>
      </c>
      <c r="J274" s="35" t="str">
        <f t="shared" si="54"/>
        <v/>
      </c>
      <c r="K274" s="35">
        <f t="shared" si="55"/>
        <v>3</v>
      </c>
      <c r="L274" s="35" t="str">
        <f t="shared" si="56"/>
        <v/>
      </c>
      <c r="M274" s="35" t="str">
        <f t="shared" si="57"/>
        <v/>
      </c>
      <c r="N274" s="35" t="str">
        <f t="shared" si="58"/>
        <v/>
      </c>
      <c r="O274" s="297">
        <f t="shared" si="59"/>
        <v>3</v>
      </c>
      <c r="Q274" s="35" t="str">
        <f t="shared" si="60"/>
        <v/>
      </c>
      <c r="R274" s="290" t="str">
        <f t="shared" si="61"/>
        <v/>
      </c>
      <c r="AB274" s="35" t="s">
        <v>126</v>
      </c>
      <c r="AC274" s="35">
        <f t="shared" si="63"/>
        <v>3</v>
      </c>
    </row>
    <row r="275" spans="1:29" ht="14.5" customHeight="1" x14ac:dyDescent="0.35">
      <c r="A275" s="35">
        <v>274</v>
      </c>
      <c r="B275" s="290" t="str">
        <f t="shared" si="62"/>
        <v/>
      </c>
      <c r="C275" s="298"/>
      <c r="H275" s="301">
        <v>4</v>
      </c>
      <c r="I275" s="297" t="str">
        <f t="shared" si="53"/>
        <v/>
      </c>
      <c r="J275" s="35" t="str">
        <f t="shared" si="54"/>
        <v/>
      </c>
      <c r="K275" s="35">
        <f t="shared" si="55"/>
        <v>3</v>
      </c>
      <c r="L275" s="35" t="str">
        <f t="shared" si="56"/>
        <v/>
      </c>
      <c r="M275" s="35" t="str">
        <f t="shared" si="57"/>
        <v/>
      </c>
      <c r="N275" s="35" t="str">
        <f t="shared" si="58"/>
        <v/>
      </c>
      <c r="O275" s="297">
        <f t="shared" si="59"/>
        <v>3</v>
      </c>
      <c r="Q275" s="35" t="str">
        <f t="shared" si="60"/>
        <v/>
      </c>
      <c r="R275" s="290" t="str">
        <f t="shared" si="61"/>
        <v/>
      </c>
      <c r="AB275" s="35" t="s">
        <v>126</v>
      </c>
      <c r="AC275" s="35">
        <f t="shared" si="63"/>
        <v>3</v>
      </c>
    </row>
    <row r="276" spans="1:29" ht="14.5" customHeight="1" x14ac:dyDescent="0.35">
      <c r="A276" s="35">
        <v>275</v>
      </c>
      <c r="B276" s="290" t="str">
        <f t="shared" si="62"/>
        <v/>
      </c>
      <c r="C276" s="298"/>
      <c r="H276" s="301">
        <v>4</v>
      </c>
      <c r="I276" s="297" t="str">
        <f t="shared" si="53"/>
        <v/>
      </c>
      <c r="J276" s="35" t="str">
        <f t="shared" si="54"/>
        <v/>
      </c>
      <c r="K276" s="35">
        <f t="shared" si="55"/>
        <v>3</v>
      </c>
      <c r="L276" s="35" t="str">
        <f t="shared" si="56"/>
        <v/>
      </c>
      <c r="M276" s="35" t="str">
        <f t="shared" si="57"/>
        <v/>
      </c>
      <c r="N276" s="35" t="str">
        <f t="shared" si="58"/>
        <v/>
      </c>
      <c r="O276" s="297">
        <f t="shared" si="59"/>
        <v>3</v>
      </c>
      <c r="Q276" s="35" t="str">
        <f t="shared" si="60"/>
        <v/>
      </c>
      <c r="R276" s="290" t="str">
        <f t="shared" si="61"/>
        <v/>
      </c>
      <c r="AB276" s="35" t="s">
        <v>126</v>
      </c>
      <c r="AC276" s="35">
        <f t="shared" si="63"/>
        <v>3</v>
      </c>
    </row>
    <row r="277" spans="1:29" ht="14.5" customHeight="1" x14ac:dyDescent="0.35">
      <c r="A277" s="35">
        <v>276</v>
      </c>
      <c r="B277" s="290" t="str">
        <f t="shared" si="62"/>
        <v/>
      </c>
      <c r="C277" s="298"/>
      <c r="H277" s="301">
        <v>3</v>
      </c>
      <c r="I277" s="297" t="str">
        <f t="shared" si="53"/>
        <v/>
      </c>
      <c r="J277" s="35" t="str">
        <f t="shared" si="54"/>
        <v/>
      </c>
      <c r="K277" s="35">
        <f t="shared" si="55"/>
        <v>3</v>
      </c>
      <c r="L277" s="35" t="str">
        <f t="shared" si="56"/>
        <v/>
      </c>
      <c r="M277" s="35" t="str">
        <f t="shared" si="57"/>
        <v/>
      </c>
      <c r="N277" s="35" t="str">
        <f t="shared" si="58"/>
        <v/>
      </c>
      <c r="O277" s="297">
        <f t="shared" si="59"/>
        <v>3</v>
      </c>
      <c r="Q277" s="35" t="str">
        <f t="shared" si="60"/>
        <v/>
      </c>
      <c r="R277" s="290" t="str">
        <f t="shared" si="61"/>
        <v/>
      </c>
      <c r="AB277" s="35" t="s">
        <v>126</v>
      </c>
      <c r="AC277" s="35">
        <f t="shared" si="63"/>
        <v>3</v>
      </c>
    </row>
    <row r="278" spans="1:29" ht="14.5" customHeight="1" x14ac:dyDescent="0.35">
      <c r="A278" s="35">
        <v>277</v>
      </c>
      <c r="B278" s="290" t="str">
        <f t="shared" si="62"/>
        <v/>
      </c>
      <c r="C278" s="298"/>
      <c r="H278" s="301">
        <v>3</v>
      </c>
      <c r="I278" s="297" t="str">
        <f t="shared" si="53"/>
        <v/>
      </c>
      <c r="J278" s="35" t="str">
        <f t="shared" si="54"/>
        <v/>
      </c>
      <c r="K278" s="35">
        <f t="shared" si="55"/>
        <v>3</v>
      </c>
      <c r="L278" s="35" t="str">
        <f t="shared" si="56"/>
        <v/>
      </c>
      <c r="M278" s="35" t="str">
        <f t="shared" si="57"/>
        <v/>
      </c>
      <c r="N278" s="35" t="str">
        <f t="shared" si="58"/>
        <v/>
      </c>
      <c r="O278" s="297">
        <f t="shared" si="59"/>
        <v>3</v>
      </c>
      <c r="Q278" s="35" t="str">
        <f t="shared" si="60"/>
        <v/>
      </c>
      <c r="R278" s="290" t="str">
        <f t="shared" si="61"/>
        <v/>
      </c>
      <c r="AB278" s="35" t="s">
        <v>126</v>
      </c>
      <c r="AC278" s="35">
        <f t="shared" si="63"/>
        <v>3</v>
      </c>
    </row>
    <row r="279" spans="1:29" ht="14.5" customHeight="1" x14ac:dyDescent="0.35">
      <c r="A279" s="35">
        <v>278</v>
      </c>
      <c r="B279" s="290" t="str">
        <f t="shared" si="62"/>
        <v/>
      </c>
      <c r="C279" s="298"/>
      <c r="H279" s="301">
        <v>5</v>
      </c>
      <c r="I279" s="297" t="str">
        <f t="shared" si="53"/>
        <v/>
      </c>
      <c r="J279" s="35" t="str">
        <f t="shared" si="54"/>
        <v/>
      </c>
      <c r="K279" s="35">
        <f t="shared" si="55"/>
        <v>3</v>
      </c>
      <c r="L279" s="35" t="str">
        <f t="shared" si="56"/>
        <v/>
      </c>
      <c r="M279" s="35" t="str">
        <f t="shared" si="57"/>
        <v/>
      </c>
      <c r="N279" s="35" t="str">
        <f t="shared" si="58"/>
        <v/>
      </c>
      <c r="O279" s="297">
        <f t="shared" si="59"/>
        <v>3</v>
      </c>
      <c r="Q279" s="35" t="str">
        <f t="shared" si="60"/>
        <v/>
      </c>
      <c r="R279" s="290" t="str">
        <f t="shared" si="61"/>
        <v/>
      </c>
      <c r="AB279" s="35" t="s">
        <v>126</v>
      </c>
      <c r="AC279" s="35">
        <f t="shared" si="63"/>
        <v>3</v>
      </c>
    </row>
    <row r="280" spans="1:29" ht="14.5" customHeight="1" x14ac:dyDescent="0.35">
      <c r="A280" s="35">
        <v>279</v>
      </c>
      <c r="B280" s="290" t="str">
        <f t="shared" si="62"/>
        <v/>
      </c>
      <c r="C280" s="298"/>
      <c r="H280" s="301">
        <v>4</v>
      </c>
      <c r="I280" s="297" t="str">
        <f t="shared" si="53"/>
        <v/>
      </c>
      <c r="J280" s="35" t="str">
        <f t="shared" si="54"/>
        <v/>
      </c>
      <c r="K280" s="35">
        <f t="shared" si="55"/>
        <v>3</v>
      </c>
      <c r="L280" s="35" t="str">
        <f t="shared" si="56"/>
        <v/>
      </c>
      <c r="M280" s="35" t="str">
        <f t="shared" si="57"/>
        <v/>
      </c>
      <c r="N280" s="35" t="str">
        <f t="shared" si="58"/>
        <v/>
      </c>
      <c r="O280" s="297">
        <f t="shared" si="59"/>
        <v>3</v>
      </c>
      <c r="Q280" s="35" t="str">
        <f t="shared" si="60"/>
        <v/>
      </c>
      <c r="R280" s="290" t="str">
        <f t="shared" si="61"/>
        <v/>
      </c>
      <c r="AB280" s="35" t="s">
        <v>126</v>
      </c>
      <c r="AC280" s="35">
        <f t="shared" si="63"/>
        <v>3</v>
      </c>
    </row>
    <row r="281" spans="1:29" ht="14.5" customHeight="1" x14ac:dyDescent="0.35">
      <c r="A281" s="35">
        <v>280</v>
      </c>
      <c r="B281" s="290" t="str">
        <f t="shared" si="62"/>
        <v/>
      </c>
      <c r="C281" s="298"/>
      <c r="H281" s="301">
        <v>5</v>
      </c>
      <c r="I281" s="297" t="str">
        <f t="shared" si="53"/>
        <v/>
      </c>
      <c r="J281" s="35" t="str">
        <f t="shared" si="54"/>
        <v/>
      </c>
      <c r="K281" s="35">
        <f t="shared" si="55"/>
        <v>3</v>
      </c>
      <c r="L281" s="35" t="str">
        <f t="shared" si="56"/>
        <v/>
      </c>
      <c r="M281" s="35" t="str">
        <f t="shared" si="57"/>
        <v/>
      </c>
      <c r="N281" s="35" t="str">
        <f t="shared" si="58"/>
        <v/>
      </c>
      <c r="O281" s="297">
        <f t="shared" si="59"/>
        <v>3</v>
      </c>
      <c r="Q281" s="35" t="str">
        <f t="shared" si="60"/>
        <v/>
      </c>
      <c r="R281" s="290" t="str">
        <f t="shared" si="61"/>
        <v/>
      </c>
      <c r="AB281" s="35" t="s">
        <v>126</v>
      </c>
      <c r="AC281" s="35">
        <f t="shared" si="63"/>
        <v>3</v>
      </c>
    </row>
    <row r="282" spans="1:29" ht="14.5" customHeight="1" x14ac:dyDescent="0.35">
      <c r="A282" s="35">
        <v>281</v>
      </c>
      <c r="B282" s="290" t="str">
        <f t="shared" si="62"/>
        <v/>
      </c>
      <c r="C282" s="298"/>
      <c r="I282" s="297" t="str">
        <f t="shared" si="53"/>
        <v/>
      </c>
      <c r="J282" s="35" t="str">
        <f t="shared" si="54"/>
        <v/>
      </c>
      <c r="K282" s="35">
        <f t="shared" si="55"/>
        <v>3</v>
      </c>
      <c r="L282" s="35" t="str">
        <f t="shared" si="56"/>
        <v/>
      </c>
      <c r="M282" s="35" t="str">
        <f t="shared" si="57"/>
        <v/>
      </c>
      <c r="N282" s="35" t="str">
        <f t="shared" si="58"/>
        <v/>
      </c>
      <c r="O282" s="297">
        <f t="shared" si="59"/>
        <v>3</v>
      </c>
      <c r="Q282" s="35" t="str">
        <f t="shared" si="60"/>
        <v/>
      </c>
      <c r="R282" s="290" t="str">
        <f t="shared" si="61"/>
        <v/>
      </c>
      <c r="AB282" s="35" t="s">
        <v>126</v>
      </c>
      <c r="AC282" s="35">
        <f t="shared" si="63"/>
        <v>3</v>
      </c>
    </row>
    <row r="283" spans="1:29" ht="14.5" customHeight="1" x14ac:dyDescent="0.35">
      <c r="A283" s="35">
        <v>282</v>
      </c>
      <c r="B283" s="290" t="str">
        <f t="shared" si="62"/>
        <v/>
      </c>
      <c r="C283" s="298"/>
      <c r="H283" s="301">
        <v>5</v>
      </c>
      <c r="I283" s="297" t="str">
        <f t="shared" si="53"/>
        <v/>
      </c>
      <c r="J283" s="35" t="str">
        <f t="shared" si="54"/>
        <v/>
      </c>
      <c r="K283" s="35">
        <f t="shared" si="55"/>
        <v>3</v>
      </c>
      <c r="L283" s="35" t="str">
        <f t="shared" si="56"/>
        <v/>
      </c>
      <c r="M283" s="35" t="str">
        <f t="shared" si="57"/>
        <v/>
      </c>
      <c r="N283" s="35" t="str">
        <f t="shared" si="58"/>
        <v/>
      </c>
      <c r="O283" s="297">
        <f t="shared" si="59"/>
        <v>3</v>
      </c>
      <c r="Q283" s="35" t="str">
        <f t="shared" si="60"/>
        <v/>
      </c>
      <c r="R283" s="290" t="str">
        <f t="shared" si="61"/>
        <v/>
      </c>
      <c r="AB283" s="35" t="s">
        <v>126</v>
      </c>
      <c r="AC283" s="35">
        <f t="shared" si="63"/>
        <v>3</v>
      </c>
    </row>
    <row r="284" spans="1:29" ht="14.5" customHeight="1" x14ac:dyDescent="0.35">
      <c r="A284" s="35">
        <v>283</v>
      </c>
      <c r="B284" s="290" t="str">
        <f t="shared" si="62"/>
        <v/>
      </c>
      <c r="C284" s="298"/>
      <c r="I284" s="297" t="str">
        <f t="shared" si="53"/>
        <v/>
      </c>
      <c r="J284" s="35" t="str">
        <f t="shared" si="54"/>
        <v/>
      </c>
      <c r="K284" s="35">
        <f t="shared" si="55"/>
        <v>3</v>
      </c>
      <c r="L284" s="35" t="str">
        <f t="shared" si="56"/>
        <v/>
      </c>
      <c r="M284" s="35" t="str">
        <f t="shared" si="57"/>
        <v/>
      </c>
      <c r="N284" s="35" t="str">
        <f t="shared" si="58"/>
        <v/>
      </c>
      <c r="O284" s="297">
        <f t="shared" si="59"/>
        <v>3</v>
      </c>
      <c r="Q284" s="35" t="str">
        <f t="shared" si="60"/>
        <v/>
      </c>
      <c r="R284" s="290" t="str">
        <f t="shared" si="61"/>
        <v/>
      </c>
      <c r="AB284" s="35" t="s">
        <v>126</v>
      </c>
      <c r="AC284" s="35">
        <f t="shared" si="63"/>
        <v>3</v>
      </c>
    </row>
    <row r="285" spans="1:29" ht="14.5" customHeight="1" x14ac:dyDescent="0.35">
      <c r="A285" s="35">
        <v>284</v>
      </c>
      <c r="B285" s="290" t="str">
        <f t="shared" si="62"/>
        <v/>
      </c>
      <c r="C285" s="298"/>
      <c r="H285" s="301">
        <v>2</v>
      </c>
      <c r="I285" s="297" t="str">
        <f t="shared" si="53"/>
        <v/>
      </c>
      <c r="J285" s="35" t="str">
        <f t="shared" si="54"/>
        <v/>
      </c>
      <c r="K285" s="35">
        <f t="shared" si="55"/>
        <v>3</v>
      </c>
      <c r="L285" s="35" t="str">
        <f t="shared" si="56"/>
        <v/>
      </c>
      <c r="M285" s="35" t="str">
        <f t="shared" si="57"/>
        <v/>
      </c>
      <c r="N285" s="35" t="str">
        <f t="shared" si="58"/>
        <v/>
      </c>
      <c r="O285" s="297">
        <f t="shared" si="59"/>
        <v>3</v>
      </c>
      <c r="Q285" s="35" t="str">
        <f t="shared" si="60"/>
        <v/>
      </c>
      <c r="R285" s="290" t="str">
        <f t="shared" si="61"/>
        <v/>
      </c>
      <c r="AB285" s="35" t="s">
        <v>126</v>
      </c>
      <c r="AC285" s="35">
        <f t="shared" si="63"/>
        <v>3</v>
      </c>
    </row>
    <row r="286" spans="1:29" ht="14.5" customHeight="1" x14ac:dyDescent="0.35">
      <c r="A286" s="35">
        <v>285</v>
      </c>
      <c r="B286" s="290" t="str">
        <f t="shared" si="62"/>
        <v/>
      </c>
      <c r="C286" s="298"/>
      <c r="I286" s="297" t="str">
        <f t="shared" si="53"/>
        <v/>
      </c>
      <c r="J286" s="35" t="str">
        <f t="shared" si="54"/>
        <v/>
      </c>
      <c r="K286" s="35">
        <f t="shared" si="55"/>
        <v>3</v>
      </c>
      <c r="L286" s="35" t="str">
        <f t="shared" si="56"/>
        <v/>
      </c>
      <c r="M286" s="35" t="str">
        <f t="shared" si="57"/>
        <v/>
      </c>
      <c r="N286" s="35" t="str">
        <f t="shared" si="58"/>
        <v/>
      </c>
      <c r="O286" s="297">
        <f t="shared" si="59"/>
        <v>3</v>
      </c>
      <c r="Q286" s="35" t="str">
        <f t="shared" si="60"/>
        <v/>
      </c>
      <c r="R286" s="290" t="str">
        <f t="shared" si="61"/>
        <v/>
      </c>
      <c r="AB286" s="35" t="s">
        <v>126</v>
      </c>
      <c r="AC286" s="35">
        <f t="shared" si="63"/>
        <v>3</v>
      </c>
    </row>
    <row r="287" spans="1:29" ht="14.5" customHeight="1" x14ac:dyDescent="0.35">
      <c r="A287" s="35">
        <v>286</v>
      </c>
      <c r="B287" s="290" t="str">
        <f t="shared" si="62"/>
        <v/>
      </c>
      <c r="C287" s="298"/>
      <c r="H287" s="301">
        <v>3</v>
      </c>
      <c r="I287" s="297" t="str">
        <f t="shared" si="53"/>
        <v/>
      </c>
      <c r="J287" s="35" t="str">
        <f t="shared" si="54"/>
        <v/>
      </c>
      <c r="K287" s="35">
        <f t="shared" si="55"/>
        <v>3</v>
      </c>
      <c r="L287" s="35" t="str">
        <f t="shared" si="56"/>
        <v/>
      </c>
      <c r="M287" s="35" t="str">
        <f t="shared" si="57"/>
        <v/>
      </c>
      <c r="N287" s="35" t="str">
        <f t="shared" si="58"/>
        <v/>
      </c>
      <c r="O287" s="297">
        <f t="shared" si="59"/>
        <v>3</v>
      </c>
      <c r="Q287" s="35" t="str">
        <f t="shared" si="60"/>
        <v/>
      </c>
      <c r="R287" s="290" t="str">
        <f t="shared" si="61"/>
        <v/>
      </c>
      <c r="AB287" s="35" t="s">
        <v>126</v>
      </c>
      <c r="AC287" s="35">
        <f t="shared" si="63"/>
        <v>3</v>
      </c>
    </row>
    <row r="288" spans="1:29" ht="14.5" customHeight="1" x14ac:dyDescent="0.35">
      <c r="A288" s="35">
        <v>287</v>
      </c>
      <c r="B288" s="290" t="str">
        <f t="shared" si="62"/>
        <v/>
      </c>
      <c r="C288" s="298"/>
      <c r="I288" s="297" t="str">
        <f t="shared" si="53"/>
        <v/>
      </c>
      <c r="J288" s="35" t="str">
        <f t="shared" si="54"/>
        <v/>
      </c>
      <c r="K288" s="35">
        <f t="shared" si="55"/>
        <v>3</v>
      </c>
      <c r="L288" s="35" t="str">
        <f t="shared" si="56"/>
        <v/>
      </c>
      <c r="M288" s="35" t="str">
        <f t="shared" si="57"/>
        <v/>
      </c>
      <c r="N288" s="35" t="str">
        <f t="shared" si="58"/>
        <v/>
      </c>
      <c r="O288" s="297">
        <f t="shared" si="59"/>
        <v>3</v>
      </c>
      <c r="Q288" s="35" t="str">
        <f t="shared" si="60"/>
        <v/>
      </c>
      <c r="R288" s="290" t="str">
        <f t="shared" si="61"/>
        <v/>
      </c>
      <c r="AB288" s="35" t="s">
        <v>126</v>
      </c>
      <c r="AC288" s="35">
        <f t="shared" si="63"/>
        <v>3</v>
      </c>
    </row>
    <row r="289" spans="1:29" ht="14.5" customHeight="1" x14ac:dyDescent="0.35">
      <c r="A289" s="35">
        <v>288</v>
      </c>
      <c r="B289" s="290" t="str">
        <f t="shared" si="62"/>
        <v/>
      </c>
      <c r="C289" s="298"/>
      <c r="H289" s="301">
        <v>4</v>
      </c>
      <c r="I289" s="297" t="str">
        <f t="shared" si="53"/>
        <v/>
      </c>
      <c r="J289" s="35" t="str">
        <f t="shared" si="54"/>
        <v/>
      </c>
      <c r="K289" s="35">
        <f t="shared" si="55"/>
        <v>3</v>
      </c>
      <c r="L289" s="35" t="str">
        <f t="shared" si="56"/>
        <v/>
      </c>
      <c r="M289" s="35" t="str">
        <f t="shared" si="57"/>
        <v/>
      </c>
      <c r="N289" s="35" t="str">
        <f t="shared" si="58"/>
        <v/>
      </c>
      <c r="O289" s="297">
        <f t="shared" si="59"/>
        <v>3</v>
      </c>
      <c r="Q289" s="35" t="str">
        <f t="shared" si="60"/>
        <v/>
      </c>
      <c r="R289" s="290" t="str">
        <f t="shared" si="61"/>
        <v/>
      </c>
      <c r="AB289" s="35" t="s">
        <v>126</v>
      </c>
      <c r="AC289" s="35">
        <f t="shared" si="63"/>
        <v>3</v>
      </c>
    </row>
    <row r="290" spans="1:29" ht="14.5" customHeight="1" x14ac:dyDescent="0.35">
      <c r="A290" s="35">
        <v>289</v>
      </c>
      <c r="B290" s="290" t="str">
        <f t="shared" si="62"/>
        <v/>
      </c>
      <c r="C290" s="298"/>
      <c r="I290" s="297" t="str">
        <f t="shared" si="53"/>
        <v/>
      </c>
      <c r="J290" s="35" t="str">
        <f t="shared" si="54"/>
        <v/>
      </c>
      <c r="K290" s="35">
        <f t="shared" si="55"/>
        <v>3</v>
      </c>
      <c r="L290" s="35" t="str">
        <f t="shared" si="56"/>
        <v/>
      </c>
      <c r="M290" s="35" t="str">
        <f t="shared" si="57"/>
        <v/>
      </c>
      <c r="N290" s="35" t="str">
        <f t="shared" si="58"/>
        <v/>
      </c>
      <c r="O290" s="297">
        <f t="shared" si="59"/>
        <v>3</v>
      </c>
      <c r="Q290" s="35" t="str">
        <f t="shared" si="60"/>
        <v/>
      </c>
      <c r="R290" s="290" t="str">
        <f t="shared" si="61"/>
        <v/>
      </c>
      <c r="AB290" s="35" t="s">
        <v>126</v>
      </c>
      <c r="AC290" s="35">
        <f t="shared" si="63"/>
        <v>3</v>
      </c>
    </row>
    <row r="291" spans="1:29" ht="14.5" customHeight="1" x14ac:dyDescent="0.35">
      <c r="A291" s="35">
        <v>290</v>
      </c>
      <c r="B291" s="290" t="str">
        <f t="shared" si="62"/>
        <v/>
      </c>
      <c r="C291" s="298"/>
      <c r="H291" s="301">
        <v>5</v>
      </c>
      <c r="I291" s="297" t="str">
        <f t="shared" si="53"/>
        <v/>
      </c>
      <c r="J291" s="35" t="str">
        <f t="shared" si="54"/>
        <v/>
      </c>
      <c r="K291" s="35">
        <f t="shared" si="55"/>
        <v>3</v>
      </c>
      <c r="L291" s="35" t="str">
        <f t="shared" si="56"/>
        <v/>
      </c>
      <c r="M291" s="35" t="str">
        <f t="shared" si="57"/>
        <v/>
      </c>
      <c r="N291" s="35" t="str">
        <f t="shared" si="58"/>
        <v/>
      </c>
      <c r="O291" s="297">
        <f t="shared" si="59"/>
        <v>3</v>
      </c>
      <c r="Q291" s="35" t="str">
        <f t="shared" si="60"/>
        <v/>
      </c>
      <c r="R291" s="290" t="str">
        <f t="shared" si="61"/>
        <v/>
      </c>
      <c r="AB291" s="35" t="s">
        <v>126</v>
      </c>
      <c r="AC291" s="35">
        <f t="shared" si="63"/>
        <v>3</v>
      </c>
    </row>
    <row r="292" spans="1:29" ht="14.5" customHeight="1" x14ac:dyDescent="0.35">
      <c r="A292" s="35">
        <v>291</v>
      </c>
      <c r="B292" s="290" t="str">
        <f t="shared" si="62"/>
        <v/>
      </c>
      <c r="C292" s="298"/>
      <c r="H292" s="301">
        <v>3</v>
      </c>
      <c r="I292" s="297" t="str">
        <f t="shared" si="53"/>
        <v/>
      </c>
      <c r="J292" s="35" t="str">
        <f t="shared" si="54"/>
        <v/>
      </c>
      <c r="K292" s="35">
        <f t="shared" si="55"/>
        <v>3</v>
      </c>
      <c r="L292" s="35" t="str">
        <f t="shared" si="56"/>
        <v/>
      </c>
      <c r="M292" s="35" t="str">
        <f t="shared" si="57"/>
        <v/>
      </c>
      <c r="N292" s="35" t="str">
        <f t="shared" si="58"/>
        <v/>
      </c>
      <c r="O292" s="297">
        <f t="shared" si="59"/>
        <v>3</v>
      </c>
      <c r="Q292" s="35" t="str">
        <f t="shared" si="60"/>
        <v/>
      </c>
      <c r="R292" s="290" t="str">
        <f t="shared" si="61"/>
        <v/>
      </c>
      <c r="AB292" s="35" t="s">
        <v>126</v>
      </c>
      <c r="AC292" s="35">
        <f t="shared" si="63"/>
        <v>3</v>
      </c>
    </row>
    <row r="293" spans="1:29" ht="14.5" customHeight="1" x14ac:dyDescent="0.35">
      <c r="A293" s="35">
        <v>292</v>
      </c>
      <c r="B293" s="290" t="str">
        <f t="shared" si="62"/>
        <v/>
      </c>
      <c r="C293" s="298"/>
      <c r="H293" s="301">
        <v>4</v>
      </c>
      <c r="I293" s="297" t="str">
        <f t="shared" si="53"/>
        <v/>
      </c>
      <c r="J293" s="35" t="str">
        <f t="shared" si="54"/>
        <v/>
      </c>
      <c r="K293" s="35">
        <f t="shared" si="55"/>
        <v>3</v>
      </c>
      <c r="L293" s="35" t="str">
        <f t="shared" si="56"/>
        <v/>
      </c>
      <c r="M293" s="35" t="str">
        <f t="shared" si="57"/>
        <v/>
      </c>
      <c r="N293" s="35" t="str">
        <f t="shared" si="58"/>
        <v/>
      </c>
      <c r="O293" s="297">
        <f t="shared" si="59"/>
        <v>3</v>
      </c>
      <c r="Q293" s="35" t="str">
        <f t="shared" si="60"/>
        <v/>
      </c>
      <c r="R293" s="290" t="str">
        <f t="shared" si="61"/>
        <v/>
      </c>
      <c r="AB293" s="35" t="s">
        <v>126</v>
      </c>
      <c r="AC293" s="35">
        <f t="shared" si="63"/>
        <v>3</v>
      </c>
    </row>
    <row r="294" spans="1:29" ht="14.5" customHeight="1" x14ac:dyDescent="0.35">
      <c r="A294" s="35">
        <v>293</v>
      </c>
      <c r="B294" s="290" t="str">
        <f t="shared" si="62"/>
        <v/>
      </c>
      <c r="C294" s="298"/>
      <c r="H294" s="301">
        <v>3</v>
      </c>
      <c r="I294" s="297" t="str">
        <f t="shared" si="53"/>
        <v/>
      </c>
      <c r="J294" s="35" t="str">
        <f t="shared" si="54"/>
        <v/>
      </c>
      <c r="K294" s="35">
        <f t="shared" si="55"/>
        <v>3</v>
      </c>
      <c r="L294" s="35" t="str">
        <f t="shared" si="56"/>
        <v/>
      </c>
      <c r="M294" s="35" t="str">
        <f t="shared" si="57"/>
        <v/>
      </c>
      <c r="N294" s="35" t="str">
        <f t="shared" si="58"/>
        <v/>
      </c>
      <c r="O294" s="297">
        <f t="shared" si="59"/>
        <v>3</v>
      </c>
      <c r="Q294" s="35" t="str">
        <f t="shared" si="60"/>
        <v/>
      </c>
      <c r="R294" s="290" t="str">
        <f t="shared" si="61"/>
        <v/>
      </c>
      <c r="AB294" s="35" t="s">
        <v>126</v>
      </c>
      <c r="AC294" s="35">
        <f t="shared" si="63"/>
        <v>3</v>
      </c>
    </row>
    <row r="295" spans="1:29" ht="14.5" customHeight="1" x14ac:dyDescent="0.35">
      <c r="A295" s="35">
        <v>294</v>
      </c>
      <c r="B295" s="290" t="str">
        <f t="shared" si="62"/>
        <v/>
      </c>
      <c r="C295" s="298"/>
      <c r="H295" s="301">
        <v>1</v>
      </c>
      <c r="I295" s="297" t="str">
        <f t="shared" si="53"/>
        <v/>
      </c>
      <c r="J295" s="35" t="str">
        <f t="shared" si="54"/>
        <v/>
      </c>
      <c r="K295" s="35">
        <f t="shared" si="55"/>
        <v>3</v>
      </c>
      <c r="L295" s="35" t="str">
        <f t="shared" si="56"/>
        <v/>
      </c>
      <c r="M295" s="35" t="str">
        <f t="shared" si="57"/>
        <v/>
      </c>
      <c r="N295" s="35" t="str">
        <f t="shared" si="58"/>
        <v/>
      </c>
      <c r="O295" s="297">
        <f t="shared" si="59"/>
        <v>3</v>
      </c>
      <c r="Q295" s="35" t="str">
        <f t="shared" si="60"/>
        <v/>
      </c>
      <c r="R295" s="290" t="str">
        <f t="shared" si="61"/>
        <v/>
      </c>
      <c r="AB295" s="35" t="s">
        <v>126</v>
      </c>
      <c r="AC295" s="35">
        <f t="shared" si="63"/>
        <v>3</v>
      </c>
    </row>
    <row r="296" spans="1:29" ht="14.5" customHeight="1" x14ac:dyDescent="0.35">
      <c r="A296" s="35">
        <v>295</v>
      </c>
      <c r="B296" s="290" t="str">
        <f t="shared" si="62"/>
        <v/>
      </c>
      <c r="C296" s="298"/>
      <c r="H296" s="301">
        <v>3</v>
      </c>
      <c r="I296" s="297" t="str">
        <f t="shared" si="53"/>
        <v/>
      </c>
      <c r="J296" s="35" t="str">
        <f t="shared" si="54"/>
        <v/>
      </c>
      <c r="K296" s="35">
        <f t="shared" si="55"/>
        <v>3</v>
      </c>
      <c r="L296" s="35" t="str">
        <f t="shared" si="56"/>
        <v/>
      </c>
      <c r="M296" s="35" t="str">
        <f t="shared" si="57"/>
        <v/>
      </c>
      <c r="N296" s="35" t="str">
        <f t="shared" si="58"/>
        <v/>
      </c>
      <c r="O296" s="297">
        <f t="shared" si="59"/>
        <v>3</v>
      </c>
      <c r="Q296" s="35" t="str">
        <f t="shared" si="60"/>
        <v/>
      </c>
      <c r="R296" s="290" t="str">
        <f t="shared" si="61"/>
        <v/>
      </c>
      <c r="AB296" s="35" t="s">
        <v>126</v>
      </c>
      <c r="AC296" s="35">
        <f t="shared" si="63"/>
        <v>3</v>
      </c>
    </row>
    <row r="297" spans="1:29" ht="14.5" customHeight="1" x14ac:dyDescent="0.35">
      <c r="A297" s="35">
        <v>296</v>
      </c>
      <c r="B297" s="290" t="str">
        <f t="shared" si="62"/>
        <v/>
      </c>
      <c r="C297" s="298"/>
      <c r="H297" s="301" t="s">
        <v>94</v>
      </c>
      <c r="I297" s="297" t="str">
        <f t="shared" si="53"/>
        <v/>
      </c>
      <c r="J297" s="35" t="str">
        <f t="shared" si="54"/>
        <v/>
      </c>
      <c r="K297" s="35">
        <f t="shared" si="55"/>
        <v>3</v>
      </c>
      <c r="L297" s="35" t="str">
        <f t="shared" si="56"/>
        <v/>
      </c>
      <c r="M297" s="35" t="str">
        <f t="shared" si="57"/>
        <v/>
      </c>
      <c r="N297" s="35" t="str">
        <f t="shared" si="58"/>
        <v/>
      </c>
      <c r="O297" s="297">
        <f t="shared" si="59"/>
        <v>3</v>
      </c>
      <c r="Q297" s="35" t="str">
        <f t="shared" si="60"/>
        <v/>
      </c>
      <c r="R297" s="290" t="str">
        <f t="shared" si="61"/>
        <v/>
      </c>
      <c r="AB297" s="35" t="s">
        <v>126</v>
      </c>
      <c r="AC297" s="35">
        <f t="shared" si="63"/>
        <v>3</v>
      </c>
    </row>
    <row r="298" spans="1:29" ht="14.5" customHeight="1" x14ac:dyDescent="0.35">
      <c r="A298" s="35">
        <v>297</v>
      </c>
      <c r="B298" s="290" t="str">
        <f t="shared" si="62"/>
        <v/>
      </c>
      <c r="C298" s="298"/>
      <c r="H298" s="301">
        <v>2</v>
      </c>
      <c r="I298" s="297" t="str">
        <f t="shared" si="53"/>
        <v/>
      </c>
      <c r="J298" s="35" t="str">
        <f t="shared" si="54"/>
        <v/>
      </c>
      <c r="K298" s="35">
        <f t="shared" si="55"/>
        <v>3</v>
      </c>
      <c r="L298" s="35" t="str">
        <f t="shared" si="56"/>
        <v/>
      </c>
      <c r="M298" s="35" t="str">
        <f t="shared" si="57"/>
        <v/>
      </c>
      <c r="N298" s="35" t="str">
        <f t="shared" si="58"/>
        <v/>
      </c>
      <c r="O298" s="297">
        <f t="shared" si="59"/>
        <v>3</v>
      </c>
      <c r="Q298" s="35" t="str">
        <f t="shared" si="60"/>
        <v/>
      </c>
      <c r="R298" s="290" t="str">
        <f t="shared" si="61"/>
        <v/>
      </c>
      <c r="AB298" s="35" t="s">
        <v>126</v>
      </c>
      <c r="AC298" s="35">
        <f t="shared" si="63"/>
        <v>3</v>
      </c>
    </row>
    <row r="299" spans="1:29" ht="14.5" customHeight="1" x14ac:dyDescent="0.35">
      <c r="A299" s="35">
        <v>298</v>
      </c>
      <c r="B299" s="290" t="str">
        <f t="shared" si="62"/>
        <v/>
      </c>
      <c r="C299" s="298"/>
      <c r="H299" s="301">
        <v>5</v>
      </c>
      <c r="I299" s="297" t="str">
        <f t="shared" si="53"/>
        <v/>
      </c>
      <c r="J299" s="35" t="str">
        <f t="shared" si="54"/>
        <v/>
      </c>
      <c r="K299" s="35">
        <f t="shared" si="55"/>
        <v>3</v>
      </c>
      <c r="L299" s="35" t="str">
        <f t="shared" si="56"/>
        <v/>
      </c>
      <c r="M299" s="35" t="str">
        <f t="shared" si="57"/>
        <v/>
      </c>
      <c r="N299" s="35" t="str">
        <f t="shared" si="58"/>
        <v/>
      </c>
      <c r="O299" s="297">
        <f t="shared" si="59"/>
        <v>3</v>
      </c>
      <c r="Q299" s="35" t="str">
        <f t="shared" si="60"/>
        <v/>
      </c>
      <c r="R299" s="290" t="str">
        <f t="shared" si="61"/>
        <v/>
      </c>
      <c r="AB299" s="35" t="s">
        <v>126</v>
      </c>
      <c r="AC299" s="35">
        <f t="shared" si="63"/>
        <v>3</v>
      </c>
    </row>
    <row r="300" spans="1:29" ht="14.5" customHeight="1" x14ac:dyDescent="0.35">
      <c r="A300" s="35">
        <v>299</v>
      </c>
      <c r="B300" s="290" t="str">
        <f t="shared" si="62"/>
        <v/>
      </c>
      <c r="C300" s="298"/>
      <c r="H300" s="301">
        <v>4</v>
      </c>
      <c r="I300" s="297" t="str">
        <f t="shared" si="53"/>
        <v/>
      </c>
      <c r="J300" s="35" t="str">
        <f t="shared" si="54"/>
        <v/>
      </c>
      <c r="K300" s="35">
        <f t="shared" si="55"/>
        <v>3</v>
      </c>
      <c r="L300" s="35" t="str">
        <f t="shared" si="56"/>
        <v/>
      </c>
      <c r="M300" s="35" t="str">
        <f t="shared" si="57"/>
        <v/>
      </c>
      <c r="N300" s="35" t="str">
        <f t="shared" si="58"/>
        <v/>
      </c>
      <c r="O300" s="297">
        <f t="shared" si="59"/>
        <v>3</v>
      </c>
      <c r="Q300" s="35" t="str">
        <f t="shared" si="60"/>
        <v/>
      </c>
      <c r="R300" s="290" t="str">
        <f t="shared" si="61"/>
        <v/>
      </c>
      <c r="AB300" s="35" t="s">
        <v>126</v>
      </c>
      <c r="AC300" s="35">
        <f t="shared" si="63"/>
        <v>3</v>
      </c>
    </row>
    <row r="301" spans="1:29" ht="14.5" customHeight="1" x14ac:dyDescent="0.35">
      <c r="A301" s="35">
        <v>300</v>
      </c>
      <c r="B301" s="290" t="str">
        <f t="shared" si="62"/>
        <v/>
      </c>
      <c r="C301" s="298"/>
      <c r="H301" s="301">
        <v>2</v>
      </c>
      <c r="I301" s="297" t="str">
        <f t="shared" si="53"/>
        <v/>
      </c>
      <c r="J301" s="35" t="str">
        <f t="shared" si="54"/>
        <v/>
      </c>
      <c r="K301" s="35">
        <f t="shared" si="55"/>
        <v>3</v>
      </c>
      <c r="L301" s="35" t="str">
        <f t="shared" si="56"/>
        <v/>
      </c>
      <c r="M301" s="35" t="str">
        <f t="shared" si="57"/>
        <v/>
      </c>
      <c r="N301" s="35" t="str">
        <f t="shared" si="58"/>
        <v/>
      </c>
      <c r="O301" s="297">
        <f t="shared" si="59"/>
        <v>3</v>
      </c>
      <c r="Q301" s="35" t="str">
        <f t="shared" si="60"/>
        <v/>
      </c>
      <c r="R301" s="290" t="str">
        <f t="shared" si="61"/>
        <v/>
      </c>
      <c r="AB301" s="35" t="s">
        <v>126</v>
      </c>
      <c r="AC301" s="35">
        <f t="shared" si="63"/>
        <v>3</v>
      </c>
    </row>
    <row r="302" spans="1:29" ht="14.5" customHeight="1" x14ac:dyDescent="0.35">
      <c r="A302" s="35">
        <v>301</v>
      </c>
      <c r="B302" s="290" t="str">
        <f t="shared" si="62"/>
        <v/>
      </c>
      <c r="C302" s="298"/>
      <c r="H302" s="301">
        <v>4</v>
      </c>
      <c r="I302" s="297" t="str">
        <f t="shared" si="53"/>
        <v/>
      </c>
      <c r="J302" s="35" t="str">
        <f t="shared" si="54"/>
        <v/>
      </c>
      <c r="K302" s="35">
        <f t="shared" si="55"/>
        <v>3</v>
      </c>
      <c r="L302" s="35" t="str">
        <f t="shared" si="56"/>
        <v/>
      </c>
      <c r="M302" s="35" t="str">
        <f t="shared" si="57"/>
        <v/>
      </c>
      <c r="N302" s="35" t="str">
        <f t="shared" si="58"/>
        <v/>
      </c>
      <c r="O302" s="297">
        <f t="shared" si="59"/>
        <v>3</v>
      </c>
      <c r="Q302" s="35" t="str">
        <f t="shared" si="60"/>
        <v/>
      </c>
      <c r="R302" s="290" t="str">
        <f t="shared" si="61"/>
        <v/>
      </c>
      <c r="AB302" s="35" t="s">
        <v>126</v>
      </c>
      <c r="AC302" s="35">
        <f t="shared" si="63"/>
        <v>3</v>
      </c>
    </row>
    <row r="303" spans="1:29" ht="14.5" customHeight="1" x14ac:dyDescent="0.35">
      <c r="A303" s="35">
        <v>302</v>
      </c>
      <c r="B303" s="290" t="str">
        <f t="shared" si="62"/>
        <v/>
      </c>
      <c r="C303" s="298"/>
      <c r="H303" s="301">
        <v>3</v>
      </c>
      <c r="I303" s="297" t="str">
        <f t="shared" si="53"/>
        <v/>
      </c>
      <c r="J303" s="35" t="str">
        <f t="shared" si="54"/>
        <v/>
      </c>
      <c r="K303" s="35">
        <f t="shared" si="55"/>
        <v>3</v>
      </c>
      <c r="L303" s="35" t="str">
        <f t="shared" si="56"/>
        <v/>
      </c>
      <c r="M303" s="35" t="str">
        <f t="shared" si="57"/>
        <v/>
      </c>
      <c r="N303" s="35" t="str">
        <f t="shared" si="58"/>
        <v/>
      </c>
      <c r="O303" s="297">
        <f t="shared" si="59"/>
        <v>3</v>
      </c>
      <c r="Q303" s="35" t="str">
        <f t="shared" si="60"/>
        <v/>
      </c>
      <c r="R303" s="290" t="str">
        <f t="shared" si="61"/>
        <v/>
      </c>
      <c r="AB303" s="35" t="s">
        <v>126</v>
      </c>
      <c r="AC303" s="35">
        <f t="shared" si="63"/>
        <v>3</v>
      </c>
    </row>
    <row r="304" spans="1:29" ht="14.5" customHeight="1" x14ac:dyDescent="0.35">
      <c r="A304" s="35">
        <v>303</v>
      </c>
      <c r="B304" s="290" t="str">
        <f t="shared" si="62"/>
        <v/>
      </c>
      <c r="C304" s="298"/>
      <c r="H304" s="301" t="s">
        <v>94</v>
      </c>
      <c r="I304" s="297" t="str">
        <f t="shared" si="53"/>
        <v/>
      </c>
      <c r="J304" s="35" t="str">
        <f t="shared" si="54"/>
        <v/>
      </c>
      <c r="K304" s="35">
        <f t="shared" si="55"/>
        <v>3</v>
      </c>
      <c r="L304" s="35" t="str">
        <f t="shared" si="56"/>
        <v/>
      </c>
      <c r="M304" s="35" t="str">
        <f t="shared" si="57"/>
        <v/>
      </c>
      <c r="N304" s="35" t="str">
        <f t="shared" si="58"/>
        <v/>
      </c>
      <c r="O304" s="297">
        <f t="shared" si="59"/>
        <v>3</v>
      </c>
      <c r="Q304" s="35" t="str">
        <f t="shared" si="60"/>
        <v/>
      </c>
      <c r="R304" s="290" t="str">
        <f t="shared" si="61"/>
        <v/>
      </c>
      <c r="AB304" s="35" t="s">
        <v>126</v>
      </c>
      <c r="AC304" s="35">
        <f t="shared" si="63"/>
        <v>3</v>
      </c>
    </row>
    <row r="305" spans="1:29" ht="14.5" customHeight="1" x14ac:dyDescent="0.35">
      <c r="A305" s="35">
        <v>304</v>
      </c>
      <c r="B305" s="290" t="str">
        <f t="shared" si="62"/>
        <v/>
      </c>
      <c r="C305" s="298"/>
      <c r="H305" s="301">
        <v>3</v>
      </c>
      <c r="I305" s="297" t="str">
        <f t="shared" si="53"/>
        <v/>
      </c>
      <c r="J305" s="35" t="str">
        <f t="shared" si="54"/>
        <v/>
      </c>
      <c r="K305" s="35">
        <f t="shared" si="55"/>
        <v>3</v>
      </c>
      <c r="L305" s="35" t="str">
        <f t="shared" si="56"/>
        <v/>
      </c>
      <c r="M305" s="35" t="str">
        <f t="shared" si="57"/>
        <v/>
      </c>
      <c r="N305" s="35" t="str">
        <f t="shared" si="58"/>
        <v/>
      </c>
      <c r="O305" s="297">
        <f t="shared" si="59"/>
        <v>3</v>
      </c>
      <c r="Q305" s="35" t="str">
        <f t="shared" si="60"/>
        <v/>
      </c>
      <c r="R305" s="290" t="str">
        <f t="shared" si="61"/>
        <v/>
      </c>
      <c r="AB305" s="35" t="s">
        <v>126</v>
      </c>
      <c r="AC305" s="35">
        <f t="shared" si="63"/>
        <v>3</v>
      </c>
    </row>
    <row r="306" spans="1:29" ht="14.5" customHeight="1" x14ac:dyDescent="0.35">
      <c r="A306" s="35">
        <v>305</v>
      </c>
      <c r="B306" s="290" t="str">
        <f t="shared" si="62"/>
        <v/>
      </c>
      <c r="C306" s="298"/>
      <c r="H306" s="301">
        <v>3</v>
      </c>
      <c r="I306" s="297" t="str">
        <f t="shared" si="53"/>
        <v/>
      </c>
      <c r="J306" s="35" t="str">
        <f t="shared" si="54"/>
        <v/>
      </c>
      <c r="K306" s="35">
        <f t="shared" si="55"/>
        <v>3</v>
      </c>
      <c r="L306" s="35" t="str">
        <f t="shared" si="56"/>
        <v/>
      </c>
      <c r="M306" s="35" t="str">
        <f t="shared" si="57"/>
        <v/>
      </c>
      <c r="N306" s="35" t="str">
        <f t="shared" si="58"/>
        <v/>
      </c>
      <c r="O306" s="297">
        <f t="shared" si="59"/>
        <v>3</v>
      </c>
      <c r="Q306" s="35" t="str">
        <f t="shared" si="60"/>
        <v/>
      </c>
      <c r="R306" s="290" t="str">
        <f t="shared" si="61"/>
        <v/>
      </c>
      <c r="AB306" s="35" t="s">
        <v>126</v>
      </c>
      <c r="AC306" s="35">
        <f t="shared" si="63"/>
        <v>3</v>
      </c>
    </row>
    <row r="307" spans="1:29" ht="14.5" customHeight="1" x14ac:dyDescent="0.35">
      <c r="A307" s="35">
        <v>306</v>
      </c>
      <c r="B307" s="290" t="str">
        <f t="shared" si="62"/>
        <v/>
      </c>
      <c r="C307" s="298"/>
      <c r="H307" s="301">
        <v>3</v>
      </c>
      <c r="I307" s="297" t="str">
        <f t="shared" ref="I307:I362" si="64">IF(AND(LEN(C307)=1,LEN(D307)=0),1,"")</f>
        <v/>
      </c>
      <c r="J307" s="35" t="str">
        <f t="shared" ref="J307:J362" si="65">IF(AND(LEN(C307)=1,LEN(D307)=1,LEN(E307)=0,LEN(F307)=0),2,"")</f>
        <v/>
      </c>
      <c r="K307" s="35">
        <f t="shared" ref="K307:K362" si="66">IF(AND(LEN(C307)=0,LEN(E307)=0),3,"")</f>
        <v>3</v>
      </c>
      <c r="L307" s="35" t="str">
        <f t="shared" ref="L307:L362" si="67">IF(AND(LEN(C307)&gt;0,LEN(D307&gt;0),LEN(E307)&gt;0,LEN(F307)=0,H307="N/A"),4,"")</f>
        <v/>
      </c>
      <c r="M307" s="35" t="str">
        <f t="shared" ref="M307:M362" si="68">IF(AND(LEN(C307)&gt;0,LEN(D307&gt;0),LEN(E307)&gt;0,LEN(F307)=0,H307&gt;0,H307&lt;6),5,"")</f>
        <v/>
      </c>
      <c r="N307" s="35" t="str">
        <f t="shared" ref="N307:N362" si="69">IF(AND(LEN(C307)&gt;0,LEN(D307&gt;0),LEN(E307)&gt;0,LEN(F307)&gt;0,H307&gt;0,H307&lt;6),6,"")</f>
        <v/>
      </c>
      <c r="O307" s="297">
        <f t="shared" ref="O307:O371" si="70">SUM(I307:N307)</f>
        <v>3</v>
      </c>
      <c r="Q307" s="35" t="str">
        <f t="shared" ref="Q307:Q362" si="71">IF(LEN(E307)&gt;0,TEXT(E307,"00"),"")</f>
        <v/>
      </c>
      <c r="R307" s="290" t="str">
        <f t="shared" ref="R307:R362" si="72">IF(O307=1,C307,IF(O307=2,C307&amp;"."&amp;D307,IF(O307=3,"",IF(O307=4,C307&amp;"."&amp;D307&amp;"."&amp;Q307,IF(O307=5,C307&amp;"."&amp;D307&amp;"."&amp;Q307,IF(O307=6,C307&amp;"."&amp;D307&amp;"."&amp;Q307&amp;F307,""))))))</f>
        <v/>
      </c>
      <c r="AB307" s="35" t="s">
        <v>126</v>
      </c>
      <c r="AC307" s="35">
        <f t="shared" si="63"/>
        <v>3</v>
      </c>
    </row>
    <row r="308" spans="1:29" ht="14.5" customHeight="1" x14ac:dyDescent="0.35">
      <c r="A308" s="35">
        <v>307</v>
      </c>
      <c r="B308" s="290" t="str">
        <f t="shared" si="62"/>
        <v/>
      </c>
      <c r="C308" s="298"/>
      <c r="H308" s="301">
        <v>3</v>
      </c>
      <c r="I308" s="297" t="str">
        <f t="shared" si="64"/>
        <v/>
      </c>
      <c r="J308" s="35" t="str">
        <f t="shared" si="65"/>
        <v/>
      </c>
      <c r="K308" s="35">
        <f t="shared" si="66"/>
        <v>3</v>
      </c>
      <c r="L308" s="35" t="str">
        <f t="shared" si="67"/>
        <v/>
      </c>
      <c r="M308" s="35" t="str">
        <f t="shared" si="68"/>
        <v/>
      </c>
      <c r="N308" s="35" t="str">
        <f t="shared" si="69"/>
        <v/>
      </c>
      <c r="O308" s="297">
        <f t="shared" si="70"/>
        <v>3</v>
      </c>
      <c r="Q308" s="35" t="str">
        <f t="shared" si="71"/>
        <v/>
      </c>
      <c r="R308" s="290" t="str">
        <f t="shared" si="72"/>
        <v/>
      </c>
      <c r="AB308" s="35" t="s">
        <v>126</v>
      </c>
      <c r="AC308" s="35">
        <f t="shared" si="63"/>
        <v>3</v>
      </c>
    </row>
    <row r="309" spans="1:29" ht="14.5" customHeight="1" x14ac:dyDescent="0.35">
      <c r="A309" s="35">
        <v>308</v>
      </c>
      <c r="B309" s="290" t="str">
        <f t="shared" si="62"/>
        <v/>
      </c>
      <c r="C309" s="298"/>
      <c r="H309" s="301">
        <v>4</v>
      </c>
      <c r="I309" s="297" t="str">
        <f t="shared" si="64"/>
        <v/>
      </c>
      <c r="J309" s="35" t="str">
        <f t="shared" si="65"/>
        <v/>
      </c>
      <c r="K309" s="35">
        <f t="shared" si="66"/>
        <v>3</v>
      </c>
      <c r="L309" s="35" t="str">
        <f t="shared" si="67"/>
        <v/>
      </c>
      <c r="M309" s="35" t="str">
        <f t="shared" si="68"/>
        <v/>
      </c>
      <c r="N309" s="35" t="str">
        <f t="shared" si="69"/>
        <v/>
      </c>
      <c r="O309" s="297">
        <f t="shared" si="70"/>
        <v>3</v>
      </c>
      <c r="Q309" s="35" t="str">
        <f t="shared" si="71"/>
        <v/>
      </c>
      <c r="R309" s="290" t="str">
        <f t="shared" si="72"/>
        <v/>
      </c>
      <c r="AB309" s="35" t="s">
        <v>126</v>
      </c>
      <c r="AC309" s="35">
        <f t="shared" si="63"/>
        <v>3</v>
      </c>
    </row>
    <row r="310" spans="1:29" ht="14.5" customHeight="1" x14ac:dyDescent="0.35">
      <c r="A310" s="35">
        <v>309</v>
      </c>
      <c r="B310" s="290" t="str">
        <f t="shared" si="62"/>
        <v/>
      </c>
      <c r="C310" s="298"/>
      <c r="H310" s="301">
        <v>1</v>
      </c>
      <c r="I310" s="297" t="str">
        <f t="shared" si="64"/>
        <v/>
      </c>
      <c r="J310" s="35" t="str">
        <f t="shared" si="65"/>
        <v/>
      </c>
      <c r="K310" s="35">
        <f t="shared" si="66"/>
        <v>3</v>
      </c>
      <c r="L310" s="35" t="str">
        <f t="shared" si="67"/>
        <v/>
      </c>
      <c r="M310" s="35" t="str">
        <f t="shared" si="68"/>
        <v/>
      </c>
      <c r="N310" s="35" t="str">
        <f t="shared" si="69"/>
        <v/>
      </c>
      <c r="O310" s="297">
        <f t="shared" si="70"/>
        <v>3</v>
      </c>
      <c r="Q310" s="35" t="str">
        <f t="shared" si="71"/>
        <v/>
      </c>
      <c r="R310" s="290" t="str">
        <f t="shared" si="72"/>
        <v/>
      </c>
      <c r="AB310" s="35" t="s">
        <v>126</v>
      </c>
      <c r="AC310" s="35">
        <f t="shared" si="63"/>
        <v>3</v>
      </c>
    </row>
    <row r="311" spans="1:29" ht="14.5" customHeight="1" x14ac:dyDescent="0.35">
      <c r="A311" s="35">
        <v>310</v>
      </c>
      <c r="B311" s="290" t="str">
        <f t="shared" si="62"/>
        <v/>
      </c>
      <c r="C311" s="298"/>
      <c r="H311" s="301" t="s">
        <v>94</v>
      </c>
      <c r="I311" s="297" t="str">
        <f t="shared" si="64"/>
        <v/>
      </c>
      <c r="J311" s="35" t="str">
        <f t="shared" si="65"/>
        <v/>
      </c>
      <c r="K311" s="35">
        <f t="shared" si="66"/>
        <v>3</v>
      </c>
      <c r="L311" s="35" t="str">
        <f t="shared" si="67"/>
        <v/>
      </c>
      <c r="M311" s="35" t="str">
        <f t="shared" si="68"/>
        <v/>
      </c>
      <c r="N311" s="35" t="str">
        <f t="shared" si="69"/>
        <v/>
      </c>
      <c r="O311" s="297">
        <f t="shared" si="70"/>
        <v>3</v>
      </c>
      <c r="Q311" s="35" t="str">
        <f t="shared" si="71"/>
        <v/>
      </c>
      <c r="R311" s="290" t="str">
        <f t="shared" si="72"/>
        <v/>
      </c>
      <c r="AB311" s="35" t="s">
        <v>126</v>
      </c>
      <c r="AC311" s="35">
        <f t="shared" si="63"/>
        <v>3</v>
      </c>
    </row>
    <row r="312" spans="1:29" ht="14.5" customHeight="1" x14ac:dyDescent="0.35">
      <c r="A312" s="35">
        <v>311</v>
      </c>
      <c r="B312" s="290" t="str">
        <f t="shared" si="62"/>
        <v/>
      </c>
      <c r="C312" s="298"/>
      <c r="H312" s="301">
        <v>2</v>
      </c>
      <c r="I312" s="297" t="str">
        <f t="shared" si="64"/>
        <v/>
      </c>
      <c r="J312" s="35" t="str">
        <f t="shared" si="65"/>
        <v/>
      </c>
      <c r="K312" s="35">
        <f t="shared" si="66"/>
        <v>3</v>
      </c>
      <c r="L312" s="35" t="str">
        <f t="shared" si="67"/>
        <v/>
      </c>
      <c r="M312" s="35" t="str">
        <f t="shared" si="68"/>
        <v/>
      </c>
      <c r="N312" s="35" t="str">
        <f t="shared" si="69"/>
        <v/>
      </c>
      <c r="O312" s="297">
        <f t="shared" si="70"/>
        <v>3</v>
      </c>
      <c r="Q312" s="35" t="str">
        <f t="shared" si="71"/>
        <v/>
      </c>
      <c r="R312" s="290" t="str">
        <f t="shared" si="72"/>
        <v/>
      </c>
      <c r="AB312" s="35" t="s">
        <v>126</v>
      </c>
      <c r="AC312" s="35">
        <f t="shared" si="63"/>
        <v>3</v>
      </c>
    </row>
    <row r="313" spans="1:29" ht="14.5" customHeight="1" x14ac:dyDescent="0.35">
      <c r="A313" s="35">
        <v>312</v>
      </c>
      <c r="B313" s="290" t="str">
        <f t="shared" si="62"/>
        <v/>
      </c>
      <c r="C313" s="298"/>
      <c r="H313" s="301">
        <v>3</v>
      </c>
      <c r="I313" s="297" t="str">
        <f t="shared" si="64"/>
        <v/>
      </c>
      <c r="J313" s="35" t="str">
        <f t="shared" si="65"/>
        <v/>
      </c>
      <c r="K313" s="35">
        <f t="shared" si="66"/>
        <v>3</v>
      </c>
      <c r="L313" s="35" t="str">
        <f t="shared" si="67"/>
        <v/>
      </c>
      <c r="M313" s="35" t="str">
        <f t="shared" si="68"/>
        <v/>
      </c>
      <c r="N313" s="35" t="str">
        <f t="shared" si="69"/>
        <v/>
      </c>
      <c r="O313" s="297">
        <f t="shared" si="70"/>
        <v>3</v>
      </c>
      <c r="Q313" s="35" t="str">
        <f t="shared" si="71"/>
        <v/>
      </c>
      <c r="R313" s="290" t="str">
        <f t="shared" si="72"/>
        <v/>
      </c>
      <c r="AB313" s="35" t="s">
        <v>126</v>
      </c>
      <c r="AC313" s="35">
        <f t="shared" si="63"/>
        <v>3</v>
      </c>
    </row>
    <row r="314" spans="1:29" ht="14.5" customHeight="1" x14ac:dyDescent="0.35">
      <c r="A314" s="35">
        <v>313</v>
      </c>
      <c r="B314" s="290" t="str">
        <f t="shared" si="62"/>
        <v/>
      </c>
      <c r="C314" s="298"/>
      <c r="H314" s="301">
        <v>2</v>
      </c>
      <c r="I314" s="297" t="str">
        <f t="shared" si="64"/>
        <v/>
      </c>
      <c r="J314" s="35" t="str">
        <f t="shared" si="65"/>
        <v/>
      </c>
      <c r="K314" s="35">
        <f t="shared" si="66"/>
        <v>3</v>
      </c>
      <c r="L314" s="35" t="str">
        <f t="shared" si="67"/>
        <v/>
      </c>
      <c r="M314" s="35" t="str">
        <f t="shared" si="68"/>
        <v/>
      </c>
      <c r="N314" s="35" t="str">
        <f t="shared" si="69"/>
        <v/>
      </c>
      <c r="O314" s="297">
        <f t="shared" si="70"/>
        <v>3</v>
      </c>
      <c r="Q314" s="35" t="str">
        <f t="shared" si="71"/>
        <v/>
      </c>
      <c r="R314" s="290" t="str">
        <f t="shared" si="72"/>
        <v/>
      </c>
      <c r="AB314" s="35" t="s">
        <v>126</v>
      </c>
      <c r="AC314" s="35">
        <f t="shared" si="63"/>
        <v>3</v>
      </c>
    </row>
    <row r="315" spans="1:29" ht="14.5" customHeight="1" x14ac:dyDescent="0.35">
      <c r="A315" s="35">
        <v>314</v>
      </c>
      <c r="B315" s="290" t="str">
        <f t="shared" si="62"/>
        <v/>
      </c>
      <c r="C315" s="298"/>
      <c r="H315" s="301">
        <v>3</v>
      </c>
      <c r="I315" s="297" t="str">
        <f t="shared" si="64"/>
        <v/>
      </c>
      <c r="J315" s="35" t="str">
        <f t="shared" si="65"/>
        <v/>
      </c>
      <c r="K315" s="35">
        <f t="shared" si="66"/>
        <v>3</v>
      </c>
      <c r="L315" s="35" t="str">
        <f t="shared" si="67"/>
        <v/>
      </c>
      <c r="M315" s="35" t="str">
        <f t="shared" si="68"/>
        <v/>
      </c>
      <c r="N315" s="35" t="str">
        <f t="shared" si="69"/>
        <v/>
      </c>
      <c r="O315" s="297">
        <f t="shared" si="70"/>
        <v>3</v>
      </c>
      <c r="Q315" s="35" t="str">
        <f t="shared" si="71"/>
        <v/>
      </c>
      <c r="R315" s="290" t="str">
        <f t="shared" si="72"/>
        <v/>
      </c>
      <c r="AB315" s="35" t="s">
        <v>126</v>
      </c>
      <c r="AC315" s="35">
        <f t="shared" si="63"/>
        <v>3</v>
      </c>
    </row>
    <row r="316" spans="1:29" ht="14.5" customHeight="1" x14ac:dyDescent="0.35">
      <c r="A316" s="35">
        <v>315</v>
      </c>
      <c r="B316" s="290" t="str">
        <f t="shared" si="62"/>
        <v/>
      </c>
      <c r="C316" s="298"/>
      <c r="H316" s="301">
        <v>3</v>
      </c>
      <c r="I316" s="297" t="str">
        <f t="shared" si="64"/>
        <v/>
      </c>
      <c r="J316" s="35" t="str">
        <f t="shared" si="65"/>
        <v/>
      </c>
      <c r="K316" s="35">
        <f t="shared" si="66"/>
        <v>3</v>
      </c>
      <c r="L316" s="35" t="str">
        <f t="shared" si="67"/>
        <v/>
      </c>
      <c r="M316" s="35" t="str">
        <f t="shared" si="68"/>
        <v/>
      </c>
      <c r="N316" s="35" t="str">
        <f t="shared" si="69"/>
        <v/>
      </c>
      <c r="O316" s="297">
        <f t="shared" si="70"/>
        <v>3</v>
      </c>
      <c r="Q316" s="35" t="str">
        <f t="shared" si="71"/>
        <v/>
      </c>
      <c r="R316" s="290" t="str">
        <f t="shared" si="72"/>
        <v/>
      </c>
      <c r="T316" s="35" t="s">
        <v>195</v>
      </c>
      <c r="AB316" s="35" t="s">
        <v>126</v>
      </c>
      <c r="AC316" s="35">
        <f t="shared" si="63"/>
        <v>3</v>
      </c>
    </row>
    <row r="317" spans="1:29" ht="14.5" customHeight="1" x14ac:dyDescent="0.35">
      <c r="A317" s="35">
        <v>316</v>
      </c>
      <c r="B317" s="290" t="str">
        <f t="shared" si="62"/>
        <v/>
      </c>
      <c r="C317" s="298"/>
      <c r="H317" s="301">
        <v>5</v>
      </c>
      <c r="I317" s="297" t="str">
        <f t="shared" si="64"/>
        <v/>
      </c>
      <c r="J317" s="35" t="str">
        <f t="shared" si="65"/>
        <v/>
      </c>
      <c r="K317" s="35">
        <f t="shared" si="66"/>
        <v>3</v>
      </c>
      <c r="L317" s="35" t="str">
        <f t="shared" si="67"/>
        <v/>
      </c>
      <c r="M317" s="35" t="str">
        <f t="shared" si="68"/>
        <v/>
      </c>
      <c r="N317" s="35" t="str">
        <f t="shared" si="69"/>
        <v/>
      </c>
      <c r="O317" s="297">
        <f t="shared" si="70"/>
        <v>3</v>
      </c>
      <c r="Q317" s="35" t="str">
        <f t="shared" si="71"/>
        <v/>
      </c>
      <c r="R317" s="290" t="str">
        <f t="shared" si="72"/>
        <v/>
      </c>
      <c r="AB317" s="35" t="s">
        <v>126</v>
      </c>
      <c r="AC317" s="35">
        <f t="shared" si="63"/>
        <v>3</v>
      </c>
    </row>
    <row r="318" spans="1:29" ht="14.5" customHeight="1" x14ac:dyDescent="0.35">
      <c r="A318" s="35">
        <v>317</v>
      </c>
      <c r="B318" s="290" t="str">
        <f t="shared" si="62"/>
        <v/>
      </c>
      <c r="C318" s="298"/>
      <c r="H318" s="301">
        <v>5</v>
      </c>
      <c r="I318" s="297" t="str">
        <f t="shared" si="64"/>
        <v/>
      </c>
      <c r="J318" s="35" t="str">
        <f t="shared" si="65"/>
        <v/>
      </c>
      <c r="K318" s="35">
        <f t="shared" si="66"/>
        <v>3</v>
      </c>
      <c r="L318" s="35" t="str">
        <f t="shared" si="67"/>
        <v/>
      </c>
      <c r="M318" s="35" t="str">
        <f t="shared" si="68"/>
        <v/>
      </c>
      <c r="N318" s="35" t="str">
        <f t="shared" si="69"/>
        <v/>
      </c>
      <c r="O318" s="297">
        <f t="shared" si="70"/>
        <v>3</v>
      </c>
      <c r="Q318" s="35" t="str">
        <f t="shared" si="71"/>
        <v/>
      </c>
      <c r="R318" s="290" t="str">
        <f t="shared" si="72"/>
        <v/>
      </c>
      <c r="AB318" s="35" t="s">
        <v>126</v>
      </c>
      <c r="AC318" s="35">
        <f t="shared" si="63"/>
        <v>3</v>
      </c>
    </row>
    <row r="319" spans="1:29" ht="14.5" customHeight="1" x14ac:dyDescent="0.35">
      <c r="A319" s="35">
        <v>318</v>
      </c>
      <c r="B319" s="290" t="str">
        <f t="shared" si="62"/>
        <v/>
      </c>
      <c r="C319" s="298"/>
      <c r="H319" s="301">
        <v>4</v>
      </c>
      <c r="I319" s="297" t="str">
        <f t="shared" si="64"/>
        <v/>
      </c>
      <c r="J319" s="35" t="str">
        <f t="shared" si="65"/>
        <v/>
      </c>
      <c r="K319" s="35">
        <f t="shared" si="66"/>
        <v>3</v>
      </c>
      <c r="L319" s="35" t="str">
        <f t="shared" si="67"/>
        <v/>
      </c>
      <c r="M319" s="35" t="str">
        <f t="shared" si="68"/>
        <v/>
      </c>
      <c r="N319" s="35" t="str">
        <f t="shared" si="69"/>
        <v/>
      </c>
      <c r="O319" s="297">
        <f t="shared" si="70"/>
        <v>3</v>
      </c>
      <c r="Q319" s="35" t="str">
        <f t="shared" si="71"/>
        <v/>
      </c>
      <c r="R319" s="290" t="str">
        <f t="shared" si="72"/>
        <v/>
      </c>
      <c r="AB319" s="35" t="s">
        <v>126</v>
      </c>
      <c r="AC319" s="35">
        <f t="shared" si="63"/>
        <v>3</v>
      </c>
    </row>
    <row r="320" spans="1:29" ht="14.5" customHeight="1" x14ac:dyDescent="0.35">
      <c r="A320" s="35">
        <v>319</v>
      </c>
      <c r="B320" s="290" t="str">
        <f t="shared" si="62"/>
        <v/>
      </c>
      <c r="C320" s="298"/>
      <c r="H320" s="301">
        <v>4</v>
      </c>
      <c r="I320" s="297" t="str">
        <f t="shared" si="64"/>
        <v/>
      </c>
      <c r="J320" s="35" t="str">
        <f t="shared" si="65"/>
        <v/>
      </c>
      <c r="K320" s="35">
        <f t="shared" si="66"/>
        <v>3</v>
      </c>
      <c r="L320" s="35" t="str">
        <f t="shared" si="67"/>
        <v/>
      </c>
      <c r="M320" s="35" t="str">
        <f t="shared" si="68"/>
        <v/>
      </c>
      <c r="N320" s="35" t="str">
        <f t="shared" si="69"/>
        <v/>
      </c>
      <c r="O320" s="297">
        <f t="shared" si="70"/>
        <v>3</v>
      </c>
      <c r="Q320" s="35" t="str">
        <f t="shared" si="71"/>
        <v/>
      </c>
      <c r="R320" s="290" t="str">
        <f t="shared" si="72"/>
        <v/>
      </c>
      <c r="AB320" s="35" t="s">
        <v>126</v>
      </c>
      <c r="AC320" s="35">
        <f t="shared" si="63"/>
        <v>3</v>
      </c>
    </row>
    <row r="321" spans="1:29" ht="14.5" customHeight="1" x14ac:dyDescent="0.35">
      <c r="A321" s="35">
        <v>320</v>
      </c>
      <c r="B321" s="290" t="str">
        <f t="shared" si="62"/>
        <v/>
      </c>
      <c r="C321" s="298"/>
      <c r="H321" s="301" t="s">
        <v>94</v>
      </c>
      <c r="I321" s="297" t="str">
        <f t="shared" si="64"/>
        <v/>
      </c>
      <c r="J321" s="35" t="str">
        <f t="shared" si="65"/>
        <v/>
      </c>
      <c r="K321" s="35">
        <f t="shared" si="66"/>
        <v>3</v>
      </c>
      <c r="L321" s="35" t="str">
        <f t="shared" si="67"/>
        <v/>
      </c>
      <c r="M321" s="35" t="str">
        <f t="shared" si="68"/>
        <v/>
      </c>
      <c r="N321" s="35" t="str">
        <f t="shared" si="69"/>
        <v/>
      </c>
      <c r="O321" s="297">
        <f t="shared" si="70"/>
        <v>3</v>
      </c>
      <c r="Q321" s="35" t="str">
        <f t="shared" si="71"/>
        <v/>
      </c>
      <c r="R321" s="290" t="str">
        <f t="shared" si="72"/>
        <v/>
      </c>
      <c r="AB321" s="35" t="s">
        <v>126</v>
      </c>
      <c r="AC321" s="35">
        <f t="shared" si="63"/>
        <v>3</v>
      </c>
    </row>
    <row r="322" spans="1:29" ht="14.5" customHeight="1" x14ac:dyDescent="0.35">
      <c r="A322" s="35">
        <v>321</v>
      </c>
      <c r="B322" s="290" t="str">
        <f t="shared" si="62"/>
        <v/>
      </c>
      <c r="C322" s="298"/>
      <c r="H322" s="301">
        <v>3</v>
      </c>
      <c r="I322" s="297" t="str">
        <f t="shared" si="64"/>
        <v/>
      </c>
      <c r="J322" s="35" t="str">
        <f t="shared" si="65"/>
        <v/>
      </c>
      <c r="K322" s="35">
        <f t="shared" si="66"/>
        <v>3</v>
      </c>
      <c r="L322" s="35" t="str">
        <f t="shared" si="67"/>
        <v/>
      </c>
      <c r="M322" s="35" t="str">
        <f t="shared" si="68"/>
        <v/>
      </c>
      <c r="N322" s="35" t="str">
        <f t="shared" si="69"/>
        <v/>
      </c>
      <c r="O322" s="297">
        <f t="shared" si="70"/>
        <v>3</v>
      </c>
      <c r="Q322" s="35" t="str">
        <f t="shared" si="71"/>
        <v/>
      </c>
      <c r="R322" s="290" t="str">
        <f t="shared" si="72"/>
        <v/>
      </c>
      <c r="AB322" s="35" t="s">
        <v>126</v>
      </c>
      <c r="AC322" s="35">
        <f t="shared" si="63"/>
        <v>3</v>
      </c>
    </row>
    <row r="323" spans="1:29" ht="14.5" customHeight="1" x14ac:dyDescent="0.35">
      <c r="A323" s="35">
        <v>322</v>
      </c>
      <c r="B323" s="290" t="str">
        <f t="shared" ref="B323:B387" si="73">R323</f>
        <v/>
      </c>
      <c r="C323" s="298"/>
      <c r="H323" s="301">
        <v>3</v>
      </c>
      <c r="I323" s="297" t="str">
        <f t="shared" si="64"/>
        <v/>
      </c>
      <c r="J323" s="35" t="str">
        <f t="shared" si="65"/>
        <v/>
      </c>
      <c r="K323" s="35">
        <f t="shared" si="66"/>
        <v>3</v>
      </c>
      <c r="L323" s="35" t="str">
        <f t="shared" si="67"/>
        <v/>
      </c>
      <c r="M323" s="35" t="str">
        <f t="shared" si="68"/>
        <v/>
      </c>
      <c r="N323" s="35" t="str">
        <f t="shared" si="69"/>
        <v/>
      </c>
      <c r="O323" s="297">
        <f t="shared" si="70"/>
        <v>3</v>
      </c>
      <c r="Q323" s="35" t="str">
        <f t="shared" si="71"/>
        <v/>
      </c>
      <c r="R323" s="290" t="str">
        <f t="shared" si="72"/>
        <v/>
      </c>
      <c r="AB323" s="35" t="s">
        <v>126</v>
      </c>
      <c r="AC323" s="35">
        <f t="shared" ref="AC323:AC387" si="74">IF(LEN(Z323)&gt;0,1,IF(LEN(AA323)&gt;0,2,3))</f>
        <v>3</v>
      </c>
    </row>
    <row r="324" spans="1:29" ht="14.5" customHeight="1" x14ac:dyDescent="0.35">
      <c r="A324" s="35">
        <v>323</v>
      </c>
      <c r="B324" s="290" t="str">
        <f t="shared" si="73"/>
        <v/>
      </c>
      <c r="C324" s="298"/>
      <c r="H324" s="301">
        <v>3</v>
      </c>
      <c r="I324" s="297" t="str">
        <f t="shared" si="64"/>
        <v/>
      </c>
      <c r="J324" s="35" t="str">
        <f t="shared" si="65"/>
        <v/>
      </c>
      <c r="K324" s="35">
        <f t="shared" si="66"/>
        <v>3</v>
      </c>
      <c r="L324" s="35" t="str">
        <f t="shared" si="67"/>
        <v/>
      </c>
      <c r="M324" s="35" t="str">
        <f t="shared" si="68"/>
        <v/>
      </c>
      <c r="N324" s="35" t="str">
        <f t="shared" si="69"/>
        <v/>
      </c>
      <c r="O324" s="297">
        <f t="shared" si="70"/>
        <v>3</v>
      </c>
      <c r="Q324" s="35" t="str">
        <f t="shared" si="71"/>
        <v/>
      </c>
      <c r="R324" s="290" t="str">
        <f t="shared" si="72"/>
        <v/>
      </c>
      <c r="AB324" s="35" t="s">
        <v>126</v>
      </c>
      <c r="AC324" s="35">
        <f t="shared" si="74"/>
        <v>3</v>
      </c>
    </row>
    <row r="325" spans="1:29" ht="14.5" customHeight="1" x14ac:dyDescent="0.35">
      <c r="A325" s="35">
        <v>324</v>
      </c>
      <c r="B325" s="290" t="str">
        <f t="shared" si="73"/>
        <v/>
      </c>
      <c r="C325" s="298"/>
      <c r="H325" s="301">
        <v>3</v>
      </c>
      <c r="I325" s="297" t="str">
        <f t="shared" si="64"/>
        <v/>
      </c>
      <c r="J325" s="35" t="str">
        <f t="shared" si="65"/>
        <v/>
      </c>
      <c r="K325" s="35">
        <f t="shared" si="66"/>
        <v>3</v>
      </c>
      <c r="L325" s="35" t="str">
        <f t="shared" si="67"/>
        <v/>
      </c>
      <c r="M325" s="35" t="str">
        <f t="shared" si="68"/>
        <v/>
      </c>
      <c r="N325" s="35" t="str">
        <f t="shared" si="69"/>
        <v/>
      </c>
      <c r="O325" s="297">
        <f t="shared" si="70"/>
        <v>3</v>
      </c>
      <c r="Q325" s="35" t="str">
        <f t="shared" si="71"/>
        <v/>
      </c>
      <c r="R325" s="290" t="str">
        <f t="shared" si="72"/>
        <v/>
      </c>
      <c r="AB325" s="35" t="s">
        <v>126</v>
      </c>
      <c r="AC325" s="35">
        <f t="shared" si="74"/>
        <v>3</v>
      </c>
    </row>
    <row r="326" spans="1:29" ht="14.5" customHeight="1" x14ac:dyDescent="0.35">
      <c r="A326" s="35">
        <v>325</v>
      </c>
      <c r="B326" s="290" t="str">
        <f t="shared" si="73"/>
        <v/>
      </c>
      <c r="C326" s="298"/>
      <c r="H326" s="301">
        <v>3</v>
      </c>
      <c r="I326" s="297" t="str">
        <f t="shared" si="64"/>
        <v/>
      </c>
      <c r="J326" s="35" t="str">
        <f t="shared" si="65"/>
        <v/>
      </c>
      <c r="K326" s="35">
        <f t="shared" si="66"/>
        <v>3</v>
      </c>
      <c r="L326" s="35" t="str">
        <f t="shared" si="67"/>
        <v/>
      </c>
      <c r="M326" s="35" t="str">
        <f t="shared" si="68"/>
        <v/>
      </c>
      <c r="N326" s="35" t="str">
        <f t="shared" si="69"/>
        <v/>
      </c>
      <c r="O326" s="297">
        <f t="shared" si="70"/>
        <v>3</v>
      </c>
      <c r="Q326" s="35" t="str">
        <f t="shared" si="71"/>
        <v/>
      </c>
      <c r="R326" s="290" t="str">
        <f t="shared" si="72"/>
        <v/>
      </c>
      <c r="AB326" s="35" t="s">
        <v>126</v>
      </c>
      <c r="AC326" s="35">
        <f t="shared" si="74"/>
        <v>3</v>
      </c>
    </row>
    <row r="327" spans="1:29" ht="14.5" customHeight="1" x14ac:dyDescent="0.35">
      <c r="A327" s="35">
        <v>326</v>
      </c>
      <c r="B327" s="290" t="str">
        <f t="shared" si="73"/>
        <v/>
      </c>
      <c r="C327" s="298"/>
      <c r="H327" s="301">
        <v>3</v>
      </c>
      <c r="I327" s="297" t="str">
        <f t="shared" si="64"/>
        <v/>
      </c>
      <c r="J327" s="35" t="str">
        <f t="shared" si="65"/>
        <v/>
      </c>
      <c r="K327" s="35">
        <f t="shared" si="66"/>
        <v>3</v>
      </c>
      <c r="L327" s="35" t="str">
        <f t="shared" si="67"/>
        <v/>
      </c>
      <c r="M327" s="35" t="str">
        <f t="shared" si="68"/>
        <v/>
      </c>
      <c r="N327" s="35" t="str">
        <f t="shared" si="69"/>
        <v/>
      </c>
      <c r="O327" s="297">
        <f t="shared" si="70"/>
        <v>3</v>
      </c>
      <c r="Q327" s="35" t="str">
        <f t="shared" si="71"/>
        <v/>
      </c>
      <c r="R327" s="290" t="str">
        <f t="shared" si="72"/>
        <v/>
      </c>
      <c r="AB327" s="35" t="s">
        <v>126</v>
      </c>
      <c r="AC327" s="35">
        <f t="shared" si="74"/>
        <v>3</v>
      </c>
    </row>
    <row r="328" spans="1:29" ht="14.5" customHeight="1" x14ac:dyDescent="0.35">
      <c r="A328" s="35">
        <v>327</v>
      </c>
      <c r="B328" s="290" t="str">
        <f t="shared" si="73"/>
        <v/>
      </c>
      <c r="C328" s="298"/>
      <c r="H328" s="301">
        <v>4</v>
      </c>
      <c r="I328" s="297" t="str">
        <f t="shared" si="64"/>
        <v/>
      </c>
      <c r="J328" s="35" t="str">
        <f t="shared" si="65"/>
        <v/>
      </c>
      <c r="K328" s="35">
        <f t="shared" si="66"/>
        <v>3</v>
      </c>
      <c r="L328" s="35" t="str">
        <f t="shared" si="67"/>
        <v/>
      </c>
      <c r="M328" s="35" t="str">
        <f t="shared" si="68"/>
        <v/>
      </c>
      <c r="N328" s="35" t="str">
        <f t="shared" si="69"/>
        <v/>
      </c>
      <c r="O328" s="297">
        <f t="shared" si="70"/>
        <v>3</v>
      </c>
      <c r="Q328" s="35" t="str">
        <f t="shared" si="71"/>
        <v/>
      </c>
      <c r="R328" s="290" t="str">
        <f t="shared" si="72"/>
        <v/>
      </c>
      <c r="AB328" s="35" t="s">
        <v>126</v>
      </c>
      <c r="AC328" s="35">
        <f t="shared" si="74"/>
        <v>3</v>
      </c>
    </row>
    <row r="329" spans="1:29" ht="14.5" customHeight="1" x14ac:dyDescent="0.35">
      <c r="A329" s="35">
        <v>328</v>
      </c>
      <c r="B329" s="290" t="str">
        <f t="shared" si="73"/>
        <v/>
      </c>
      <c r="C329" s="298"/>
      <c r="H329" s="301" t="s">
        <v>94</v>
      </c>
      <c r="I329" s="297" t="str">
        <f t="shared" si="64"/>
        <v/>
      </c>
      <c r="J329" s="35" t="str">
        <f t="shared" si="65"/>
        <v/>
      </c>
      <c r="K329" s="35">
        <f t="shared" si="66"/>
        <v>3</v>
      </c>
      <c r="L329" s="35" t="str">
        <f t="shared" si="67"/>
        <v/>
      </c>
      <c r="M329" s="35" t="str">
        <f t="shared" si="68"/>
        <v/>
      </c>
      <c r="N329" s="35" t="str">
        <f t="shared" si="69"/>
        <v/>
      </c>
      <c r="O329" s="297">
        <f t="shared" si="70"/>
        <v>3</v>
      </c>
      <c r="Q329" s="35" t="str">
        <f t="shared" si="71"/>
        <v/>
      </c>
      <c r="R329" s="290" t="str">
        <f t="shared" si="72"/>
        <v/>
      </c>
      <c r="AB329" s="35" t="s">
        <v>126</v>
      </c>
      <c r="AC329" s="35">
        <f t="shared" si="74"/>
        <v>3</v>
      </c>
    </row>
    <row r="330" spans="1:29" ht="14.5" customHeight="1" x14ac:dyDescent="0.35">
      <c r="A330" s="35">
        <v>329</v>
      </c>
      <c r="B330" s="290" t="str">
        <f t="shared" si="73"/>
        <v/>
      </c>
      <c r="C330" s="298"/>
      <c r="H330" s="301">
        <v>3</v>
      </c>
      <c r="I330" s="297" t="str">
        <f t="shared" si="64"/>
        <v/>
      </c>
      <c r="J330" s="35" t="str">
        <f t="shared" si="65"/>
        <v/>
      </c>
      <c r="K330" s="35">
        <f t="shared" si="66"/>
        <v>3</v>
      </c>
      <c r="L330" s="35" t="str">
        <f t="shared" si="67"/>
        <v/>
      </c>
      <c r="M330" s="35" t="str">
        <f t="shared" si="68"/>
        <v/>
      </c>
      <c r="N330" s="35" t="str">
        <f t="shared" si="69"/>
        <v/>
      </c>
      <c r="O330" s="297">
        <f t="shared" si="70"/>
        <v>3</v>
      </c>
      <c r="Q330" s="35" t="str">
        <f t="shared" si="71"/>
        <v/>
      </c>
      <c r="R330" s="290" t="str">
        <f t="shared" si="72"/>
        <v/>
      </c>
      <c r="AB330" s="35" t="s">
        <v>126</v>
      </c>
      <c r="AC330" s="35">
        <f t="shared" si="74"/>
        <v>3</v>
      </c>
    </row>
    <row r="331" spans="1:29" ht="14.5" customHeight="1" x14ac:dyDescent="0.35">
      <c r="A331" s="35">
        <v>330</v>
      </c>
      <c r="B331" s="290" t="str">
        <f t="shared" si="73"/>
        <v/>
      </c>
      <c r="C331" s="298"/>
      <c r="H331" s="301">
        <v>2</v>
      </c>
      <c r="I331" s="297" t="str">
        <f t="shared" si="64"/>
        <v/>
      </c>
      <c r="J331" s="35" t="str">
        <f t="shared" si="65"/>
        <v/>
      </c>
      <c r="K331" s="35">
        <f t="shared" si="66"/>
        <v>3</v>
      </c>
      <c r="L331" s="35" t="str">
        <f t="shared" si="67"/>
        <v/>
      </c>
      <c r="M331" s="35" t="str">
        <f t="shared" si="68"/>
        <v/>
      </c>
      <c r="N331" s="35" t="str">
        <f t="shared" si="69"/>
        <v/>
      </c>
      <c r="O331" s="297">
        <f t="shared" si="70"/>
        <v>3</v>
      </c>
      <c r="Q331" s="35" t="str">
        <f t="shared" si="71"/>
        <v/>
      </c>
      <c r="R331" s="290" t="str">
        <f t="shared" si="72"/>
        <v/>
      </c>
      <c r="AB331" s="35" t="s">
        <v>126</v>
      </c>
      <c r="AC331" s="35">
        <f t="shared" si="74"/>
        <v>3</v>
      </c>
    </row>
    <row r="332" spans="1:29" ht="14.5" customHeight="1" x14ac:dyDescent="0.35">
      <c r="A332" s="35">
        <v>331</v>
      </c>
      <c r="B332" s="290" t="str">
        <f t="shared" si="73"/>
        <v/>
      </c>
      <c r="C332" s="298"/>
      <c r="H332" s="301">
        <v>1</v>
      </c>
      <c r="I332" s="297" t="str">
        <f t="shared" si="64"/>
        <v/>
      </c>
      <c r="J332" s="35" t="str">
        <f t="shared" si="65"/>
        <v/>
      </c>
      <c r="K332" s="35">
        <f t="shared" si="66"/>
        <v>3</v>
      </c>
      <c r="L332" s="35" t="str">
        <f t="shared" si="67"/>
        <v/>
      </c>
      <c r="M332" s="35" t="str">
        <f t="shared" si="68"/>
        <v/>
      </c>
      <c r="N332" s="35" t="str">
        <f t="shared" si="69"/>
        <v/>
      </c>
      <c r="O332" s="297">
        <f t="shared" si="70"/>
        <v>3</v>
      </c>
      <c r="Q332" s="35" t="str">
        <f t="shared" si="71"/>
        <v/>
      </c>
      <c r="R332" s="290" t="str">
        <f t="shared" si="72"/>
        <v/>
      </c>
      <c r="AB332" s="35" t="s">
        <v>126</v>
      </c>
      <c r="AC332" s="35">
        <f t="shared" si="74"/>
        <v>3</v>
      </c>
    </row>
    <row r="333" spans="1:29" ht="14.5" customHeight="1" x14ac:dyDescent="0.35">
      <c r="A333" s="35">
        <v>332</v>
      </c>
      <c r="B333" s="290" t="str">
        <f t="shared" si="73"/>
        <v/>
      </c>
      <c r="C333" s="298"/>
      <c r="H333" s="301">
        <v>3</v>
      </c>
      <c r="I333" s="297" t="str">
        <f t="shared" si="64"/>
        <v/>
      </c>
      <c r="J333" s="35" t="str">
        <f t="shared" si="65"/>
        <v/>
      </c>
      <c r="K333" s="35">
        <f t="shared" si="66"/>
        <v>3</v>
      </c>
      <c r="L333" s="35" t="str">
        <f t="shared" si="67"/>
        <v/>
      </c>
      <c r="M333" s="35" t="str">
        <f t="shared" si="68"/>
        <v/>
      </c>
      <c r="N333" s="35" t="str">
        <f t="shared" si="69"/>
        <v/>
      </c>
      <c r="O333" s="297">
        <f t="shared" si="70"/>
        <v>3</v>
      </c>
      <c r="Q333" s="35" t="str">
        <f t="shared" si="71"/>
        <v/>
      </c>
      <c r="R333" s="290" t="str">
        <f t="shared" si="72"/>
        <v/>
      </c>
      <c r="AB333" s="35" t="s">
        <v>126</v>
      </c>
      <c r="AC333" s="35">
        <f t="shared" si="74"/>
        <v>3</v>
      </c>
    </row>
    <row r="334" spans="1:29" ht="14.5" customHeight="1" x14ac:dyDescent="0.35">
      <c r="A334" s="35">
        <v>333</v>
      </c>
      <c r="B334" s="290" t="str">
        <f t="shared" si="73"/>
        <v/>
      </c>
      <c r="C334" s="298"/>
      <c r="H334" s="301">
        <v>4</v>
      </c>
      <c r="I334" s="297" t="str">
        <f t="shared" si="64"/>
        <v/>
      </c>
      <c r="J334" s="35" t="str">
        <f t="shared" si="65"/>
        <v/>
      </c>
      <c r="K334" s="35">
        <f t="shared" si="66"/>
        <v>3</v>
      </c>
      <c r="L334" s="35" t="str">
        <f t="shared" si="67"/>
        <v/>
      </c>
      <c r="M334" s="35" t="str">
        <f t="shared" si="68"/>
        <v/>
      </c>
      <c r="N334" s="35" t="str">
        <f t="shared" si="69"/>
        <v/>
      </c>
      <c r="O334" s="297">
        <f t="shared" si="70"/>
        <v>3</v>
      </c>
      <c r="Q334" s="35" t="str">
        <f t="shared" si="71"/>
        <v/>
      </c>
      <c r="R334" s="290" t="str">
        <f t="shared" si="72"/>
        <v/>
      </c>
      <c r="AB334" s="35" t="s">
        <v>126</v>
      </c>
      <c r="AC334" s="35">
        <f t="shared" si="74"/>
        <v>3</v>
      </c>
    </row>
    <row r="335" spans="1:29" ht="23.25" customHeight="1" x14ac:dyDescent="0.35">
      <c r="A335" s="35">
        <v>334</v>
      </c>
      <c r="B335" s="290" t="str">
        <f t="shared" si="73"/>
        <v/>
      </c>
      <c r="C335" s="298"/>
      <c r="H335" s="301">
        <v>4</v>
      </c>
      <c r="I335" s="297" t="str">
        <f t="shared" si="64"/>
        <v/>
      </c>
      <c r="J335" s="35" t="str">
        <f t="shared" si="65"/>
        <v/>
      </c>
      <c r="K335" s="35">
        <f t="shared" si="66"/>
        <v>3</v>
      </c>
      <c r="L335" s="35" t="str">
        <f t="shared" si="67"/>
        <v/>
      </c>
      <c r="M335" s="35" t="str">
        <f t="shared" si="68"/>
        <v/>
      </c>
      <c r="N335" s="35" t="str">
        <f t="shared" si="69"/>
        <v/>
      </c>
      <c r="O335" s="297">
        <f t="shared" si="70"/>
        <v>3</v>
      </c>
      <c r="Q335" s="35" t="str">
        <f t="shared" si="71"/>
        <v/>
      </c>
      <c r="R335" s="290" t="str">
        <f t="shared" si="72"/>
        <v/>
      </c>
      <c r="AB335" s="35" t="s">
        <v>126</v>
      </c>
      <c r="AC335" s="35">
        <f t="shared" si="74"/>
        <v>3</v>
      </c>
    </row>
    <row r="336" spans="1:29" ht="15" customHeight="1" x14ac:dyDescent="0.35">
      <c r="A336" s="35">
        <v>335</v>
      </c>
      <c r="B336" s="290" t="str">
        <f t="shared" si="73"/>
        <v>B</v>
      </c>
      <c r="C336" s="298" t="s">
        <v>124</v>
      </c>
      <c r="G336" s="35" t="s">
        <v>307</v>
      </c>
      <c r="I336" s="297">
        <f t="shared" si="64"/>
        <v>1</v>
      </c>
      <c r="J336" s="35" t="str">
        <f t="shared" si="65"/>
        <v/>
      </c>
      <c r="K336" s="35" t="str">
        <f t="shared" si="66"/>
        <v/>
      </c>
      <c r="L336" s="35" t="str">
        <f t="shared" si="67"/>
        <v/>
      </c>
      <c r="M336" s="35" t="str">
        <f t="shared" si="68"/>
        <v/>
      </c>
      <c r="N336" s="35" t="str">
        <f t="shared" si="69"/>
        <v/>
      </c>
      <c r="O336" s="297">
        <f t="shared" si="70"/>
        <v>1</v>
      </c>
      <c r="Q336" s="35" t="str">
        <f t="shared" si="71"/>
        <v/>
      </c>
      <c r="R336" s="290" t="str">
        <f t="shared" si="72"/>
        <v>B</v>
      </c>
      <c r="AB336" s="35" t="s">
        <v>126</v>
      </c>
      <c r="AC336" s="35">
        <f t="shared" si="74"/>
        <v>3</v>
      </c>
    </row>
    <row r="337" spans="1:29" x14ac:dyDescent="0.35">
      <c r="A337" s="35">
        <v>336</v>
      </c>
      <c r="B337" s="290" t="str">
        <f t="shared" si="73"/>
        <v>B.1</v>
      </c>
      <c r="C337" s="298" t="s">
        <v>124</v>
      </c>
      <c r="D337" s="35">
        <v>1</v>
      </c>
      <c r="G337" s="295" t="s">
        <v>308</v>
      </c>
      <c r="I337" s="297" t="str">
        <f t="shared" si="64"/>
        <v/>
      </c>
      <c r="J337" s="35">
        <f t="shared" si="65"/>
        <v>2</v>
      </c>
      <c r="K337" s="35" t="str">
        <f t="shared" si="66"/>
        <v/>
      </c>
      <c r="L337" s="35" t="str">
        <f t="shared" si="67"/>
        <v/>
      </c>
      <c r="M337" s="35" t="str">
        <f t="shared" si="68"/>
        <v/>
      </c>
      <c r="N337" s="35" t="str">
        <f t="shared" si="69"/>
        <v/>
      </c>
      <c r="O337" s="297">
        <f t="shared" si="70"/>
        <v>2</v>
      </c>
      <c r="Q337" s="35" t="str">
        <f t="shared" si="71"/>
        <v/>
      </c>
      <c r="R337" s="290" t="str">
        <f t="shared" si="72"/>
        <v>B.1</v>
      </c>
      <c r="AB337" s="35" t="s">
        <v>126</v>
      </c>
      <c r="AC337" s="35">
        <f t="shared" si="74"/>
        <v>3</v>
      </c>
    </row>
    <row r="338" spans="1:29" ht="101.5" x14ac:dyDescent="0.35">
      <c r="A338" s="35">
        <v>337</v>
      </c>
      <c r="B338" s="290" t="str">
        <f t="shared" si="73"/>
        <v/>
      </c>
      <c r="C338" s="298"/>
      <c r="G338" s="253" t="s">
        <v>309</v>
      </c>
      <c r="H338" s="301">
        <v>5</v>
      </c>
      <c r="I338" s="297" t="str">
        <f t="shared" si="64"/>
        <v/>
      </c>
      <c r="J338" s="35" t="str">
        <f t="shared" si="65"/>
        <v/>
      </c>
      <c r="K338" s="35">
        <f t="shared" si="66"/>
        <v>3</v>
      </c>
      <c r="L338" s="35" t="str">
        <f t="shared" si="67"/>
        <v/>
      </c>
      <c r="M338" s="35" t="str">
        <f t="shared" si="68"/>
        <v/>
      </c>
      <c r="N338" s="35" t="str">
        <f t="shared" si="69"/>
        <v/>
      </c>
      <c r="O338" s="297">
        <f t="shared" si="70"/>
        <v>3</v>
      </c>
      <c r="Q338" s="35" t="str">
        <f t="shared" si="71"/>
        <v/>
      </c>
      <c r="R338" s="290" t="str">
        <f t="shared" si="72"/>
        <v/>
      </c>
      <c r="T338" s="35" t="s">
        <v>196</v>
      </c>
      <c r="AB338" s="35" t="s">
        <v>126</v>
      </c>
      <c r="AC338" s="35">
        <f t="shared" si="74"/>
        <v>3</v>
      </c>
    </row>
    <row r="339" spans="1:29" ht="29" x14ac:dyDescent="0.35">
      <c r="A339" s="35">
        <v>338</v>
      </c>
      <c r="B339" s="290" t="str">
        <f t="shared" si="73"/>
        <v/>
      </c>
      <c r="C339" s="298"/>
      <c r="G339" s="299" t="s">
        <v>310</v>
      </c>
      <c r="I339" s="297" t="str">
        <f t="shared" si="64"/>
        <v/>
      </c>
      <c r="J339" s="35" t="str">
        <f t="shared" si="65"/>
        <v/>
      </c>
      <c r="K339" s="35">
        <f t="shared" si="66"/>
        <v>3</v>
      </c>
      <c r="L339" s="35" t="str">
        <f t="shared" si="67"/>
        <v/>
      </c>
      <c r="M339" s="35" t="str">
        <f t="shared" si="68"/>
        <v/>
      </c>
      <c r="N339" s="35" t="str">
        <f t="shared" si="69"/>
        <v/>
      </c>
      <c r="O339" s="297">
        <f t="shared" si="70"/>
        <v>3</v>
      </c>
      <c r="Q339" s="35" t="str">
        <f t="shared" si="71"/>
        <v/>
      </c>
      <c r="R339" s="290" t="str">
        <f t="shared" si="72"/>
        <v/>
      </c>
      <c r="AB339" s="35" t="s">
        <v>126</v>
      </c>
      <c r="AC339" s="35">
        <f t="shared" si="74"/>
        <v>3</v>
      </c>
    </row>
    <row r="340" spans="1:29" x14ac:dyDescent="0.35">
      <c r="A340" s="35">
        <v>339</v>
      </c>
      <c r="B340" s="290" t="str">
        <f t="shared" si="73"/>
        <v/>
      </c>
      <c r="C340" s="298"/>
      <c r="G340" s="299" t="s">
        <v>311</v>
      </c>
      <c r="H340" s="301">
        <v>1</v>
      </c>
      <c r="I340" s="297" t="str">
        <f t="shared" si="64"/>
        <v/>
      </c>
      <c r="J340" s="35" t="str">
        <f t="shared" si="65"/>
        <v/>
      </c>
      <c r="K340" s="35">
        <f t="shared" si="66"/>
        <v>3</v>
      </c>
      <c r="L340" s="35" t="str">
        <f t="shared" si="67"/>
        <v/>
      </c>
      <c r="M340" s="35" t="str">
        <f t="shared" si="68"/>
        <v/>
      </c>
      <c r="N340" s="35" t="str">
        <f t="shared" si="69"/>
        <v/>
      </c>
      <c r="O340" s="297">
        <f t="shared" si="70"/>
        <v>3</v>
      </c>
      <c r="Q340" s="35" t="str">
        <f t="shared" si="71"/>
        <v/>
      </c>
      <c r="R340" s="290" t="str">
        <f t="shared" si="72"/>
        <v/>
      </c>
      <c r="AB340" s="35" t="s">
        <v>126</v>
      </c>
      <c r="AC340" s="35">
        <f t="shared" si="74"/>
        <v>3</v>
      </c>
    </row>
    <row r="341" spans="1:29" ht="29" x14ac:dyDescent="0.35">
      <c r="A341" s="35">
        <v>340</v>
      </c>
      <c r="B341" s="290" t="str">
        <f t="shared" si="73"/>
        <v/>
      </c>
      <c r="C341" s="298"/>
      <c r="G341" s="302" t="s">
        <v>312</v>
      </c>
      <c r="H341" s="301">
        <v>2</v>
      </c>
      <c r="I341" s="297" t="str">
        <f t="shared" si="64"/>
        <v/>
      </c>
      <c r="J341" s="35" t="str">
        <f t="shared" si="65"/>
        <v/>
      </c>
      <c r="K341" s="35">
        <f t="shared" si="66"/>
        <v>3</v>
      </c>
      <c r="L341" s="35" t="str">
        <f t="shared" si="67"/>
        <v/>
      </c>
      <c r="M341" s="35" t="str">
        <f t="shared" si="68"/>
        <v/>
      </c>
      <c r="N341" s="35" t="str">
        <f t="shared" si="69"/>
        <v/>
      </c>
      <c r="O341" s="297">
        <f t="shared" si="70"/>
        <v>3</v>
      </c>
      <c r="Q341" s="35" t="str">
        <f t="shared" si="71"/>
        <v/>
      </c>
      <c r="R341" s="290" t="str">
        <f t="shared" si="72"/>
        <v/>
      </c>
      <c r="AB341" s="35" t="s">
        <v>126</v>
      </c>
      <c r="AC341" s="35">
        <f t="shared" si="74"/>
        <v>3</v>
      </c>
    </row>
    <row r="342" spans="1:29" ht="29" x14ac:dyDescent="0.35">
      <c r="A342" s="35">
        <v>341</v>
      </c>
      <c r="B342" s="290" t="str">
        <f t="shared" si="73"/>
        <v/>
      </c>
      <c r="C342" s="298"/>
      <c r="G342" s="302" t="s">
        <v>313</v>
      </c>
      <c r="H342" s="301">
        <v>4</v>
      </c>
      <c r="I342" s="297" t="str">
        <f t="shared" si="64"/>
        <v/>
      </c>
      <c r="J342" s="35" t="str">
        <f t="shared" si="65"/>
        <v/>
      </c>
      <c r="K342" s="35">
        <f t="shared" si="66"/>
        <v>3</v>
      </c>
      <c r="L342" s="35" t="str">
        <f t="shared" si="67"/>
        <v/>
      </c>
      <c r="M342" s="35" t="str">
        <f t="shared" si="68"/>
        <v/>
      </c>
      <c r="N342" s="35" t="str">
        <f t="shared" si="69"/>
        <v/>
      </c>
      <c r="O342" s="297">
        <f t="shared" si="70"/>
        <v>3</v>
      </c>
      <c r="Q342" s="35" t="str">
        <f t="shared" si="71"/>
        <v/>
      </c>
      <c r="R342" s="290" t="str">
        <f t="shared" si="72"/>
        <v/>
      </c>
      <c r="AB342" s="35" t="s">
        <v>126</v>
      </c>
      <c r="AC342" s="35">
        <f t="shared" si="74"/>
        <v>3</v>
      </c>
    </row>
    <row r="343" spans="1:29" ht="29" x14ac:dyDescent="0.35">
      <c r="A343" s="35">
        <v>342</v>
      </c>
      <c r="B343" s="290" t="str">
        <f t="shared" si="73"/>
        <v/>
      </c>
      <c r="C343" s="298"/>
      <c r="G343" s="302" t="s">
        <v>314</v>
      </c>
      <c r="H343" s="301">
        <v>5</v>
      </c>
      <c r="I343" s="297" t="str">
        <f t="shared" si="64"/>
        <v/>
      </c>
      <c r="J343" s="35" t="str">
        <f t="shared" si="65"/>
        <v/>
      </c>
      <c r="K343" s="35">
        <f t="shared" si="66"/>
        <v>3</v>
      </c>
      <c r="L343" s="35" t="str">
        <f t="shared" si="67"/>
        <v/>
      </c>
      <c r="M343" s="35" t="str">
        <f t="shared" si="68"/>
        <v/>
      </c>
      <c r="N343" s="35" t="str">
        <f t="shared" si="69"/>
        <v/>
      </c>
      <c r="O343" s="297">
        <f t="shared" si="70"/>
        <v>3</v>
      </c>
      <c r="Q343" s="35" t="str">
        <f t="shared" si="71"/>
        <v/>
      </c>
      <c r="R343" s="290" t="str">
        <f t="shared" si="72"/>
        <v/>
      </c>
      <c r="AB343" s="35" t="s">
        <v>126</v>
      </c>
      <c r="AC343" s="35">
        <f t="shared" si="74"/>
        <v>3</v>
      </c>
    </row>
    <row r="344" spans="1:29" x14ac:dyDescent="0.35">
      <c r="A344" s="35">
        <v>343</v>
      </c>
      <c r="B344" s="290" t="str">
        <f t="shared" si="73"/>
        <v/>
      </c>
      <c r="C344" s="298"/>
      <c r="G344" s="300" t="s">
        <v>315</v>
      </c>
      <c r="H344" s="301">
        <v>5</v>
      </c>
      <c r="I344" s="297" t="str">
        <f t="shared" si="64"/>
        <v/>
      </c>
      <c r="J344" s="35" t="str">
        <f t="shared" si="65"/>
        <v/>
      </c>
      <c r="K344" s="35">
        <f t="shared" si="66"/>
        <v>3</v>
      </c>
      <c r="L344" s="35" t="str">
        <f t="shared" si="67"/>
        <v/>
      </c>
      <c r="M344" s="35" t="str">
        <f t="shared" si="68"/>
        <v/>
      </c>
      <c r="N344" s="35" t="str">
        <f t="shared" si="69"/>
        <v/>
      </c>
      <c r="O344" s="297">
        <f t="shared" si="70"/>
        <v>3</v>
      </c>
      <c r="Q344" s="35" t="str">
        <f t="shared" si="71"/>
        <v/>
      </c>
      <c r="R344" s="290" t="str">
        <f t="shared" si="72"/>
        <v/>
      </c>
      <c r="AB344" s="35" t="s">
        <v>126</v>
      </c>
      <c r="AC344" s="35">
        <f t="shared" si="74"/>
        <v>3</v>
      </c>
    </row>
    <row r="345" spans="1:29" ht="10.5" customHeight="1" x14ac:dyDescent="0.35">
      <c r="A345" s="35">
        <v>344</v>
      </c>
      <c r="B345" s="290" t="str">
        <f t="shared" si="73"/>
        <v/>
      </c>
      <c r="C345" s="298"/>
      <c r="G345" s="300" t="s">
        <v>316</v>
      </c>
      <c r="H345" s="301">
        <v>5</v>
      </c>
      <c r="I345" s="297" t="str">
        <f t="shared" si="64"/>
        <v/>
      </c>
      <c r="J345" s="35" t="str">
        <f t="shared" si="65"/>
        <v/>
      </c>
      <c r="K345" s="35">
        <f t="shared" si="66"/>
        <v>3</v>
      </c>
      <c r="L345" s="35" t="str">
        <f t="shared" si="67"/>
        <v/>
      </c>
      <c r="M345" s="35" t="str">
        <f t="shared" si="68"/>
        <v/>
      </c>
      <c r="N345" s="35" t="str">
        <f t="shared" si="69"/>
        <v/>
      </c>
      <c r="O345" s="297">
        <f t="shared" si="70"/>
        <v>3</v>
      </c>
      <c r="Q345" s="35" t="str">
        <f t="shared" si="71"/>
        <v/>
      </c>
      <c r="R345" s="290" t="str">
        <f t="shared" si="72"/>
        <v/>
      </c>
      <c r="AB345" s="35" t="s">
        <v>126</v>
      </c>
      <c r="AC345" s="35">
        <f t="shared" si="74"/>
        <v>3</v>
      </c>
    </row>
    <row r="346" spans="1:29" ht="15" customHeight="1" x14ac:dyDescent="0.35">
      <c r="A346" s="35">
        <v>345</v>
      </c>
      <c r="B346" s="290" t="str">
        <f t="shared" si="73"/>
        <v/>
      </c>
      <c r="C346" s="298" t="s">
        <v>124</v>
      </c>
      <c r="D346" s="35">
        <v>1</v>
      </c>
      <c r="F346" s="35" t="s">
        <v>184</v>
      </c>
      <c r="G346" s="253" t="s">
        <v>309</v>
      </c>
      <c r="I346" s="297" t="str">
        <f t="shared" si="64"/>
        <v/>
      </c>
      <c r="J346" s="35" t="str">
        <f t="shared" si="65"/>
        <v/>
      </c>
      <c r="K346" s="35" t="str">
        <f t="shared" si="66"/>
        <v/>
      </c>
      <c r="L346" s="35" t="str">
        <f t="shared" si="67"/>
        <v/>
      </c>
      <c r="M346" s="35" t="str">
        <f t="shared" si="68"/>
        <v/>
      </c>
      <c r="N346" s="35" t="str">
        <f t="shared" si="69"/>
        <v/>
      </c>
      <c r="O346" s="297">
        <f t="shared" si="70"/>
        <v>0</v>
      </c>
      <c r="Q346" s="35" t="str">
        <f t="shared" si="71"/>
        <v/>
      </c>
      <c r="R346" s="290" t="str">
        <f t="shared" si="72"/>
        <v/>
      </c>
      <c r="AB346" s="35" t="s">
        <v>126</v>
      </c>
      <c r="AC346" s="35">
        <f t="shared" si="74"/>
        <v>3</v>
      </c>
    </row>
    <row r="347" spans="1:29" ht="15" customHeight="1" x14ac:dyDescent="0.35">
      <c r="A347" s="35">
        <v>346</v>
      </c>
      <c r="B347" s="290" t="str">
        <f t="shared" si="73"/>
        <v>B.1.01</v>
      </c>
      <c r="C347" s="298" t="s">
        <v>124</v>
      </c>
      <c r="D347" s="35">
        <v>1</v>
      </c>
      <c r="E347" s="35">
        <v>1</v>
      </c>
      <c r="G347" s="325" t="s">
        <v>543</v>
      </c>
      <c r="H347" s="301">
        <v>3</v>
      </c>
      <c r="I347" s="297" t="str">
        <f t="shared" si="64"/>
        <v/>
      </c>
      <c r="J347" s="35" t="str">
        <f t="shared" si="65"/>
        <v/>
      </c>
      <c r="K347" s="35" t="str">
        <f t="shared" si="66"/>
        <v/>
      </c>
      <c r="L347" s="35" t="str">
        <f t="shared" si="67"/>
        <v/>
      </c>
      <c r="M347" s="35">
        <f t="shared" si="68"/>
        <v>5</v>
      </c>
      <c r="N347" s="35" t="str">
        <f t="shared" si="69"/>
        <v/>
      </c>
      <c r="O347" s="297">
        <f t="shared" si="70"/>
        <v>5</v>
      </c>
      <c r="Q347" s="35" t="str">
        <f t="shared" si="71"/>
        <v>01</v>
      </c>
      <c r="R347" s="290" t="str">
        <f t="shared" si="72"/>
        <v>B.1.01</v>
      </c>
      <c r="AB347" s="35" t="s">
        <v>126</v>
      </c>
      <c r="AC347" s="35">
        <f t="shared" si="74"/>
        <v>3</v>
      </c>
    </row>
    <row r="348" spans="1:29" ht="15" customHeight="1" x14ac:dyDescent="0.35">
      <c r="A348" s="35">
        <v>347</v>
      </c>
      <c r="B348" s="290" t="str">
        <f t="shared" si="73"/>
        <v/>
      </c>
      <c r="C348" s="298" t="s">
        <v>124</v>
      </c>
      <c r="G348" s="299" t="s">
        <v>311</v>
      </c>
      <c r="H348" s="301">
        <v>3</v>
      </c>
      <c r="J348" s="35" t="str">
        <f t="shared" si="65"/>
        <v/>
      </c>
      <c r="K348" s="35" t="str">
        <f t="shared" si="66"/>
        <v/>
      </c>
      <c r="L348" s="35" t="str">
        <f t="shared" si="67"/>
        <v/>
      </c>
      <c r="M348" s="35" t="str">
        <f t="shared" si="68"/>
        <v/>
      </c>
      <c r="N348" s="35" t="str">
        <f t="shared" si="69"/>
        <v/>
      </c>
      <c r="O348" s="297">
        <f t="shared" si="70"/>
        <v>0</v>
      </c>
      <c r="Q348" s="35" t="str">
        <f t="shared" si="71"/>
        <v/>
      </c>
      <c r="R348" s="290" t="str">
        <f t="shared" si="72"/>
        <v/>
      </c>
      <c r="AB348" s="35" t="s">
        <v>126</v>
      </c>
      <c r="AC348" s="35">
        <f t="shared" si="74"/>
        <v>3</v>
      </c>
    </row>
    <row r="349" spans="1:29" ht="15" customHeight="1" x14ac:dyDescent="0.35">
      <c r="A349" s="35">
        <v>348</v>
      </c>
      <c r="B349" s="290" t="str">
        <f t="shared" si="73"/>
        <v/>
      </c>
      <c r="C349" s="298" t="s">
        <v>124</v>
      </c>
      <c r="G349" s="302" t="s">
        <v>312</v>
      </c>
      <c r="H349" s="301">
        <v>3</v>
      </c>
      <c r="J349" s="35" t="str">
        <f t="shared" si="65"/>
        <v/>
      </c>
      <c r="K349" s="35" t="str">
        <f t="shared" si="66"/>
        <v/>
      </c>
      <c r="L349" s="35" t="str">
        <f t="shared" si="67"/>
        <v/>
      </c>
      <c r="M349" s="35" t="str">
        <f t="shared" si="68"/>
        <v/>
      </c>
      <c r="N349" s="35" t="str">
        <f t="shared" si="69"/>
        <v/>
      </c>
      <c r="O349" s="297">
        <f t="shared" si="70"/>
        <v>0</v>
      </c>
      <c r="Q349" s="35" t="str">
        <f t="shared" si="71"/>
        <v/>
      </c>
      <c r="R349" s="290" t="str">
        <f t="shared" si="72"/>
        <v/>
      </c>
      <c r="AB349" s="35" t="s">
        <v>126</v>
      </c>
      <c r="AC349" s="35">
        <f t="shared" si="74"/>
        <v>3</v>
      </c>
    </row>
    <row r="350" spans="1:29" ht="15" customHeight="1" x14ac:dyDescent="0.35">
      <c r="A350" s="35">
        <v>349</v>
      </c>
      <c r="B350" s="290" t="str">
        <f t="shared" si="73"/>
        <v/>
      </c>
      <c r="C350" s="298" t="s">
        <v>124</v>
      </c>
      <c r="G350" s="302" t="s">
        <v>313</v>
      </c>
      <c r="H350" s="301">
        <v>3</v>
      </c>
      <c r="J350" s="35" t="str">
        <f t="shared" si="65"/>
        <v/>
      </c>
      <c r="K350" s="35" t="str">
        <f t="shared" si="66"/>
        <v/>
      </c>
      <c r="L350" s="35" t="str">
        <f t="shared" si="67"/>
        <v/>
      </c>
      <c r="M350" s="35" t="str">
        <f t="shared" si="68"/>
        <v/>
      </c>
      <c r="N350" s="35" t="str">
        <f t="shared" si="69"/>
        <v/>
      </c>
      <c r="O350" s="297">
        <f t="shared" si="70"/>
        <v>0</v>
      </c>
      <c r="Q350" s="35" t="str">
        <f t="shared" si="71"/>
        <v/>
      </c>
      <c r="R350" s="290" t="str">
        <f t="shared" si="72"/>
        <v/>
      </c>
      <c r="AB350" s="35" t="s">
        <v>126</v>
      </c>
      <c r="AC350" s="35">
        <f t="shared" si="74"/>
        <v>3</v>
      </c>
    </row>
    <row r="351" spans="1:29" ht="15" customHeight="1" x14ac:dyDescent="0.35">
      <c r="A351" s="35">
        <v>350</v>
      </c>
      <c r="B351" s="290" t="str">
        <f t="shared" si="73"/>
        <v/>
      </c>
      <c r="C351" s="298" t="s">
        <v>124</v>
      </c>
      <c r="G351" s="302" t="s">
        <v>314</v>
      </c>
      <c r="H351" s="301">
        <v>3</v>
      </c>
      <c r="J351" s="35" t="str">
        <f t="shared" si="65"/>
        <v/>
      </c>
      <c r="K351" s="35" t="str">
        <f t="shared" si="66"/>
        <v/>
      </c>
      <c r="L351" s="35" t="str">
        <f t="shared" si="67"/>
        <v/>
      </c>
      <c r="M351" s="35" t="str">
        <f t="shared" si="68"/>
        <v/>
      </c>
      <c r="N351" s="35" t="str">
        <f t="shared" si="69"/>
        <v/>
      </c>
      <c r="O351" s="297">
        <f t="shared" si="70"/>
        <v>0</v>
      </c>
      <c r="Q351" s="35" t="str">
        <f t="shared" si="71"/>
        <v/>
      </c>
      <c r="R351" s="290" t="str">
        <f t="shared" si="72"/>
        <v/>
      </c>
      <c r="AB351" s="35" t="s">
        <v>126</v>
      </c>
      <c r="AC351" s="35">
        <f t="shared" si="74"/>
        <v>3</v>
      </c>
    </row>
    <row r="352" spans="1:29" ht="15" customHeight="1" x14ac:dyDescent="0.35">
      <c r="A352" s="35">
        <v>351</v>
      </c>
      <c r="B352" s="290" t="str">
        <f t="shared" si="73"/>
        <v/>
      </c>
      <c r="C352" s="298" t="s">
        <v>124</v>
      </c>
      <c r="G352" s="300" t="s">
        <v>315</v>
      </c>
      <c r="H352" s="301">
        <v>3</v>
      </c>
      <c r="J352" s="35" t="str">
        <f t="shared" si="65"/>
        <v/>
      </c>
      <c r="K352" s="35" t="str">
        <f t="shared" si="66"/>
        <v/>
      </c>
      <c r="L352" s="35" t="str">
        <f t="shared" si="67"/>
        <v/>
      </c>
      <c r="M352" s="35" t="str">
        <f t="shared" si="68"/>
        <v/>
      </c>
      <c r="N352" s="35" t="str">
        <f t="shared" si="69"/>
        <v/>
      </c>
      <c r="O352" s="297">
        <f t="shared" si="70"/>
        <v>0</v>
      </c>
      <c r="Q352" s="35" t="str">
        <f t="shared" si="71"/>
        <v/>
      </c>
      <c r="R352" s="290" t="str">
        <f t="shared" si="72"/>
        <v/>
      </c>
      <c r="AB352" s="35" t="s">
        <v>126</v>
      </c>
      <c r="AC352" s="35">
        <f t="shared" si="74"/>
        <v>3</v>
      </c>
    </row>
    <row r="353" spans="1:29" ht="15" customHeight="1" x14ac:dyDescent="0.35">
      <c r="A353" s="35">
        <v>352</v>
      </c>
      <c r="B353" s="290" t="str">
        <f t="shared" si="73"/>
        <v/>
      </c>
      <c r="C353" s="298" t="s">
        <v>124</v>
      </c>
      <c r="G353" s="300" t="s">
        <v>316</v>
      </c>
      <c r="H353" s="301">
        <v>3</v>
      </c>
      <c r="J353" s="35" t="str">
        <f t="shared" si="65"/>
        <v/>
      </c>
      <c r="K353" s="35" t="str">
        <f t="shared" si="66"/>
        <v/>
      </c>
      <c r="L353" s="35" t="str">
        <f t="shared" si="67"/>
        <v/>
      </c>
      <c r="M353" s="35" t="str">
        <f t="shared" si="68"/>
        <v/>
      </c>
      <c r="N353" s="35" t="str">
        <f t="shared" si="69"/>
        <v/>
      </c>
      <c r="O353" s="297">
        <f t="shared" si="70"/>
        <v>0</v>
      </c>
      <c r="Q353" s="35" t="str">
        <f t="shared" si="71"/>
        <v/>
      </c>
      <c r="R353" s="290" t="str">
        <f t="shared" si="72"/>
        <v/>
      </c>
      <c r="AB353" s="35" t="s">
        <v>126</v>
      </c>
      <c r="AC353" s="35">
        <f t="shared" si="74"/>
        <v>3</v>
      </c>
    </row>
    <row r="354" spans="1:29" ht="15" customHeight="1" x14ac:dyDescent="0.35">
      <c r="A354" s="35">
        <v>353</v>
      </c>
      <c r="B354" s="290" t="str">
        <f t="shared" si="73"/>
        <v/>
      </c>
      <c r="C354" s="298" t="s">
        <v>124</v>
      </c>
      <c r="G354" s="300" t="s">
        <v>317</v>
      </c>
      <c r="H354" s="301">
        <v>3</v>
      </c>
      <c r="J354" s="35" t="str">
        <f t="shared" si="65"/>
        <v/>
      </c>
      <c r="K354" s="35" t="str">
        <f t="shared" si="66"/>
        <v/>
      </c>
      <c r="L354" s="35" t="str">
        <f t="shared" si="67"/>
        <v/>
      </c>
      <c r="M354" s="35" t="str">
        <f t="shared" si="68"/>
        <v/>
      </c>
      <c r="N354" s="35" t="str">
        <f t="shared" si="69"/>
        <v/>
      </c>
      <c r="O354" s="297">
        <f t="shared" si="70"/>
        <v>0</v>
      </c>
      <c r="Q354" s="35" t="str">
        <f t="shared" si="71"/>
        <v/>
      </c>
      <c r="R354" s="290" t="str">
        <f t="shared" si="72"/>
        <v/>
      </c>
      <c r="T354" s="35" t="s">
        <v>197</v>
      </c>
      <c r="AB354" s="35" t="s">
        <v>126</v>
      </c>
      <c r="AC354" s="35">
        <f t="shared" si="74"/>
        <v>3</v>
      </c>
    </row>
    <row r="355" spans="1:29" ht="15" customHeight="1" x14ac:dyDescent="0.35">
      <c r="A355" s="35">
        <v>354</v>
      </c>
      <c r="B355" s="290" t="str">
        <f t="shared" si="73"/>
        <v/>
      </c>
      <c r="C355" s="298" t="s">
        <v>124</v>
      </c>
      <c r="G355" s="299" t="s">
        <v>318</v>
      </c>
      <c r="H355" s="301">
        <v>3</v>
      </c>
      <c r="J355" s="35" t="str">
        <f t="shared" si="65"/>
        <v/>
      </c>
      <c r="K355" s="35" t="str">
        <f t="shared" si="66"/>
        <v/>
      </c>
      <c r="L355" s="35" t="str">
        <f t="shared" si="67"/>
        <v/>
      </c>
      <c r="M355" s="35" t="str">
        <f t="shared" si="68"/>
        <v/>
      </c>
      <c r="N355" s="35" t="str">
        <f t="shared" si="69"/>
        <v/>
      </c>
      <c r="O355" s="297">
        <f t="shared" si="70"/>
        <v>0</v>
      </c>
      <c r="Q355" s="35" t="str">
        <f t="shared" si="71"/>
        <v/>
      </c>
      <c r="R355" s="290" t="str">
        <f t="shared" si="72"/>
        <v/>
      </c>
      <c r="AB355" s="35" t="s">
        <v>126</v>
      </c>
      <c r="AC355" s="35">
        <f t="shared" si="74"/>
        <v>3</v>
      </c>
    </row>
    <row r="356" spans="1:29" ht="15" customHeight="1" x14ac:dyDescent="0.35">
      <c r="A356" s="35">
        <v>355</v>
      </c>
      <c r="B356" s="290" t="str">
        <f t="shared" si="73"/>
        <v/>
      </c>
      <c r="C356" s="298" t="s">
        <v>124</v>
      </c>
      <c r="G356" s="300" t="s">
        <v>319</v>
      </c>
      <c r="H356" s="301">
        <v>3</v>
      </c>
      <c r="J356" s="35" t="str">
        <f t="shared" si="65"/>
        <v/>
      </c>
      <c r="K356" s="35" t="str">
        <f t="shared" si="66"/>
        <v/>
      </c>
      <c r="L356" s="35" t="str">
        <f t="shared" si="67"/>
        <v/>
      </c>
      <c r="M356" s="35" t="str">
        <f t="shared" si="68"/>
        <v/>
      </c>
      <c r="N356" s="35" t="str">
        <f t="shared" si="69"/>
        <v/>
      </c>
      <c r="O356" s="297">
        <f t="shared" si="70"/>
        <v>0</v>
      </c>
      <c r="Q356" s="35" t="str">
        <f t="shared" si="71"/>
        <v/>
      </c>
      <c r="R356" s="290" t="str">
        <f t="shared" si="72"/>
        <v/>
      </c>
      <c r="AB356" s="35" t="s">
        <v>126</v>
      </c>
      <c r="AC356" s="35">
        <f t="shared" si="74"/>
        <v>3</v>
      </c>
    </row>
    <row r="357" spans="1:29" ht="15" customHeight="1" x14ac:dyDescent="0.35">
      <c r="A357" s="35">
        <v>356</v>
      </c>
      <c r="B357" s="290" t="str">
        <f t="shared" si="73"/>
        <v/>
      </c>
      <c r="C357" s="298" t="s">
        <v>124</v>
      </c>
      <c r="G357" s="300" t="s">
        <v>251</v>
      </c>
      <c r="H357" s="301">
        <v>3</v>
      </c>
      <c r="J357" s="35" t="str">
        <f t="shared" si="65"/>
        <v/>
      </c>
      <c r="K357" s="35" t="str">
        <f t="shared" si="66"/>
        <v/>
      </c>
      <c r="L357" s="35" t="str">
        <f t="shared" si="67"/>
        <v/>
      </c>
      <c r="M357" s="35" t="str">
        <f t="shared" si="68"/>
        <v/>
      </c>
      <c r="N357" s="35" t="str">
        <f t="shared" si="69"/>
        <v/>
      </c>
      <c r="O357" s="297">
        <f t="shared" si="70"/>
        <v>0</v>
      </c>
      <c r="Q357" s="35" t="str">
        <f t="shared" si="71"/>
        <v/>
      </c>
      <c r="R357" s="290" t="str">
        <f t="shared" si="72"/>
        <v/>
      </c>
      <c r="AB357" s="35" t="s">
        <v>126</v>
      </c>
      <c r="AC357" s="35">
        <f t="shared" si="74"/>
        <v>3</v>
      </c>
    </row>
    <row r="358" spans="1:29" ht="15" customHeight="1" x14ac:dyDescent="0.35">
      <c r="A358" s="35">
        <v>357</v>
      </c>
      <c r="B358" s="290" t="str">
        <f t="shared" si="73"/>
        <v>B.1.02</v>
      </c>
      <c r="C358" s="298" t="s">
        <v>124</v>
      </c>
      <c r="D358" s="35">
        <v>1</v>
      </c>
      <c r="E358" s="35">
        <v>2</v>
      </c>
      <c r="G358" s="299" t="s">
        <v>320</v>
      </c>
      <c r="H358" s="301">
        <v>3</v>
      </c>
      <c r="I358" s="297" t="str">
        <f t="shared" si="64"/>
        <v/>
      </c>
      <c r="J358" s="35" t="str">
        <f t="shared" si="65"/>
        <v/>
      </c>
      <c r="K358" s="35" t="str">
        <f t="shared" si="66"/>
        <v/>
      </c>
      <c r="L358" s="35" t="str">
        <f t="shared" si="67"/>
        <v/>
      </c>
      <c r="M358" s="35">
        <f t="shared" si="68"/>
        <v>5</v>
      </c>
      <c r="N358" s="35" t="str">
        <f t="shared" si="69"/>
        <v/>
      </c>
      <c r="O358" s="297">
        <f t="shared" si="70"/>
        <v>5</v>
      </c>
      <c r="Q358" s="35" t="str">
        <f t="shared" si="71"/>
        <v>02</v>
      </c>
      <c r="R358" s="290" t="str">
        <f t="shared" si="72"/>
        <v>B.1.02</v>
      </c>
      <c r="AB358" s="35" t="s">
        <v>126</v>
      </c>
      <c r="AC358" s="35">
        <f t="shared" si="74"/>
        <v>3</v>
      </c>
    </row>
    <row r="359" spans="1:29" ht="15" customHeight="1" x14ac:dyDescent="0.35">
      <c r="A359" s="35">
        <v>358</v>
      </c>
      <c r="B359" s="290" t="str">
        <f t="shared" si="73"/>
        <v>B.1.02a</v>
      </c>
      <c r="C359" s="298" t="s">
        <v>124</v>
      </c>
      <c r="D359" s="35">
        <v>1</v>
      </c>
      <c r="E359" s="35">
        <v>2</v>
      </c>
      <c r="F359" s="35" t="s">
        <v>105</v>
      </c>
      <c r="G359" s="300" t="s">
        <v>321</v>
      </c>
      <c r="H359" s="301">
        <v>3</v>
      </c>
      <c r="I359" s="297" t="str">
        <f t="shared" si="64"/>
        <v/>
      </c>
      <c r="J359" s="35" t="str">
        <f t="shared" si="65"/>
        <v/>
      </c>
      <c r="K359" s="35" t="str">
        <f t="shared" si="66"/>
        <v/>
      </c>
      <c r="L359" s="35" t="str">
        <f t="shared" si="67"/>
        <v/>
      </c>
      <c r="M359" s="35" t="str">
        <f t="shared" si="68"/>
        <v/>
      </c>
      <c r="N359" s="35">
        <f t="shared" si="69"/>
        <v>6</v>
      </c>
      <c r="O359" s="297">
        <f t="shared" si="70"/>
        <v>6</v>
      </c>
      <c r="Q359" s="35" t="str">
        <f t="shared" si="71"/>
        <v>02</v>
      </c>
      <c r="R359" s="290" t="str">
        <f t="shared" si="72"/>
        <v>B.1.02a</v>
      </c>
      <c r="AB359" s="35" t="s">
        <v>126</v>
      </c>
      <c r="AC359" s="35">
        <f t="shared" si="74"/>
        <v>3</v>
      </c>
    </row>
    <row r="360" spans="1:29" ht="15" customHeight="1" x14ac:dyDescent="0.35">
      <c r="A360" s="35">
        <v>359</v>
      </c>
      <c r="B360" s="290" t="str">
        <f t="shared" si="73"/>
        <v>B.1.02b</v>
      </c>
      <c r="C360" s="298" t="s">
        <v>124</v>
      </c>
      <c r="D360" s="35">
        <v>1</v>
      </c>
      <c r="E360" s="35">
        <v>2</v>
      </c>
      <c r="F360" s="35" t="s">
        <v>106</v>
      </c>
      <c r="G360" s="300" t="s">
        <v>544</v>
      </c>
      <c r="H360" s="301">
        <v>3</v>
      </c>
      <c r="I360" s="297" t="str">
        <f t="shared" si="64"/>
        <v/>
      </c>
      <c r="J360" s="35" t="str">
        <f t="shared" si="65"/>
        <v/>
      </c>
      <c r="K360" s="35" t="str">
        <f t="shared" si="66"/>
        <v/>
      </c>
      <c r="L360" s="35" t="str">
        <f t="shared" si="67"/>
        <v/>
      </c>
      <c r="M360" s="35" t="str">
        <f t="shared" si="68"/>
        <v/>
      </c>
      <c r="N360" s="35">
        <f t="shared" si="69"/>
        <v>6</v>
      </c>
      <c r="O360" s="297">
        <f t="shared" si="70"/>
        <v>6</v>
      </c>
      <c r="Q360" s="35" t="str">
        <f t="shared" si="71"/>
        <v>02</v>
      </c>
      <c r="R360" s="290" t="str">
        <f t="shared" si="72"/>
        <v>B.1.02b</v>
      </c>
      <c r="AB360" s="35" t="s">
        <v>126</v>
      </c>
      <c r="AC360" s="35">
        <f t="shared" si="74"/>
        <v>3</v>
      </c>
    </row>
    <row r="361" spans="1:29" ht="43.5" x14ac:dyDescent="0.35">
      <c r="A361" s="35">
        <v>360</v>
      </c>
      <c r="B361" s="290" t="str">
        <f t="shared" si="73"/>
        <v>B.1.02c</v>
      </c>
      <c r="C361" s="298" t="s">
        <v>124</v>
      </c>
      <c r="D361" s="35">
        <v>1</v>
      </c>
      <c r="E361" s="35">
        <v>2</v>
      </c>
      <c r="F361" s="35" t="s">
        <v>107</v>
      </c>
      <c r="G361" s="303" t="s">
        <v>322</v>
      </c>
      <c r="H361" s="301">
        <v>3</v>
      </c>
      <c r="I361" s="297" t="str">
        <f t="shared" si="64"/>
        <v/>
      </c>
      <c r="J361" s="35" t="str">
        <f t="shared" si="65"/>
        <v/>
      </c>
      <c r="K361" s="35" t="str">
        <f t="shared" si="66"/>
        <v/>
      </c>
      <c r="L361" s="35" t="str">
        <f t="shared" si="67"/>
        <v/>
      </c>
      <c r="M361" s="35" t="str">
        <f t="shared" si="68"/>
        <v/>
      </c>
      <c r="N361" s="35">
        <f t="shared" si="69"/>
        <v>6</v>
      </c>
      <c r="O361" s="297">
        <f t="shared" si="70"/>
        <v>6</v>
      </c>
      <c r="Q361" s="35" t="str">
        <f t="shared" si="71"/>
        <v>02</v>
      </c>
      <c r="R361" s="290" t="str">
        <f t="shared" si="72"/>
        <v>B.1.02c</v>
      </c>
      <c r="AB361" s="35" t="s">
        <v>126</v>
      </c>
      <c r="AC361" s="35">
        <f t="shared" si="74"/>
        <v>3</v>
      </c>
    </row>
    <row r="362" spans="1:29" ht="29" x14ac:dyDescent="0.35">
      <c r="A362" s="35">
        <v>361</v>
      </c>
      <c r="B362" s="290" t="str">
        <f t="shared" si="73"/>
        <v>B.1.02d</v>
      </c>
      <c r="C362" s="298" t="s">
        <v>124</v>
      </c>
      <c r="D362" s="35">
        <v>1</v>
      </c>
      <c r="E362" s="35">
        <v>2</v>
      </c>
      <c r="F362" s="35" t="s">
        <v>108</v>
      </c>
      <c r="G362" s="302" t="s">
        <v>323</v>
      </c>
      <c r="H362" s="301">
        <v>3</v>
      </c>
      <c r="I362" s="297" t="str">
        <f t="shared" si="64"/>
        <v/>
      </c>
      <c r="J362" s="35" t="str">
        <f t="shared" si="65"/>
        <v/>
      </c>
      <c r="K362" s="35" t="str">
        <f t="shared" si="66"/>
        <v/>
      </c>
      <c r="L362" s="35" t="str">
        <f t="shared" si="67"/>
        <v/>
      </c>
      <c r="M362" s="35" t="str">
        <f t="shared" si="68"/>
        <v/>
      </c>
      <c r="N362" s="35">
        <f t="shared" si="69"/>
        <v>6</v>
      </c>
      <c r="O362" s="297">
        <f t="shared" si="70"/>
        <v>6</v>
      </c>
      <c r="Q362" s="35" t="str">
        <f t="shared" si="71"/>
        <v>02</v>
      </c>
      <c r="R362" s="290" t="str">
        <f t="shared" si="72"/>
        <v>B.1.02d</v>
      </c>
      <c r="AB362" s="35" t="s">
        <v>126</v>
      </c>
      <c r="AC362" s="35">
        <f t="shared" si="74"/>
        <v>3</v>
      </c>
    </row>
    <row r="363" spans="1:29" ht="29" x14ac:dyDescent="0.35">
      <c r="A363" s="35">
        <v>3612</v>
      </c>
      <c r="B363" s="290" t="str">
        <f t="shared" ref="B363" si="75">R363</f>
        <v>B.1.02e</v>
      </c>
      <c r="C363" s="298" t="s">
        <v>124</v>
      </c>
      <c r="D363" s="35">
        <v>1</v>
      </c>
      <c r="E363" s="35">
        <v>2</v>
      </c>
      <c r="F363" s="35" t="s">
        <v>109</v>
      </c>
      <c r="G363" s="302" t="s">
        <v>545</v>
      </c>
      <c r="H363" s="301">
        <v>3</v>
      </c>
      <c r="I363" s="297" t="str">
        <f t="shared" ref="I363" si="76">IF(AND(LEN(C363)=1,LEN(D363)=0),1,"")</f>
        <v/>
      </c>
      <c r="J363" s="35" t="str">
        <f t="shared" ref="J363" si="77">IF(AND(LEN(C363)=1,LEN(D363)=1,LEN(E363)=0,LEN(F363)=0),2,"")</f>
        <v/>
      </c>
      <c r="K363" s="35" t="str">
        <f t="shared" ref="K363" si="78">IF(AND(LEN(C363)=0,LEN(E363)=0),3,"")</f>
        <v/>
      </c>
      <c r="L363" s="35" t="str">
        <f t="shared" ref="L363" si="79">IF(AND(LEN(C363)&gt;0,LEN(D363&gt;0),LEN(E363)&gt;0,LEN(F363)=0,H363="N/A"),4,"")</f>
        <v/>
      </c>
      <c r="M363" s="35" t="str">
        <f t="shared" ref="M363" si="80">IF(AND(LEN(C363)&gt;0,LEN(D363&gt;0),LEN(E363)&gt;0,LEN(F363)=0,H363&gt;0,H363&lt;6),5,"")</f>
        <v/>
      </c>
      <c r="N363" s="35">
        <f t="shared" ref="N363" si="81">IF(AND(LEN(C363)&gt;0,LEN(D363&gt;0),LEN(E363)&gt;0,LEN(F363)&gt;0,H363&gt;0,H363&lt;6),6,"")</f>
        <v>6</v>
      </c>
      <c r="O363" s="297">
        <f t="shared" ref="O363" si="82">SUM(I363:N363)</f>
        <v>6</v>
      </c>
      <c r="Q363" s="35" t="str">
        <f t="shared" ref="Q363" si="83">IF(LEN(E363)&gt;0,TEXT(E363,"00"),"")</f>
        <v>02</v>
      </c>
      <c r="R363" s="290" t="str">
        <f t="shared" ref="R363" si="84">IF(O363=1,C363,IF(O363=2,C363&amp;"."&amp;D363,IF(O363=3,"",IF(O363=4,C363&amp;"."&amp;D363&amp;"."&amp;Q363,IF(O363=5,C363&amp;"."&amp;D363&amp;"."&amp;Q363,IF(O363=6,C363&amp;"."&amp;D363&amp;"."&amp;Q363&amp;F363,""))))))</f>
        <v>B.1.02e</v>
      </c>
      <c r="AB363" s="35" t="s">
        <v>126</v>
      </c>
      <c r="AC363" s="35">
        <f t="shared" ref="AC363" si="85">IF(LEN(Z363)&gt;0,1,IF(LEN(AA363)&gt;0,2,3))</f>
        <v>3</v>
      </c>
    </row>
    <row r="364" spans="1:29" ht="15" customHeight="1" x14ac:dyDescent="0.35">
      <c r="A364" s="35">
        <v>362</v>
      </c>
      <c r="B364" s="290" t="str">
        <f t="shared" si="73"/>
        <v/>
      </c>
      <c r="C364" s="298"/>
      <c r="G364" s="304" t="s">
        <v>324</v>
      </c>
      <c r="H364" s="301">
        <v>3</v>
      </c>
      <c r="I364" s="297" t="str">
        <f t="shared" ref="I364:I395" si="86">IF(AND(LEN(C364)=1,LEN(D364)=0),1,"")</f>
        <v/>
      </c>
      <c r="J364" s="35" t="str">
        <f t="shared" ref="J364:J395" si="87">IF(AND(LEN(C364)=1,LEN(D364)=1,LEN(E364)=0,LEN(F364)=0),2,"")</f>
        <v/>
      </c>
      <c r="K364" s="35">
        <f t="shared" ref="K364:K395" si="88">IF(AND(LEN(C364)=0,LEN(E364)=0),3,"")</f>
        <v>3</v>
      </c>
      <c r="L364" s="35" t="str">
        <f t="shared" ref="L364:L395" si="89">IF(AND(LEN(C364)&gt;0,LEN(D364&gt;0),LEN(E364)&gt;0,LEN(F364)=0,H364="N/A"),4,"")</f>
        <v/>
      </c>
      <c r="M364" s="35" t="str">
        <f t="shared" ref="M364:M395" si="90">IF(AND(LEN(C364)&gt;0,LEN(D364&gt;0),LEN(E364)&gt;0,LEN(F364)=0,H364&gt;0,H364&lt;6),5,"")</f>
        <v/>
      </c>
      <c r="N364" s="35" t="str">
        <f t="shared" ref="N364:N395" si="91">IF(AND(LEN(C364)&gt;0,LEN(D364&gt;0),LEN(E364)&gt;0,LEN(F364)&gt;0,H364&gt;0,H364&lt;6),6,"")</f>
        <v/>
      </c>
      <c r="O364" s="297">
        <f t="shared" si="70"/>
        <v>3</v>
      </c>
      <c r="Q364" s="35" t="str">
        <f t="shared" ref="Q364:Q395" si="92">IF(LEN(E364)&gt;0,TEXT(E364,"00"),"")</f>
        <v/>
      </c>
      <c r="R364" s="290" t="str">
        <f t="shared" ref="R364:R395" si="93">IF(O364=1,C364,IF(O364=2,C364&amp;"."&amp;D364,IF(O364=3,"",IF(O364=4,C364&amp;"."&amp;D364&amp;"."&amp;Q364,IF(O364=5,C364&amp;"."&amp;D364&amp;"."&amp;Q364,IF(O364=6,C364&amp;"."&amp;D364&amp;"."&amp;Q364&amp;F364,""))))))</f>
        <v/>
      </c>
      <c r="AB364" s="35" t="s">
        <v>126</v>
      </c>
      <c r="AC364" s="35">
        <f t="shared" si="74"/>
        <v>3</v>
      </c>
    </row>
    <row r="365" spans="1:29" ht="15" customHeight="1" x14ac:dyDescent="0.35">
      <c r="A365" s="35">
        <v>363</v>
      </c>
      <c r="B365" s="290" t="str">
        <f t="shared" si="73"/>
        <v/>
      </c>
      <c r="C365" s="298"/>
      <c r="F365" s="305"/>
      <c r="G365" s="254" t="s">
        <v>325</v>
      </c>
      <c r="H365" s="301">
        <v>4</v>
      </c>
      <c r="I365" s="297" t="str">
        <f t="shared" si="86"/>
        <v/>
      </c>
      <c r="J365" s="35" t="str">
        <f t="shared" si="87"/>
        <v/>
      </c>
      <c r="K365" s="35">
        <f t="shared" si="88"/>
        <v>3</v>
      </c>
      <c r="L365" s="35" t="str">
        <f t="shared" si="89"/>
        <v/>
      </c>
      <c r="M365" s="35" t="str">
        <f t="shared" si="90"/>
        <v/>
      </c>
      <c r="N365" s="35" t="str">
        <f t="shared" si="91"/>
        <v/>
      </c>
      <c r="O365" s="297">
        <f t="shared" si="70"/>
        <v>3</v>
      </c>
      <c r="Q365" s="35" t="str">
        <f t="shared" si="92"/>
        <v/>
      </c>
      <c r="R365" s="290" t="str">
        <f t="shared" si="93"/>
        <v/>
      </c>
      <c r="AB365" s="35" t="s">
        <v>126</v>
      </c>
      <c r="AC365" s="35">
        <f t="shared" si="74"/>
        <v>3</v>
      </c>
    </row>
    <row r="366" spans="1:29" ht="15" customHeight="1" x14ac:dyDescent="0.35">
      <c r="A366" s="35">
        <v>364</v>
      </c>
      <c r="B366" s="290" t="str">
        <f t="shared" si="73"/>
        <v/>
      </c>
      <c r="C366" s="298"/>
      <c r="G366" s="304" t="s">
        <v>324</v>
      </c>
      <c r="H366" s="301">
        <v>5</v>
      </c>
      <c r="I366" s="297" t="str">
        <f t="shared" si="86"/>
        <v/>
      </c>
      <c r="J366" s="35" t="str">
        <f t="shared" si="87"/>
        <v/>
      </c>
      <c r="K366" s="35">
        <f t="shared" si="88"/>
        <v>3</v>
      </c>
      <c r="L366" s="35" t="str">
        <f t="shared" si="89"/>
        <v/>
      </c>
      <c r="M366" s="35" t="str">
        <f t="shared" si="90"/>
        <v/>
      </c>
      <c r="N366" s="35" t="str">
        <f t="shared" si="91"/>
        <v/>
      </c>
      <c r="O366" s="297">
        <f t="shared" si="70"/>
        <v>3</v>
      </c>
      <c r="Q366" s="35" t="str">
        <f t="shared" si="92"/>
        <v/>
      </c>
      <c r="R366" s="290" t="str">
        <f t="shared" si="93"/>
        <v/>
      </c>
      <c r="AB366" s="35" t="s">
        <v>126</v>
      </c>
      <c r="AC366" s="35">
        <f t="shared" si="74"/>
        <v>3</v>
      </c>
    </row>
    <row r="367" spans="1:29" ht="15" customHeight="1" x14ac:dyDescent="0.35">
      <c r="A367" s="35">
        <v>365</v>
      </c>
      <c r="B367" s="290" t="str">
        <f t="shared" si="73"/>
        <v>B.2</v>
      </c>
      <c r="C367" s="298" t="s">
        <v>124</v>
      </c>
      <c r="D367" s="35">
        <v>2</v>
      </c>
      <c r="G367" s="295" t="s">
        <v>324</v>
      </c>
      <c r="I367" s="297" t="str">
        <f t="shared" si="86"/>
        <v/>
      </c>
      <c r="J367" s="35">
        <f t="shared" si="87"/>
        <v>2</v>
      </c>
      <c r="K367" s="35" t="str">
        <f t="shared" si="88"/>
        <v/>
      </c>
      <c r="L367" s="35" t="str">
        <f t="shared" si="89"/>
        <v/>
      </c>
      <c r="M367" s="35" t="str">
        <f t="shared" si="90"/>
        <v/>
      </c>
      <c r="N367" s="35" t="str">
        <f t="shared" si="91"/>
        <v/>
      </c>
      <c r="O367" s="297">
        <f t="shared" si="70"/>
        <v>2</v>
      </c>
      <c r="Q367" s="35" t="str">
        <f t="shared" si="92"/>
        <v/>
      </c>
      <c r="R367" s="290" t="str">
        <f t="shared" si="93"/>
        <v>B.2</v>
      </c>
      <c r="AB367" s="35" t="s">
        <v>126</v>
      </c>
      <c r="AC367" s="35">
        <f t="shared" si="74"/>
        <v>3</v>
      </c>
    </row>
    <row r="368" spans="1:29" ht="0.75" customHeight="1" x14ac:dyDescent="0.35">
      <c r="A368" s="35">
        <v>366</v>
      </c>
      <c r="B368" s="290" t="str">
        <f t="shared" si="73"/>
        <v/>
      </c>
      <c r="C368" s="298"/>
      <c r="G368" s="306" t="s">
        <v>328</v>
      </c>
      <c r="H368" s="301">
        <v>5</v>
      </c>
      <c r="I368" s="297" t="str">
        <f t="shared" si="86"/>
        <v/>
      </c>
      <c r="J368" s="35" t="str">
        <f t="shared" si="87"/>
        <v/>
      </c>
      <c r="K368" s="35">
        <f t="shared" si="88"/>
        <v>3</v>
      </c>
      <c r="L368" s="35" t="str">
        <f t="shared" si="89"/>
        <v/>
      </c>
      <c r="M368" s="35" t="str">
        <f t="shared" si="90"/>
        <v/>
      </c>
      <c r="N368" s="35" t="str">
        <f t="shared" si="91"/>
        <v/>
      </c>
      <c r="O368" s="297">
        <f t="shared" si="70"/>
        <v>3</v>
      </c>
      <c r="Q368" s="35" t="str">
        <f t="shared" si="92"/>
        <v/>
      </c>
      <c r="R368" s="290" t="str">
        <f t="shared" si="93"/>
        <v/>
      </c>
      <c r="AB368" s="35" t="s">
        <v>126</v>
      </c>
      <c r="AC368" s="35">
        <f t="shared" si="74"/>
        <v>3</v>
      </c>
    </row>
    <row r="369" spans="1:29" ht="15" customHeight="1" x14ac:dyDescent="0.35">
      <c r="A369" s="35">
        <v>367</v>
      </c>
      <c r="B369" s="290" t="str">
        <f t="shared" si="73"/>
        <v/>
      </c>
      <c r="C369" s="298"/>
      <c r="G369" s="299" t="s">
        <v>329</v>
      </c>
      <c r="I369" s="297" t="str">
        <f t="shared" si="86"/>
        <v/>
      </c>
      <c r="J369" s="35" t="str">
        <f t="shared" si="87"/>
        <v/>
      </c>
      <c r="K369" s="35">
        <f t="shared" si="88"/>
        <v>3</v>
      </c>
      <c r="L369" s="35" t="str">
        <f t="shared" si="89"/>
        <v/>
      </c>
      <c r="M369" s="35" t="str">
        <f t="shared" si="90"/>
        <v/>
      </c>
      <c r="N369" s="35" t="str">
        <f t="shared" si="91"/>
        <v/>
      </c>
      <c r="O369" s="297">
        <f t="shared" si="70"/>
        <v>3</v>
      </c>
      <c r="Q369" s="35" t="str">
        <f t="shared" si="92"/>
        <v/>
      </c>
      <c r="R369" s="290" t="str">
        <f t="shared" si="93"/>
        <v/>
      </c>
      <c r="AB369" s="35" t="s">
        <v>126</v>
      </c>
      <c r="AC369" s="35">
        <f t="shared" si="74"/>
        <v>3</v>
      </c>
    </row>
    <row r="370" spans="1:29" ht="15" customHeight="1" x14ac:dyDescent="0.35">
      <c r="A370" s="35">
        <v>368</v>
      </c>
      <c r="B370" s="290" t="str">
        <f t="shared" si="73"/>
        <v/>
      </c>
      <c r="C370" s="298"/>
      <c r="G370" s="299" t="s">
        <v>330</v>
      </c>
      <c r="H370" s="301">
        <v>1</v>
      </c>
      <c r="I370" s="297" t="str">
        <f t="shared" si="86"/>
        <v/>
      </c>
      <c r="J370" s="35" t="str">
        <f t="shared" si="87"/>
        <v/>
      </c>
      <c r="K370" s="35">
        <f t="shared" si="88"/>
        <v>3</v>
      </c>
      <c r="L370" s="35" t="str">
        <f t="shared" si="89"/>
        <v/>
      </c>
      <c r="M370" s="35" t="str">
        <f t="shared" si="90"/>
        <v/>
      </c>
      <c r="N370" s="35" t="str">
        <f t="shared" si="91"/>
        <v/>
      </c>
      <c r="O370" s="297">
        <f t="shared" si="70"/>
        <v>3</v>
      </c>
      <c r="Q370" s="35" t="str">
        <f t="shared" si="92"/>
        <v/>
      </c>
      <c r="R370" s="290" t="str">
        <f t="shared" si="93"/>
        <v/>
      </c>
      <c r="AB370" s="35" t="s">
        <v>126</v>
      </c>
      <c r="AC370" s="35">
        <f t="shared" si="74"/>
        <v>3</v>
      </c>
    </row>
    <row r="371" spans="1:29" ht="15" customHeight="1" x14ac:dyDescent="0.35">
      <c r="A371" s="35">
        <v>369</v>
      </c>
      <c r="B371" s="290" t="str">
        <f t="shared" si="73"/>
        <v/>
      </c>
      <c r="C371" s="298"/>
      <c r="G371" s="299" t="s">
        <v>331</v>
      </c>
      <c r="H371" s="301">
        <v>5</v>
      </c>
      <c r="I371" s="297" t="str">
        <f t="shared" si="86"/>
        <v/>
      </c>
      <c r="J371" s="35" t="str">
        <f t="shared" si="87"/>
        <v/>
      </c>
      <c r="K371" s="35">
        <f t="shared" si="88"/>
        <v>3</v>
      </c>
      <c r="L371" s="35" t="str">
        <f t="shared" si="89"/>
        <v/>
      </c>
      <c r="M371" s="35" t="str">
        <f t="shared" si="90"/>
        <v/>
      </c>
      <c r="N371" s="35" t="str">
        <f t="shared" si="91"/>
        <v/>
      </c>
      <c r="O371" s="297">
        <f t="shared" si="70"/>
        <v>3</v>
      </c>
      <c r="Q371" s="35" t="str">
        <f t="shared" si="92"/>
        <v/>
      </c>
      <c r="R371" s="290" t="str">
        <f t="shared" si="93"/>
        <v/>
      </c>
      <c r="AB371" s="35" t="s">
        <v>126</v>
      </c>
      <c r="AC371" s="35">
        <f t="shared" si="74"/>
        <v>3</v>
      </c>
    </row>
    <row r="372" spans="1:29" ht="15" customHeight="1" x14ac:dyDescent="0.35">
      <c r="A372" s="35">
        <v>370</v>
      </c>
      <c r="B372" s="290" t="str">
        <f t="shared" si="73"/>
        <v/>
      </c>
      <c r="C372" s="298"/>
      <c r="G372" s="300" t="s">
        <v>332</v>
      </c>
      <c r="I372" s="297" t="str">
        <f t="shared" si="86"/>
        <v/>
      </c>
      <c r="J372" s="35" t="str">
        <f t="shared" si="87"/>
        <v/>
      </c>
      <c r="K372" s="35">
        <f t="shared" si="88"/>
        <v>3</v>
      </c>
      <c r="L372" s="35" t="str">
        <f t="shared" si="89"/>
        <v/>
      </c>
      <c r="M372" s="35" t="str">
        <f t="shared" si="90"/>
        <v/>
      </c>
      <c r="N372" s="35" t="str">
        <f t="shared" si="91"/>
        <v/>
      </c>
      <c r="O372" s="297">
        <f t="shared" ref="O372:O435" si="94">SUM(I372:N372)</f>
        <v>3</v>
      </c>
      <c r="Q372" s="35" t="str">
        <f t="shared" si="92"/>
        <v/>
      </c>
      <c r="R372" s="290" t="str">
        <f t="shared" si="93"/>
        <v/>
      </c>
      <c r="AB372" s="35" t="s">
        <v>126</v>
      </c>
      <c r="AC372" s="35">
        <f t="shared" si="74"/>
        <v>3</v>
      </c>
    </row>
    <row r="373" spans="1:29" ht="15" customHeight="1" x14ac:dyDescent="0.35">
      <c r="A373" s="35">
        <v>371</v>
      </c>
      <c r="B373" s="290" t="str">
        <f t="shared" si="73"/>
        <v/>
      </c>
      <c r="C373" s="298"/>
      <c r="G373" s="299" t="s">
        <v>333</v>
      </c>
      <c r="H373" s="301">
        <v>4</v>
      </c>
      <c r="I373" s="297" t="str">
        <f t="shared" si="86"/>
        <v/>
      </c>
      <c r="J373" s="35" t="str">
        <f t="shared" si="87"/>
        <v/>
      </c>
      <c r="K373" s="35">
        <f t="shared" si="88"/>
        <v>3</v>
      </c>
      <c r="L373" s="35" t="str">
        <f t="shared" si="89"/>
        <v/>
      </c>
      <c r="M373" s="35" t="str">
        <f t="shared" si="90"/>
        <v/>
      </c>
      <c r="N373" s="35" t="str">
        <f t="shared" si="91"/>
        <v/>
      </c>
      <c r="O373" s="297">
        <f t="shared" si="94"/>
        <v>3</v>
      </c>
      <c r="Q373" s="35" t="str">
        <f t="shared" si="92"/>
        <v/>
      </c>
      <c r="R373" s="290" t="str">
        <f t="shared" si="93"/>
        <v/>
      </c>
      <c r="AB373" s="35" t="s">
        <v>126</v>
      </c>
      <c r="AC373" s="35">
        <f t="shared" si="74"/>
        <v>3</v>
      </c>
    </row>
    <row r="374" spans="1:29" ht="15" customHeight="1" x14ac:dyDescent="0.35">
      <c r="A374" s="35">
        <v>372</v>
      </c>
      <c r="B374" s="290" t="str">
        <f t="shared" si="73"/>
        <v/>
      </c>
      <c r="C374" s="298"/>
      <c r="G374" s="299" t="s">
        <v>246</v>
      </c>
      <c r="I374" s="297" t="str">
        <f t="shared" si="86"/>
        <v/>
      </c>
      <c r="J374" s="35" t="str">
        <f t="shared" si="87"/>
        <v/>
      </c>
      <c r="K374" s="35">
        <f t="shared" si="88"/>
        <v>3</v>
      </c>
      <c r="L374" s="35" t="str">
        <f t="shared" si="89"/>
        <v/>
      </c>
      <c r="M374" s="35" t="str">
        <f t="shared" si="90"/>
        <v/>
      </c>
      <c r="N374" s="35" t="str">
        <f t="shared" si="91"/>
        <v/>
      </c>
      <c r="O374" s="297">
        <f t="shared" si="94"/>
        <v>3</v>
      </c>
      <c r="Q374" s="35" t="str">
        <f t="shared" si="92"/>
        <v/>
      </c>
      <c r="R374" s="290" t="str">
        <f t="shared" si="93"/>
        <v/>
      </c>
      <c r="AB374" s="35" t="s">
        <v>126</v>
      </c>
      <c r="AC374" s="35">
        <f t="shared" si="74"/>
        <v>3</v>
      </c>
    </row>
    <row r="375" spans="1:29" ht="15" customHeight="1" x14ac:dyDescent="0.35">
      <c r="A375" s="35">
        <v>373</v>
      </c>
      <c r="B375" s="290" t="str">
        <f t="shared" si="73"/>
        <v/>
      </c>
      <c r="C375" s="298"/>
      <c r="G375" s="300" t="s">
        <v>247</v>
      </c>
      <c r="H375" s="301">
        <v>4</v>
      </c>
      <c r="I375" s="297" t="str">
        <f t="shared" si="86"/>
        <v/>
      </c>
      <c r="J375" s="35" t="str">
        <f t="shared" si="87"/>
        <v/>
      </c>
      <c r="K375" s="35">
        <f t="shared" si="88"/>
        <v>3</v>
      </c>
      <c r="L375" s="35" t="str">
        <f t="shared" si="89"/>
        <v/>
      </c>
      <c r="M375" s="35" t="str">
        <f t="shared" si="90"/>
        <v/>
      </c>
      <c r="N375" s="35" t="str">
        <f t="shared" si="91"/>
        <v/>
      </c>
      <c r="O375" s="297">
        <f t="shared" si="94"/>
        <v>3</v>
      </c>
      <c r="Q375" s="35" t="str">
        <f t="shared" si="92"/>
        <v/>
      </c>
      <c r="R375" s="290" t="str">
        <f t="shared" si="93"/>
        <v/>
      </c>
      <c r="AB375" s="35" t="s">
        <v>126</v>
      </c>
      <c r="AC375" s="35">
        <f t="shared" si="74"/>
        <v>3</v>
      </c>
    </row>
    <row r="376" spans="1:29" ht="15" customHeight="1" x14ac:dyDescent="0.35">
      <c r="A376" s="35">
        <v>374</v>
      </c>
      <c r="B376" s="290" t="str">
        <f t="shared" si="73"/>
        <v/>
      </c>
      <c r="C376" s="298"/>
      <c r="G376" s="300" t="s">
        <v>248</v>
      </c>
      <c r="I376" s="297" t="str">
        <f t="shared" si="86"/>
        <v/>
      </c>
      <c r="J376" s="35" t="str">
        <f t="shared" si="87"/>
        <v/>
      </c>
      <c r="K376" s="35">
        <f t="shared" si="88"/>
        <v>3</v>
      </c>
      <c r="L376" s="35" t="str">
        <f t="shared" si="89"/>
        <v/>
      </c>
      <c r="M376" s="35" t="str">
        <f t="shared" si="90"/>
        <v/>
      </c>
      <c r="N376" s="35" t="str">
        <f t="shared" si="91"/>
        <v/>
      </c>
      <c r="O376" s="297">
        <f t="shared" si="94"/>
        <v>3</v>
      </c>
      <c r="Q376" s="35" t="str">
        <f t="shared" si="92"/>
        <v/>
      </c>
      <c r="R376" s="290" t="str">
        <f t="shared" si="93"/>
        <v/>
      </c>
      <c r="AB376" s="35" t="s">
        <v>126</v>
      </c>
      <c r="AC376" s="35">
        <f t="shared" si="74"/>
        <v>3</v>
      </c>
    </row>
    <row r="377" spans="1:29" ht="15" customHeight="1" x14ac:dyDescent="0.35">
      <c r="A377" s="35">
        <v>375</v>
      </c>
      <c r="B377" s="290" t="str">
        <f t="shared" si="73"/>
        <v/>
      </c>
      <c r="C377" s="298"/>
      <c r="G377" s="299" t="s">
        <v>334</v>
      </c>
      <c r="H377" s="301">
        <v>4</v>
      </c>
      <c r="I377" s="297" t="str">
        <f t="shared" si="86"/>
        <v/>
      </c>
      <c r="J377" s="35" t="str">
        <f t="shared" si="87"/>
        <v/>
      </c>
      <c r="K377" s="35">
        <f t="shared" si="88"/>
        <v>3</v>
      </c>
      <c r="L377" s="35" t="str">
        <f t="shared" si="89"/>
        <v/>
      </c>
      <c r="M377" s="35" t="str">
        <f t="shared" si="90"/>
        <v/>
      </c>
      <c r="N377" s="35" t="str">
        <f t="shared" si="91"/>
        <v/>
      </c>
      <c r="O377" s="297">
        <f t="shared" si="94"/>
        <v>3</v>
      </c>
      <c r="Q377" s="35" t="str">
        <f t="shared" si="92"/>
        <v/>
      </c>
      <c r="R377" s="290" t="str">
        <f t="shared" si="93"/>
        <v/>
      </c>
      <c r="AB377" s="35" t="s">
        <v>126</v>
      </c>
      <c r="AC377" s="35">
        <f t="shared" si="74"/>
        <v>3</v>
      </c>
    </row>
    <row r="378" spans="1:29" ht="15" customHeight="1" x14ac:dyDescent="0.35">
      <c r="A378" s="35">
        <v>376</v>
      </c>
      <c r="B378" s="290" t="str">
        <f t="shared" si="73"/>
        <v/>
      </c>
      <c r="C378" s="298"/>
      <c r="G378" s="300" t="s">
        <v>249</v>
      </c>
      <c r="I378" s="297" t="str">
        <f t="shared" si="86"/>
        <v/>
      </c>
      <c r="J378" s="35" t="str">
        <f t="shared" si="87"/>
        <v/>
      </c>
      <c r="K378" s="35">
        <f t="shared" si="88"/>
        <v>3</v>
      </c>
      <c r="L378" s="35" t="str">
        <f t="shared" si="89"/>
        <v/>
      </c>
      <c r="M378" s="35" t="str">
        <f t="shared" si="90"/>
        <v/>
      </c>
      <c r="N378" s="35" t="str">
        <f t="shared" si="91"/>
        <v/>
      </c>
      <c r="O378" s="297">
        <f t="shared" si="94"/>
        <v>3</v>
      </c>
      <c r="Q378" s="35" t="str">
        <f t="shared" si="92"/>
        <v/>
      </c>
      <c r="R378" s="290" t="str">
        <f t="shared" si="93"/>
        <v/>
      </c>
      <c r="AB378" s="35" t="s">
        <v>126</v>
      </c>
      <c r="AC378" s="35">
        <f t="shared" si="74"/>
        <v>3</v>
      </c>
    </row>
    <row r="379" spans="1:29" ht="15" customHeight="1" x14ac:dyDescent="0.35">
      <c r="A379" s="35">
        <v>377</v>
      </c>
      <c r="B379" s="290" t="str">
        <f t="shared" si="73"/>
        <v/>
      </c>
      <c r="C379" s="298"/>
      <c r="G379" s="300" t="s">
        <v>250</v>
      </c>
      <c r="H379" s="301">
        <v>4</v>
      </c>
      <c r="I379" s="297" t="str">
        <f t="shared" si="86"/>
        <v/>
      </c>
      <c r="J379" s="35" t="str">
        <f t="shared" si="87"/>
        <v/>
      </c>
      <c r="K379" s="35">
        <f t="shared" si="88"/>
        <v>3</v>
      </c>
      <c r="L379" s="35" t="str">
        <f t="shared" si="89"/>
        <v/>
      </c>
      <c r="M379" s="35" t="str">
        <f t="shared" si="90"/>
        <v/>
      </c>
      <c r="N379" s="35" t="str">
        <f t="shared" si="91"/>
        <v/>
      </c>
      <c r="O379" s="297">
        <f t="shared" si="94"/>
        <v>3</v>
      </c>
      <c r="Q379" s="35" t="str">
        <f t="shared" si="92"/>
        <v/>
      </c>
      <c r="R379" s="290" t="str">
        <f t="shared" si="93"/>
        <v/>
      </c>
      <c r="AB379" s="35" t="s">
        <v>126</v>
      </c>
      <c r="AC379" s="35">
        <f t="shared" si="74"/>
        <v>3</v>
      </c>
    </row>
    <row r="380" spans="1:29" ht="15" customHeight="1" x14ac:dyDescent="0.35">
      <c r="A380" s="35">
        <v>378</v>
      </c>
      <c r="B380" s="290" t="str">
        <f t="shared" si="73"/>
        <v/>
      </c>
      <c r="C380" s="298"/>
      <c r="G380" s="300" t="s">
        <v>335</v>
      </c>
      <c r="I380" s="297" t="str">
        <f t="shared" si="86"/>
        <v/>
      </c>
      <c r="J380" s="35" t="str">
        <f t="shared" si="87"/>
        <v/>
      </c>
      <c r="K380" s="35">
        <f t="shared" si="88"/>
        <v>3</v>
      </c>
      <c r="L380" s="35" t="str">
        <f t="shared" si="89"/>
        <v/>
      </c>
      <c r="M380" s="35" t="str">
        <f t="shared" si="90"/>
        <v/>
      </c>
      <c r="N380" s="35" t="str">
        <f t="shared" si="91"/>
        <v/>
      </c>
      <c r="O380" s="297">
        <f t="shared" si="94"/>
        <v>3</v>
      </c>
      <c r="Q380" s="35" t="str">
        <f t="shared" si="92"/>
        <v/>
      </c>
      <c r="R380" s="290" t="str">
        <f t="shared" si="93"/>
        <v/>
      </c>
      <c r="AB380" s="35" t="s">
        <v>126</v>
      </c>
      <c r="AC380" s="35">
        <f t="shared" si="74"/>
        <v>3</v>
      </c>
    </row>
    <row r="381" spans="1:29" ht="15" customHeight="1" x14ac:dyDescent="0.35">
      <c r="A381" s="35">
        <v>379</v>
      </c>
      <c r="B381" s="290" t="str">
        <f t="shared" si="73"/>
        <v/>
      </c>
      <c r="C381" s="298"/>
      <c r="G381" s="299" t="s">
        <v>336</v>
      </c>
      <c r="H381" s="301">
        <v>4</v>
      </c>
      <c r="I381" s="297" t="str">
        <f t="shared" si="86"/>
        <v/>
      </c>
      <c r="J381" s="35" t="str">
        <f t="shared" si="87"/>
        <v/>
      </c>
      <c r="K381" s="35">
        <f t="shared" si="88"/>
        <v>3</v>
      </c>
      <c r="L381" s="35" t="str">
        <f t="shared" si="89"/>
        <v/>
      </c>
      <c r="M381" s="35" t="str">
        <f t="shared" si="90"/>
        <v/>
      </c>
      <c r="N381" s="35" t="str">
        <f t="shared" si="91"/>
        <v/>
      </c>
      <c r="O381" s="297">
        <f t="shared" si="94"/>
        <v>3</v>
      </c>
      <c r="Q381" s="35" t="str">
        <f t="shared" si="92"/>
        <v/>
      </c>
      <c r="R381" s="290" t="str">
        <f t="shared" si="93"/>
        <v/>
      </c>
      <c r="AB381" s="35" t="s">
        <v>126</v>
      </c>
      <c r="AC381" s="35">
        <f t="shared" si="74"/>
        <v>3</v>
      </c>
    </row>
    <row r="382" spans="1:29" ht="15" customHeight="1" x14ac:dyDescent="0.35">
      <c r="A382" s="35">
        <v>380</v>
      </c>
      <c r="B382" s="290" t="str">
        <f t="shared" si="73"/>
        <v/>
      </c>
      <c r="C382" s="298"/>
      <c r="G382" s="307" t="s">
        <v>337</v>
      </c>
      <c r="I382" s="297" t="str">
        <f t="shared" si="86"/>
        <v/>
      </c>
      <c r="J382" s="35" t="str">
        <f t="shared" si="87"/>
        <v/>
      </c>
      <c r="K382" s="35">
        <f t="shared" si="88"/>
        <v>3</v>
      </c>
      <c r="L382" s="35" t="str">
        <f t="shared" si="89"/>
        <v/>
      </c>
      <c r="M382" s="35" t="str">
        <f t="shared" si="90"/>
        <v/>
      </c>
      <c r="N382" s="35" t="str">
        <f t="shared" si="91"/>
        <v/>
      </c>
      <c r="O382" s="297">
        <f t="shared" si="94"/>
        <v>3</v>
      </c>
      <c r="Q382" s="35" t="str">
        <f t="shared" si="92"/>
        <v/>
      </c>
      <c r="R382" s="290" t="str">
        <f t="shared" si="93"/>
        <v/>
      </c>
      <c r="AB382" s="35" t="s">
        <v>126</v>
      </c>
      <c r="AC382" s="35">
        <f t="shared" si="74"/>
        <v>3</v>
      </c>
    </row>
    <row r="383" spans="1:29" ht="15" customHeight="1" x14ac:dyDescent="0.35">
      <c r="A383" s="35">
        <v>381</v>
      </c>
      <c r="B383" s="290" t="str">
        <f t="shared" si="73"/>
        <v/>
      </c>
      <c r="C383" s="298"/>
      <c r="G383" s="304" t="s">
        <v>324</v>
      </c>
      <c r="H383" s="301">
        <v>5</v>
      </c>
      <c r="I383" s="297" t="str">
        <f t="shared" si="86"/>
        <v/>
      </c>
      <c r="J383" s="35" t="str">
        <f t="shared" si="87"/>
        <v/>
      </c>
      <c r="K383" s="35">
        <f t="shared" si="88"/>
        <v>3</v>
      </c>
      <c r="L383" s="35" t="str">
        <f t="shared" si="89"/>
        <v/>
      </c>
      <c r="M383" s="35" t="str">
        <f t="shared" si="90"/>
        <v/>
      </c>
      <c r="N383" s="35" t="str">
        <f t="shared" si="91"/>
        <v/>
      </c>
      <c r="O383" s="297">
        <f t="shared" si="94"/>
        <v>3</v>
      </c>
      <c r="Q383" s="35" t="str">
        <f t="shared" si="92"/>
        <v/>
      </c>
      <c r="R383" s="290" t="str">
        <f t="shared" si="93"/>
        <v/>
      </c>
      <c r="T383" s="35" t="s">
        <v>198</v>
      </c>
      <c r="AB383" s="35" t="s">
        <v>126</v>
      </c>
      <c r="AC383" s="35">
        <f t="shared" si="74"/>
        <v>3</v>
      </c>
    </row>
    <row r="384" spans="1:29" ht="15" customHeight="1" x14ac:dyDescent="0.35">
      <c r="A384" s="35">
        <v>382</v>
      </c>
      <c r="B384" s="290" t="str">
        <f t="shared" si="73"/>
        <v/>
      </c>
      <c r="C384" s="298"/>
      <c r="F384" s="305" t="s">
        <v>184</v>
      </c>
      <c r="G384" s="254" t="s">
        <v>325</v>
      </c>
      <c r="I384" s="297" t="str">
        <f t="shared" si="86"/>
        <v/>
      </c>
      <c r="J384" s="35" t="str">
        <f t="shared" si="87"/>
        <v/>
      </c>
      <c r="K384" s="35">
        <f t="shared" si="88"/>
        <v>3</v>
      </c>
      <c r="L384" s="35" t="str">
        <f t="shared" si="89"/>
        <v/>
      </c>
      <c r="M384" s="35" t="str">
        <f t="shared" si="90"/>
        <v/>
      </c>
      <c r="N384" s="35" t="str">
        <f t="shared" si="91"/>
        <v/>
      </c>
      <c r="O384" s="297">
        <f t="shared" si="94"/>
        <v>3</v>
      </c>
      <c r="Q384" s="35" t="str">
        <f t="shared" si="92"/>
        <v/>
      </c>
      <c r="R384" s="290" t="str">
        <f t="shared" si="93"/>
        <v/>
      </c>
      <c r="AB384" s="35" t="s">
        <v>126</v>
      </c>
      <c r="AC384" s="35">
        <f t="shared" si="74"/>
        <v>3</v>
      </c>
    </row>
    <row r="385" spans="1:29" ht="15" customHeight="1" x14ac:dyDescent="0.35">
      <c r="A385" s="35">
        <v>383</v>
      </c>
      <c r="B385" s="290" t="str">
        <f t="shared" si="73"/>
        <v>B</v>
      </c>
      <c r="C385" s="298" t="s">
        <v>124</v>
      </c>
      <c r="G385" s="308" t="s">
        <v>326</v>
      </c>
      <c r="H385" s="301">
        <v>5</v>
      </c>
      <c r="I385" s="297">
        <f t="shared" si="86"/>
        <v>1</v>
      </c>
      <c r="J385" s="35" t="str">
        <f t="shared" si="87"/>
        <v/>
      </c>
      <c r="K385" s="35" t="str">
        <f t="shared" si="88"/>
        <v/>
      </c>
      <c r="L385" s="35" t="str">
        <f t="shared" si="89"/>
        <v/>
      </c>
      <c r="M385" s="35" t="str">
        <f t="shared" si="90"/>
        <v/>
      </c>
      <c r="N385" s="35" t="str">
        <f t="shared" si="91"/>
        <v/>
      </c>
      <c r="O385" s="297">
        <f t="shared" si="94"/>
        <v>1</v>
      </c>
      <c r="Q385" s="35" t="str">
        <f t="shared" si="92"/>
        <v/>
      </c>
      <c r="R385" s="290" t="str">
        <f t="shared" si="93"/>
        <v>B</v>
      </c>
      <c r="AB385" s="35" t="s">
        <v>126</v>
      </c>
      <c r="AC385" s="35">
        <f t="shared" si="74"/>
        <v>3</v>
      </c>
    </row>
    <row r="386" spans="1:29" ht="15" customHeight="1" x14ac:dyDescent="0.35">
      <c r="A386" s="35">
        <v>384</v>
      </c>
      <c r="B386" s="290" t="str">
        <f t="shared" si="73"/>
        <v>B</v>
      </c>
      <c r="C386" s="298" t="s">
        <v>124</v>
      </c>
      <c r="F386" s="305"/>
      <c r="G386" s="306" t="s">
        <v>327</v>
      </c>
      <c r="H386" s="301">
        <v>3</v>
      </c>
      <c r="I386" s="297">
        <f t="shared" si="86"/>
        <v>1</v>
      </c>
      <c r="J386" s="35" t="str">
        <f t="shared" si="87"/>
        <v/>
      </c>
      <c r="K386" s="35" t="str">
        <f t="shared" si="88"/>
        <v/>
      </c>
      <c r="L386" s="35" t="str">
        <f t="shared" si="89"/>
        <v/>
      </c>
      <c r="M386" s="35" t="str">
        <f t="shared" si="90"/>
        <v/>
      </c>
      <c r="N386" s="35" t="str">
        <f t="shared" si="91"/>
        <v/>
      </c>
      <c r="O386" s="297">
        <f t="shared" si="94"/>
        <v>1</v>
      </c>
      <c r="Q386" s="35" t="str">
        <f t="shared" si="92"/>
        <v/>
      </c>
      <c r="R386" s="290" t="str">
        <f t="shared" si="93"/>
        <v>B</v>
      </c>
      <c r="AB386" s="35" t="s">
        <v>126</v>
      </c>
      <c r="AC386" s="35">
        <f t="shared" si="74"/>
        <v>3</v>
      </c>
    </row>
    <row r="387" spans="1:29" ht="15" customHeight="1" x14ac:dyDescent="0.35">
      <c r="A387" s="35">
        <v>385</v>
      </c>
      <c r="B387" s="290" t="str">
        <f t="shared" si="73"/>
        <v>B</v>
      </c>
      <c r="C387" s="298" t="s">
        <v>124</v>
      </c>
      <c r="G387" s="306" t="s">
        <v>328</v>
      </c>
      <c r="H387" s="301">
        <v>3</v>
      </c>
      <c r="I387" s="297">
        <f t="shared" si="86"/>
        <v>1</v>
      </c>
      <c r="J387" s="35" t="str">
        <f t="shared" si="87"/>
        <v/>
      </c>
      <c r="K387" s="35" t="str">
        <f t="shared" si="88"/>
        <v/>
      </c>
      <c r="L387" s="35" t="str">
        <f t="shared" si="89"/>
        <v/>
      </c>
      <c r="M387" s="35" t="str">
        <f t="shared" si="90"/>
        <v/>
      </c>
      <c r="N387" s="35" t="str">
        <f t="shared" si="91"/>
        <v/>
      </c>
      <c r="O387" s="297">
        <f t="shared" si="94"/>
        <v>1</v>
      </c>
      <c r="Q387" s="35" t="str">
        <f t="shared" si="92"/>
        <v/>
      </c>
      <c r="R387" s="290" t="str">
        <f t="shared" si="93"/>
        <v>B</v>
      </c>
      <c r="AB387" s="35" t="s">
        <v>126</v>
      </c>
      <c r="AC387" s="35">
        <f t="shared" si="74"/>
        <v>3</v>
      </c>
    </row>
    <row r="388" spans="1:29" ht="15" customHeight="1" x14ac:dyDescent="0.35">
      <c r="A388" s="35">
        <v>386</v>
      </c>
      <c r="B388" s="290" t="str">
        <f t="shared" ref="B388:B451" si="95">R388</f>
        <v>B.2.01</v>
      </c>
      <c r="C388" s="298" t="s">
        <v>124</v>
      </c>
      <c r="D388" s="35">
        <v>2</v>
      </c>
      <c r="E388" s="35">
        <v>1</v>
      </c>
      <c r="G388" s="299" t="s">
        <v>547</v>
      </c>
      <c r="H388" s="301">
        <v>3</v>
      </c>
      <c r="I388" s="297" t="str">
        <f t="shared" si="86"/>
        <v/>
      </c>
      <c r="J388" s="35" t="str">
        <f t="shared" si="87"/>
        <v/>
      </c>
      <c r="K388" s="35" t="str">
        <f t="shared" si="88"/>
        <v/>
      </c>
      <c r="L388" s="35" t="str">
        <f t="shared" si="89"/>
        <v/>
      </c>
      <c r="M388" s="35">
        <f t="shared" si="90"/>
        <v>5</v>
      </c>
      <c r="N388" s="35" t="str">
        <f t="shared" si="91"/>
        <v/>
      </c>
      <c r="O388" s="297">
        <f t="shared" si="94"/>
        <v>5</v>
      </c>
      <c r="Q388" s="35" t="str">
        <f t="shared" si="92"/>
        <v>01</v>
      </c>
      <c r="R388" s="290" t="str">
        <f t="shared" si="93"/>
        <v>B.2.01</v>
      </c>
      <c r="AB388" s="35" t="s">
        <v>126</v>
      </c>
      <c r="AC388" s="35">
        <f t="shared" ref="AC388:AC451" si="96">IF(LEN(Z388)&gt;0,1,IF(LEN(AA388)&gt;0,2,3))</f>
        <v>3</v>
      </c>
    </row>
    <row r="389" spans="1:29" ht="15" customHeight="1" x14ac:dyDescent="0.35">
      <c r="A389" s="35">
        <v>387</v>
      </c>
      <c r="B389" s="290" t="str">
        <f t="shared" si="95"/>
        <v>B.2.02</v>
      </c>
      <c r="C389" s="298" t="s">
        <v>124</v>
      </c>
      <c r="D389" s="35">
        <v>2</v>
      </c>
      <c r="E389" s="35">
        <v>2</v>
      </c>
      <c r="G389" s="299" t="s">
        <v>548</v>
      </c>
      <c r="H389" s="301">
        <v>3</v>
      </c>
      <c r="I389" s="297" t="str">
        <f t="shared" si="86"/>
        <v/>
      </c>
      <c r="J389" s="35" t="str">
        <f t="shared" si="87"/>
        <v/>
      </c>
      <c r="K389" s="35" t="str">
        <f t="shared" si="88"/>
        <v/>
      </c>
      <c r="L389" s="35" t="str">
        <f t="shared" si="89"/>
        <v/>
      </c>
      <c r="M389" s="35">
        <f t="shared" si="90"/>
        <v>5</v>
      </c>
      <c r="N389" s="35" t="str">
        <f t="shared" si="91"/>
        <v/>
      </c>
      <c r="O389" s="297">
        <f t="shared" si="94"/>
        <v>5</v>
      </c>
      <c r="Q389" s="35" t="str">
        <f t="shared" si="92"/>
        <v>02</v>
      </c>
      <c r="R389" s="290" t="str">
        <f t="shared" si="93"/>
        <v>B.2.02</v>
      </c>
      <c r="AB389" s="35" t="s">
        <v>126</v>
      </c>
      <c r="AC389" s="35">
        <f t="shared" si="96"/>
        <v>3</v>
      </c>
    </row>
    <row r="390" spans="1:29" ht="15" customHeight="1" x14ac:dyDescent="0.35">
      <c r="A390" s="35">
        <v>388</v>
      </c>
      <c r="B390" s="290" t="str">
        <f t="shared" si="95"/>
        <v>B.2.03</v>
      </c>
      <c r="C390" s="298" t="s">
        <v>124</v>
      </c>
      <c r="D390" s="35">
        <v>2</v>
      </c>
      <c r="E390" s="35">
        <v>3</v>
      </c>
      <c r="G390" s="299" t="s">
        <v>549</v>
      </c>
      <c r="H390" s="301">
        <v>3</v>
      </c>
      <c r="I390" s="297" t="str">
        <f t="shared" si="86"/>
        <v/>
      </c>
      <c r="J390" s="35" t="str">
        <f t="shared" si="87"/>
        <v/>
      </c>
      <c r="K390" s="35" t="str">
        <f t="shared" si="88"/>
        <v/>
      </c>
      <c r="L390" s="35" t="str">
        <f t="shared" si="89"/>
        <v/>
      </c>
      <c r="M390" s="35">
        <f t="shared" si="90"/>
        <v>5</v>
      </c>
      <c r="N390" s="35" t="str">
        <f t="shared" si="91"/>
        <v/>
      </c>
      <c r="O390" s="297">
        <f t="shared" si="94"/>
        <v>5</v>
      </c>
      <c r="Q390" s="35" t="str">
        <f t="shared" si="92"/>
        <v>03</v>
      </c>
      <c r="R390" s="290" t="str">
        <f t="shared" si="93"/>
        <v>B.2.03</v>
      </c>
      <c r="AB390" s="35" t="s">
        <v>126</v>
      </c>
      <c r="AC390" s="35">
        <f t="shared" si="96"/>
        <v>3</v>
      </c>
    </row>
    <row r="391" spans="1:29" ht="15" customHeight="1" x14ac:dyDescent="0.35">
      <c r="A391" s="35">
        <v>389</v>
      </c>
      <c r="B391" s="290" t="str">
        <f t="shared" si="95"/>
        <v>B.2.04</v>
      </c>
      <c r="C391" s="298" t="s">
        <v>124</v>
      </c>
      <c r="D391" s="35">
        <v>2</v>
      </c>
      <c r="E391" s="35">
        <v>4</v>
      </c>
      <c r="G391" s="300" t="s">
        <v>550</v>
      </c>
      <c r="H391" s="301">
        <v>3</v>
      </c>
      <c r="I391" s="297" t="str">
        <f t="shared" si="86"/>
        <v/>
      </c>
      <c r="J391" s="35" t="str">
        <f t="shared" si="87"/>
        <v/>
      </c>
      <c r="K391" s="35" t="str">
        <f t="shared" si="88"/>
        <v/>
      </c>
      <c r="L391" s="35" t="str">
        <f t="shared" si="89"/>
        <v/>
      </c>
      <c r="M391" s="35">
        <f t="shared" si="90"/>
        <v>5</v>
      </c>
      <c r="N391" s="35" t="str">
        <f t="shared" si="91"/>
        <v/>
      </c>
      <c r="O391" s="297">
        <f t="shared" si="94"/>
        <v>5</v>
      </c>
      <c r="Q391" s="35" t="str">
        <f t="shared" si="92"/>
        <v>04</v>
      </c>
      <c r="R391" s="290" t="str">
        <f t="shared" si="93"/>
        <v>B.2.04</v>
      </c>
      <c r="AB391" s="35" t="s">
        <v>126</v>
      </c>
      <c r="AC391" s="35">
        <f t="shared" si="96"/>
        <v>3</v>
      </c>
    </row>
    <row r="392" spans="1:29" ht="15" customHeight="1" x14ac:dyDescent="0.35">
      <c r="A392" s="35">
        <v>390</v>
      </c>
      <c r="B392" s="290" t="str">
        <f t="shared" si="95"/>
        <v>B.2.05</v>
      </c>
      <c r="C392" s="298" t="s">
        <v>124</v>
      </c>
      <c r="D392" s="35">
        <v>2</v>
      </c>
      <c r="E392" s="35">
        <v>5</v>
      </c>
      <c r="G392" s="299" t="s">
        <v>551</v>
      </c>
      <c r="H392" s="301">
        <v>3</v>
      </c>
      <c r="I392" s="297" t="str">
        <f t="shared" si="86"/>
        <v/>
      </c>
      <c r="J392" s="35" t="str">
        <f t="shared" si="87"/>
        <v/>
      </c>
      <c r="K392" s="35" t="str">
        <f t="shared" si="88"/>
        <v/>
      </c>
      <c r="L392" s="35" t="str">
        <f t="shared" si="89"/>
        <v/>
      </c>
      <c r="M392" s="35">
        <f t="shared" si="90"/>
        <v>5</v>
      </c>
      <c r="N392" s="35" t="str">
        <f t="shared" si="91"/>
        <v/>
      </c>
      <c r="O392" s="297">
        <f t="shared" si="94"/>
        <v>5</v>
      </c>
      <c r="Q392" s="35" t="str">
        <f t="shared" si="92"/>
        <v>05</v>
      </c>
      <c r="R392" s="290" t="str">
        <f t="shared" si="93"/>
        <v>B.2.05</v>
      </c>
      <c r="AB392" s="35" t="s">
        <v>126</v>
      </c>
      <c r="AC392" s="35">
        <f t="shared" si="96"/>
        <v>3</v>
      </c>
    </row>
    <row r="393" spans="1:29" ht="15" customHeight="1" x14ac:dyDescent="0.35">
      <c r="A393" s="35">
        <v>391</v>
      </c>
      <c r="B393" s="290" t="str">
        <f t="shared" si="95"/>
        <v>B</v>
      </c>
      <c r="C393" s="298" t="s">
        <v>124</v>
      </c>
      <c r="G393" s="299" t="s">
        <v>246</v>
      </c>
      <c r="H393" s="301">
        <v>3</v>
      </c>
      <c r="I393" s="297">
        <f t="shared" si="86"/>
        <v>1</v>
      </c>
      <c r="J393" s="35" t="str">
        <f t="shared" si="87"/>
        <v/>
      </c>
      <c r="K393" s="35" t="str">
        <f t="shared" si="88"/>
        <v/>
      </c>
      <c r="L393" s="35" t="str">
        <f t="shared" si="89"/>
        <v/>
      </c>
      <c r="M393" s="35" t="str">
        <f t="shared" si="90"/>
        <v/>
      </c>
      <c r="N393" s="35" t="str">
        <f t="shared" si="91"/>
        <v/>
      </c>
      <c r="O393" s="297">
        <f t="shared" si="94"/>
        <v>1</v>
      </c>
      <c r="Q393" s="35" t="str">
        <f t="shared" si="92"/>
        <v/>
      </c>
      <c r="R393" s="290" t="str">
        <f t="shared" si="93"/>
        <v>B</v>
      </c>
      <c r="AB393" s="35" t="s">
        <v>126</v>
      </c>
      <c r="AC393" s="35">
        <f t="shared" si="96"/>
        <v>3</v>
      </c>
    </row>
    <row r="394" spans="1:29" ht="15" customHeight="1" x14ac:dyDescent="0.35">
      <c r="A394" s="35">
        <v>392</v>
      </c>
      <c r="B394" s="290" t="str">
        <f t="shared" si="95"/>
        <v>B</v>
      </c>
      <c r="C394" s="298" t="s">
        <v>124</v>
      </c>
      <c r="G394" s="300" t="s">
        <v>247</v>
      </c>
      <c r="H394" s="301">
        <v>3</v>
      </c>
      <c r="I394" s="297">
        <f t="shared" si="86"/>
        <v>1</v>
      </c>
      <c r="J394" s="35" t="str">
        <f t="shared" si="87"/>
        <v/>
      </c>
      <c r="K394" s="35" t="str">
        <f t="shared" si="88"/>
        <v/>
      </c>
      <c r="L394" s="35" t="str">
        <f t="shared" si="89"/>
        <v/>
      </c>
      <c r="M394" s="35" t="str">
        <f t="shared" si="90"/>
        <v/>
      </c>
      <c r="N394" s="35" t="str">
        <f t="shared" si="91"/>
        <v/>
      </c>
      <c r="O394" s="297">
        <f t="shared" si="94"/>
        <v>1</v>
      </c>
      <c r="Q394" s="35" t="str">
        <f t="shared" si="92"/>
        <v/>
      </c>
      <c r="R394" s="290" t="str">
        <f t="shared" si="93"/>
        <v>B</v>
      </c>
      <c r="AB394" s="35" t="s">
        <v>126</v>
      </c>
      <c r="AC394" s="35">
        <f t="shared" si="96"/>
        <v>3</v>
      </c>
    </row>
    <row r="395" spans="1:29" ht="15" customHeight="1" x14ac:dyDescent="0.35">
      <c r="A395" s="35">
        <v>393</v>
      </c>
      <c r="B395" s="290" t="str">
        <f t="shared" si="95"/>
        <v>B</v>
      </c>
      <c r="C395" s="298" t="s">
        <v>124</v>
      </c>
      <c r="G395" s="300" t="s">
        <v>248</v>
      </c>
      <c r="H395" s="301">
        <v>3</v>
      </c>
      <c r="I395" s="297">
        <f t="shared" si="86"/>
        <v>1</v>
      </c>
      <c r="J395" s="35" t="str">
        <f t="shared" si="87"/>
        <v/>
      </c>
      <c r="K395" s="35" t="str">
        <f t="shared" si="88"/>
        <v/>
      </c>
      <c r="L395" s="35" t="str">
        <f t="shared" si="89"/>
        <v/>
      </c>
      <c r="M395" s="35" t="str">
        <f t="shared" si="90"/>
        <v/>
      </c>
      <c r="N395" s="35" t="str">
        <f t="shared" si="91"/>
        <v/>
      </c>
      <c r="O395" s="297">
        <f t="shared" si="94"/>
        <v>1</v>
      </c>
      <c r="Q395" s="35" t="str">
        <f t="shared" si="92"/>
        <v/>
      </c>
      <c r="R395" s="290" t="str">
        <f t="shared" si="93"/>
        <v>B</v>
      </c>
      <c r="AB395" s="35" t="s">
        <v>126</v>
      </c>
      <c r="AC395" s="35">
        <f t="shared" si="96"/>
        <v>3</v>
      </c>
    </row>
    <row r="396" spans="1:29" ht="15" customHeight="1" x14ac:dyDescent="0.35">
      <c r="A396" s="35">
        <v>394</v>
      </c>
      <c r="B396" s="290" t="str">
        <f t="shared" si="95"/>
        <v>B</v>
      </c>
      <c r="C396" s="298" t="s">
        <v>124</v>
      </c>
      <c r="G396" s="299" t="s">
        <v>334</v>
      </c>
      <c r="H396" s="301">
        <v>3</v>
      </c>
      <c r="I396" s="297">
        <f t="shared" ref="I396:I427" si="97">IF(AND(LEN(C396)=1,LEN(D396)=0),1,"")</f>
        <v>1</v>
      </c>
      <c r="J396" s="35" t="str">
        <f t="shared" ref="J396:J427" si="98">IF(AND(LEN(C396)=1,LEN(D396)=1,LEN(E396)=0,LEN(F396)=0),2,"")</f>
        <v/>
      </c>
      <c r="K396" s="35" t="str">
        <f t="shared" ref="K396:K427" si="99">IF(AND(LEN(C396)=0,LEN(E396)=0),3,"")</f>
        <v/>
      </c>
      <c r="L396" s="35" t="str">
        <f t="shared" ref="L396:L427" si="100">IF(AND(LEN(C396)&gt;0,LEN(D396&gt;0),LEN(E396)&gt;0,LEN(F396)=0,H396="N/A"),4,"")</f>
        <v/>
      </c>
      <c r="M396" s="35" t="str">
        <f t="shared" ref="M396:M427" si="101">IF(AND(LEN(C396)&gt;0,LEN(D396&gt;0),LEN(E396)&gt;0,LEN(F396)=0,H396&gt;0,H396&lt;6),5,"")</f>
        <v/>
      </c>
      <c r="N396" s="35" t="str">
        <f t="shared" ref="N396:N427" si="102">IF(AND(LEN(C396)&gt;0,LEN(D396&gt;0),LEN(E396)&gt;0,LEN(F396)&gt;0,H396&gt;0,H396&lt;6),6,"")</f>
        <v/>
      </c>
      <c r="O396" s="297">
        <f t="shared" si="94"/>
        <v>1</v>
      </c>
      <c r="Q396" s="35" t="str">
        <f t="shared" ref="Q396:Q427" si="103">IF(LEN(E396)&gt;0,TEXT(E396,"00"),"")</f>
        <v/>
      </c>
      <c r="R396" s="290" t="str">
        <f t="shared" ref="R396:R427" si="104">IF(O396=1,C396,IF(O396=2,C396&amp;"."&amp;D396,IF(O396=3,"",IF(O396=4,C396&amp;"."&amp;D396&amp;"."&amp;Q396,IF(O396=5,C396&amp;"."&amp;D396&amp;"."&amp;Q396,IF(O396=6,C396&amp;"."&amp;D396&amp;"."&amp;Q396&amp;F396,""))))))</f>
        <v>B</v>
      </c>
      <c r="AB396" s="35" t="s">
        <v>126</v>
      </c>
      <c r="AC396" s="35">
        <f t="shared" si="96"/>
        <v>3</v>
      </c>
    </row>
    <row r="397" spans="1:29" ht="15" customHeight="1" x14ac:dyDescent="0.35">
      <c r="A397" s="35">
        <v>395</v>
      </c>
      <c r="B397" s="290" t="str">
        <f t="shared" si="95"/>
        <v>B</v>
      </c>
      <c r="C397" s="298" t="s">
        <v>124</v>
      </c>
      <c r="G397" s="300" t="s">
        <v>249</v>
      </c>
      <c r="H397" s="301">
        <v>3</v>
      </c>
      <c r="I397" s="297">
        <f t="shared" si="97"/>
        <v>1</v>
      </c>
      <c r="J397" s="35" t="str">
        <f t="shared" si="98"/>
        <v/>
      </c>
      <c r="K397" s="35" t="str">
        <f t="shared" si="99"/>
        <v/>
      </c>
      <c r="L397" s="35" t="str">
        <f t="shared" si="100"/>
        <v/>
      </c>
      <c r="M397" s="35" t="str">
        <f t="shared" si="101"/>
        <v/>
      </c>
      <c r="N397" s="35" t="str">
        <f t="shared" si="102"/>
        <v/>
      </c>
      <c r="O397" s="297">
        <f t="shared" si="94"/>
        <v>1</v>
      </c>
      <c r="Q397" s="35" t="str">
        <f t="shared" si="103"/>
        <v/>
      </c>
      <c r="R397" s="290" t="str">
        <f t="shared" si="104"/>
        <v>B</v>
      </c>
      <c r="AB397" s="35" t="s">
        <v>126</v>
      </c>
      <c r="AC397" s="35">
        <f t="shared" si="96"/>
        <v>3</v>
      </c>
    </row>
    <row r="398" spans="1:29" ht="15" customHeight="1" x14ac:dyDescent="0.35">
      <c r="A398" s="35">
        <v>396</v>
      </c>
      <c r="B398" s="290" t="str">
        <f t="shared" si="95"/>
        <v>B</v>
      </c>
      <c r="C398" s="298" t="s">
        <v>124</v>
      </c>
      <c r="G398" s="300" t="s">
        <v>250</v>
      </c>
      <c r="H398" s="301">
        <v>3</v>
      </c>
      <c r="I398" s="297">
        <f t="shared" si="97"/>
        <v>1</v>
      </c>
      <c r="J398" s="35" t="str">
        <f t="shared" si="98"/>
        <v/>
      </c>
      <c r="K398" s="35" t="str">
        <f t="shared" si="99"/>
        <v/>
      </c>
      <c r="L398" s="35" t="str">
        <f t="shared" si="100"/>
        <v/>
      </c>
      <c r="M398" s="35" t="str">
        <f t="shared" si="101"/>
        <v/>
      </c>
      <c r="N398" s="35" t="str">
        <f t="shared" si="102"/>
        <v/>
      </c>
      <c r="O398" s="297">
        <f t="shared" si="94"/>
        <v>1</v>
      </c>
      <c r="Q398" s="35" t="str">
        <f t="shared" si="103"/>
        <v/>
      </c>
      <c r="R398" s="290" t="str">
        <f t="shared" si="104"/>
        <v>B</v>
      </c>
      <c r="AB398" s="35" t="s">
        <v>126</v>
      </c>
      <c r="AC398" s="35">
        <f t="shared" si="96"/>
        <v>3</v>
      </c>
    </row>
    <row r="399" spans="1:29" ht="15" customHeight="1" x14ac:dyDescent="0.35">
      <c r="A399" s="35">
        <v>397</v>
      </c>
      <c r="B399" s="290" t="str">
        <f t="shared" si="95"/>
        <v>B</v>
      </c>
      <c r="C399" s="298" t="s">
        <v>124</v>
      </c>
      <c r="G399" s="300" t="s">
        <v>335</v>
      </c>
      <c r="H399" s="301">
        <v>3</v>
      </c>
      <c r="I399" s="297">
        <f t="shared" si="97"/>
        <v>1</v>
      </c>
      <c r="J399" s="35" t="str">
        <f t="shared" si="98"/>
        <v/>
      </c>
      <c r="K399" s="35" t="str">
        <f t="shared" si="99"/>
        <v/>
      </c>
      <c r="L399" s="35" t="str">
        <f t="shared" si="100"/>
        <v/>
      </c>
      <c r="M399" s="35" t="str">
        <f t="shared" si="101"/>
        <v/>
      </c>
      <c r="N399" s="35" t="str">
        <f t="shared" si="102"/>
        <v/>
      </c>
      <c r="O399" s="297">
        <f t="shared" si="94"/>
        <v>1</v>
      </c>
      <c r="Q399" s="35" t="str">
        <f t="shared" si="103"/>
        <v/>
      </c>
      <c r="R399" s="290" t="str">
        <f t="shared" si="104"/>
        <v>B</v>
      </c>
      <c r="AB399" s="35" t="s">
        <v>126</v>
      </c>
      <c r="AC399" s="35">
        <f t="shared" si="96"/>
        <v>3</v>
      </c>
    </row>
    <row r="400" spans="1:29" ht="15" customHeight="1" x14ac:dyDescent="0.35">
      <c r="A400" s="35">
        <v>398</v>
      </c>
      <c r="B400" s="290" t="str">
        <f t="shared" si="95"/>
        <v>B</v>
      </c>
      <c r="C400" s="298" t="s">
        <v>124</v>
      </c>
      <c r="G400" s="299" t="s">
        <v>336</v>
      </c>
      <c r="H400" s="301">
        <v>3</v>
      </c>
      <c r="I400" s="297">
        <f t="shared" si="97"/>
        <v>1</v>
      </c>
      <c r="J400" s="35" t="str">
        <f t="shared" si="98"/>
        <v/>
      </c>
      <c r="K400" s="35" t="str">
        <f t="shared" si="99"/>
        <v/>
      </c>
      <c r="L400" s="35" t="str">
        <f t="shared" si="100"/>
        <v/>
      </c>
      <c r="M400" s="35" t="str">
        <f t="shared" si="101"/>
        <v/>
      </c>
      <c r="N400" s="35" t="str">
        <f t="shared" si="102"/>
        <v/>
      </c>
      <c r="O400" s="297">
        <f t="shared" si="94"/>
        <v>1</v>
      </c>
      <c r="Q400" s="35" t="str">
        <f t="shared" si="103"/>
        <v/>
      </c>
      <c r="R400" s="290" t="str">
        <f t="shared" si="104"/>
        <v>B</v>
      </c>
      <c r="AB400" s="35" t="s">
        <v>126</v>
      </c>
      <c r="AC400" s="35">
        <f t="shared" si="96"/>
        <v>3</v>
      </c>
    </row>
    <row r="401" spans="1:29" ht="15" customHeight="1" x14ac:dyDescent="0.35">
      <c r="A401" s="35">
        <v>399</v>
      </c>
      <c r="B401" s="290" t="str">
        <f t="shared" si="95"/>
        <v>B</v>
      </c>
      <c r="C401" s="298" t="s">
        <v>124</v>
      </c>
      <c r="G401" s="299" t="s">
        <v>337</v>
      </c>
      <c r="H401" s="301">
        <v>3</v>
      </c>
      <c r="I401" s="297">
        <f t="shared" si="97"/>
        <v>1</v>
      </c>
      <c r="J401" s="35" t="str">
        <f t="shared" si="98"/>
        <v/>
      </c>
      <c r="K401" s="35" t="str">
        <f t="shared" si="99"/>
        <v/>
      </c>
      <c r="L401" s="35" t="str">
        <f t="shared" si="100"/>
        <v/>
      </c>
      <c r="M401" s="35" t="str">
        <f t="shared" si="101"/>
        <v/>
      </c>
      <c r="N401" s="35" t="str">
        <f t="shared" si="102"/>
        <v/>
      </c>
      <c r="O401" s="297">
        <f t="shared" si="94"/>
        <v>1</v>
      </c>
      <c r="Q401" s="35" t="str">
        <f t="shared" si="103"/>
        <v/>
      </c>
      <c r="R401" s="290" t="str">
        <f t="shared" si="104"/>
        <v>B</v>
      </c>
      <c r="AB401" s="35" t="s">
        <v>126</v>
      </c>
      <c r="AC401" s="35">
        <f t="shared" si="96"/>
        <v>3</v>
      </c>
    </row>
    <row r="402" spans="1:29" ht="15" customHeight="1" x14ac:dyDescent="0.35">
      <c r="A402" s="35">
        <v>400</v>
      </c>
      <c r="B402" s="290" t="str">
        <f t="shared" si="95"/>
        <v>B</v>
      </c>
      <c r="C402" s="298" t="s">
        <v>124</v>
      </c>
      <c r="G402" s="299" t="s">
        <v>338</v>
      </c>
      <c r="H402" s="301">
        <v>3</v>
      </c>
      <c r="I402" s="297">
        <f t="shared" si="97"/>
        <v>1</v>
      </c>
      <c r="J402" s="35" t="str">
        <f t="shared" si="98"/>
        <v/>
      </c>
      <c r="K402" s="35" t="str">
        <f t="shared" si="99"/>
        <v/>
      </c>
      <c r="L402" s="35" t="str">
        <f t="shared" si="100"/>
        <v/>
      </c>
      <c r="M402" s="35" t="str">
        <f t="shared" si="101"/>
        <v/>
      </c>
      <c r="N402" s="35" t="str">
        <f t="shared" si="102"/>
        <v/>
      </c>
      <c r="O402" s="297">
        <f t="shared" si="94"/>
        <v>1</v>
      </c>
      <c r="Q402" s="35" t="str">
        <f t="shared" si="103"/>
        <v/>
      </c>
      <c r="R402" s="290" t="str">
        <f t="shared" si="104"/>
        <v>B</v>
      </c>
      <c r="AB402" s="35" t="s">
        <v>126</v>
      </c>
      <c r="AC402" s="35">
        <f t="shared" si="96"/>
        <v>3</v>
      </c>
    </row>
    <row r="403" spans="1:29" ht="15" customHeight="1" x14ac:dyDescent="0.35">
      <c r="A403" s="35">
        <v>401</v>
      </c>
      <c r="B403" s="290" t="str">
        <f t="shared" si="95"/>
        <v>B</v>
      </c>
      <c r="C403" s="298" t="s">
        <v>124</v>
      </c>
      <c r="G403" s="300" t="s">
        <v>339</v>
      </c>
      <c r="H403" s="301">
        <v>3</v>
      </c>
      <c r="I403" s="297">
        <f t="shared" si="97"/>
        <v>1</v>
      </c>
      <c r="J403" s="35" t="str">
        <f t="shared" si="98"/>
        <v/>
      </c>
      <c r="K403" s="35" t="str">
        <f t="shared" si="99"/>
        <v/>
      </c>
      <c r="L403" s="35" t="str">
        <f t="shared" si="100"/>
        <v/>
      </c>
      <c r="M403" s="35" t="str">
        <f t="shared" si="101"/>
        <v/>
      </c>
      <c r="N403" s="35" t="str">
        <f t="shared" si="102"/>
        <v/>
      </c>
      <c r="O403" s="297">
        <f t="shared" si="94"/>
        <v>1</v>
      </c>
      <c r="Q403" s="35" t="str">
        <f t="shared" si="103"/>
        <v/>
      </c>
      <c r="R403" s="290" t="str">
        <f t="shared" si="104"/>
        <v>B</v>
      </c>
      <c r="AB403" s="35" t="s">
        <v>126</v>
      </c>
      <c r="AC403" s="35">
        <f t="shared" si="96"/>
        <v>3</v>
      </c>
    </row>
    <row r="404" spans="1:29" ht="15" customHeight="1" x14ac:dyDescent="0.35">
      <c r="A404" s="35">
        <v>402</v>
      </c>
      <c r="B404" s="290" t="str">
        <f t="shared" si="95"/>
        <v>B.3</v>
      </c>
      <c r="C404" s="298" t="s">
        <v>124</v>
      </c>
      <c r="D404" s="35">
        <v>3</v>
      </c>
      <c r="G404" s="295" t="s">
        <v>340</v>
      </c>
      <c r="H404" s="301" t="s">
        <v>94</v>
      </c>
      <c r="I404" s="297" t="str">
        <f t="shared" si="97"/>
        <v/>
      </c>
      <c r="J404" s="35">
        <f t="shared" si="98"/>
        <v>2</v>
      </c>
      <c r="K404" s="35" t="str">
        <f t="shared" si="99"/>
        <v/>
      </c>
      <c r="L404" s="35" t="str">
        <f t="shared" si="100"/>
        <v/>
      </c>
      <c r="M404" s="35" t="str">
        <f t="shared" si="101"/>
        <v/>
      </c>
      <c r="N404" s="35" t="str">
        <f t="shared" si="102"/>
        <v/>
      </c>
      <c r="O404" s="297">
        <f t="shared" si="94"/>
        <v>2</v>
      </c>
      <c r="Q404" s="35" t="str">
        <f t="shared" si="103"/>
        <v/>
      </c>
      <c r="R404" s="290" t="str">
        <f t="shared" si="104"/>
        <v>B.3</v>
      </c>
      <c r="AB404" s="35" t="s">
        <v>126</v>
      </c>
      <c r="AC404" s="35">
        <f t="shared" si="96"/>
        <v>3</v>
      </c>
    </row>
    <row r="405" spans="1:29" ht="15" customHeight="1" x14ac:dyDescent="0.35">
      <c r="A405" s="35">
        <v>403</v>
      </c>
      <c r="B405" s="290" t="str">
        <f t="shared" si="95"/>
        <v/>
      </c>
      <c r="C405" s="298"/>
      <c r="F405" s="35" t="s">
        <v>184</v>
      </c>
      <c r="G405" s="253" t="s">
        <v>552</v>
      </c>
      <c r="I405" s="297" t="str">
        <f t="shared" si="97"/>
        <v/>
      </c>
      <c r="J405" s="35" t="str">
        <f t="shared" si="98"/>
        <v/>
      </c>
      <c r="K405" s="35">
        <f t="shared" si="99"/>
        <v>3</v>
      </c>
      <c r="L405" s="35" t="str">
        <f t="shared" si="100"/>
        <v/>
      </c>
      <c r="M405" s="35" t="str">
        <f t="shared" si="101"/>
        <v/>
      </c>
      <c r="N405" s="35" t="str">
        <f t="shared" si="102"/>
        <v/>
      </c>
      <c r="O405" s="297">
        <f t="shared" si="94"/>
        <v>3</v>
      </c>
      <c r="Q405" s="35" t="str">
        <f t="shared" si="103"/>
        <v/>
      </c>
      <c r="R405" s="290" t="str">
        <f t="shared" si="104"/>
        <v/>
      </c>
      <c r="AB405" s="35" t="s">
        <v>126</v>
      </c>
      <c r="AC405" s="35">
        <f t="shared" si="96"/>
        <v>3</v>
      </c>
    </row>
    <row r="406" spans="1:29" ht="15" customHeight="1" x14ac:dyDescent="0.35">
      <c r="A406" s="35">
        <v>404</v>
      </c>
      <c r="B406" s="290" t="str">
        <f t="shared" si="95"/>
        <v>B.3.01</v>
      </c>
      <c r="C406" s="298" t="s">
        <v>124</v>
      </c>
      <c r="D406" s="35">
        <v>3</v>
      </c>
      <c r="E406" s="35">
        <v>1</v>
      </c>
      <c r="G406" s="299" t="s">
        <v>553</v>
      </c>
      <c r="H406" s="301">
        <v>3</v>
      </c>
      <c r="I406" s="297" t="str">
        <f t="shared" si="97"/>
        <v/>
      </c>
      <c r="J406" s="35" t="str">
        <f t="shared" si="98"/>
        <v/>
      </c>
      <c r="K406" s="35" t="str">
        <f t="shared" si="99"/>
        <v/>
      </c>
      <c r="L406" s="35" t="str">
        <f t="shared" si="100"/>
        <v/>
      </c>
      <c r="M406" s="35">
        <f t="shared" si="101"/>
        <v>5</v>
      </c>
      <c r="N406" s="35" t="str">
        <f t="shared" si="102"/>
        <v/>
      </c>
      <c r="O406" s="297">
        <f t="shared" si="94"/>
        <v>5</v>
      </c>
      <c r="Q406" s="35" t="str">
        <f t="shared" si="103"/>
        <v>01</v>
      </c>
      <c r="R406" s="290" t="str">
        <f t="shared" si="104"/>
        <v>B.3.01</v>
      </c>
      <c r="AB406" s="35" t="s">
        <v>126</v>
      </c>
      <c r="AC406" s="35">
        <f t="shared" si="96"/>
        <v>3</v>
      </c>
    </row>
    <row r="407" spans="1:29" ht="15" customHeight="1" x14ac:dyDescent="0.35">
      <c r="A407" s="35">
        <v>405</v>
      </c>
      <c r="B407" s="290" t="str">
        <f t="shared" si="95"/>
        <v>B.3.02</v>
      </c>
      <c r="C407" s="298" t="s">
        <v>124</v>
      </c>
      <c r="D407" s="35">
        <v>3</v>
      </c>
      <c r="E407" s="35">
        <v>2</v>
      </c>
      <c r="G407" s="299" t="s">
        <v>554</v>
      </c>
      <c r="H407" s="301">
        <v>5</v>
      </c>
      <c r="I407" s="297" t="str">
        <f t="shared" si="97"/>
        <v/>
      </c>
      <c r="J407" s="35" t="str">
        <f t="shared" si="98"/>
        <v/>
      </c>
      <c r="K407" s="35" t="str">
        <f t="shared" si="99"/>
        <v/>
      </c>
      <c r="L407" s="35" t="str">
        <f t="shared" si="100"/>
        <v/>
      </c>
      <c r="M407" s="35">
        <f t="shared" si="101"/>
        <v>5</v>
      </c>
      <c r="N407" s="35" t="str">
        <f t="shared" si="102"/>
        <v/>
      </c>
      <c r="O407" s="297">
        <f t="shared" si="94"/>
        <v>5</v>
      </c>
      <c r="Q407" s="35" t="str">
        <f t="shared" si="103"/>
        <v>02</v>
      </c>
      <c r="R407" s="290" t="str">
        <f t="shared" si="104"/>
        <v>B.3.02</v>
      </c>
      <c r="T407" s="35" t="s">
        <v>199</v>
      </c>
      <c r="AB407" s="35" t="s">
        <v>126</v>
      </c>
      <c r="AC407" s="35">
        <f t="shared" si="96"/>
        <v>3</v>
      </c>
    </row>
    <row r="408" spans="1:29" ht="15" customHeight="1" x14ac:dyDescent="0.35">
      <c r="A408" s="35">
        <v>406</v>
      </c>
      <c r="B408" s="290" t="str">
        <f t="shared" si="95"/>
        <v>B.3.03</v>
      </c>
      <c r="C408" s="298" t="s">
        <v>124</v>
      </c>
      <c r="D408" s="35">
        <v>3</v>
      </c>
      <c r="E408" s="35">
        <v>3</v>
      </c>
      <c r="G408" s="299" t="s">
        <v>555</v>
      </c>
      <c r="H408" s="301">
        <v>3</v>
      </c>
      <c r="I408" s="297" t="str">
        <f t="shared" si="97"/>
        <v/>
      </c>
      <c r="J408" s="35" t="str">
        <f t="shared" si="98"/>
        <v/>
      </c>
      <c r="K408" s="35" t="str">
        <f t="shared" si="99"/>
        <v/>
      </c>
      <c r="L408" s="35" t="str">
        <f t="shared" si="100"/>
        <v/>
      </c>
      <c r="M408" s="35">
        <f t="shared" si="101"/>
        <v>5</v>
      </c>
      <c r="N408" s="35" t="str">
        <f t="shared" si="102"/>
        <v/>
      </c>
      <c r="O408" s="297">
        <f t="shared" si="94"/>
        <v>5</v>
      </c>
      <c r="Q408" s="35" t="str">
        <f t="shared" si="103"/>
        <v>03</v>
      </c>
      <c r="R408" s="290" t="str">
        <f t="shared" si="104"/>
        <v>B.3.03</v>
      </c>
      <c r="AB408" s="35" t="s">
        <v>126</v>
      </c>
      <c r="AC408" s="35">
        <f t="shared" si="96"/>
        <v>3</v>
      </c>
    </row>
    <row r="409" spans="1:29" ht="15" customHeight="1" x14ac:dyDescent="0.35">
      <c r="A409" s="35">
        <v>407</v>
      </c>
      <c r="B409" s="290" t="str">
        <f t="shared" si="95"/>
        <v>B</v>
      </c>
      <c r="C409" s="298" t="s">
        <v>124</v>
      </c>
      <c r="G409" s="300" t="s">
        <v>240</v>
      </c>
      <c r="H409" s="301">
        <v>5</v>
      </c>
      <c r="I409" s="297">
        <f t="shared" si="97"/>
        <v>1</v>
      </c>
      <c r="J409" s="35" t="str">
        <f t="shared" si="98"/>
        <v/>
      </c>
      <c r="K409" s="35" t="str">
        <f t="shared" si="99"/>
        <v/>
      </c>
      <c r="L409" s="35" t="str">
        <f t="shared" si="100"/>
        <v/>
      </c>
      <c r="M409" s="35" t="str">
        <f t="shared" si="101"/>
        <v/>
      </c>
      <c r="N409" s="35" t="str">
        <f t="shared" si="102"/>
        <v/>
      </c>
      <c r="O409" s="297">
        <f t="shared" si="94"/>
        <v>1</v>
      </c>
      <c r="Q409" s="35" t="str">
        <f t="shared" si="103"/>
        <v/>
      </c>
      <c r="R409" s="290" t="str">
        <f t="shared" si="104"/>
        <v>B</v>
      </c>
      <c r="AB409" s="35" t="s">
        <v>126</v>
      </c>
      <c r="AC409" s="35">
        <f t="shared" si="96"/>
        <v>3</v>
      </c>
    </row>
    <row r="410" spans="1:29" ht="15" customHeight="1" x14ac:dyDescent="0.35">
      <c r="A410" s="35">
        <v>408</v>
      </c>
      <c r="B410" s="290" t="str">
        <f t="shared" si="95"/>
        <v>B</v>
      </c>
      <c r="C410" s="298" t="s">
        <v>124</v>
      </c>
      <c r="G410" s="300" t="s">
        <v>241</v>
      </c>
      <c r="H410" s="301">
        <v>4</v>
      </c>
      <c r="I410" s="297">
        <f t="shared" si="97"/>
        <v>1</v>
      </c>
      <c r="J410" s="35" t="str">
        <f t="shared" si="98"/>
        <v/>
      </c>
      <c r="K410" s="35" t="str">
        <f t="shared" si="99"/>
        <v/>
      </c>
      <c r="L410" s="35" t="str">
        <f t="shared" si="100"/>
        <v/>
      </c>
      <c r="M410" s="35" t="str">
        <f t="shared" si="101"/>
        <v/>
      </c>
      <c r="N410" s="35" t="str">
        <f t="shared" si="102"/>
        <v/>
      </c>
      <c r="O410" s="297">
        <f t="shared" si="94"/>
        <v>1</v>
      </c>
      <c r="Q410" s="35" t="str">
        <f t="shared" si="103"/>
        <v/>
      </c>
      <c r="R410" s="290" t="str">
        <f t="shared" si="104"/>
        <v>B</v>
      </c>
      <c r="AB410" s="35" t="s">
        <v>126</v>
      </c>
      <c r="AC410" s="35">
        <f t="shared" si="96"/>
        <v>3</v>
      </c>
    </row>
    <row r="411" spans="1:29" ht="15" customHeight="1" x14ac:dyDescent="0.35">
      <c r="A411" s="35">
        <v>409</v>
      </c>
      <c r="B411" s="290" t="str">
        <f t="shared" si="95"/>
        <v>B</v>
      </c>
      <c r="C411" s="298" t="s">
        <v>124</v>
      </c>
      <c r="G411" s="300" t="s">
        <v>242</v>
      </c>
      <c r="H411" s="301">
        <v>3</v>
      </c>
      <c r="I411" s="297">
        <f t="shared" si="97"/>
        <v>1</v>
      </c>
      <c r="J411" s="35" t="str">
        <f t="shared" si="98"/>
        <v/>
      </c>
      <c r="K411" s="35" t="str">
        <f t="shared" si="99"/>
        <v/>
      </c>
      <c r="L411" s="35" t="str">
        <f t="shared" si="100"/>
        <v/>
      </c>
      <c r="M411" s="35" t="str">
        <f t="shared" si="101"/>
        <v/>
      </c>
      <c r="N411" s="35" t="str">
        <f t="shared" si="102"/>
        <v/>
      </c>
      <c r="O411" s="297">
        <f t="shared" si="94"/>
        <v>1</v>
      </c>
      <c r="Q411" s="35" t="str">
        <f t="shared" si="103"/>
        <v/>
      </c>
      <c r="R411" s="290" t="str">
        <f t="shared" si="104"/>
        <v>B</v>
      </c>
      <c r="AB411" s="35" t="s">
        <v>126</v>
      </c>
      <c r="AC411" s="35">
        <f t="shared" si="96"/>
        <v>3</v>
      </c>
    </row>
    <row r="412" spans="1:29" ht="15" customHeight="1" x14ac:dyDescent="0.35">
      <c r="A412" s="35">
        <v>410</v>
      </c>
      <c r="B412" s="290" t="str">
        <f t="shared" si="95"/>
        <v>B</v>
      </c>
      <c r="C412" s="298" t="s">
        <v>124</v>
      </c>
      <c r="G412" s="300" t="s">
        <v>243</v>
      </c>
      <c r="H412" s="301">
        <v>4</v>
      </c>
      <c r="I412" s="297">
        <f t="shared" si="97"/>
        <v>1</v>
      </c>
      <c r="J412" s="35" t="str">
        <f t="shared" si="98"/>
        <v/>
      </c>
      <c r="K412" s="35" t="str">
        <f t="shared" si="99"/>
        <v/>
      </c>
      <c r="L412" s="35" t="str">
        <f t="shared" si="100"/>
        <v/>
      </c>
      <c r="M412" s="35" t="str">
        <f t="shared" si="101"/>
        <v/>
      </c>
      <c r="N412" s="35" t="str">
        <f t="shared" si="102"/>
        <v/>
      </c>
      <c r="O412" s="297">
        <f t="shared" si="94"/>
        <v>1</v>
      </c>
      <c r="Q412" s="35" t="str">
        <f t="shared" si="103"/>
        <v/>
      </c>
      <c r="R412" s="290" t="str">
        <f t="shared" si="104"/>
        <v>B</v>
      </c>
      <c r="AB412" s="35" t="s">
        <v>126</v>
      </c>
      <c r="AC412" s="35">
        <f t="shared" si="96"/>
        <v>3</v>
      </c>
    </row>
    <row r="413" spans="1:29" ht="15" customHeight="1" x14ac:dyDescent="0.35">
      <c r="A413" s="35">
        <v>411</v>
      </c>
      <c r="B413" s="290" t="str">
        <f t="shared" si="95"/>
        <v>B</v>
      </c>
      <c r="C413" s="298" t="s">
        <v>124</v>
      </c>
      <c r="G413" s="300" t="s">
        <v>244</v>
      </c>
      <c r="H413" s="301">
        <v>5</v>
      </c>
      <c r="I413" s="297">
        <f t="shared" si="97"/>
        <v>1</v>
      </c>
      <c r="J413" s="35" t="str">
        <f t="shared" si="98"/>
        <v/>
      </c>
      <c r="K413" s="35" t="str">
        <f t="shared" si="99"/>
        <v/>
      </c>
      <c r="L413" s="35" t="str">
        <f t="shared" si="100"/>
        <v/>
      </c>
      <c r="M413" s="35" t="str">
        <f t="shared" si="101"/>
        <v/>
      </c>
      <c r="N413" s="35" t="str">
        <f t="shared" si="102"/>
        <v/>
      </c>
      <c r="O413" s="297">
        <f t="shared" si="94"/>
        <v>1</v>
      </c>
      <c r="Q413" s="35" t="str">
        <f t="shared" si="103"/>
        <v/>
      </c>
      <c r="R413" s="290" t="str">
        <f t="shared" si="104"/>
        <v>B</v>
      </c>
      <c r="AB413" s="35" t="s">
        <v>126</v>
      </c>
      <c r="AC413" s="35">
        <f t="shared" si="96"/>
        <v>3</v>
      </c>
    </row>
    <row r="414" spans="1:29" ht="15" customHeight="1" x14ac:dyDescent="0.35">
      <c r="A414" s="35">
        <v>412</v>
      </c>
      <c r="B414" s="290" t="str">
        <f t="shared" si="95"/>
        <v>B</v>
      </c>
      <c r="C414" s="298" t="s">
        <v>124</v>
      </c>
      <c r="G414" s="300" t="s">
        <v>127</v>
      </c>
      <c r="H414" s="301">
        <v>5</v>
      </c>
      <c r="I414" s="297">
        <f t="shared" si="97"/>
        <v>1</v>
      </c>
      <c r="J414" s="35" t="str">
        <f t="shared" si="98"/>
        <v/>
      </c>
      <c r="K414" s="35" t="str">
        <f t="shared" si="99"/>
        <v/>
      </c>
      <c r="L414" s="35" t="str">
        <f t="shared" si="100"/>
        <v/>
      </c>
      <c r="M414" s="35" t="str">
        <f t="shared" si="101"/>
        <v/>
      </c>
      <c r="N414" s="35" t="str">
        <f t="shared" si="102"/>
        <v/>
      </c>
      <c r="O414" s="297">
        <f t="shared" si="94"/>
        <v>1</v>
      </c>
      <c r="Q414" s="35" t="str">
        <f t="shared" si="103"/>
        <v/>
      </c>
      <c r="R414" s="290" t="str">
        <f t="shared" si="104"/>
        <v>B</v>
      </c>
      <c r="AB414" s="35" t="s">
        <v>126</v>
      </c>
      <c r="AC414" s="35">
        <f t="shared" si="96"/>
        <v>3</v>
      </c>
    </row>
    <row r="415" spans="1:29" ht="15" customHeight="1" x14ac:dyDescent="0.35">
      <c r="A415" s="35">
        <v>413</v>
      </c>
      <c r="B415" s="290" t="str">
        <f t="shared" si="95"/>
        <v>B</v>
      </c>
      <c r="C415" s="298" t="s">
        <v>124</v>
      </c>
      <c r="G415" s="300" t="s">
        <v>245</v>
      </c>
      <c r="H415" s="301">
        <v>3</v>
      </c>
      <c r="I415" s="297">
        <f t="shared" si="97"/>
        <v>1</v>
      </c>
      <c r="J415" s="35" t="str">
        <f t="shared" si="98"/>
        <v/>
      </c>
      <c r="K415" s="35" t="str">
        <f t="shared" si="99"/>
        <v/>
      </c>
      <c r="L415" s="35" t="str">
        <f t="shared" si="100"/>
        <v/>
      </c>
      <c r="M415" s="35" t="str">
        <f t="shared" si="101"/>
        <v/>
      </c>
      <c r="N415" s="35" t="str">
        <f t="shared" si="102"/>
        <v/>
      </c>
      <c r="O415" s="297">
        <f t="shared" si="94"/>
        <v>1</v>
      </c>
      <c r="Q415" s="35" t="str">
        <f t="shared" si="103"/>
        <v/>
      </c>
      <c r="R415" s="290" t="str">
        <f t="shared" si="104"/>
        <v>B</v>
      </c>
      <c r="AB415" s="35" t="s">
        <v>126</v>
      </c>
      <c r="AC415" s="35">
        <f t="shared" si="96"/>
        <v>3</v>
      </c>
    </row>
    <row r="416" spans="1:29" ht="15" customHeight="1" x14ac:dyDescent="0.35">
      <c r="A416" s="35">
        <v>414</v>
      </c>
      <c r="B416" s="290" t="str">
        <f t="shared" si="95"/>
        <v>B.3.04</v>
      </c>
      <c r="C416" s="298" t="s">
        <v>124</v>
      </c>
      <c r="D416" s="35">
        <v>3</v>
      </c>
      <c r="E416" s="35">
        <v>4</v>
      </c>
      <c r="G416" s="299" t="s">
        <v>556</v>
      </c>
      <c r="H416" s="301">
        <v>5</v>
      </c>
      <c r="I416" s="297" t="str">
        <f t="shared" si="97"/>
        <v/>
      </c>
      <c r="J416" s="35" t="str">
        <f t="shared" si="98"/>
        <v/>
      </c>
      <c r="K416" s="35" t="str">
        <f t="shared" si="99"/>
        <v/>
      </c>
      <c r="L416" s="35" t="str">
        <f t="shared" si="100"/>
        <v/>
      </c>
      <c r="M416" s="35">
        <f t="shared" si="101"/>
        <v>5</v>
      </c>
      <c r="N416" s="35" t="str">
        <f t="shared" si="102"/>
        <v/>
      </c>
      <c r="O416" s="297">
        <f t="shared" si="94"/>
        <v>5</v>
      </c>
      <c r="Q416" s="35" t="str">
        <f t="shared" si="103"/>
        <v>04</v>
      </c>
      <c r="R416" s="290" t="str">
        <f t="shared" si="104"/>
        <v>B.3.04</v>
      </c>
      <c r="AB416" s="35" t="s">
        <v>126</v>
      </c>
      <c r="AC416" s="35">
        <f t="shared" si="96"/>
        <v>3</v>
      </c>
    </row>
    <row r="417" spans="1:29" ht="15" customHeight="1" x14ac:dyDescent="0.35">
      <c r="A417" s="35">
        <v>415</v>
      </c>
      <c r="B417" s="290" t="str">
        <f t="shared" si="95"/>
        <v>B.3.05</v>
      </c>
      <c r="C417" s="298" t="s">
        <v>124</v>
      </c>
      <c r="D417" s="35">
        <v>3</v>
      </c>
      <c r="E417" s="35">
        <v>5</v>
      </c>
      <c r="G417" s="299" t="s">
        <v>557</v>
      </c>
      <c r="H417" s="301">
        <v>3</v>
      </c>
      <c r="I417" s="297" t="str">
        <f t="shared" si="97"/>
        <v/>
      </c>
      <c r="J417" s="35" t="str">
        <f t="shared" si="98"/>
        <v/>
      </c>
      <c r="K417" s="35" t="str">
        <f t="shared" si="99"/>
        <v/>
      </c>
      <c r="L417" s="35" t="str">
        <f t="shared" si="100"/>
        <v/>
      </c>
      <c r="M417" s="35">
        <f t="shared" si="101"/>
        <v>5</v>
      </c>
      <c r="N417" s="35" t="str">
        <f t="shared" si="102"/>
        <v/>
      </c>
      <c r="O417" s="297">
        <f t="shared" si="94"/>
        <v>5</v>
      </c>
      <c r="Q417" s="35" t="str">
        <f t="shared" si="103"/>
        <v>05</v>
      </c>
      <c r="R417" s="290" t="str">
        <f t="shared" si="104"/>
        <v>B.3.05</v>
      </c>
      <c r="AB417" s="35" t="s">
        <v>126</v>
      </c>
      <c r="AC417" s="35">
        <f t="shared" si="96"/>
        <v>3</v>
      </c>
    </row>
    <row r="418" spans="1:29" ht="15" customHeight="1" x14ac:dyDescent="0.35">
      <c r="A418" s="35">
        <v>416</v>
      </c>
      <c r="B418" s="290" t="str">
        <f t="shared" si="95"/>
        <v>B</v>
      </c>
      <c r="C418" s="298" t="s">
        <v>124</v>
      </c>
      <c r="G418" s="299" t="s">
        <v>341</v>
      </c>
      <c r="H418" s="301">
        <v>1</v>
      </c>
      <c r="I418" s="297">
        <f t="shared" si="97"/>
        <v>1</v>
      </c>
      <c r="J418" s="35" t="str">
        <f t="shared" si="98"/>
        <v/>
      </c>
      <c r="K418" s="35" t="str">
        <f t="shared" si="99"/>
        <v/>
      </c>
      <c r="L418" s="35" t="str">
        <f t="shared" si="100"/>
        <v/>
      </c>
      <c r="M418" s="35" t="str">
        <f t="shared" si="101"/>
        <v/>
      </c>
      <c r="N418" s="35" t="str">
        <f t="shared" si="102"/>
        <v/>
      </c>
      <c r="O418" s="297">
        <f t="shared" si="94"/>
        <v>1</v>
      </c>
      <c r="Q418" s="35" t="str">
        <f t="shared" si="103"/>
        <v/>
      </c>
      <c r="R418" s="290" t="str">
        <f t="shared" si="104"/>
        <v>B</v>
      </c>
      <c r="AB418" s="35" t="s">
        <v>126</v>
      </c>
      <c r="AC418" s="35">
        <f t="shared" si="96"/>
        <v>3</v>
      </c>
    </row>
    <row r="419" spans="1:29" ht="15" customHeight="1" x14ac:dyDescent="0.35">
      <c r="A419" s="35">
        <v>417</v>
      </c>
      <c r="B419" s="290" t="str">
        <f t="shared" si="95"/>
        <v>B.4</v>
      </c>
      <c r="C419" s="298" t="s">
        <v>124</v>
      </c>
      <c r="D419" s="35">
        <v>4</v>
      </c>
      <c r="G419" s="295" t="s">
        <v>342</v>
      </c>
      <c r="H419" s="301">
        <v>2</v>
      </c>
      <c r="I419" s="297" t="str">
        <f t="shared" si="97"/>
        <v/>
      </c>
      <c r="J419" s="35">
        <f t="shared" si="98"/>
        <v>2</v>
      </c>
      <c r="K419" s="35" t="str">
        <f t="shared" si="99"/>
        <v/>
      </c>
      <c r="L419" s="35" t="str">
        <f t="shared" si="100"/>
        <v/>
      </c>
      <c r="M419" s="35" t="str">
        <f t="shared" si="101"/>
        <v/>
      </c>
      <c r="N419" s="35" t="str">
        <f t="shared" si="102"/>
        <v/>
      </c>
      <c r="O419" s="297">
        <f t="shared" si="94"/>
        <v>2</v>
      </c>
      <c r="Q419" s="35" t="str">
        <f t="shared" si="103"/>
        <v/>
      </c>
      <c r="R419" s="290" t="str">
        <f t="shared" si="104"/>
        <v>B.4</v>
      </c>
      <c r="AB419" s="35" t="s">
        <v>126</v>
      </c>
      <c r="AC419" s="35">
        <f t="shared" si="96"/>
        <v>3</v>
      </c>
    </row>
    <row r="420" spans="1:29" ht="15" customHeight="1" x14ac:dyDescent="0.35">
      <c r="A420" s="35">
        <v>418</v>
      </c>
      <c r="B420" s="290" t="str">
        <f t="shared" si="95"/>
        <v/>
      </c>
      <c r="C420" s="298"/>
      <c r="F420" s="35" t="s">
        <v>184</v>
      </c>
      <c r="G420" s="253" t="s">
        <v>558</v>
      </c>
      <c r="I420" s="297" t="str">
        <f t="shared" si="97"/>
        <v/>
      </c>
      <c r="J420" s="35" t="str">
        <f t="shared" si="98"/>
        <v/>
      </c>
      <c r="K420" s="35">
        <f t="shared" si="99"/>
        <v>3</v>
      </c>
      <c r="L420" s="35" t="str">
        <f t="shared" si="100"/>
        <v/>
      </c>
      <c r="M420" s="35" t="str">
        <f t="shared" si="101"/>
        <v/>
      </c>
      <c r="N420" s="35" t="str">
        <f t="shared" si="102"/>
        <v/>
      </c>
      <c r="O420" s="297">
        <f t="shared" si="94"/>
        <v>3</v>
      </c>
      <c r="Q420" s="35" t="str">
        <f t="shared" si="103"/>
        <v/>
      </c>
      <c r="R420" s="290" t="str">
        <f t="shared" si="104"/>
        <v/>
      </c>
      <c r="T420" s="35" t="s">
        <v>200</v>
      </c>
      <c r="AB420" s="35" t="s">
        <v>126</v>
      </c>
      <c r="AC420" s="35">
        <f t="shared" si="96"/>
        <v>3</v>
      </c>
    </row>
    <row r="421" spans="1:29" ht="15" customHeight="1" x14ac:dyDescent="0.35">
      <c r="A421" s="35">
        <v>419</v>
      </c>
      <c r="B421" s="290" t="str">
        <f t="shared" si="95"/>
        <v>B.4.01</v>
      </c>
      <c r="C421" s="298" t="s">
        <v>124</v>
      </c>
      <c r="D421" s="35">
        <v>4</v>
      </c>
      <c r="E421" s="35">
        <v>1</v>
      </c>
      <c r="G421" s="299" t="s">
        <v>559</v>
      </c>
      <c r="H421" s="301">
        <v>3</v>
      </c>
      <c r="I421" s="297" t="str">
        <f t="shared" si="97"/>
        <v/>
      </c>
      <c r="J421" s="35" t="str">
        <f t="shared" si="98"/>
        <v/>
      </c>
      <c r="K421" s="35" t="str">
        <f t="shared" si="99"/>
        <v/>
      </c>
      <c r="L421" s="35" t="str">
        <f t="shared" si="100"/>
        <v/>
      </c>
      <c r="M421" s="35">
        <f t="shared" si="101"/>
        <v>5</v>
      </c>
      <c r="N421" s="35" t="str">
        <f t="shared" si="102"/>
        <v/>
      </c>
      <c r="O421" s="297">
        <f t="shared" si="94"/>
        <v>5</v>
      </c>
      <c r="Q421" s="35" t="str">
        <f t="shared" si="103"/>
        <v>01</v>
      </c>
      <c r="R421" s="290" t="str">
        <f t="shared" si="104"/>
        <v>B.4.01</v>
      </c>
      <c r="AB421" s="35" t="s">
        <v>126</v>
      </c>
      <c r="AC421" s="35">
        <f t="shared" si="96"/>
        <v>3</v>
      </c>
    </row>
    <row r="422" spans="1:29" ht="15" customHeight="1" x14ac:dyDescent="0.35">
      <c r="A422" s="35">
        <v>420</v>
      </c>
      <c r="B422" s="290" t="str">
        <f t="shared" si="95"/>
        <v>B</v>
      </c>
      <c r="C422" s="298" t="s">
        <v>124</v>
      </c>
      <c r="G422" s="300" t="s">
        <v>343</v>
      </c>
      <c r="H422" s="301">
        <v>3</v>
      </c>
      <c r="I422" s="297">
        <f t="shared" si="97"/>
        <v>1</v>
      </c>
      <c r="J422" s="35" t="str">
        <f t="shared" si="98"/>
        <v/>
      </c>
      <c r="K422" s="35" t="str">
        <f t="shared" si="99"/>
        <v/>
      </c>
      <c r="L422" s="35" t="str">
        <f t="shared" si="100"/>
        <v/>
      </c>
      <c r="M422" s="35" t="str">
        <f t="shared" si="101"/>
        <v/>
      </c>
      <c r="N422" s="35" t="str">
        <f t="shared" si="102"/>
        <v/>
      </c>
      <c r="O422" s="297">
        <f t="shared" si="94"/>
        <v>1</v>
      </c>
      <c r="Q422" s="35" t="str">
        <f t="shared" si="103"/>
        <v/>
      </c>
      <c r="R422" s="290" t="str">
        <f t="shared" si="104"/>
        <v>B</v>
      </c>
      <c r="AB422" s="35" t="s">
        <v>126</v>
      </c>
      <c r="AC422" s="35">
        <f t="shared" si="96"/>
        <v>3</v>
      </c>
    </row>
    <row r="423" spans="1:29" ht="15" customHeight="1" x14ac:dyDescent="0.35">
      <c r="A423" s="35">
        <v>421</v>
      </c>
      <c r="B423" s="290" t="str">
        <f t="shared" si="95"/>
        <v>B</v>
      </c>
      <c r="C423" s="298" t="s">
        <v>124</v>
      </c>
      <c r="G423" s="300" t="s">
        <v>344</v>
      </c>
      <c r="H423" s="301">
        <v>3</v>
      </c>
      <c r="I423" s="297">
        <f t="shared" si="97"/>
        <v>1</v>
      </c>
      <c r="J423" s="35" t="str">
        <f t="shared" si="98"/>
        <v/>
      </c>
      <c r="K423" s="35" t="str">
        <f t="shared" si="99"/>
        <v/>
      </c>
      <c r="L423" s="35" t="str">
        <f t="shared" si="100"/>
        <v/>
      </c>
      <c r="M423" s="35" t="str">
        <f t="shared" si="101"/>
        <v/>
      </c>
      <c r="N423" s="35" t="str">
        <f t="shared" si="102"/>
        <v/>
      </c>
      <c r="O423" s="297">
        <f t="shared" si="94"/>
        <v>1</v>
      </c>
      <c r="Q423" s="35" t="str">
        <f t="shared" si="103"/>
        <v/>
      </c>
      <c r="R423" s="290" t="str">
        <f t="shared" si="104"/>
        <v>B</v>
      </c>
      <c r="AB423" s="35" t="s">
        <v>126</v>
      </c>
      <c r="AC423" s="35">
        <f t="shared" si="96"/>
        <v>3</v>
      </c>
    </row>
    <row r="424" spans="1:29" ht="15" customHeight="1" x14ac:dyDescent="0.35">
      <c r="A424" s="35">
        <v>422</v>
      </c>
      <c r="B424" s="290" t="str">
        <f t="shared" si="95"/>
        <v>B</v>
      </c>
      <c r="C424" s="298" t="s">
        <v>124</v>
      </c>
      <c r="G424" s="299" t="s">
        <v>560</v>
      </c>
      <c r="H424" s="301">
        <v>3</v>
      </c>
      <c r="I424" s="297">
        <f t="shared" si="97"/>
        <v>1</v>
      </c>
      <c r="J424" s="35" t="str">
        <f t="shared" si="98"/>
        <v/>
      </c>
      <c r="K424" s="35" t="str">
        <f t="shared" si="99"/>
        <v/>
      </c>
      <c r="L424" s="35" t="str">
        <f t="shared" si="100"/>
        <v/>
      </c>
      <c r="M424" s="35" t="str">
        <f t="shared" si="101"/>
        <v/>
      </c>
      <c r="N424" s="35" t="str">
        <f t="shared" si="102"/>
        <v/>
      </c>
      <c r="O424" s="297">
        <f t="shared" si="94"/>
        <v>1</v>
      </c>
      <c r="Q424" s="35" t="str">
        <f t="shared" si="103"/>
        <v/>
      </c>
      <c r="R424" s="290" t="str">
        <f t="shared" si="104"/>
        <v>B</v>
      </c>
      <c r="AB424" s="35" t="s">
        <v>126</v>
      </c>
      <c r="AC424" s="35">
        <f t="shared" si="96"/>
        <v>3</v>
      </c>
    </row>
    <row r="425" spans="1:29" ht="15" customHeight="1" x14ac:dyDescent="0.35">
      <c r="A425" s="35">
        <v>423</v>
      </c>
      <c r="B425" s="290" t="str">
        <f t="shared" si="95"/>
        <v>B.4.02</v>
      </c>
      <c r="C425" s="298" t="s">
        <v>124</v>
      </c>
      <c r="D425" s="35">
        <v>4</v>
      </c>
      <c r="E425" s="35">
        <v>2</v>
      </c>
      <c r="G425" s="300" t="s">
        <v>560</v>
      </c>
      <c r="H425" s="301">
        <v>3</v>
      </c>
      <c r="I425" s="297" t="str">
        <f t="shared" si="97"/>
        <v/>
      </c>
      <c r="J425" s="35" t="str">
        <f t="shared" si="98"/>
        <v/>
      </c>
      <c r="K425" s="35" t="str">
        <f t="shared" si="99"/>
        <v/>
      </c>
      <c r="L425" s="35" t="str">
        <f t="shared" si="100"/>
        <v/>
      </c>
      <c r="M425" s="35">
        <f t="shared" si="101"/>
        <v>5</v>
      </c>
      <c r="N425" s="35" t="str">
        <f t="shared" si="102"/>
        <v/>
      </c>
      <c r="O425" s="297">
        <f t="shared" si="94"/>
        <v>5</v>
      </c>
      <c r="Q425" s="35" t="str">
        <f t="shared" si="103"/>
        <v>02</v>
      </c>
      <c r="R425" s="290" t="str">
        <f t="shared" si="104"/>
        <v>B.4.02</v>
      </c>
      <c r="AB425" s="35" t="s">
        <v>126</v>
      </c>
      <c r="AC425" s="35">
        <f t="shared" si="96"/>
        <v>3</v>
      </c>
    </row>
    <row r="426" spans="1:29" ht="15" customHeight="1" x14ac:dyDescent="0.35">
      <c r="A426" s="35">
        <v>424</v>
      </c>
      <c r="B426" s="290" t="str">
        <f t="shared" si="95"/>
        <v>B</v>
      </c>
      <c r="C426" s="298" t="s">
        <v>124</v>
      </c>
      <c r="G426" s="300" t="s">
        <v>345</v>
      </c>
      <c r="H426" s="301">
        <v>3</v>
      </c>
      <c r="I426" s="297">
        <f t="shared" si="97"/>
        <v>1</v>
      </c>
      <c r="J426" s="35" t="str">
        <f t="shared" si="98"/>
        <v/>
      </c>
      <c r="K426" s="35" t="str">
        <f t="shared" si="99"/>
        <v/>
      </c>
      <c r="L426" s="35" t="str">
        <f t="shared" si="100"/>
        <v/>
      </c>
      <c r="M426" s="35" t="str">
        <f t="shared" si="101"/>
        <v/>
      </c>
      <c r="N426" s="35" t="str">
        <f t="shared" si="102"/>
        <v/>
      </c>
      <c r="O426" s="297">
        <f t="shared" si="94"/>
        <v>1</v>
      </c>
      <c r="Q426" s="35" t="str">
        <f t="shared" si="103"/>
        <v/>
      </c>
      <c r="R426" s="290" t="str">
        <f t="shared" si="104"/>
        <v>B</v>
      </c>
      <c r="AB426" s="35" t="s">
        <v>126</v>
      </c>
      <c r="AC426" s="35">
        <f t="shared" si="96"/>
        <v>3</v>
      </c>
    </row>
    <row r="427" spans="1:29" ht="15" customHeight="1" x14ac:dyDescent="0.35">
      <c r="A427" s="35">
        <v>425</v>
      </c>
      <c r="B427" s="290" t="str">
        <f t="shared" si="95"/>
        <v>B</v>
      </c>
      <c r="C427" s="298" t="s">
        <v>124</v>
      </c>
      <c r="G427" s="299" t="s">
        <v>561</v>
      </c>
      <c r="H427" s="301">
        <v>3</v>
      </c>
      <c r="I427" s="297">
        <f t="shared" si="97"/>
        <v>1</v>
      </c>
      <c r="J427" s="35" t="str">
        <f t="shared" si="98"/>
        <v/>
      </c>
      <c r="K427" s="35" t="str">
        <f t="shared" si="99"/>
        <v/>
      </c>
      <c r="L427" s="35" t="str">
        <f t="shared" si="100"/>
        <v/>
      </c>
      <c r="M427" s="35" t="str">
        <f t="shared" si="101"/>
        <v/>
      </c>
      <c r="N427" s="35" t="str">
        <f t="shared" si="102"/>
        <v/>
      </c>
      <c r="O427" s="297">
        <f t="shared" si="94"/>
        <v>1</v>
      </c>
      <c r="Q427" s="35" t="str">
        <f t="shared" si="103"/>
        <v/>
      </c>
      <c r="R427" s="290" t="str">
        <f t="shared" si="104"/>
        <v>B</v>
      </c>
      <c r="AB427" s="35" t="s">
        <v>126</v>
      </c>
      <c r="AC427" s="35">
        <f t="shared" si="96"/>
        <v>3</v>
      </c>
    </row>
    <row r="428" spans="1:29" ht="15" customHeight="1" x14ac:dyDescent="0.35">
      <c r="A428" s="35">
        <v>426</v>
      </c>
      <c r="B428" s="290" t="str">
        <f t="shared" si="95"/>
        <v>B.4.03</v>
      </c>
      <c r="C428" s="298" t="s">
        <v>124</v>
      </c>
      <c r="D428" s="35">
        <v>4</v>
      </c>
      <c r="E428" s="35">
        <v>3</v>
      </c>
      <c r="G428" s="300" t="s">
        <v>561</v>
      </c>
      <c r="H428" s="301">
        <v>3</v>
      </c>
      <c r="I428" s="297" t="str">
        <f t="shared" ref="I428:I459" si="105">IF(AND(LEN(C428)=1,LEN(D428)=0),1,"")</f>
        <v/>
      </c>
      <c r="J428" s="35" t="str">
        <f t="shared" ref="J428:J459" si="106">IF(AND(LEN(C428)=1,LEN(D428)=1,LEN(E428)=0,LEN(F428)=0),2,"")</f>
        <v/>
      </c>
      <c r="K428" s="35" t="str">
        <f t="shared" ref="K428:K459" si="107">IF(AND(LEN(C428)=0,LEN(E428)=0),3,"")</f>
        <v/>
      </c>
      <c r="L428" s="35" t="str">
        <f t="shared" ref="L428:L459" si="108">IF(AND(LEN(C428)&gt;0,LEN(D428&gt;0),LEN(E428)&gt;0,LEN(F428)=0,H428="N/A"),4,"")</f>
        <v/>
      </c>
      <c r="M428" s="35">
        <f t="shared" ref="M428:M459" si="109">IF(AND(LEN(C428)&gt;0,LEN(D428&gt;0),LEN(E428)&gt;0,LEN(F428)=0,H428&gt;0,H428&lt;6),5,"")</f>
        <v>5</v>
      </c>
      <c r="N428" s="35" t="str">
        <f t="shared" ref="N428:N459" si="110">IF(AND(LEN(C428)&gt;0,LEN(D428&gt;0),LEN(E428)&gt;0,LEN(F428)&gt;0,H428&gt;0,H428&lt;6),6,"")</f>
        <v/>
      </c>
      <c r="O428" s="297">
        <f t="shared" si="94"/>
        <v>5</v>
      </c>
      <c r="Q428" s="35" t="str">
        <f t="shared" ref="Q428:Q459" si="111">IF(LEN(E428)&gt;0,TEXT(E428,"00"),"")</f>
        <v>03</v>
      </c>
      <c r="R428" s="290" t="str">
        <f t="shared" ref="R428:R459" si="112">IF(O428=1,C428,IF(O428=2,C428&amp;"."&amp;D428,IF(O428=3,"",IF(O428=4,C428&amp;"."&amp;D428&amp;"."&amp;Q428,IF(O428=5,C428&amp;"."&amp;D428&amp;"."&amp;Q428,IF(O428=6,C428&amp;"."&amp;D428&amp;"."&amp;Q428&amp;F428,""))))))</f>
        <v>B.4.03</v>
      </c>
      <c r="AB428" s="35" t="s">
        <v>126</v>
      </c>
      <c r="AC428" s="35">
        <f t="shared" si="96"/>
        <v>3</v>
      </c>
    </row>
    <row r="429" spans="1:29" ht="15" customHeight="1" x14ac:dyDescent="0.35">
      <c r="A429" s="35">
        <v>427</v>
      </c>
      <c r="B429" s="290" t="str">
        <f t="shared" si="95"/>
        <v>B</v>
      </c>
      <c r="C429" s="298" t="s">
        <v>124</v>
      </c>
      <c r="G429" s="300" t="s">
        <v>346</v>
      </c>
      <c r="H429" s="301">
        <v>3</v>
      </c>
      <c r="I429" s="297">
        <f t="shared" si="105"/>
        <v>1</v>
      </c>
      <c r="J429" s="35" t="str">
        <f t="shared" si="106"/>
        <v/>
      </c>
      <c r="K429" s="35" t="str">
        <f t="shared" si="107"/>
        <v/>
      </c>
      <c r="L429" s="35" t="str">
        <f t="shared" si="108"/>
        <v/>
      </c>
      <c r="M429" s="35" t="str">
        <f t="shared" si="109"/>
        <v/>
      </c>
      <c r="N429" s="35" t="str">
        <f t="shared" si="110"/>
        <v/>
      </c>
      <c r="O429" s="297">
        <f t="shared" si="94"/>
        <v>1</v>
      </c>
      <c r="Q429" s="35" t="str">
        <f t="shared" si="111"/>
        <v/>
      </c>
      <c r="R429" s="290" t="str">
        <f t="shared" si="112"/>
        <v>B</v>
      </c>
      <c r="AB429" s="35" t="s">
        <v>126</v>
      </c>
      <c r="AC429" s="35">
        <f t="shared" si="96"/>
        <v>3</v>
      </c>
    </row>
    <row r="430" spans="1:29" ht="15" customHeight="1" x14ac:dyDescent="0.35">
      <c r="A430" s="35">
        <v>428</v>
      </c>
      <c r="B430" s="290" t="str">
        <f t="shared" si="95"/>
        <v>B</v>
      </c>
      <c r="C430" s="298" t="s">
        <v>124</v>
      </c>
      <c r="G430" s="300" t="s">
        <v>347</v>
      </c>
      <c r="H430" s="301">
        <v>3</v>
      </c>
      <c r="I430" s="297">
        <f t="shared" si="105"/>
        <v>1</v>
      </c>
      <c r="J430" s="35" t="str">
        <f t="shared" si="106"/>
        <v/>
      </c>
      <c r="K430" s="35" t="str">
        <f t="shared" si="107"/>
        <v/>
      </c>
      <c r="L430" s="35" t="str">
        <f t="shared" si="108"/>
        <v/>
      </c>
      <c r="M430" s="35" t="str">
        <f t="shared" si="109"/>
        <v/>
      </c>
      <c r="N430" s="35" t="str">
        <f t="shared" si="110"/>
        <v/>
      </c>
      <c r="O430" s="297">
        <f t="shared" si="94"/>
        <v>1</v>
      </c>
      <c r="Q430" s="35" t="str">
        <f t="shared" si="111"/>
        <v/>
      </c>
      <c r="R430" s="290" t="str">
        <f t="shared" si="112"/>
        <v>B</v>
      </c>
      <c r="AB430" s="35" t="s">
        <v>126</v>
      </c>
      <c r="AC430" s="35">
        <f t="shared" si="96"/>
        <v>3</v>
      </c>
    </row>
    <row r="431" spans="1:29" ht="15" customHeight="1" x14ac:dyDescent="0.35">
      <c r="A431" s="35">
        <v>429</v>
      </c>
      <c r="B431" s="290" t="str">
        <f t="shared" si="95"/>
        <v>B</v>
      </c>
      <c r="C431" s="298" t="s">
        <v>124</v>
      </c>
      <c r="G431" s="300" t="s">
        <v>348</v>
      </c>
      <c r="H431" s="301">
        <v>3</v>
      </c>
      <c r="I431" s="297">
        <f t="shared" si="105"/>
        <v>1</v>
      </c>
      <c r="J431" s="35" t="str">
        <f t="shared" si="106"/>
        <v/>
      </c>
      <c r="K431" s="35" t="str">
        <f t="shared" si="107"/>
        <v/>
      </c>
      <c r="L431" s="35" t="str">
        <f t="shared" si="108"/>
        <v/>
      </c>
      <c r="M431" s="35" t="str">
        <f t="shared" si="109"/>
        <v/>
      </c>
      <c r="N431" s="35" t="str">
        <f t="shared" si="110"/>
        <v/>
      </c>
      <c r="O431" s="297">
        <f t="shared" si="94"/>
        <v>1</v>
      </c>
      <c r="Q431" s="35" t="str">
        <f t="shared" si="111"/>
        <v/>
      </c>
      <c r="R431" s="290" t="str">
        <f t="shared" si="112"/>
        <v>B</v>
      </c>
      <c r="AB431" s="35" t="s">
        <v>126</v>
      </c>
      <c r="AC431" s="35">
        <f t="shared" si="96"/>
        <v>3</v>
      </c>
    </row>
    <row r="432" spans="1:29" ht="15" customHeight="1" x14ac:dyDescent="0.35">
      <c r="A432" s="35">
        <v>430</v>
      </c>
      <c r="B432" s="290" t="str">
        <f t="shared" si="95"/>
        <v>B</v>
      </c>
      <c r="C432" s="298" t="s">
        <v>124</v>
      </c>
      <c r="G432" s="299" t="s">
        <v>349</v>
      </c>
      <c r="H432" s="301">
        <v>3</v>
      </c>
      <c r="I432" s="297">
        <f t="shared" si="105"/>
        <v>1</v>
      </c>
      <c r="J432" s="35" t="str">
        <f t="shared" si="106"/>
        <v/>
      </c>
      <c r="K432" s="35" t="str">
        <f t="shared" si="107"/>
        <v/>
      </c>
      <c r="L432" s="35" t="str">
        <f t="shared" si="108"/>
        <v/>
      </c>
      <c r="M432" s="35" t="str">
        <f t="shared" si="109"/>
        <v/>
      </c>
      <c r="N432" s="35" t="str">
        <f t="shared" si="110"/>
        <v/>
      </c>
      <c r="O432" s="297">
        <f t="shared" si="94"/>
        <v>1</v>
      </c>
      <c r="Q432" s="35" t="str">
        <f t="shared" si="111"/>
        <v/>
      </c>
      <c r="R432" s="290" t="str">
        <f t="shared" si="112"/>
        <v>B</v>
      </c>
      <c r="AB432" s="35" t="s">
        <v>126</v>
      </c>
      <c r="AC432" s="35">
        <f t="shared" si="96"/>
        <v>3</v>
      </c>
    </row>
    <row r="433" spans="1:29" ht="15" customHeight="1" x14ac:dyDescent="0.35">
      <c r="A433" s="35">
        <v>431</v>
      </c>
      <c r="B433" s="290" t="str">
        <f t="shared" si="95"/>
        <v>B</v>
      </c>
      <c r="C433" s="298" t="s">
        <v>124</v>
      </c>
      <c r="G433" s="300" t="s">
        <v>350</v>
      </c>
      <c r="H433" s="301">
        <v>3</v>
      </c>
      <c r="I433" s="297">
        <f t="shared" si="105"/>
        <v>1</v>
      </c>
      <c r="J433" s="35" t="str">
        <f t="shared" si="106"/>
        <v/>
      </c>
      <c r="K433" s="35" t="str">
        <f t="shared" si="107"/>
        <v/>
      </c>
      <c r="L433" s="35" t="str">
        <f t="shared" si="108"/>
        <v/>
      </c>
      <c r="M433" s="35" t="str">
        <f t="shared" si="109"/>
        <v/>
      </c>
      <c r="N433" s="35" t="str">
        <f t="shared" si="110"/>
        <v/>
      </c>
      <c r="O433" s="297">
        <f t="shared" si="94"/>
        <v>1</v>
      </c>
      <c r="Q433" s="35" t="str">
        <f t="shared" si="111"/>
        <v/>
      </c>
      <c r="R433" s="290" t="str">
        <f t="shared" si="112"/>
        <v>B</v>
      </c>
      <c r="AB433" s="35" t="s">
        <v>126</v>
      </c>
      <c r="AC433" s="35">
        <f t="shared" si="96"/>
        <v>3</v>
      </c>
    </row>
    <row r="434" spans="1:29" ht="15" customHeight="1" x14ac:dyDescent="0.35">
      <c r="A434" s="35">
        <v>432</v>
      </c>
      <c r="B434" s="290" t="str">
        <f t="shared" si="95"/>
        <v>B</v>
      </c>
      <c r="C434" s="298" t="s">
        <v>124</v>
      </c>
      <c r="G434" s="299" t="s">
        <v>389</v>
      </c>
      <c r="H434" s="301">
        <v>3</v>
      </c>
      <c r="I434" s="297">
        <f t="shared" si="105"/>
        <v>1</v>
      </c>
      <c r="J434" s="35" t="str">
        <f t="shared" si="106"/>
        <v/>
      </c>
      <c r="K434" s="35" t="str">
        <f t="shared" si="107"/>
        <v/>
      </c>
      <c r="L434" s="35" t="str">
        <f t="shared" si="108"/>
        <v/>
      </c>
      <c r="M434" s="35" t="str">
        <f t="shared" si="109"/>
        <v/>
      </c>
      <c r="N434" s="35" t="str">
        <f t="shared" si="110"/>
        <v/>
      </c>
      <c r="O434" s="297">
        <f t="shared" si="94"/>
        <v>1</v>
      </c>
      <c r="Q434" s="35" t="str">
        <f t="shared" si="111"/>
        <v/>
      </c>
      <c r="R434" s="290" t="str">
        <f t="shared" si="112"/>
        <v>B</v>
      </c>
      <c r="AB434" s="35" t="s">
        <v>126</v>
      </c>
      <c r="AC434" s="35">
        <f t="shared" si="96"/>
        <v>3</v>
      </c>
    </row>
    <row r="435" spans="1:29" ht="15" customHeight="1" x14ac:dyDescent="0.35">
      <c r="A435" s="35">
        <v>433</v>
      </c>
      <c r="B435" s="290" t="str">
        <f t="shared" si="95"/>
        <v>B</v>
      </c>
      <c r="C435" s="298" t="s">
        <v>124</v>
      </c>
      <c r="G435" s="300" t="s">
        <v>351</v>
      </c>
      <c r="H435" s="301">
        <v>3</v>
      </c>
      <c r="I435" s="297">
        <f t="shared" si="105"/>
        <v>1</v>
      </c>
      <c r="J435" s="35" t="str">
        <f t="shared" si="106"/>
        <v/>
      </c>
      <c r="K435" s="35" t="str">
        <f t="shared" si="107"/>
        <v/>
      </c>
      <c r="L435" s="35" t="str">
        <f t="shared" si="108"/>
        <v/>
      </c>
      <c r="M435" s="35" t="str">
        <f t="shared" si="109"/>
        <v/>
      </c>
      <c r="N435" s="35" t="str">
        <f t="shared" si="110"/>
        <v/>
      </c>
      <c r="O435" s="297">
        <f t="shared" si="94"/>
        <v>1</v>
      </c>
      <c r="Q435" s="35" t="str">
        <f t="shared" si="111"/>
        <v/>
      </c>
      <c r="R435" s="290" t="str">
        <f t="shared" si="112"/>
        <v>B</v>
      </c>
      <c r="AB435" s="35" t="s">
        <v>126</v>
      </c>
      <c r="AC435" s="35">
        <f t="shared" si="96"/>
        <v>3</v>
      </c>
    </row>
    <row r="436" spans="1:29" ht="15" customHeight="1" x14ac:dyDescent="0.35">
      <c r="A436" s="35">
        <v>434</v>
      </c>
      <c r="B436" s="290" t="str">
        <f t="shared" si="95"/>
        <v>B</v>
      </c>
      <c r="C436" s="298" t="s">
        <v>124</v>
      </c>
      <c r="G436" s="300" t="s">
        <v>352</v>
      </c>
      <c r="H436" s="301">
        <v>3</v>
      </c>
      <c r="I436" s="297">
        <f t="shared" si="105"/>
        <v>1</v>
      </c>
      <c r="J436" s="35" t="str">
        <f t="shared" si="106"/>
        <v/>
      </c>
      <c r="K436" s="35" t="str">
        <f t="shared" si="107"/>
        <v/>
      </c>
      <c r="L436" s="35" t="str">
        <f t="shared" si="108"/>
        <v/>
      </c>
      <c r="M436" s="35" t="str">
        <f t="shared" si="109"/>
        <v/>
      </c>
      <c r="N436" s="35" t="str">
        <f t="shared" si="110"/>
        <v/>
      </c>
      <c r="O436" s="297">
        <f t="shared" ref="O436:O466" si="113">SUM(I436:N436)</f>
        <v>1</v>
      </c>
      <c r="Q436" s="35" t="str">
        <f t="shared" si="111"/>
        <v/>
      </c>
      <c r="R436" s="290" t="str">
        <f t="shared" si="112"/>
        <v>B</v>
      </c>
      <c r="AB436" s="35" t="s">
        <v>126</v>
      </c>
      <c r="AC436" s="35">
        <f t="shared" si="96"/>
        <v>3</v>
      </c>
    </row>
    <row r="437" spans="1:29" ht="15" customHeight="1" x14ac:dyDescent="0.35">
      <c r="A437" s="35">
        <v>435</v>
      </c>
      <c r="B437" s="290" t="str">
        <f t="shared" si="95"/>
        <v>B</v>
      </c>
      <c r="C437" s="298" t="s">
        <v>124</v>
      </c>
      <c r="G437" s="300" t="s">
        <v>353</v>
      </c>
      <c r="H437" s="301">
        <v>3</v>
      </c>
      <c r="I437" s="297">
        <f t="shared" si="105"/>
        <v>1</v>
      </c>
      <c r="J437" s="35" t="str">
        <f t="shared" si="106"/>
        <v/>
      </c>
      <c r="K437" s="35" t="str">
        <f t="shared" si="107"/>
        <v/>
      </c>
      <c r="L437" s="35" t="str">
        <f t="shared" si="108"/>
        <v/>
      </c>
      <c r="M437" s="35" t="str">
        <f t="shared" si="109"/>
        <v/>
      </c>
      <c r="N437" s="35" t="str">
        <f t="shared" si="110"/>
        <v/>
      </c>
      <c r="O437" s="297">
        <f t="shared" si="113"/>
        <v>1</v>
      </c>
      <c r="Q437" s="35" t="str">
        <f t="shared" si="111"/>
        <v/>
      </c>
      <c r="R437" s="290" t="str">
        <f t="shared" si="112"/>
        <v>B</v>
      </c>
      <c r="AB437" s="35" t="s">
        <v>126</v>
      </c>
      <c r="AC437" s="35">
        <f t="shared" si="96"/>
        <v>3</v>
      </c>
    </row>
    <row r="438" spans="1:29" ht="15" customHeight="1" x14ac:dyDescent="0.35">
      <c r="A438" s="35">
        <v>436</v>
      </c>
      <c r="B438" s="290" t="str">
        <f t="shared" si="95"/>
        <v>B</v>
      </c>
      <c r="C438" s="298" t="s">
        <v>124</v>
      </c>
      <c r="G438" s="300" t="s">
        <v>354</v>
      </c>
      <c r="H438" s="301">
        <v>3</v>
      </c>
      <c r="I438" s="297">
        <f t="shared" si="105"/>
        <v>1</v>
      </c>
      <c r="J438" s="35" t="str">
        <f t="shared" si="106"/>
        <v/>
      </c>
      <c r="K438" s="35" t="str">
        <f t="shared" si="107"/>
        <v/>
      </c>
      <c r="L438" s="35" t="str">
        <f t="shared" si="108"/>
        <v/>
      </c>
      <c r="M438" s="35" t="str">
        <f t="shared" si="109"/>
        <v/>
      </c>
      <c r="N438" s="35" t="str">
        <f t="shared" si="110"/>
        <v/>
      </c>
      <c r="O438" s="297">
        <f t="shared" si="113"/>
        <v>1</v>
      </c>
      <c r="Q438" s="35" t="str">
        <f t="shared" si="111"/>
        <v/>
      </c>
      <c r="R438" s="290" t="str">
        <f t="shared" si="112"/>
        <v>B</v>
      </c>
      <c r="AB438" s="35" t="s">
        <v>126</v>
      </c>
      <c r="AC438" s="35">
        <f t="shared" si="96"/>
        <v>3</v>
      </c>
    </row>
    <row r="439" spans="1:29" ht="15" customHeight="1" x14ac:dyDescent="0.35">
      <c r="A439" s="35">
        <v>437</v>
      </c>
      <c r="B439" s="290" t="str">
        <f t="shared" si="95"/>
        <v>B</v>
      </c>
      <c r="C439" s="298" t="s">
        <v>124</v>
      </c>
      <c r="G439" s="309" t="s">
        <v>355</v>
      </c>
      <c r="H439" s="301">
        <v>3</v>
      </c>
      <c r="I439" s="297">
        <f t="shared" si="105"/>
        <v>1</v>
      </c>
      <c r="J439" s="35" t="str">
        <f t="shared" si="106"/>
        <v/>
      </c>
      <c r="K439" s="35" t="str">
        <f t="shared" si="107"/>
        <v/>
      </c>
      <c r="L439" s="35" t="str">
        <f t="shared" si="108"/>
        <v/>
      </c>
      <c r="M439" s="35" t="str">
        <f t="shared" si="109"/>
        <v/>
      </c>
      <c r="N439" s="35" t="str">
        <f t="shared" si="110"/>
        <v/>
      </c>
      <c r="O439" s="297">
        <f t="shared" si="113"/>
        <v>1</v>
      </c>
      <c r="Q439" s="35" t="str">
        <f t="shared" si="111"/>
        <v/>
      </c>
      <c r="R439" s="290" t="str">
        <f t="shared" si="112"/>
        <v>B</v>
      </c>
      <c r="AB439" s="35" t="s">
        <v>126</v>
      </c>
      <c r="AC439" s="35">
        <f t="shared" si="96"/>
        <v>3</v>
      </c>
    </row>
    <row r="440" spans="1:29" ht="15" customHeight="1" x14ac:dyDescent="0.35">
      <c r="A440" s="35">
        <v>438</v>
      </c>
      <c r="B440" s="290" t="str">
        <f t="shared" si="95"/>
        <v>B.5</v>
      </c>
      <c r="C440" s="298" t="s">
        <v>124</v>
      </c>
      <c r="D440" s="35">
        <v>5</v>
      </c>
      <c r="G440" s="295" t="s">
        <v>356</v>
      </c>
      <c r="I440" s="297" t="str">
        <f t="shared" si="105"/>
        <v/>
      </c>
      <c r="J440" s="35">
        <f t="shared" si="106"/>
        <v>2</v>
      </c>
      <c r="K440" s="35" t="str">
        <f t="shared" si="107"/>
        <v/>
      </c>
      <c r="L440" s="35" t="str">
        <f t="shared" si="108"/>
        <v/>
      </c>
      <c r="M440" s="35" t="str">
        <f t="shared" si="109"/>
        <v/>
      </c>
      <c r="N440" s="35" t="str">
        <f t="shared" si="110"/>
        <v/>
      </c>
      <c r="O440" s="297">
        <f t="shared" si="113"/>
        <v>2</v>
      </c>
      <c r="Q440" s="35" t="str">
        <f t="shared" si="111"/>
        <v/>
      </c>
      <c r="R440" s="290" t="str">
        <f t="shared" si="112"/>
        <v>B.5</v>
      </c>
      <c r="AB440" s="35" t="s">
        <v>126</v>
      </c>
      <c r="AC440" s="35">
        <f t="shared" si="96"/>
        <v>3</v>
      </c>
    </row>
    <row r="441" spans="1:29" ht="15" customHeight="1" x14ac:dyDescent="0.35">
      <c r="A441" s="35">
        <v>439</v>
      </c>
      <c r="B441" s="290" t="str">
        <f t="shared" si="95"/>
        <v/>
      </c>
      <c r="C441" s="298"/>
      <c r="F441" s="35" t="s">
        <v>184</v>
      </c>
      <c r="G441" s="253" t="s">
        <v>562</v>
      </c>
      <c r="I441" s="297" t="str">
        <f t="shared" si="105"/>
        <v/>
      </c>
      <c r="J441" s="35" t="str">
        <f t="shared" si="106"/>
        <v/>
      </c>
      <c r="K441" s="35">
        <f t="shared" si="107"/>
        <v>3</v>
      </c>
      <c r="L441" s="35" t="str">
        <f t="shared" si="108"/>
        <v/>
      </c>
      <c r="M441" s="35" t="str">
        <f t="shared" si="109"/>
        <v/>
      </c>
      <c r="N441" s="35" t="str">
        <f t="shared" si="110"/>
        <v/>
      </c>
      <c r="O441" s="297">
        <f t="shared" si="113"/>
        <v>3</v>
      </c>
      <c r="Q441" s="35" t="str">
        <f t="shared" si="111"/>
        <v/>
      </c>
      <c r="R441" s="290" t="str">
        <f t="shared" si="112"/>
        <v/>
      </c>
      <c r="AB441" s="35" t="s">
        <v>126</v>
      </c>
      <c r="AC441" s="35">
        <f t="shared" si="96"/>
        <v>3</v>
      </c>
    </row>
    <row r="442" spans="1:29" ht="15" customHeight="1" x14ac:dyDescent="0.35">
      <c r="A442" s="35">
        <v>440</v>
      </c>
      <c r="B442" s="290" t="str">
        <f t="shared" si="95"/>
        <v>B</v>
      </c>
      <c r="C442" s="298" t="s">
        <v>124</v>
      </c>
      <c r="G442" s="299" t="s">
        <v>390</v>
      </c>
      <c r="H442" s="301">
        <v>4</v>
      </c>
      <c r="I442" s="297">
        <f t="shared" si="105"/>
        <v>1</v>
      </c>
      <c r="J442" s="35" t="str">
        <f t="shared" si="106"/>
        <v/>
      </c>
      <c r="K442" s="35" t="str">
        <f t="shared" si="107"/>
        <v/>
      </c>
      <c r="L442" s="35" t="str">
        <f t="shared" si="108"/>
        <v/>
      </c>
      <c r="M442" s="35" t="str">
        <f t="shared" si="109"/>
        <v/>
      </c>
      <c r="N442" s="35" t="str">
        <f t="shared" si="110"/>
        <v/>
      </c>
      <c r="O442" s="297">
        <f t="shared" si="113"/>
        <v>1</v>
      </c>
      <c r="Q442" s="35" t="str">
        <f t="shared" si="111"/>
        <v/>
      </c>
      <c r="R442" s="290" t="str">
        <f t="shared" si="112"/>
        <v>B</v>
      </c>
      <c r="AB442" s="35" t="s">
        <v>126</v>
      </c>
      <c r="AC442" s="35">
        <f t="shared" si="96"/>
        <v>3</v>
      </c>
    </row>
    <row r="443" spans="1:29" ht="15" customHeight="1" x14ac:dyDescent="0.35">
      <c r="A443" s="35">
        <v>441</v>
      </c>
      <c r="B443" s="290" t="str">
        <f t="shared" si="95"/>
        <v>B.5.01</v>
      </c>
      <c r="C443" s="298" t="s">
        <v>124</v>
      </c>
      <c r="D443" s="35">
        <v>5</v>
      </c>
      <c r="E443" s="35">
        <v>1</v>
      </c>
      <c r="G443" s="300" t="s">
        <v>563</v>
      </c>
      <c r="H443" s="301">
        <v>4</v>
      </c>
      <c r="I443" s="297" t="str">
        <f t="shared" si="105"/>
        <v/>
      </c>
      <c r="J443" s="35" t="str">
        <f t="shared" si="106"/>
        <v/>
      </c>
      <c r="K443" s="35" t="str">
        <f t="shared" si="107"/>
        <v/>
      </c>
      <c r="L443" s="35" t="str">
        <f t="shared" si="108"/>
        <v/>
      </c>
      <c r="M443" s="35">
        <f t="shared" si="109"/>
        <v>5</v>
      </c>
      <c r="N443" s="35" t="str">
        <f t="shared" si="110"/>
        <v/>
      </c>
      <c r="O443" s="297">
        <f t="shared" si="113"/>
        <v>5</v>
      </c>
      <c r="Q443" s="35" t="str">
        <f t="shared" si="111"/>
        <v>01</v>
      </c>
      <c r="R443" s="290" t="str">
        <f t="shared" si="112"/>
        <v>B.5.01</v>
      </c>
      <c r="AB443" s="35" t="s">
        <v>126</v>
      </c>
      <c r="AC443" s="35">
        <f t="shared" si="96"/>
        <v>3</v>
      </c>
    </row>
    <row r="444" spans="1:29" ht="15" customHeight="1" x14ac:dyDescent="0.35">
      <c r="A444" s="35">
        <v>442</v>
      </c>
      <c r="B444" s="290" t="str">
        <f t="shared" si="95"/>
        <v>B.5.02</v>
      </c>
      <c r="C444" s="298" t="s">
        <v>124</v>
      </c>
      <c r="D444" s="35">
        <v>5</v>
      </c>
      <c r="E444" s="35">
        <v>2</v>
      </c>
      <c r="G444" s="300" t="s">
        <v>564</v>
      </c>
      <c r="H444" s="301">
        <v>3</v>
      </c>
      <c r="I444" s="297" t="str">
        <f t="shared" si="105"/>
        <v/>
      </c>
      <c r="J444" s="35" t="str">
        <f t="shared" si="106"/>
        <v/>
      </c>
      <c r="K444" s="35" t="str">
        <f t="shared" si="107"/>
        <v/>
      </c>
      <c r="L444" s="35" t="str">
        <f t="shared" si="108"/>
        <v/>
      </c>
      <c r="M444" s="35">
        <f t="shared" si="109"/>
        <v>5</v>
      </c>
      <c r="N444" s="35" t="str">
        <f t="shared" si="110"/>
        <v/>
      </c>
      <c r="O444" s="297">
        <f t="shared" si="113"/>
        <v>5</v>
      </c>
      <c r="Q444" s="35" t="str">
        <f t="shared" si="111"/>
        <v>02</v>
      </c>
      <c r="R444" s="290" t="str">
        <f t="shared" si="112"/>
        <v>B.5.02</v>
      </c>
      <c r="AB444" s="35" t="s">
        <v>126</v>
      </c>
      <c r="AC444" s="35">
        <f t="shared" si="96"/>
        <v>3</v>
      </c>
    </row>
    <row r="445" spans="1:29" ht="15" customHeight="1" x14ac:dyDescent="0.35">
      <c r="A445" s="35">
        <v>443</v>
      </c>
      <c r="B445" s="290" t="str">
        <f t="shared" si="95"/>
        <v>B</v>
      </c>
      <c r="C445" s="298" t="s">
        <v>124</v>
      </c>
      <c r="G445" s="300" t="s">
        <v>357</v>
      </c>
      <c r="H445" s="301">
        <v>3</v>
      </c>
      <c r="I445" s="297">
        <f t="shared" si="105"/>
        <v>1</v>
      </c>
      <c r="J445" s="35" t="str">
        <f t="shared" si="106"/>
        <v/>
      </c>
      <c r="K445" s="35" t="str">
        <f t="shared" si="107"/>
        <v/>
      </c>
      <c r="L445" s="35" t="str">
        <f t="shared" si="108"/>
        <v/>
      </c>
      <c r="M445" s="35" t="str">
        <f t="shared" si="109"/>
        <v/>
      </c>
      <c r="N445" s="35" t="str">
        <f t="shared" si="110"/>
        <v/>
      </c>
      <c r="O445" s="297">
        <f t="shared" si="113"/>
        <v>1</v>
      </c>
      <c r="Q445" s="35" t="str">
        <f t="shared" si="111"/>
        <v/>
      </c>
      <c r="R445" s="290" t="str">
        <f t="shared" si="112"/>
        <v>B</v>
      </c>
      <c r="AB445" s="35" t="s">
        <v>126</v>
      </c>
      <c r="AC445" s="35">
        <f t="shared" si="96"/>
        <v>3</v>
      </c>
    </row>
    <row r="446" spans="1:29" ht="15" customHeight="1" x14ac:dyDescent="0.35">
      <c r="A446" s="35">
        <v>444</v>
      </c>
      <c r="B446" s="290" t="str">
        <f t="shared" si="95"/>
        <v>B</v>
      </c>
      <c r="C446" s="298" t="s">
        <v>124</v>
      </c>
      <c r="G446" s="300" t="s">
        <v>358</v>
      </c>
      <c r="H446" s="301">
        <v>3</v>
      </c>
      <c r="I446" s="297">
        <f t="shared" si="105"/>
        <v>1</v>
      </c>
      <c r="J446" s="35" t="str">
        <f t="shared" si="106"/>
        <v/>
      </c>
      <c r="K446" s="35" t="str">
        <f t="shared" si="107"/>
        <v/>
      </c>
      <c r="L446" s="35" t="str">
        <f t="shared" si="108"/>
        <v/>
      </c>
      <c r="M446" s="35" t="str">
        <f t="shared" si="109"/>
        <v/>
      </c>
      <c r="N446" s="35" t="str">
        <f t="shared" si="110"/>
        <v/>
      </c>
      <c r="O446" s="297">
        <f t="shared" si="113"/>
        <v>1</v>
      </c>
      <c r="Q446" s="35" t="str">
        <f t="shared" si="111"/>
        <v/>
      </c>
      <c r="R446" s="290" t="str">
        <f t="shared" si="112"/>
        <v>B</v>
      </c>
      <c r="T446" s="35" t="s">
        <v>201</v>
      </c>
      <c r="AB446" s="35" t="s">
        <v>126</v>
      </c>
      <c r="AC446" s="35">
        <f t="shared" si="96"/>
        <v>3</v>
      </c>
    </row>
    <row r="447" spans="1:29" ht="15" customHeight="1" x14ac:dyDescent="0.35">
      <c r="A447" s="35">
        <v>445</v>
      </c>
      <c r="B447" s="290" t="str">
        <f t="shared" si="95"/>
        <v>B</v>
      </c>
      <c r="C447" s="298" t="s">
        <v>124</v>
      </c>
      <c r="G447" s="300" t="s">
        <v>359</v>
      </c>
      <c r="H447" s="301">
        <v>4</v>
      </c>
      <c r="I447" s="297">
        <f t="shared" si="105"/>
        <v>1</v>
      </c>
      <c r="J447" s="35" t="str">
        <f t="shared" si="106"/>
        <v/>
      </c>
      <c r="K447" s="35" t="str">
        <f t="shared" si="107"/>
        <v/>
      </c>
      <c r="L447" s="35" t="str">
        <f t="shared" si="108"/>
        <v/>
      </c>
      <c r="M447" s="35" t="str">
        <f t="shared" si="109"/>
        <v/>
      </c>
      <c r="N447" s="35" t="str">
        <f t="shared" si="110"/>
        <v/>
      </c>
      <c r="O447" s="297">
        <f t="shared" si="113"/>
        <v>1</v>
      </c>
      <c r="Q447" s="35" t="str">
        <f t="shared" si="111"/>
        <v/>
      </c>
      <c r="R447" s="290" t="str">
        <f t="shared" si="112"/>
        <v>B</v>
      </c>
      <c r="AB447" s="35" t="s">
        <v>126</v>
      </c>
      <c r="AC447" s="35">
        <f t="shared" si="96"/>
        <v>3</v>
      </c>
    </row>
    <row r="448" spans="1:29" ht="15" customHeight="1" x14ac:dyDescent="0.35">
      <c r="A448" s="35">
        <v>446</v>
      </c>
      <c r="B448" s="290" t="str">
        <f t="shared" si="95"/>
        <v>B.6</v>
      </c>
      <c r="C448" s="298" t="s">
        <v>124</v>
      </c>
      <c r="D448" s="35">
        <v>6</v>
      </c>
      <c r="G448" s="310" t="s">
        <v>360</v>
      </c>
      <c r="I448" s="297" t="str">
        <f t="shared" si="105"/>
        <v/>
      </c>
      <c r="J448" s="35">
        <f t="shared" si="106"/>
        <v>2</v>
      </c>
      <c r="K448" s="35" t="str">
        <f t="shared" si="107"/>
        <v/>
      </c>
      <c r="L448" s="35" t="str">
        <f t="shared" si="108"/>
        <v/>
      </c>
      <c r="M448" s="35" t="str">
        <f t="shared" si="109"/>
        <v/>
      </c>
      <c r="N448" s="35" t="str">
        <f t="shared" si="110"/>
        <v/>
      </c>
      <c r="O448" s="297">
        <f t="shared" si="113"/>
        <v>2</v>
      </c>
      <c r="Q448" s="35" t="str">
        <f t="shared" si="111"/>
        <v/>
      </c>
      <c r="R448" s="290" t="str">
        <f t="shared" si="112"/>
        <v>B.6</v>
      </c>
      <c r="AB448" s="35" t="s">
        <v>126</v>
      </c>
      <c r="AC448" s="35">
        <f t="shared" si="96"/>
        <v>3</v>
      </c>
    </row>
    <row r="449" spans="1:29" ht="15" customHeight="1" x14ac:dyDescent="0.35">
      <c r="A449" s="35">
        <v>447</v>
      </c>
      <c r="B449" s="290" t="str">
        <f t="shared" si="95"/>
        <v/>
      </c>
      <c r="C449" s="298"/>
      <c r="F449" s="35" t="s">
        <v>184</v>
      </c>
      <c r="G449" s="311" t="s">
        <v>361</v>
      </c>
      <c r="I449" s="297" t="str">
        <f t="shared" si="105"/>
        <v/>
      </c>
      <c r="J449" s="35" t="str">
        <f t="shared" si="106"/>
        <v/>
      </c>
      <c r="K449" s="35">
        <f t="shared" si="107"/>
        <v>3</v>
      </c>
      <c r="L449" s="35" t="str">
        <f t="shared" si="108"/>
        <v/>
      </c>
      <c r="M449" s="35" t="str">
        <f t="shared" si="109"/>
        <v/>
      </c>
      <c r="N449" s="35" t="str">
        <f t="shared" si="110"/>
        <v/>
      </c>
      <c r="O449" s="297">
        <f t="shared" si="113"/>
        <v>3</v>
      </c>
      <c r="Q449" s="35" t="str">
        <f t="shared" si="111"/>
        <v/>
      </c>
      <c r="R449" s="290" t="str">
        <f t="shared" si="112"/>
        <v/>
      </c>
      <c r="AB449" s="35" t="s">
        <v>126</v>
      </c>
      <c r="AC449" s="35">
        <f t="shared" si="96"/>
        <v>3</v>
      </c>
    </row>
    <row r="450" spans="1:29" ht="15" customHeight="1" x14ac:dyDescent="0.35">
      <c r="A450" s="35">
        <v>448</v>
      </c>
      <c r="B450" s="290" t="str">
        <f t="shared" si="95"/>
        <v>B.6.01</v>
      </c>
      <c r="C450" s="298" t="s">
        <v>124</v>
      </c>
      <c r="D450" s="35">
        <v>6</v>
      </c>
      <c r="E450" s="35">
        <v>1</v>
      </c>
      <c r="G450" s="299" t="s">
        <v>565</v>
      </c>
      <c r="H450" s="301">
        <v>3</v>
      </c>
      <c r="I450" s="297" t="str">
        <f t="shared" si="105"/>
        <v/>
      </c>
      <c r="J450" s="35" t="str">
        <f t="shared" si="106"/>
        <v/>
      </c>
      <c r="K450" s="35" t="str">
        <f t="shared" si="107"/>
        <v/>
      </c>
      <c r="L450" s="35" t="str">
        <f t="shared" si="108"/>
        <v/>
      </c>
      <c r="M450" s="35">
        <f t="shared" si="109"/>
        <v>5</v>
      </c>
      <c r="N450" s="35" t="str">
        <f t="shared" si="110"/>
        <v/>
      </c>
      <c r="O450" s="297">
        <f t="shared" si="113"/>
        <v>5</v>
      </c>
      <c r="Q450" s="35" t="str">
        <f t="shared" si="111"/>
        <v>01</v>
      </c>
      <c r="R450" s="290" t="str">
        <f t="shared" si="112"/>
        <v>B.6.01</v>
      </c>
      <c r="AB450" s="35" t="s">
        <v>126</v>
      </c>
      <c r="AC450" s="35">
        <f t="shared" si="96"/>
        <v>3</v>
      </c>
    </row>
    <row r="451" spans="1:29" ht="15" customHeight="1" x14ac:dyDescent="0.35">
      <c r="A451" s="35">
        <v>449</v>
      </c>
      <c r="B451" s="290" t="str">
        <f t="shared" si="95"/>
        <v>B.6</v>
      </c>
      <c r="C451" s="298" t="s">
        <v>124</v>
      </c>
      <c r="D451" s="35">
        <v>6</v>
      </c>
      <c r="G451" s="299" t="s">
        <v>362</v>
      </c>
      <c r="H451" s="301">
        <v>3</v>
      </c>
      <c r="I451" s="297" t="str">
        <f t="shared" si="105"/>
        <v/>
      </c>
      <c r="J451" s="35">
        <f t="shared" si="106"/>
        <v>2</v>
      </c>
      <c r="K451" s="35" t="str">
        <f t="shared" si="107"/>
        <v/>
      </c>
      <c r="L451" s="35" t="str">
        <f t="shared" si="108"/>
        <v/>
      </c>
      <c r="M451" s="35" t="str">
        <f t="shared" si="109"/>
        <v/>
      </c>
      <c r="N451" s="35" t="str">
        <f t="shared" si="110"/>
        <v/>
      </c>
      <c r="O451" s="297">
        <f t="shared" si="113"/>
        <v>2</v>
      </c>
      <c r="Q451" s="35" t="str">
        <f t="shared" si="111"/>
        <v/>
      </c>
      <c r="R451" s="290" t="str">
        <f t="shared" si="112"/>
        <v>B.6</v>
      </c>
      <c r="AB451" s="35" t="s">
        <v>126</v>
      </c>
      <c r="AC451" s="35">
        <f t="shared" si="96"/>
        <v>3</v>
      </c>
    </row>
    <row r="452" spans="1:29" ht="15" customHeight="1" x14ac:dyDescent="0.35">
      <c r="A452" s="35">
        <v>450</v>
      </c>
      <c r="B452" s="290" t="str">
        <f t="shared" ref="B452:B515" si="114">R452</f>
        <v>B.6.02</v>
      </c>
      <c r="C452" s="298" t="s">
        <v>124</v>
      </c>
      <c r="D452" s="35">
        <v>6</v>
      </c>
      <c r="E452" s="35">
        <v>2</v>
      </c>
      <c r="G452" s="300" t="s">
        <v>566</v>
      </c>
      <c r="H452" s="301">
        <v>3</v>
      </c>
      <c r="I452" s="297" t="str">
        <f t="shared" si="105"/>
        <v/>
      </c>
      <c r="J452" s="35" t="str">
        <f t="shared" si="106"/>
        <v/>
      </c>
      <c r="K452" s="35" t="str">
        <f t="shared" si="107"/>
        <v/>
      </c>
      <c r="L452" s="35" t="str">
        <f t="shared" si="108"/>
        <v/>
      </c>
      <c r="M452" s="35">
        <f t="shared" si="109"/>
        <v>5</v>
      </c>
      <c r="N452" s="35" t="str">
        <f t="shared" si="110"/>
        <v/>
      </c>
      <c r="O452" s="297">
        <f t="shared" si="113"/>
        <v>5</v>
      </c>
      <c r="Q452" s="35" t="str">
        <f t="shared" si="111"/>
        <v>02</v>
      </c>
      <c r="R452" s="290" t="str">
        <f t="shared" si="112"/>
        <v>B.6.02</v>
      </c>
      <c r="AB452" s="35" t="s">
        <v>126</v>
      </c>
      <c r="AC452" s="35">
        <f t="shared" ref="AC452:AC515" si="115">IF(LEN(Z452)&gt;0,1,IF(LEN(AA452)&gt;0,2,3))</f>
        <v>3</v>
      </c>
    </row>
    <row r="453" spans="1:29" ht="15" customHeight="1" x14ac:dyDescent="0.35">
      <c r="A453" s="35">
        <v>451</v>
      </c>
      <c r="B453" s="290" t="str">
        <f t="shared" si="114"/>
        <v>B.6.03</v>
      </c>
      <c r="C453" s="298" t="s">
        <v>124</v>
      </c>
      <c r="D453" s="35">
        <v>6</v>
      </c>
      <c r="E453" s="35">
        <v>3</v>
      </c>
      <c r="G453" s="300" t="s">
        <v>567</v>
      </c>
      <c r="H453" s="301">
        <v>3</v>
      </c>
      <c r="I453" s="297" t="str">
        <f t="shared" si="105"/>
        <v/>
      </c>
      <c r="J453" s="35" t="str">
        <f t="shared" si="106"/>
        <v/>
      </c>
      <c r="K453" s="35" t="str">
        <f t="shared" si="107"/>
        <v/>
      </c>
      <c r="L453" s="35" t="str">
        <f t="shared" si="108"/>
        <v/>
      </c>
      <c r="M453" s="35">
        <f t="shared" si="109"/>
        <v>5</v>
      </c>
      <c r="N453" s="35" t="str">
        <f t="shared" si="110"/>
        <v/>
      </c>
      <c r="O453" s="297">
        <f t="shared" si="113"/>
        <v>5</v>
      </c>
      <c r="Q453" s="35" t="str">
        <f t="shared" si="111"/>
        <v>03</v>
      </c>
      <c r="R453" s="290" t="str">
        <f t="shared" si="112"/>
        <v>B.6.03</v>
      </c>
      <c r="AB453" s="35" t="s">
        <v>126</v>
      </c>
      <c r="AC453" s="35">
        <f t="shared" si="115"/>
        <v>3</v>
      </c>
    </row>
    <row r="454" spans="1:29" ht="15" customHeight="1" x14ac:dyDescent="0.35">
      <c r="A454" s="35">
        <v>452</v>
      </c>
      <c r="B454" s="290" t="str">
        <f t="shared" si="114"/>
        <v>B.6.04</v>
      </c>
      <c r="C454" s="298" t="s">
        <v>124</v>
      </c>
      <c r="D454" s="35">
        <v>6</v>
      </c>
      <c r="E454" s="35">
        <v>4</v>
      </c>
      <c r="G454" s="300" t="s">
        <v>568</v>
      </c>
      <c r="H454" s="301">
        <v>3</v>
      </c>
      <c r="I454" s="297" t="str">
        <f t="shared" si="105"/>
        <v/>
      </c>
      <c r="J454" s="35" t="str">
        <f t="shared" si="106"/>
        <v/>
      </c>
      <c r="K454" s="35" t="str">
        <f t="shared" si="107"/>
        <v/>
      </c>
      <c r="L454" s="35" t="str">
        <f t="shared" si="108"/>
        <v/>
      </c>
      <c r="M454" s="35">
        <f t="shared" si="109"/>
        <v>5</v>
      </c>
      <c r="N454" s="35" t="str">
        <f t="shared" si="110"/>
        <v/>
      </c>
      <c r="O454" s="297">
        <f t="shared" si="113"/>
        <v>5</v>
      </c>
      <c r="Q454" s="35" t="str">
        <f t="shared" si="111"/>
        <v>04</v>
      </c>
      <c r="R454" s="290" t="str">
        <f t="shared" si="112"/>
        <v>B.6.04</v>
      </c>
      <c r="AB454" s="35" t="s">
        <v>126</v>
      </c>
      <c r="AC454" s="35">
        <f t="shared" si="115"/>
        <v>3</v>
      </c>
    </row>
    <row r="455" spans="1:29" ht="15" customHeight="1" x14ac:dyDescent="0.35">
      <c r="A455" s="35">
        <v>453</v>
      </c>
      <c r="B455" s="290" t="str">
        <f t="shared" si="114"/>
        <v>B.6.05</v>
      </c>
      <c r="C455" s="298" t="s">
        <v>124</v>
      </c>
      <c r="D455" s="35">
        <v>6</v>
      </c>
      <c r="E455" s="35">
        <v>5</v>
      </c>
      <c r="G455" s="300" t="s">
        <v>569</v>
      </c>
      <c r="H455" s="301">
        <v>3</v>
      </c>
      <c r="I455" s="297" t="str">
        <f t="shared" si="105"/>
        <v/>
      </c>
      <c r="J455" s="35" t="str">
        <f t="shared" si="106"/>
        <v/>
      </c>
      <c r="K455" s="35" t="str">
        <f t="shared" si="107"/>
        <v/>
      </c>
      <c r="L455" s="35" t="str">
        <f t="shared" si="108"/>
        <v/>
      </c>
      <c r="M455" s="35">
        <f t="shared" si="109"/>
        <v>5</v>
      </c>
      <c r="N455" s="35" t="str">
        <f t="shared" si="110"/>
        <v/>
      </c>
      <c r="O455" s="297">
        <f t="shared" si="113"/>
        <v>5</v>
      </c>
      <c r="Q455" s="35" t="str">
        <f t="shared" si="111"/>
        <v>05</v>
      </c>
      <c r="R455" s="290" t="str">
        <f t="shared" si="112"/>
        <v>B.6.05</v>
      </c>
      <c r="AB455" s="35" t="s">
        <v>126</v>
      </c>
      <c r="AC455" s="35">
        <f t="shared" si="115"/>
        <v>3</v>
      </c>
    </row>
    <row r="456" spans="1:29" ht="15" customHeight="1" x14ac:dyDescent="0.35">
      <c r="A456" s="35">
        <v>454</v>
      </c>
      <c r="B456" s="290" t="str">
        <f t="shared" si="114"/>
        <v>B.6</v>
      </c>
      <c r="C456" s="298" t="s">
        <v>124</v>
      </c>
      <c r="D456" s="35">
        <v>6</v>
      </c>
      <c r="G456" s="300" t="s">
        <v>252</v>
      </c>
      <c r="H456" s="301">
        <v>3</v>
      </c>
      <c r="I456" s="297" t="str">
        <f t="shared" si="105"/>
        <v/>
      </c>
      <c r="J456" s="35">
        <f t="shared" si="106"/>
        <v>2</v>
      </c>
      <c r="K456" s="35" t="str">
        <f t="shared" si="107"/>
        <v/>
      </c>
      <c r="L456" s="35" t="str">
        <f t="shared" si="108"/>
        <v/>
      </c>
      <c r="M456" s="35" t="str">
        <f t="shared" si="109"/>
        <v/>
      </c>
      <c r="N456" s="35" t="str">
        <f t="shared" si="110"/>
        <v/>
      </c>
      <c r="O456" s="297">
        <f t="shared" si="113"/>
        <v>2</v>
      </c>
      <c r="Q456" s="35" t="str">
        <f t="shared" si="111"/>
        <v/>
      </c>
      <c r="R456" s="290" t="str">
        <f t="shared" si="112"/>
        <v>B.6</v>
      </c>
      <c r="AB456" s="35" t="s">
        <v>126</v>
      </c>
      <c r="AC456" s="35">
        <f t="shared" si="115"/>
        <v>3</v>
      </c>
    </row>
    <row r="457" spans="1:29" ht="15" customHeight="1" x14ac:dyDescent="0.35">
      <c r="A457" s="35">
        <v>455</v>
      </c>
      <c r="B457" s="290" t="str">
        <f t="shared" si="114"/>
        <v>B.6</v>
      </c>
      <c r="C457" s="298" t="s">
        <v>124</v>
      </c>
      <c r="D457" s="35">
        <v>6</v>
      </c>
      <c r="G457" s="300" t="s">
        <v>271</v>
      </c>
      <c r="H457" s="301">
        <v>3</v>
      </c>
      <c r="I457" s="297" t="str">
        <f t="shared" si="105"/>
        <v/>
      </c>
      <c r="J457" s="35">
        <f t="shared" si="106"/>
        <v>2</v>
      </c>
      <c r="K457" s="35" t="str">
        <f t="shared" si="107"/>
        <v/>
      </c>
      <c r="L457" s="35" t="str">
        <f t="shared" si="108"/>
        <v/>
      </c>
      <c r="M457" s="35" t="str">
        <f t="shared" si="109"/>
        <v/>
      </c>
      <c r="N457" s="35" t="str">
        <f t="shared" si="110"/>
        <v/>
      </c>
      <c r="O457" s="297">
        <f t="shared" si="113"/>
        <v>2</v>
      </c>
      <c r="Q457" s="35" t="str">
        <f t="shared" si="111"/>
        <v/>
      </c>
      <c r="R457" s="290" t="str">
        <f t="shared" si="112"/>
        <v>B.6</v>
      </c>
      <c r="AB457" s="35" t="s">
        <v>126</v>
      </c>
      <c r="AC457" s="35">
        <f t="shared" si="115"/>
        <v>3</v>
      </c>
    </row>
    <row r="458" spans="1:29" ht="15" customHeight="1" x14ac:dyDescent="0.35">
      <c r="A458" s="35">
        <v>456</v>
      </c>
      <c r="B458" s="290" t="str">
        <f t="shared" si="114"/>
        <v>B.6</v>
      </c>
      <c r="C458" s="298" t="s">
        <v>124</v>
      </c>
      <c r="D458" s="35">
        <v>6</v>
      </c>
      <c r="G458" s="300" t="s">
        <v>363</v>
      </c>
      <c r="H458" s="301">
        <v>3</v>
      </c>
      <c r="I458" s="297" t="str">
        <f t="shared" si="105"/>
        <v/>
      </c>
      <c r="J458" s="35">
        <f t="shared" si="106"/>
        <v>2</v>
      </c>
      <c r="K458" s="35" t="str">
        <f t="shared" si="107"/>
        <v/>
      </c>
      <c r="L458" s="35" t="str">
        <f t="shared" si="108"/>
        <v/>
      </c>
      <c r="M458" s="35" t="str">
        <f t="shared" si="109"/>
        <v/>
      </c>
      <c r="N458" s="35" t="str">
        <f t="shared" si="110"/>
        <v/>
      </c>
      <c r="O458" s="297">
        <f t="shared" si="113"/>
        <v>2</v>
      </c>
      <c r="Q458" s="35" t="str">
        <f t="shared" si="111"/>
        <v/>
      </c>
      <c r="R458" s="290" t="str">
        <f t="shared" si="112"/>
        <v>B.6</v>
      </c>
      <c r="AB458" s="35" t="s">
        <v>126</v>
      </c>
      <c r="AC458" s="35">
        <f t="shared" si="115"/>
        <v>3</v>
      </c>
    </row>
    <row r="459" spans="1:29" ht="15" customHeight="1" x14ac:dyDescent="0.35">
      <c r="A459" s="35">
        <v>457</v>
      </c>
      <c r="B459" s="290" t="str">
        <f t="shared" si="114"/>
        <v>B.6</v>
      </c>
      <c r="C459" s="298" t="s">
        <v>124</v>
      </c>
      <c r="D459" s="35">
        <v>6</v>
      </c>
      <c r="G459" s="300" t="s">
        <v>364</v>
      </c>
      <c r="H459" s="301">
        <v>3</v>
      </c>
      <c r="I459" s="297" t="str">
        <f t="shared" si="105"/>
        <v/>
      </c>
      <c r="J459" s="35">
        <f t="shared" si="106"/>
        <v>2</v>
      </c>
      <c r="K459" s="35" t="str">
        <f t="shared" si="107"/>
        <v/>
      </c>
      <c r="L459" s="35" t="str">
        <f t="shared" si="108"/>
        <v/>
      </c>
      <c r="M459" s="35" t="str">
        <f t="shared" si="109"/>
        <v/>
      </c>
      <c r="N459" s="35" t="str">
        <f t="shared" si="110"/>
        <v/>
      </c>
      <c r="O459" s="297">
        <f t="shared" si="113"/>
        <v>2</v>
      </c>
      <c r="Q459" s="35" t="str">
        <f t="shared" si="111"/>
        <v/>
      </c>
      <c r="R459" s="290" t="str">
        <f t="shared" si="112"/>
        <v>B.6</v>
      </c>
      <c r="AB459" s="35" t="s">
        <v>126</v>
      </c>
      <c r="AC459" s="35">
        <f t="shared" si="115"/>
        <v>3</v>
      </c>
    </row>
    <row r="460" spans="1:29" ht="15" customHeight="1" x14ac:dyDescent="0.35">
      <c r="A460" s="35">
        <v>458</v>
      </c>
      <c r="B460" s="290" t="str">
        <f t="shared" si="114"/>
        <v>B.6</v>
      </c>
      <c r="C460" s="298" t="s">
        <v>124</v>
      </c>
      <c r="D460" s="35">
        <v>6</v>
      </c>
      <c r="G460" s="300" t="s">
        <v>365</v>
      </c>
      <c r="H460" s="301">
        <v>3</v>
      </c>
      <c r="I460" s="297" t="str">
        <f t="shared" ref="I460:I491" si="116">IF(AND(LEN(C460)=1,LEN(D460)=0),1,"")</f>
        <v/>
      </c>
      <c r="J460" s="35">
        <f t="shared" ref="J460:J491" si="117">IF(AND(LEN(C460)=1,LEN(D460)=1,LEN(E460)=0,LEN(F460)=0),2,"")</f>
        <v>2</v>
      </c>
      <c r="K460" s="35" t="str">
        <f t="shared" ref="K460:K491" si="118">IF(AND(LEN(C460)=0,LEN(E460)=0),3,"")</f>
        <v/>
      </c>
      <c r="L460" s="35" t="str">
        <f t="shared" ref="L460:L491" si="119">IF(AND(LEN(C460)&gt;0,LEN(D460&gt;0),LEN(E460)&gt;0,LEN(F460)=0,H460="N/A"),4,"")</f>
        <v/>
      </c>
      <c r="M460" s="35" t="str">
        <f t="shared" ref="M460:M491" si="120">IF(AND(LEN(C460)&gt;0,LEN(D460&gt;0),LEN(E460)&gt;0,LEN(F460)=0,H460&gt;0,H460&lt;6),5,"")</f>
        <v/>
      </c>
      <c r="N460" s="35" t="str">
        <f t="shared" ref="N460:N491" si="121">IF(AND(LEN(C460)&gt;0,LEN(D460&gt;0),LEN(E460)&gt;0,LEN(F460)&gt;0,H460&gt;0,H460&lt;6),6,"")</f>
        <v/>
      </c>
      <c r="O460" s="297">
        <f t="shared" si="113"/>
        <v>2</v>
      </c>
      <c r="Q460" s="35" t="str">
        <f t="shared" ref="Q460:Q491" si="122">IF(LEN(E460)&gt;0,TEXT(E460,"00"),"")</f>
        <v/>
      </c>
      <c r="R460" s="290" t="str">
        <f t="shared" ref="R460:R491" si="123">IF(O460=1,C460,IF(O460=2,C460&amp;"."&amp;D460,IF(O460=3,"",IF(O460=4,C460&amp;"."&amp;D460&amp;"."&amp;Q460,IF(O460=5,C460&amp;"."&amp;D460&amp;"."&amp;Q460,IF(O460=6,C460&amp;"."&amp;D460&amp;"."&amp;Q460&amp;F460,""))))))</f>
        <v>B.6</v>
      </c>
      <c r="AB460" s="35" t="s">
        <v>126</v>
      </c>
      <c r="AC460" s="35">
        <f t="shared" si="115"/>
        <v>3</v>
      </c>
    </row>
    <row r="461" spans="1:29" ht="15" customHeight="1" x14ac:dyDescent="0.35">
      <c r="A461" s="35">
        <v>459</v>
      </c>
      <c r="B461" s="290" t="str">
        <f t="shared" si="114"/>
        <v>B.6</v>
      </c>
      <c r="C461" s="298" t="s">
        <v>124</v>
      </c>
      <c r="D461" s="35">
        <v>6</v>
      </c>
      <c r="G461" s="35" t="s">
        <v>366</v>
      </c>
      <c r="H461" s="301">
        <v>3</v>
      </c>
      <c r="I461" s="297" t="str">
        <f t="shared" si="116"/>
        <v/>
      </c>
      <c r="J461" s="35">
        <f t="shared" si="117"/>
        <v>2</v>
      </c>
      <c r="K461" s="35" t="str">
        <f t="shared" si="118"/>
        <v/>
      </c>
      <c r="L461" s="35" t="str">
        <f t="shared" si="119"/>
        <v/>
      </c>
      <c r="M461" s="35" t="str">
        <f t="shared" si="120"/>
        <v/>
      </c>
      <c r="N461" s="35" t="str">
        <f t="shared" si="121"/>
        <v/>
      </c>
      <c r="O461" s="297">
        <f t="shared" si="113"/>
        <v>2</v>
      </c>
      <c r="Q461" s="35" t="str">
        <f t="shared" si="122"/>
        <v/>
      </c>
      <c r="R461" s="290" t="str">
        <f t="shared" si="123"/>
        <v>B.6</v>
      </c>
      <c r="AB461" s="35" t="s">
        <v>126</v>
      </c>
      <c r="AC461" s="35">
        <f t="shared" si="115"/>
        <v>3</v>
      </c>
    </row>
    <row r="462" spans="1:29" ht="15" customHeight="1" x14ac:dyDescent="0.35">
      <c r="A462" s="35">
        <v>460</v>
      </c>
      <c r="B462" s="290" t="str">
        <f t="shared" si="114"/>
        <v>B.6</v>
      </c>
      <c r="C462" s="298" t="s">
        <v>124</v>
      </c>
      <c r="D462" s="35">
        <v>6</v>
      </c>
      <c r="G462" s="299" t="s">
        <v>367</v>
      </c>
      <c r="H462" s="301">
        <v>3</v>
      </c>
      <c r="I462" s="297" t="str">
        <f t="shared" si="116"/>
        <v/>
      </c>
      <c r="J462" s="35">
        <f t="shared" si="117"/>
        <v>2</v>
      </c>
      <c r="K462" s="35" t="str">
        <f t="shared" si="118"/>
        <v/>
      </c>
      <c r="L462" s="35" t="str">
        <f t="shared" si="119"/>
        <v/>
      </c>
      <c r="M462" s="35" t="str">
        <f t="shared" si="120"/>
        <v/>
      </c>
      <c r="N462" s="35" t="str">
        <f t="shared" si="121"/>
        <v/>
      </c>
      <c r="O462" s="297">
        <f t="shared" si="113"/>
        <v>2</v>
      </c>
      <c r="Q462" s="35" t="str">
        <f t="shared" si="122"/>
        <v/>
      </c>
      <c r="R462" s="290" t="str">
        <f t="shared" si="123"/>
        <v>B.6</v>
      </c>
      <c r="AB462" s="35" t="s">
        <v>126</v>
      </c>
      <c r="AC462" s="35">
        <f t="shared" si="115"/>
        <v>3</v>
      </c>
    </row>
    <row r="463" spans="1:29" ht="15" customHeight="1" x14ac:dyDescent="0.35">
      <c r="A463" s="35">
        <v>461</v>
      </c>
      <c r="B463" s="290" t="str">
        <f t="shared" si="114"/>
        <v>B.6</v>
      </c>
      <c r="C463" s="298" t="s">
        <v>124</v>
      </c>
      <c r="D463" s="35">
        <v>6</v>
      </c>
      <c r="G463" s="299" t="s">
        <v>368</v>
      </c>
      <c r="H463" s="301">
        <v>3</v>
      </c>
      <c r="I463" s="297" t="str">
        <f t="shared" si="116"/>
        <v/>
      </c>
      <c r="J463" s="35">
        <f t="shared" si="117"/>
        <v>2</v>
      </c>
      <c r="K463" s="35" t="str">
        <f t="shared" si="118"/>
        <v/>
      </c>
      <c r="L463" s="35" t="str">
        <f t="shared" si="119"/>
        <v/>
      </c>
      <c r="M463" s="35" t="str">
        <f t="shared" si="120"/>
        <v/>
      </c>
      <c r="N463" s="35" t="str">
        <f t="shared" si="121"/>
        <v/>
      </c>
      <c r="O463" s="297">
        <f t="shared" si="113"/>
        <v>2</v>
      </c>
      <c r="Q463" s="35" t="str">
        <f t="shared" si="122"/>
        <v/>
      </c>
      <c r="R463" s="290" t="str">
        <f t="shared" si="123"/>
        <v>B.6</v>
      </c>
      <c r="AB463" s="35" t="s">
        <v>126</v>
      </c>
      <c r="AC463" s="35">
        <f t="shared" si="115"/>
        <v>3</v>
      </c>
    </row>
    <row r="464" spans="1:29" ht="15" customHeight="1" x14ac:dyDescent="0.35">
      <c r="A464" s="35">
        <v>462</v>
      </c>
      <c r="B464" s="290" t="str">
        <f t="shared" si="114"/>
        <v>B.6</v>
      </c>
      <c r="C464" s="298" t="s">
        <v>124</v>
      </c>
      <c r="D464" s="35">
        <v>6</v>
      </c>
      <c r="G464" s="300" t="s">
        <v>128</v>
      </c>
      <c r="H464" s="301">
        <v>3</v>
      </c>
      <c r="I464" s="297" t="str">
        <f t="shared" si="116"/>
        <v/>
      </c>
      <c r="J464" s="35">
        <f t="shared" si="117"/>
        <v>2</v>
      </c>
      <c r="K464" s="35" t="str">
        <f t="shared" si="118"/>
        <v/>
      </c>
      <c r="L464" s="35" t="str">
        <f t="shared" si="119"/>
        <v/>
      </c>
      <c r="M464" s="35" t="str">
        <f t="shared" si="120"/>
        <v/>
      </c>
      <c r="N464" s="35" t="str">
        <f t="shared" si="121"/>
        <v/>
      </c>
      <c r="O464" s="297">
        <f t="shared" si="113"/>
        <v>2</v>
      </c>
      <c r="Q464" s="35" t="str">
        <f t="shared" si="122"/>
        <v/>
      </c>
      <c r="R464" s="290" t="str">
        <f t="shared" si="123"/>
        <v>B.6</v>
      </c>
      <c r="AB464" s="35" t="s">
        <v>126</v>
      </c>
      <c r="AC464" s="35">
        <f t="shared" si="115"/>
        <v>3</v>
      </c>
    </row>
    <row r="465" spans="1:29" ht="15" customHeight="1" x14ac:dyDescent="0.35">
      <c r="A465" s="35">
        <v>463</v>
      </c>
      <c r="B465" s="290" t="str">
        <f t="shared" si="114"/>
        <v>B.6</v>
      </c>
      <c r="C465" s="298" t="s">
        <v>124</v>
      </c>
      <c r="D465" s="35">
        <v>6</v>
      </c>
      <c r="G465" s="300" t="s">
        <v>369</v>
      </c>
      <c r="H465" s="301">
        <v>3</v>
      </c>
      <c r="I465" s="297" t="str">
        <f t="shared" si="116"/>
        <v/>
      </c>
      <c r="J465" s="35">
        <f t="shared" si="117"/>
        <v>2</v>
      </c>
      <c r="K465" s="35" t="str">
        <f t="shared" si="118"/>
        <v/>
      </c>
      <c r="L465" s="35" t="str">
        <f t="shared" si="119"/>
        <v/>
      </c>
      <c r="M465" s="35" t="str">
        <f t="shared" si="120"/>
        <v/>
      </c>
      <c r="N465" s="35" t="str">
        <f t="shared" si="121"/>
        <v/>
      </c>
      <c r="O465" s="297">
        <f t="shared" si="113"/>
        <v>2</v>
      </c>
      <c r="Q465" s="35" t="str">
        <f t="shared" si="122"/>
        <v/>
      </c>
      <c r="R465" s="290" t="str">
        <f t="shared" si="123"/>
        <v>B.6</v>
      </c>
      <c r="AB465" s="35" t="s">
        <v>126</v>
      </c>
      <c r="AC465" s="35">
        <f t="shared" si="115"/>
        <v>3</v>
      </c>
    </row>
    <row r="466" spans="1:29" ht="15" customHeight="1" x14ac:dyDescent="0.35">
      <c r="A466" s="35">
        <v>464</v>
      </c>
      <c r="B466" s="290" t="str">
        <f t="shared" si="114"/>
        <v>B.6</v>
      </c>
      <c r="C466" s="298" t="s">
        <v>124</v>
      </c>
      <c r="D466" s="35">
        <v>6</v>
      </c>
      <c r="G466" s="300" t="s">
        <v>370</v>
      </c>
      <c r="H466" s="301">
        <v>3</v>
      </c>
      <c r="I466" s="297" t="str">
        <f t="shared" si="116"/>
        <v/>
      </c>
      <c r="J466" s="35">
        <f t="shared" si="117"/>
        <v>2</v>
      </c>
      <c r="K466" s="35" t="str">
        <f t="shared" si="118"/>
        <v/>
      </c>
      <c r="L466" s="35" t="str">
        <f t="shared" si="119"/>
        <v/>
      </c>
      <c r="M466" s="35" t="str">
        <f t="shared" si="120"/>
        <v/>
      </c>
      <c r="N466" s="35" t="str">
        <f t="shared" si="121"/>
        <v/>
      </c>
      <c r="O466" s="297">
        <f t="shared" si="113"/>
        <v>2</v>
      </c>
      <c r="Q466" s="35" t="str">
        <f t="shared" si="122"/>
        <v/>
      </c>
      <c r="R466" s="290" t="str">
        <f t="shared" si="123"/>
        <v>B.6</v>
      </c>
      <c r="AB466" s="35" t="s">
        <v>126</v>
      </c>
      <c r="AC466" s="35">
        <f t="shared" si="115"/>
        <v>3</v>
      </c>
    </row>
    <row r="467" spans="1:29" ht="15" customHeight="1" x14ac:dyDescent="0.35">
      <c r="A467" s="35">
        <v>465</v>
      </c>
      <c r="B467" s="290" t="str">
        <f t="shared" si="114"/>
        <v>B.6</v>
      </c>
      <c r="C467" s="298" t="s">
        <v>124</v>
      </c>
      <c r="D467" s="35">
        <v>6</v>
      </c>
      <c r="G467" s="300" t="s">
        <v>129</v>
      </c>
      <c r="H467" s="301">
        <v>3</v>
      </c>
      <c r="I467" s="297" t="str">
        <f t="shared" si="116"/>
        <v/>
      </c>
      <c r="J467" s="35">
        <f t="shared" si="117"/>
        <v>2</v>
      </c>
      <c r="K467" s="35" t="str">
        <f t="shared" si="118"/>
        <v/>
      </c>
      <c r="L467" s="35" t="str">
        <f t="shared" si="119"/>
        <v/>
      </c>
      <c r="M467" s="35" t="str">
        <f t="shared" si="120"/>
        <v/>
      </c>
      <c r="N467" s="35" t="str">
        <f t="shared" si="121"/>
        <v/>
      </c>
      <c r="O467" s="297">
        <f t="shared" ref="O467:O473" si="124">SUM(I467:N467)</f>
        <v>2</v>
      </c>
      <c r="Q467" s="35" t="str">
        <f t="shared" si="122"/>
        <v/>
      </c>
      <c r="R467" s="290" t="str">
        <f t="shared" si="123"/>
        <v>B.6</v>
      </c>
      <c r="AB467" s="35" t="s">
        <v>126</v>
      </c>
      <c r="AC467" s="35">
        <f t="shared" si="115"/>
        <v>3</v>
      </c>
    </row>
    <row r="468" spans="1:29" ht="15" customHeight="1" x14ac:dyDescent="0.35">
      <c r="A468" s="35">
        <v>466</v>
      </c>
      <c r="B468" s="290" t="str">
        <f t="shared" si="114"/>
        <v>B.6</v>
      </c>
      <c r="C468" s="298" t="s">
        <v>124</v>
      </c>
      <c r="D468" s="35">
        <v>6</v>
      </c>
      <c r="G468" s="300" t="s">
        <v>130</v>
      </c>
      <c r="H468" s="301">
        <v>3</v>
      </c>
      <c r="I468" s="297" t="str">
        <f t="shared" si="116"/>
        <v/>
      </c>
      <c r="J468" s="35">
        <f t="shared" si="117"/>
        <v>2</v>
      </c>
      <c r="K468" s="35" t="str">
        <f t="shared" si="118"/>
        <v/>
      </c>
      <c r="L468" s="35" t="str">
        <f t="shared" si="119"/>
        <v/>
      </c>
      <c r="M468" s="35" t="str">
        <f t="shared" si="120"/>
        <v/>
      </c>
      <c r="N468" s="35" t="str">
        <f t="shared" si="121"/>
        <v/>
      </c>
      <c r="O468" s="297">
        <f t="shared" ref="O468" si="125">SUM(I468:N468)</f>
        <v>2</v>
      </c>
      <c r="Q468" s="35" t="str">
        <f t="shared" si="122"/>
        <v/>
      </c>
      <c r="R468" s="290" t="str">
        <f t="shared" si="123"/>
        <v>B.6</v>
      </c>
      <c r="AB468" s="35" t="s">
        <v>126</v>
      </c>
      <c r="AC468" s="35">
        <f t="shared" si="115"/>
        <v>3</v>
      </c>
    </row>
    <row r="469" spans="1:29" ht="15" customHeight="1" x14ac:dyDescent="0.35">
      <c r="A469" s="35">
        <v>467</v>
      </c>
      <c r="B469" s="290" t="str">
        <f t="shared" si="114"/>
        <v>B.6</v>
      </c>
      <c r="C469" s="298" t="s">
        <v>124</v>
      </c>
      <c r="D469" s="35">
        <v>6</v>
      </c>
      <c r="G469" s="299" t="s">
        <v>371</v>
      </c>
      <c r="H469" s="301">
        <v>3</v>
      </c>
      <c r="I469" s="297" t="str">
        <f t="shared" si="116"/>
        <v/>
      </c>
      <c r="J469" s="35">
        <f t="shared" si="117"/>
        <v>2</v>
      </c>
      <c r="K469" s="35" t="str">
        <f t="shared" si="118"/>
        <v/>
      </c>
      <c r="L469" s="35" t="str">
        <f t="shared" si="119"/>
        <v/>
      </c>
      <c r="M469" s="35" t="str">
        <f t="shared" si="120"/>
        <v/>
      </c>
      <c r="N469" s="35" t="str">
        <f t="shared" si="121"/>
        <v/>
      </c>
      <c r="O469" s="297">
        <f t="shared" si="124"/>
        <v>2</v>
      </c>
      <c r="Q469" s="35" t="str">
        <f t="shared" si="122"/>
        <v/>
      </c>
      <c r="R469" s="290" t="str">
        <f t="shared" si="123"/>
        <v>B.6</v>
      </c>
      <c r="AB469" s="35" t="s">
        <v>126</v>
      </c>
      <c r="AC469" s="35">
        <f t="shared" si="115"/>
        <v>3</v>
      </c>
    </row>
    <row r="470" spans="1:29" ht="15" customHeight="1" x14ac:dyDescent="0.35">
      <c r="A470" s="35">
        <v>468</v>
      </c>
      <c r="B470" s="290" t="str">
        <f t="shared" si="114"/>
        <v>B.6</v>
      </c>
      <c r="C470" s="298" t="s">
        <v>124</v>
      </c>
      <c r="D470" s="35">
        <v>6</v>
      </c>
      <c r="G470" s="300" t="s">
        <v>391</v>
      </c>
      <c r="H470" s="301">
        <v>3</v>
      </c>
      <c r="I470" s="297" t="str">
        <f t="shared" si="116"/>
        <v/>
      </c>
      <c r="J470" s="35">
        <f t="shared" si="117"/>
        <v>2</v>
      </c>
      <c r="K470" s="35" t="str">
        <f t="shared" si="118"/>
        <v/>
      </c>
      <c r="L470" s="35" t="str">
        <f t="shared" si="119"/>
        <v/>
      </c>
      <c r="M470" s="35" t="str">
        <f t="shared" si="120"/>
        <v/>
      </c>
      <c r="N470" s="35" t="str">
        <f t="shared" si="121"/>
        <v/>
      </c>
      <c r="O470" s="297">
        <f t="shared" si="124"/>
        <v>2</v>
      </c>
      <c r="Q470" s="35" t="str">
        <f t="shared" si="122"/>
        <v/>
      </c>
      <c r="R470" s="290" t="str">
        <f t="shared" si="123"/>
        <v>B.6</v>
      </c>
      <c r="AB470" s="35" t="s">
        <v>126</v>
      </c>
      <c r="AC470" s="35">
        <f t="shared" si="115"/>
        <v>3</v>
      </c>
    </row>
    <row r="471" spans="1:29" ht="15" customHeight="1" x14ac:dyDescent="0.35">
      <c r="A471" s="35">
        <v>469</v>
      </c>
      <c r="B471" s="290" t="str">
        <f t="shared" si="114"/>
        <v>B.6</v>
      </c>
      <c r="C471" s="298" t="s">
        <v>124</v>
      </c>
      <c r="D471" s="35">
        <v>6</v>
      </c>
      <c r="G471" s="300" t="s">
        <v>372</v>
      </c>
      <c r="H471" s="301">
        <v>3</v>
      </c>
      <c r="I471" s="297" t="str">
        <f t="shared" si="116"/>
        <v/>
      </c>
      <c r="J471" s="35">
        <f t="shared" si="117"/>
        <v>2</v>
      </c>
      <c r="K471" s="35" t="str">
        <f t="shared" si="118"/>
        <v/>
      </c>
      <c r="L471" s="35" t="str">
        <f t="shared" si="119"/>
        <v/>
      </c>
      <c r="M471" s="35" t="str">
        <f t="shared" si="120"/>
        <v/>
      </c>
      <c r="N471" s="35" t="str">
        <f t="shared" si="121"/>
        <v/>
      </c>
      <c r="O471" s="297">
        <f t="shared" si="124"/>
        <v>2</v>
      </c>
      <c r="Q471" s="35" t="str">
        <f t="shared" si="122"/>
        <v/>
      </c>
      <c r="R471" s="290" t="str">
        <f t="shared" si="123"/>
        <v>B.6</v>
      </c>
      <c r="AB471" s="35" t="s">
        <v>126</v>
      </c>
      <c r="AC471" s="35">
        <f t="shared" si="115"/>
        <v>3</v>
      </c>
    </row>
    <row r="472" spans="1:29" ht="15" customHeight="1" x14ac:dyDescent="0.35">
      <c r="A472" s="35">
        <v>470</v>
      </c>
      <c r="B472" s="290" t="str">
        <f t="shared" si="114"/>
        <v>B.6</v>
      </c>
      <c r="C472" s="298" t="s">
        <v>124</v>
      </c>
      <c r="D472" s="35">
        <v>6</v>
      </c>
      <c r="G472" s="300" t="s">
        <v>373</v>
      </c>
      <c r="H472" s="301">
        <v>3</v>
      </c>
      <c r="I472" s="297" t="str">
        <f t="shared" si="116"/>
        <v/>
      </c>
      <c r="J472" s="35">
        <f t="shared" si="117"/>
        <v>2</v>
      </c>
      <c r="K472" s="35" t="str">
        <f t="shared" si="118"/>
        <v/>
      </c>
      <c r="L472" s="35" t="str">
        <f t="shared" si="119"/>
        <v/>
      </c>
      <c r="M472" s="35" t="str">
        <f t="shared" si="120"/>
        <v/>
      </c>
      <c r="N472" s="35" t="str">
        <f t="shared" si="121"/>
        <v/>
      </c>
      <c r="O472" s="297">
        <f t="shared" si="124"/>
        <v>2</v>
      </c>
      <c r="Q472" s="35" t="str">
        <f t="shared" si="122"/>
        <v/>
      </c>
      <c r="R472" s="290" t="str">
        <f t="shared" si="123"/>
        <v>B.6</v>
      </c>
      <c r="AB472" s="35" t="s">
        <v>126</v>
      </c>
      <c r="AC472" s="35">
        <f t="shared" si="115"/>
        <v>3</v>
      </c>
    </row>
    <row r="473" spans="1:29" ht="15" customHeight="1" x14ac:dyDescent="0.35">
      <c r="A473" s="35">
        <v>471</v>
      </c>
      <c r="B473" s="290" t="str">
        <f t="shared" si="114"/>
        <v>B.6</v>
      </c>
      <c r="C473" s="298" t="s">
        <v>124</v>
      </c>
      <c r="D473" s="35">
        <v>6</v>
      </c>
      <c r="G473" s="300" t="s">
        <v>374</v>
      </c>
      <c r="H473" s="301">
        <v>3</v>
      </c>
      <c r="I473" s="297" t="str">
        <f t="shared" si="116"/>
        <v/>
      </c>
      <c r="J473" s="35">
        <f t="shared" si="117"/>
        <v>2</v>
      </c>
      <c r="K473" s="35" t="str">
        <f t="shared" si="118"/>
        <v/>
      </c>
      <c r="L473" s="35" t="str">
        <f t="shared" si="119"/>
        <v/>
      </c>
      <c r="M473" s="35" t="str">
        <f t="shared" si="120"/>
        <v/>
      </c>
      <c r="N473" s="35" t="str">
        <f t="shared" si="121"/>
        <v/>
      </c>
      <c r="O473" s="297">
        <f t="shared" si="124"/>
        <v>2</v>
      </c>
      <c r="Q473" s="35" t="str">
        <f t="shared" si="122"/>
        <v/>
      </c>
      <c r="R473" s="290" t="str">
        <f t="shared" si="123"/>
        <v>B.6</v>
      </c>
      <c r="AB473" s="35" t="s">
        <v>126</v>
      </c>
      <c r="AC473" s="35">
        <f t="shared" si="115"/>
        <v>3</v>
      </c>
    </row>
    <row r="474" spans="1:29" ht="15" customHeight="1" x14ac:dyDescent="0.35">
      <c r="A474" s="35">
        <v>472</v>
      </c>
      <c r="B474" s="290" t="str">
        <f t="shared" si="114"/>
        <v>B.6</v>
      </c>
      <c r="C474" s="298" t="s">
        <v>124</v>
      </c>
      <c r="D474" s="35">
        <v>6</v>
      </c>
      <c r="G474" s="300" t="s">
        <v>375</v>
      </c>
      <c r="H474" s="301">
        <v>3</v>
      </c>
      <c r="I474" s="297" t="str">
        <f t="shared" si="116"/>
        <v/>
      </c>
      <c r="J474" s="35">
        <f t="shared" si="117"/>
        <v>2</v>
      </c>
      <c r="K474" s="35" t="str">
        <f t="shared" si="118"/>
        <v/>
      </c>
      <c r="L474" s="35" t="str">
        <f t="shared" si="119"/>
        <v/>
      </c>
      <c r="M474" s="35" t="str">
        <f t="shared" si="120"/>
        <v/>
      </c>
      <c r="N474" s="35" t="str">
        <f t="shared" si="121"/>
        <v/>
      </c>
      <c r="O474" s="297">
        <f t="shared" ref="O474:O537" si="126">SUM(I474:N474)</f>
        <v>2</v>
      </c>
      <c r="Q474" s="35" t="str">
        <f t="shared" si="122"/>
        <v/>
      </c>
      <c r="R474" s="290" t="str">
        <f t="shared" si="123"/>
        <v>B.6</v>
      </c>
      <c r="T474" s="35" t="s">
        <v>202</v>
      </c>
      <c r="AB474" s="35" t="s">
        <v>126</v>
      </c>
      <c r="AC474" s="35">
        <f t="shared" si="115"/>
        <v>3</v>
      </c>
    </row>
    <row r="475" spans="1:29" ht="15" customHeight="1" x14ac:dyDescent="0.35">
      <c r="A475" s="35">
        <v>473</v>
      </c>
      <c r="B475" s="290" t="str">
        <f t="shared" si="114"/>
        <v>B.6</v>
      </c>
      <c r="C475" s="298" t="s">
        <v>124</v>
      </c>
      <c r="D475" s="35">
        <v>6</v>
      </c>
      <c r="G475" s="300" t="s">
        <v>376</v>
      </c>
      <c r="H475" s="301">
        <v>3</v>
      </c>
      <c r="I475" s="297" t="str">
        <f t="shared" si="116"/>
        <v/>
      </c>
      <c r="J475" s="35">
        <f t="shared" si="117"/>
        <v>2</v>
      </c>
      <c r="K475" s="35" t="str">
        <f t="shared" si="118"/>
        <v/>
      </c>
      <c r="L475" s="35" t="str">
        <f t="shared" si="119"/>
        <v/>
      </c>
      <c r="M475" s="35" t="str">
        <f t="shared" si="120"/>
        <v/>
      </c>
      <c r="N475" s="35" t="str">
        <f t="shared" si="121"/>
        <v/>
      </c>
      <c r="O475" s="297">
        <f t="shared" si="126"/>
        <v>2</v>
      </c>
      <c r="Q475" s="35" t="str">
        <f t="shared" si="122"/>
        <v/>
      </c>
      <c r="R475" s="290" t="str">
        <f t="shared" si="123"/>
        <v>B.6</v>
      </c>
      <c r="AB475" s="35" t="s">
        <v>126</v>
      </c>
      <c r="AC475" s="35">
        <f t="shared" si="115"/>
        <v>3</v>
      </c>
    </row>
    <row r="476" spans="1:29" ht="15" customHeight="1" x14ac:dyDescent="0.35">
      <c r="A476" s="35">
        <v>474</v>
      </c>
      <c r="B476" s="290" t="str">
        <f t="shared" si="114"/>
        <v>B.6</v>
      </c>
      <c r="C476" s="298" t="s">
        <v>124</v>
      </c>
      <c r="D476" s="35">
        <v>6</v>
      </c>
      <c r="G476" s="306" t="s">
        <v>377</v>
      </c>
      <c r="H476" s="301">
        <v>3</v>
      </c>
      <c r="I476" s="297" t="str">
        <f t="shared" si="116"/>
        <v/>
      </c>
      <c r="J476" s="35">
        <f t="shared" si="117"/>
        <v>2</v>
      </c>
      <c r="K476" s="35" t="str">
        <f t="shared" si="118"/>
        <v/>
      </c>
      <c r="L476" s="35" t="str">
        <f t="shared" si="119"/>
        <v/>
      </c>
      <c r="M476" s="35" t="str">
        <f t="shared" si="120"/>
        <v/>
      </c>
      <c r="N476" s="35" t="str">
        <f t="shared" si="121"/>
        <v/>
      </c>
      <c r="O476" s="297">
        <f t="shared" si="126"/>
        <v>2</v>
      </c>
      <c r="Q476" s="35" t="str">
        <f t="shared" si="122"/>
        <v/>
      </c>
      <c r="R476" s="290" t="str">
        <f t="shared" si="123"/>
        <v>B.6</v>
      </c>
      <c r="AB476" s="35" t="s">
        <v>126</v>
      </c>
      <c r="AC476" s="35">
        <f t="shared" si="115"/>
        <v>3</v>
      </c>
    </row>
    <row r="477" spans="1:29" ht="15" customHeight="1" x14ac:dyDescent="0.35">
      <c r="A477" s="35">
        <v>475</v>
      </c>
      <c r="B477" s="290" t="str">
        <f t="shared" si="114"/>
        <v>B.6</v>
      </c>
      <c r="C477" s="298" t="s">
        <v>124</v>
      </c>
      <c r="D477" s="35">
        <v>6</v>
      </c>
      <c r="F477" s="305"/>
      <c r="G477" s="306" t="s">
        <v>378</v>
      </c>
      <c r="H477" s="301">
        <v>3</v>
      </c>
      <c r="I477" s="297" t="str">
        <f t="shared" si="116"/>
        <v/>
      </c>
      <c r="J477" s="35">
        <f t="shared" si="117"/>
        <v>2</v>
      </c>
      <c r="K477" s="35" t="str">
        <f t="shared" si="118"/>
        <v/>
      </c>
      <c r="L477" s="35" t="str">
        <f t="shared" si="119"/>
        <v/>
      </c>
      <c r="M477" s="35" t="str">
        <f t="shared" si="120"/>
        <v/>
      </c>
      <c r="N477" s="35" t="str">
        <f t="shared" si="121"/>
        <v/>
      </c>
      <c r="O477" s="297">
        <f t="shared" si="126"/>
        <v>2</v>
      </c>
      <c r="Q477" s="35" t="str">
        <f t="shared" si="122"/>
        <v/>
      </c>
      <c r="R477" s="290" t="str">
        <f t="shared" si="123"/>
        <v>B.6</v>
      </c>
      <c r="AB477" s="35" t="s">
        <v>126</v>
      </c>
      <c r="AC477" s="35">
        <f t="shared" si="115"/>
        <v>3</v>
      </c>
    </row>
    <row r="478" spans="1:29" ht="15" customHeight="1" x14ac:dyDescent="0.35">
      <c r="A478" s="35">
        <v>476</v>
      </c>
      <c r="B478" s="290" t="str">
        <f t="shared" si="114"/>
        <v>B.6</v>
      </c>
      <c r="C478" s="298" t="s">
        <v>124</v>
      </c>
      <c r="D478" s="35">
        <v>6</v>
      </c>
      <c r="G478" s="300" t="s">
        <v>379</v>
      </c>
      <c r="H478" s="301">
        <v>3</v>
      </c>
      <c r="I478" s="297" t="str">
        <f t="shared" si="116"/>
        <v/>
      </c>
      <c r="J478" s="35">
        <f t="shared" si="117"/>
        <v>2</v>
      </c>
      <c r="K478" s="35" t="str">
        <f t="shared" si="118"/>
        <v/>
      </c>
      <c r="L478" s="35" t="str">
        <f t="shared" si="119"/>
        <v/>
      </c>
      <c r="M478" s="35" t="str">
        <f t="shared" si="120"/>
        <v/>
      </c>
      <c r="N478" s="35" t="str">
        <f t="shared" si="121"/>
        <v/>
      </c>
      <c r="O478" s="297">
        <f t="shared" si="126"/>
        <v>2</v>
      </c>
      <c r="Q478" s="35" t="str">
        <f t="shared" si="122"/>
        <v/>
      </c>
      <c r="R478" s="290" t="str">
        <f t="shared" si="123"/>
        <v>B.6</v>
      </c>
      <c r="AB478" s="35" t="s">
        <v>126</v>
      </c>
      <c r="AC478" s="35">
        <f t="shared" si="115"/>
        <v>3</v>
      </c>
    </row>
    <row r="479" spans="1:29" ht="15" customHeight="1" x14ac:dyDescent="0.35">
      <c r="A479" s="35">
        <v>477</v>
      </c>
      <c r="B479" s="290" t="str">
        <f t="shared" si="114"/>
        <v>B.6</v>
      </c>
      <c r="C479" s="298" t="s">
        <v>124</v>
      </c>
      <c r="D479" s="35">
        <v>6</v>
      </c>
      <c r="G479" s="300" t="s">
        <v>380</v>
      </c>
      <c r="H479" s="301">
        <v>3</v>
      </c>
      <c r="I479" s="297" t="str">
        <f t="shared" si="116"/>
        <v/>
      </c>
      <c r="J479" s="35">
        <f t="shared" si="117"/>
        <v>2</v>
      </c>
      <c r="K479" s="35" t="str">
        <f t="shared" si="118"/>
        <v/>
      </c>
      <c r="L479" s="35" t="str">
        <f t="shared" si="119"/>
        <v/>
      </c>
      <c r="M479" s="35" t="str">
        <f t="shared" si="120"/>
        <v/>
      </c>
      <c r="N479" s="35" t="str">
        <f t="shared" si="121"/>
        <v/>
      </c>
      <c r="O479" s="297">
        <f t="shared" si="126"/>
        <v>2</v>
      </c>
      <c r="Q479" s="35" t="str">
        <f t="shared" si="122"/>
        <v/>
      </c>
      <c r="R479" s="290" t="str">
        <f t="shared" si="123"/>
        <v>B.6</v>
      </c>
      <c r="AB479" s="35" t="s">
        <v>126</v>
      </c>
      <c r="AC479" s="35">
        <f t="shared" si="115"/>
        <v>3</v>
      </c>
    </row>
    <row r="480" spans="1:29" ht="15" customHeight="1" x14ac:dyDescent="0.35">
      <c r="A480" s="35">
        <v>478</v>
      </c>
      <c r="B480" s="290" t="str">
        <f t="shared" si="114"/>
        <v>B.7</v>
      </c>
      <c r="C480" s="298" t="s">
        <v>124</v>
      </c>
      <c r="D480" s="35">
        <v>7</v>
      </c>
      <c r="G480" s="310" t="s">
        <v>381</v>
      </c>
      <c r="I480" s="297" t="str">
        <f t="shared" si="116"/>
        <v/>
      </c>
      <c r="J480" s="35">
        <f t="shared" si="117"/>
        <v>2</v>
      </c>
      <c r="K480" s="35" t="str">
        <f t="shared" si="118"/>
        <v/>
      </c>
      <c r="L480" s="35" t="str">
        <f t="shared" si="119"/>
        <v/>
      </c>
      <c r="M480" s="35" t="str">
        <f t="shared" si="120"/>
        <v/>
      </c>
      <c r="N480" s="35" t="str">
        <f t="shared" si="121"/>
        <v/>
      </c>
      <c r="O480" s="297">
        <f t="shared" si="126"/>
        <v>2</v>
      </c>
      <c r="Q480" s="35" t="str">
        <f t="shared" si="122"/>
        <v/>
      </c>
      <c r="R480" s="290" t="str">
        <f t="shared" si="123"/>
        <v>B.7</v>
      </c>
      <c r="AB480" s="35" t="s">
        <v>126</v>
      </c>
      <c r="AC480" s="35">
        <f t="shared" si="115"/>
        <v>3</v>
      </c>
    </row>
    <row r="481" spans="1:29" ht="15" customHeight="1" x14ac:dyDescent="0.35">
      <c r="A481" s="35">
        <v>479</v>
      </c>
      <c r="B481" s="290" t="str">
        <f t="shared" si="114"/>
        <v/>
      </c>
      <c r="C481" s="298"/>
      <c r="F481" s="35" t="s">
        <v>184</v>
      </c>
      <c r="G481" s="311" t="s">
        <v>570</v>
      </c>
      <c r="I481" s="297" t="str">
        <f t="shared" si="116"/>
        <v/>
      </c>
      <c r="J481" s="35" t="str">
        <f t="shared" si="117"/>
        <v/>
      </c>
      <c r="K481" s="35">
        <f t="shared" si="118"/>
        <v>3</v>
      </c>
      <c r="L481" s="35" t="str">
        <f t="shared" si="119"/>
        <v/>
      </c>
      <c r="M481" s="35" t="str">
        <f t="shared" si="120"/>
        <v/>
      </c>
      <c r="N481" s="35" t="str">
        <f t="shared" si="121"/>
        <v/>
      </c>
      <c r="O481" s="297">
        <f t="shared" si="126"/>
        <v>3</v>
      </c>
      <c r="Q481" s="35" t="str">
        <f t="shared" si="122"/>
        <v/>
      </c>
      <c r="R481" s="290" t="str">
        <f t="shared" si="123"/>
        <v/>
      </c>
      <c r="AB481" s="35" t="s">
        <v>126</v>
      </c>
      <c r="AC481" s="35">
        <f t="shared" si="115"/>
        <v>3</v>
      </c>
    </row>
    <row r="482" spans="1:29" ht="15" customHeight="1" x14ac:dyDescent="0.35">
      <c r="A482" s="35">
        <v>480</v>
      </c>
      <c r="B482" s="290" t="str">
        <f t="shared" si="114"/>
        <v>B.7.01</v>
      </c>
      <c r="C482" s="298" t="s">
        <v>124</v>
      </c>
      <c r="D482" s="35">
        <v>7</v>
      </c>
      <c r="E482" s="35">
        <v>1</v>
      </c>
      <c r="G482" s="299" t="s">
        <v>571</v>
      </c>
      <c r="H482" s="312">
        <v>3</v>
      </c>
      <c r="I482" s="297" t="str">
        <f t="shared" si="116"/>
        <v/>
      </c>
      <c r="J482" s="35" t="str">
        <f t="shared" si="117"/>
        <v/>
      </c>
      <c r="K482" s="35" t="str">
        <f t="shared" si="118"/>
        <v/>
      </c>
      <c r="L482" s="35" t="str">
        <f t="shared" si="119"/>
        <v/>
      </c>
      <c r="M482" s="35">
        <f t="shared" si="120"/>
        <v>5</v>
      </c>
      <c r="N482" s="35" t="str">
        <f t="shared" si="121"/>
        <v/>
      </c>
      <c r="O482" s="297">
        <f t="shared" si="126"/>
        <v>5</v>
      </c>
      <c r="Q482" s="35" t="str">
        <f t="shared" si="122"/>
        <v>01</v>
      </c>
      <c r="R482" s="290" t="str">
        <f t="shared" si="123"/>
        <v>B.7.01</v>
      </c>
      <c r="AB482" s="35" t="s">
        <v>126</v>
      </c>
      <c r="AC482" s="35">
        <f t="shared" si="115"/>
        <v>3</v>
      </c>
    </row>
    <row r="483" spans="1:29" ht="15" customHeight="1" x14ac:dyDescent="0.35">
      <c r="A483" s="35">
        <v>481</v>
      </c>
      <c r="B483" s="290" t="str">
        <f t="shared" si="114"/>
        <v>B.7.02</v>
      </c>
      <c r="C483" s="298" t="s">
        <v>124</v>
      </c>
      <c r="D483" s="35">
        <v>7</v>
      </c>
      <c r="E483" s="35">
        <v>2</v>
      </c>
      <c r="G483" s="299" t="s">
        <v>572</v>
      </c>
      <c r="H483" s="312">
        <v>3</v>
      </c>
      <c r="I483" s="297" t="str">
        <f t="shared" si="116"/>
        <v/>
      </c>
      <c r="J483" s="35" t="str">
        <f t="shared" si="117"/>
        <v/>
      </c>
      <c r="K483" s="35" t="str">
        <f t="shared" si="118"/>
        <v/>
      </c>
      <c r="L483" s="35" t="str">
        <f t="shared" si="119"/>
        <v/>
      </c>
      <c r="M483" s="35">
        <f t="shared" si="120"/>
        <v>5</v>
      </c>
      <c r="N483" s="35" t="str">
        <f t="shared" si="121"/>
        <v/>
      </c>
      <c r="O483" s="297">
        <f t="shared" si="126"/>
        <v>5</v>
      </c>
      <c r="Q483" s="35" t="str">
        <f t="shared" si="122"/>
        <v>02</v>
      </c>
      <c r="R483" s="290" t="str">
        <f t="shared" si="123"/>
        <v>B.7.02</v>
      </c>
      <c r="AB483" s="35" t="s">
        <v>126</v>
      </c>
      <c r="AC483" s="35">
        <f t="shared" si="115"/>
        <v>3</v>
      </c>
    </row>
    <row r="484" spans="1:29" ht="15" customHeight="1" x14ac:dyDescent="0.35">
      <c r="A484" s="35">
        <v>482</v>
      </c>
      <c r="B484" s="290" t="str">
        <f t="shared" si="114"/>
        <v>B.7</v>
      </c>
      <c r="C484" s="298" t="s">
        <v>124</v>
      </c>
      <c r="D484" s="35">
        <v>7</v>
      </c>
      <c r="G484" s="299" t="s">
        <v>382</v>
      </c>
      <c r="H484" s="312">
        <v>3</v>
      </c>
      <c r="I484" s="297" t="str">
        <f t="shared" si="116"/>
        <v/>
      </c>
      <c r="J484" s="35">
        <f t="shared" si="117"/>
        <v>2</v>
      </c>
      <c r="K484" s="35" t="str">
        <f t="shared" si="118"/>
        <v/>
      </c>
      <c r="L484" s="35" t="str">
        <f t="shared" si="119"/>
        <v/>
      </c>
      <c r="M484" s="35" t="str">
        <f t="shared" si="120"/>
        <v/>
      </c>
      <c r="N484" s="35" t="str">
        <f t="shared" si="121"/>
        <v/>
      </c>
      <c r="O484" s="297">
        <f t="shared" si="126"/>
        <v>2</v>
      </c>
      <c r="Q484" s="35" t="str">
        <f t="shared" si="122"/>
        <v/>
      </c>
      <c r="R484" s="290" t="str">
        <f t="shared" si="123"/>
        <v>B.7</v>
      </c>
      <c r="AB484" s="35" t="s">
        <v>126</v>
      </c>
      <c r="AC484" s="35">
        <f t="shared" si="115"/>
        <v>3</v>
      </c>
    </row>
    <row r="485" spans="1:29" ht="15" customHeight="1" x14ac:dyDescent="0.35">
      <c r="A485" s="35">
        <v>483</v>
      </c>
      <c r="B485" s="290" t="str">
        <f t="shared" si="114"/>
        <v>B.7.03</v>
      </c>
      <c r="C485" s="298" t="s">
        <v>124</v>
      </c>
      <c r="D485" s="35">
        <v>7</v>
      </c>
      <c r="E485" s="35">
        <v>3</v>
      </c>
      <c r="G485" s="300" t="s">
        <v>573</v>
      </c>
      <c r="H485" s="312">
        <v>3</v>
      </c>
      <c r="I485" s="297" t="str">
        <f t="shared" si="116"/>
        <v/>
      </c>
      <c r="J485" s="35" t="str">
        <f t="shared" si="117"/>
        <v/>
      </c>
      <c r="K485" s="35" t="str">
        <f t="shared" si="118"/>
        <v/>
      </c>
      <c r="L485" s="35" t="str">
        <f t="shared" si="119"/>
        <v/>
      </c>
      <c r="M485" s="35">
        <f t="shared" si="120"/>
        <v>5</v>
      </c>
      <c r="N485" s="35" t="str">
        <f t="shared" si="121"/>
        <v/>
      </c>
      <c r="O485" s="297">
        <f t="shared" si="126"/>
        <v>5</v>
      </c>
      <c r="Q485" s="35" t="str">
        <f t="shared" si="122"/>
        <v>03</v>
      </c>
      <c r="R485" s="290" t="str">
        <f t="shared" si="123"/>
        <v>B.7.03</v>
      </c>
      <c r="AB485" s="35" t="s">
        <v>126</v>
      </c>
      <c r="AC485" s="35">
        <f t="shared" si="115"/>
        <v>3</v>
      </c>
    </row>
    <row r="486" spans="1:29" ht="15" customHeight="1" x14ac:dyDescent="0.35">
      <c r="A486" s="35">
        <v>484</v>
      </c>
      <c r="B486" s="290" t="str">
        <f t="shared" si="114"/>
        <v>B.7.04</v>
      </c>
      <c r="C486" s="298" t="s">
        <v>124</v>
      </c>
      <c r="D486" s="35">
        <v>7</v>
      </c>
      <c r="E486" s="35">
        <v>4</v>
      </c>
      <c r="G486" s="300" t="s">
        <v>574</v>
      </c>
      <c r="H486" s="312">
        <v>3</v>
      </c>
      <c r="I486" s="297" t="str">
        <f t="shared" si="116"/>
        <v/>
      </c>
      <c r="J486" s="35" t="str">
        <f t="shared" si="117"/>
        <v/>
      </c>
      <c r="K486" s="35" t="str">
        <f t="shared" si="118"/>
        <v/>
      </c>
      <c r="L486" s="35" t="str">
        <f t="shared" si="119"/>
        <v/>
      </c>
      <c r="M486" s="35">
        <f t="shared" si="120"/>
        <v>5</v>
      </c>
      <c r="N486" s="35" t="str">
        <f t="shared" si="121"/>
        <v/>
      </c>
      <c r="O486" s="297">
        <f t="shared" si="126"/>
        <v>5</v>
      </c>
      <c r="Q486" s="35" t="str">
        <f t="shared" si="122"/>
        <v>04</v>
      </c>
      <c r="R486" s="290" t="str">
        <f t="shared" si="123"/>
        <v>B.7.04</v>
      </c>
      <c r="AB486" s="35" t="s">
        <v>126</v>
      </c>
      <c r="AC486" s="35">
        <f t="shared" si="115"/>
        <v>3</v>
      </c>
    </row>
    <row r="487" spans="1:29" ht="15" customHeight="1" x14ac:dyDescent="0.35">
      <c r="A487" s="35">
        <v>485</v>
      </c>
      <c r="B487" s="290" t="str">
        <f t="shared" si="114"/>
        <v>B.7.05</v>
      </c>
      <c r="C487" s="298" t="s">
        <v>124</v>
      </c>
      <c r="D487" s="35">
        <v>7</v>
      </c>
      <c r="E487" s="35">
        <v>5</v>
      </c>
      <c r="G487" s="300" t="s">
        <v>575</v>
      </c>
      <c r="H487" s="312">
        <v>3</v>
      </c>
      <c r="I487" s="297" t="str">
        <f t="shared" si="116"/>
        <v/>
      </c>
      <c r="J487" s="35" t="str">
        <f t="shared" si="117"/>
        <v/>
      </c>
      <c r="K487" s="35" t="str">
        <f t="shared" si="118"/>
        <v/>
      </c>
      <c r="L487" s="35" t="str">
        <f t="shared" si="119"/>
        <v/>
      </c>
      <c r="M487" s="35">
        <f t="shared" si="120"/>
        <v>5</v>
      </c>
      <c r="N487" s="35" t="str">
        <f t="shared" si="121"/>
        <v/>
      </c>
      <c r="O487" s="297">
        <f t="shared" si="126"/>
        <v>5</v>
      </c>
      <c r="Q487" s="35" t="str">
        <f t="shared" si="122"/>
        <v>05</v>
      </c>
      <c r="R487" s="290" t="str">
        <f t="shared" si="123"/>
        <v>B.7.05</v>
      </c>
      <c r="AB487" s="35" t="s">
        <v>126</v>
      </c>
      <c r="AC487" s="35">
        <f t="shared" si="115"/>
        <v>3</v>
      </c>
    </row>
    <row r="488" spans="1:29" ht="15" customHeight="1" x14ac:dyDescent="0.35">
      <c r="A488" s="35">
        <v>486</v>
      </c>
      <c r="B488" s="290" t="str">
        <f t="shared" si="114"/>
        <v>B.7</v>
      </c>
      <c r="C488" s="298" t="s">
        <v>124</v>
      </c>
      <c r="D488" s="35">
        <v>7</v>
      </c>
      <c r="G488" s="300" t="s">
        <v>254</v>
      </c>
      <c r="H488" s="312">
        <v>3</v>
      </c>
      <c r="I488" s="297" t="str">
        <f t="shared" si="116"/>
        <v/>
      </c>
      <c r="J488" s="35">
        <f t="shared" si="117"/>
        <v>2</v>
      </c>
      <c r="K488" s="35" t="str">
        <f t="shared" si="118"/>
        <v/>
      </c>
      <c r="L488" s="35" t="str">
        <f t="shared" si="119"/>
        <v/>
      </c>
      <c r="M488" s="35" t="str">
        <f t="shared" si="120"/>
        <v/>
      </c>
      <c r="N488" s="35" t="str">
        <f t="shared" si="121"/>
        <v/>
      </c>
      <c r="O488" s="297">
        <f t="shared" si="126"/>
        <v>2</v>
      </c>
      <c r="Q488" s="35" t="str">
        <f t="shared" si="122"/>
        <v/>
      </c>
      <c r="R488" s="290" t="str">
        <f t="shared" si="123"/>
        <v>B.7</v>
      </c>
      <c r="AB488" s="35" t="s">
        <v>126</v>
      </c>
      <c r="AC488" s="35">
        <f t="shared" si="115"/>
        <v>3</v>
      </c>
    </row>
    <row r="489" spans="1:29" ht="15" customHeight="1" x14ac:dyDescent="0.35">
      <c r="A489" s="35">
        <v>487</v>
      </c>
      <c r="B489" s="290" t="str">
        <f t="shared" si="114"/>
        <v>B.7</v>
      </c>
      <c r="C489" s="298" t="s">
        <v>124</v>
      </c>
      <c r="D489" s="35">
        <v>7</v>
      </c>
      <c r="G489" s="300" t="s">
        <v>255</v>
      </c>
      <c r="H489" s="312">
        <v>3</v>
      </c>
      <c r="I489" s="297" t="str">
        <f t="shared" si="116"/>
        <v/>
      </c>
      <c r="J489" s="35">
        <f t="shared" si="117"/>
        <v>2</v>
      </c>
      <c r="K489" s="35" t="str">
        <f t="shared" si="118"/>
        <v/>
      </c>
      <c r="L489" s="35" t="str">
        <f t="shared" si="119"/>
        <v/>
      </c>
      <c r="M489" s="35" t="str">
        <f t="shared" si="120"/>
        <v/>
      </c>
      <c r="N489" s="35" t="str">
        <f t="shared" si="121"/>
        <v/>
      </c>
      <c r="O489" s="297">
        <f t="shared" si="126"/>
        <v>2</v>
      </c>
      <c r="Q489" s="35" t="str">
        <f t="shared" si="122"/>
        <v/>
      </c>
      <c r="R489" s="290" t="str">
        <f t="shared" si="123"/>
        <v>B.7</v>
      </c>
      <c r="T489" s="35" t="s">
        <v>203</v>
      </c>
      <c r="AB489" s="35" t="s">
        <v>126</v>
      </c>
      <c r="AC489" s="35">
        <f t="shared" si="115"/>
        <v>3</v>
      </c>
    </row>
    <row r="490" spans="1:29" ht="15" customHeight="1" x14ac:dyDescent="0.35">
      <c r="A490" s="35">
        <v>488</v>
      </c>
      <c r="B490" s="290" t="str">
        <f t="shared" si="114"/>
        <v>B.7</v>
      </c>
      <c r="C490" s="298" t="s">
        <v>124</v>
      </c>
      <c r="D490" s="35">
        <v>7</v>
      </c>
      <c r="G490" s="299" t="s">
        <v>383</v>
      </c>
      <c r="H490" s="312">
        <v>3</v>
      </c>
      <c r="I490" s="297" t="str">
        <f t="shared" si="116"/>
        <v/>
      </c>
      <c r="J490" s="35">
        <f t="shared" si="117"/>
        <v>2</v>
      </c>
      <c r="K490" s="35" t="str">
        <f t="shared" si="118"/>
        <v/>
      </c>
      <c r="L490" s="35" t="str">
        <f t="shared" si="119"/>
        <v/>
      </c>
      <c r="M490" s="35" t="str">
        <f t="shared" si="120"/>
        <v/>
      </c>
      <c r="N490" s="35" t="str">
        <f t="shared" si="121"/>
        <v/>
      </c>
      <c r="O490" s="297">
        <f t="shared" si="126"/>
        <v>2</v>
      </c>
      <c r="Q490" s="35" t="str">
        <f t="shared" si="122"/>
        <v/>
      </c>
      <c r="R490" s="290" t="str">
        <f t="shared" si="123"/>
        <v>B.7</v>
      </c>
      <c r="AB490" s="35" t="s">
        <v>126</v>
      </c>
      <c r="AC490" s="35">
        <f t="shared" si="115"/>
        <v>3</v>
      </c>
    </row>
    <row r="491" spans="1:29" ht="15" customHeight="1" x14ac:dyDescent="0.35">
      <c r="A491" s="35">
        <v>489</v>
      </c>
      <c r="B491" s="290" t="str">
        <f t="shared" si="114"/>
        <v>B.7</v>
      </c>
      <c r="C491" s="298" t="s">
        <v>124</v>
      </c>
      <c r="D491" s="35">
        <v>7</v>
      </c>
      <c r="G491" s="299" t="s">
        <v>256</v>
      </c>
      <c r="H491" s="312">
        <v>3</v>
      </c>
      <c r="I491" s="297" t="str">
        <f t="shared" si="116"/>
        <v/>
      </c>
      <c r="J491" s="35">
        <f t="shared" si="117"/>
        <v>2</v>
      </c>
      <c r="K491" s="35" t="str">
        <f t="shared" si="118"/>
        <v/>
      </c>
      <c r="L491" s="35" t="str">
        <f t="shared" si="119"/>
        <v/>
      </c>
      <c r="M491" s="35" t="str">
        <f t="shared" si="120"/>
        <v/>
      </c>
      <c r="N491" s="35" t="str">
        <f t="shared" si="121"/>
        <v/>
      </c>
      <c r="O491" s="297">
        <f t="shared" si="126"/>
        <v>2</v>
      </c>
      <c r="Q491" s="35" t="str">
        <f t="shared" si="122"/>
        <v/>
      </c>
      <c r="R491" s="290" t="str">
        <f t="shared" si="123"/>
        <v>B.7</v>
      </c>
      <c r="AB491" s="35" t="s">
        <v>126</v>
      </c>
      <c r="AC491" s="35">
        <f t="shared" si="115"/>
        <v>3</v>
      </c>
    </row>
    <row r="492" spans="1:29" ht="15" customHeight="1" x14ac:dyDescent="0.35">
      <c r="A492" s="35">
        <v>490</v>
      </c>
      <c r="B492" s="290" t="str">
        <f t="shared" si="114"/>
        <v>B.7</v>
      </c>
      <c r="C492" s="298" t="s">
        <v>124</v>
      </c>
      <c r="D492" s="35">
        <v>7</v>
      </c>
      <c r="G492" s="300" t="s">
        <v>384</v>
      </c>
      <c r="H492" s="312">
        <v>3</v>
      </c>
      <c r="I492" s="297" t="str">
        <f t="shared" ref="I492:I508" si="127">IF(AND(LEN(C492)=1,LEN(D492)=0),1,"")</f>
        <v/>
      </c>
      <c r="J492" s="35">
        <f t="shared" ref="J492:J508" si="128">IF(AND(LEN(C492)=1,LEN(D492)=1,LEN(E492)=0,LEN(F492)=0),2,"")</f>
        <v>2</v>
      </c>
      <c r="K492" s="35" t="str">
        <f t="shared" ref="K492:K508" si="129">IF(AND(LEN(C492)=0,LEN(E492)=0),3,"")</f>
        <v/>
      </c>
      <c r="L492" s="35" t="str">
        <f t="shared" ref="L492:L508" si="130">IF(AND(LEN(C492)&gt;0,LEN(D492&gt;0),LEN(E492)&gt;0,LEN(F492)=0,H492="N/A"),4,"")</f>
        <v/>
      </c>
      <c r="M492" s="35" t="str">
        <f t="shared" ref="M492:M508" si="131">IF(AND(LEN(C492)&gt;0,LEN(D492&gt;0),LEN(E492)&gt;0,LEN(F492)=0,H492&gt;0,H492&lt;6),5,"")</f>
        <v/>
      </c>
      <c r="N492" s="35" t="str">
        <f t="shared" ref="N492:N508" si="132">IF(AND(LEN(C492)&gt;0,LEN(D492&gt;0),LEN(E492)&gt;0,LEN(F492)&gt;0,H492&gt;0,H492&lt;6),6,"")</f>
        <v/>
      </c>
      <c r="O492" s="297">
        <f t="shared" si="126"/>
        <v>2</v>
      </c>
      <c r="Q492" s="35" t="str">
        <f t="shared" ref="Q492:Q508" si="133">IF(LEN(E492)&gt;0,TEXT(E492,"00"),"")</f>
        <v/>
      </c>
      <c r="R492" s="290" t="str">
        <f t="shared" ref="R492" si="134">IF(O492=1,C492,IF(O492=2,C492&amp;"."&amp;D492,IF(O492=3,"",IF(O492=4,C492&amp;"."&amp;D492&amp;"."&amp;Q492,IF(O492=5,C492&amp;"."&amp;D492&amp;"."&amp;Q492,IF(O492=6,C492&amp;"."&amp;D492&amp;"."&amp;Q492&amp;F492,""))))))</f>
        <v>B.7</v>
      </c>
      <c r="AB492" s="35" t="s">
        <v>126</v>
      </c>
      <c r="AC492" s="35">
        <f t="shared" si="115"/>
        <v>3</v>
      </c>
    </row>
    <row r="493" spans="1:29" ht="15" customHeight="1" x14ac:dyDescent="0.35">
      <c r="A493" s="35">
        <v>491</v>
      </c>
      <c r="B493" s="290" t="str">
        <f t="shared" si="114"/>
        <v>B.7</v>
      </c>
      <c r="C493" s="298" t="s">
        <v>124</v>
      </c>
      <c r="D493" s="35">
        <v>7</v>
      </c>
      <c r="G493" s="300" t="s">
        <v>385</v>
      </c>
      <c r="H493" s="312">
        <v>3</v>
      </c>
      <c r="I493" s="297" t="str">
        <f t="shared" si="127"/>
        <v/>
      </c>
      <c r="J493" s="35">
        <f t="shared" si="128"/>
        <v>2</v>
      </c>
      <c r="K493" s="35" t="str">
        <f t="shared" si="129"/>
        <v/>
      </c>
      <c r="L493" s="35" t="str">
        <f t="shared" si="130"/>
        <v/>
      </c>
      <c r="M493" s="35" t="str">
        <f t="shared" si="131"/>
        <v/>
      </c>
      <c r="N493" s="35" t="str">
        <f t="shared" si="132"/>
        <v/>
      </c>
      <c r="O493" s="297">
        <f t="shared" si="126"/>
        <v>2</v>
      </c>
      <c r="Q493" s="35" t="str">
        <f t="shared" si="133"/>
        <v/>
      </c>
      <c r="R493" s="290" t="str">
        <f t="shared" ref="R493:R537" si="135">IF(O493=1,C493,IF(O493=2,C493&amp;"."&amp;D493,IF(O493=3,"",IF(O493=4,C493&amp;"."&amp;D493&amp;"."&amp;Q493,IF(O493=5,C493&amp;"."&amp;D493&amp;"."&amp;Q493,IF(O493=6,C493&amp;"."&amp;D493&amp;"."&amp;Q493&amp;F493,""))))))</f>
        <v>B.7</v>
      </c>
      <c r="AB493" s="35" t="s">
        <v>126</v>
      </c>
      <c r="AC493" s="35">
        <f t="shared" si="115"/>
        <v>3</v>
      </c>
    </row>
    <row r="494" spans="1:29" ht="15" customHeight="1" x14ac:dyDescent="0.35">
      <c r="A494" s="35">
        <v>492</v>
      </c>
      <c r="B494" s="290" t="str">
        <f t="shared" si="114"/>
        <v>B.7</v>
      </c>
      <c r="C494" s="298" t="s">
        <v>124</v>
      </c>
      <c r="D494" s="35">
        <v>7</v>
      </c>
      <c r="G494" s="300" t="s">
        <v>386</v>
      </c>
      <c r="H494" s="312">
        <v>3</v>
      </c>
      <c r="I494" s="297" t="str">
        <f t="shared" si="127"/>
        <v/>
      </c>
      <c r="J494" s="35">
        <f t="shared" si="128"/>
        <v>2</v>
      </c>
      <c r="K494" s="35" t="str">
        <f t="shared" si="129"/>
        <v/>
      </c>
      <c r="L494" s="35" t="str">
        <f t="shared" si="130"/>
        <v/>
      </c>
      <c r="M494" s="35" t="str">
        <f t="shared" si="131"/>
        <v/>
      </c>
      <c r="N494" s="35" t="str">
        <f t="shared" si="132"/>
        <v/>
      </c>
      <c r="O494" s="297">
        <f t="shared" si="126"/>
        <v>2</v>
      </c>
      <c r="Q494" s="35" t="str">
        <f t="shared" si="133"/>
        <v/>
      </c>
      <c r="R494" s="290" t="str">
        <f t="shared" ref="R494:R508" si="136">IF(O494=1,C494,IF(O494=2,C494&amp;"."&amp;D494,IF(O494=3,"",IF(O494=4,C494&amp;"."&amp;D494&amp;"."&amp;Q494,IF(O494=5,C494&amp;"."&amp;D494&amp;"."&amp;Q494,IF(O494=6,C494&amp;"."&amp;D494&amp;"."&amp;Q494&amp;F494,""))))))</f>
        <v>B.7</v>
      </c>
      <c r="AB494" s="35" t="s">
        <v>126</v>
      </c>
      <c r="AC494" s="35">
        <f t="shared" si="115"/>
        <v>3</v>
      </c>
    </row>
    <row r="495" spans="1:29" ht="15" customHeight="1" x14ac:dyDescent="0.35">
      <c r="A495" s="35">
        <v>493</v>
      </c>
      <c r="B495" s="290" t="str">
        <f t="shared" si="114"/>
        <v>B.7</v>
      </c>
      <c r="C495" s="298" t="s">
        <v>124</v>
      </c>
      <c r="D495" s="35">
        <v>7</v>
      </c>
      <c r="G495" s="299" t="s">
        <v>257</v>
      </c>
      <c r="H495" s="312">
        <v>3</v>
      </c>
      <c r="I495" s="297" t="str">
        <f t="shared" si="127"/>
        <v/>
      </c>
      <c r="J495" s="35">
        <f t="shared" si="128"/>
        <v>2</v>
      </c>
      <c r="K495" s="35" t="str">
        <f t="shared" si="129"/>
        <v/>
      </c>
      <c r="L495" s="35" t="str">
        <f t="shared" si="130"/>
        <v/>
      </c>
      <c r="M495" s="35" t="str">
        <f t="shared" si="131"/>
        <v/>
      </c>
      <c r="N495" s="35" t="str">
        <f t="shared" si="132"/>
        <v/>
      </c>
      <c r="O495" s="297">
        <f t="shared" si="126"/>
        <v>2</v>
      </c>
      <c r="Q495" s="35" t="str">
        <f t="shared" si="133"/>
        <v/>
      </c>
      <c r="R495" s="290" t="str">
        <f t="shared" si="136"/>
        <v>B.7</v>
      </c>
      <c r="AB495" s="35" t="s">
        <v>126</v>
      </c>
      <c r="AC495" s="35">
        <f t="shared" si="115"/>
        <v>3</v>
      </c>
    </row>
    <row r="496" spans="1:29" ht="15" customHeight="1" x14ac:dyDescent="0.35">
      <c r="A496" s="35">
        <v>494</v>
      </c>
      <c r="B496" s="290" t="str">
        <f t="shared" si="114"/>
        <v>B.7</v>
      </c>
      <c r="C496" s="298" t="s">
        <v>124</v>
      </c>
      <c r="D496" s="35">
        <v>7</v>
      </c>
      <c r="G496" s="300" t="s">
        <v>258</v>
      </c>
      <c r="H496" s="312">
        <v>3</v>
      </c>
      <c r="I496" s="297" t="str">
        <f t="shared" si="127"/>
        <v/>
      </c>
      <c r="J496" s="35">
        <f t="shared" si="128"/>
        <v>2</v>
      </c>
      <c r="K496" s="35" t="str">
        <f t="shared" si="129"/>
        <v/>
      </c>
      <c r="L496" s="35" t="str">
        <f t="shared" si="130"/>
        <v/>
      </c>
      <c r="M496" s="35" t="str">
        <f t="shared" si="131"/>
        <v/>
      </c>
      <c r="N496" s="35" t="str">
        <f t="shared" si="132"/>
        <v/>
      </c>
      <c r="O496" s="297">
        <f t="shared" si="126"/>
        <v>2</v>
      </c>
      <c r="Q496" s="35" t="str">
        <f t="shared" si="133"/>
        <v/>
      </c>
      <c r="R496" s="290" t="str">
        <f t="shared" si="136"/>
        <v>B.7</v>
      </c>
      <c r="AB496" s="35" t="s">
        <v>126</v>
      </c>
      <c r="AC496" s="35">
        <f t="shared" si="115"/>
        <v>3</v>
      </c>
    </row>
    <row r="497" spans="1:29" ht="15" customHeight="1" x14ac:dyDescent="0.35">
      <c r="A497" s="35">
        <v>495</v>
      </c>
      <c r="B497" s="290" t="str">
        <f t="shared" si="114"/>
        <v>B.7</v>
      </c>
      <c r="C497" s="298" t="s">
        <v>124</v>
      </c>
      <c r="D497" s="35">
        <v>7</v>
      </c>
      <c r="G497" s="300" t="s">
        <v>259</v>
      </c>
      <c r="H497" s="312">
        <v>3</v>
      </c>
      <c r="I497" s="297" t="str">
        <f t="shared" si="127"/>
        <v/>
      </c>
      <c r="J497" s="35">
        <f t="shared" si="128"/>
        <v>2</v>
      </c>
      <c r="K497" s="35" t="str">
        <f t="shared" si="129"/>
        <v/>
      </c>
      <c r="L497" s="35" t="str">
        <f t="shared" si="130"/>
        <v/>
      </c>
      <c r="M497" s="35" t="str">
        <f t="shared" si="131"/>
        <v/>
      </c>
      <c r="N497" s="35" t="str">
        <f t="shared" si="132"/>
        <v/>
      </c>
      <c r="O497" s="297">
        <f t="shared" si="126"/>
        <v>2</v>
      </c>
      <c r="Q497" s="35" t="str">
        <f t="shared" si="133"/>
        <v/>
      </c>
      <c r="R497" s="290" t="str">
        <f t="shared" si="136"/>
        <v>B.7</v>
      </c>
      <c r="AB497" s="35" t="s">
        <v>126</v>
      </c>
      <c r="AC497" s="35">
        <f t="shared" si="115"/>
        <v>3</v>
      </c>
    </row>
    <row r="498" spans="1:29" ht="15" customHeight="1" x14ac:dyDescent="0.35">
      <c r="A498" s="35">
        <v>496</v>
      </c>
      <c r="B498" s="290" t="str">
        <f t="shared" si="114"/>
        <v>B.7</v>
      </c>
      <c r="C498" s="298" t="s">
        <v>124</v>
      </c>
      <c r="D498" s="35">
        <v>7</v>
      </c>
      <c r="G498" s="300" t="s">
        <v>260</v>
      </c>
      <c r="H498" s="312">
        <v>3</v>
      </c>
      <c r="I498" s="297" t="str">
        <f t="shared" si="127"/>
        <v/>
      </c>
      <c r="J498" s="35">
        <f t="shared" si="128"/>
        <v>2</v>
      </c>
      <c r="K498" s="35" t="str">
        <f t="shared" si="129"/>
        <v/>
      </c>
      <c r="L498" s="35" t="str">
        <f t="shared" si="130"/>
        <v/>
      </c>
      <c r="M498" s="35" t="str">
        <f t="shared" si="131"/>
        <v/>
      </c>
      <c r="N498" s="35" t="str">
        <f t="shared" si="132"/>
        <v/>
      </c>
      <c r="O498" s="297">
        <f t="shared" si="126"/>
        <v>2</v>
      </c>
      <c r="Q498" s="35" t="str">
        <f t="shared" si="133"/>
        <v/>
      </c>
      <c r="R498" s="290" t="str">
        <f t="shared" si="136"/>
        <v>B.7</v>
      </c>
      <c r="AB498" s="35" t="s">
        <v>126</v>
      </c>
      <c r="AC498" s="35">
        <f t="shared" si="115"/>
        <v>3</v>
      </c>
    </row>
    <row r="499" spans="1:29" ht="15" customHeight="1" x14ac:dyDescent="0.35">
      <c r="A499" s="35">
        <v>497</v>
      </c>
      <c r="B499" s="290" t="str">
        <f t="shared" si="114"/>
        <v>B.7</v>
      </c>
      <c r="C499" s="298" t="s">
        <v>124</v>
      </c>
      <c r="D499" s="35">
        <v>7</v>
      </c>
      <c r="G499" s="300" t="s">
        <v>387</v>
      </c>
      <c r="H499" s="312">
        <v>3</v>
      </c>
      <c r="I499" s="297" t="str">
        <f t="shared" si="127"/>
        <v/>
      </c>
      <c r="J499" s="35">
        <f t="shared" si="128"/>
        <v>2</v>
      </c>
      <c r="K499" s="35" t="str">
        <f t="shared" si="129"/>
        <v/>
      </c>
      <c r="L499" s="35" t="str">
        <f t="shared" si="130"/>
        <v/>
      </c>
      <c r="M499" s="35" t="str">
        <f t="shared" si="131"/>
        <v/>
      </c>
      <c r="N499" s="35" t="str">
        <f t="shared" si="132"/>
        <v/>
      </c>
      <c r="O499" s="297">
        <f t="shared" si="126"/>
        <v>2</v>
      </c>
      <c r="Q499" s="35" t="str">
        <f t="shared" si="133"/>
        <v/>
      </c>
      <c r="R499" s="290" t="str">
        <f t="shared" si="136"/>
        <v>B.7</v>
      </c>
      <c r="AB499" s="35" t="s">
        <v>126</v>
      </c>
      <c r="AC499" s="35">
        <f t="shared" si="115"/>
        <v>3</v>
      </c>
    </row>
    <row r="500" spans="1:29" ht="15" customHeight="1" x14ac:dyDescent="0.35">
      <c r="A500" s="35">
        <v>498</v>
      </c>
      <c r="B500" s="290" t="str">
        <f t="shared" si="114"/>
        <v>B.7</v>
      </c>
      <c r="C500" s="298" t="s">
        <v>124</v>
      </c>
      <c r="D500" s="35">
        <v>7</v>
      </c>
      <c r="G500" s="300" t="s">
        <v>261</v>
      </c>
      <c r="H500" s="312">
        <v>3</v>
      </c>
      <c r="I500" s="297" t="str">
        <f t="shared" si="127"/>
        <v/>
      </c>
      <c r="J500" s="35">
        <f t="shared" si="128"/>
        <v>2</v>
      </c>
      <c r="K500" s="35" t="str">
        <f t="shared" si="129"/>
        <v/>
      </c>
      <c r="L500" s="35" t="str">
        <f t="shared" si="130"/>
        <v/>
      </c>
      <c r="M500" s="35" t="str">
        <f t="shared" si="131"/>
        <v/>
      </c>
      <c r="N500" s="35" t="str">
        <f t="shared" si="132"/>
        <v/>
      </c>
      <c r="O500" s="297">
        <f t="shared" si="126"/>
        <v>2</v>
      </c>
      <c r="Q500" s="35" t="str">
        <f t="shared" si="133"/>
        <v/>
      </c>
      <c r="R500" s="290" t="str">
        <f t="shared" si="136"/>
        <v>B.7</v>
      </c>
      <c r="AB500" s="35" t="s">
        <v>126</v>
      </c>
      <c r="AC500" s="35">
        <f t="shared" si="115"/>
        <v>3</v>
      </c>
    </row>
    <row r="501" spans="1:29" ht="15" customHeight="1" x14ac:dyDescent="0.35">
      <c r="A501" s="35">
        <v>499</v>
      </c>
      <c r="B501" s="290" t="str">
        <f t="shared" si="114"/>
        <v>B.7</v>
      </c>
      <c r="C501" s="298" t="s">
        <v>124</v>
      </c>
      <c r="D501" s="35">
        <v>7</v>
      </c>
      <c r="G501" s="300" t="s">
        <v>262</v>
      </c>
      <c r="H501" s="312">
        <v>3</v>
      </c>
      <c r="I501" s="297" t="str">
        <f t="shared" si="127"/>
        <v/>
      </c>
      <c r="J501" s="35">
        <f t="shared" si="128"/>
        <v>2</v>
      </c>
      <c r="K501" s="35" t="str">
        <f t="shared" si="129"/>
        <v/>
      </c>
      <c r="L501" s="35" t="str">
        <f t="shared" si="130"/>
        <v/>
      </c>
      <c r="M501" s="35" t="str">
        <f t="shared" si="131"/>
        <v/>
      </c>
      <c r="N501" s="35" t="str">
        <f t="shared" si="132"/>
        <v/>
      </c>
      <c r="O501" s="297">
        <f t="shared" si="126"/>
        <v>2</v>
      </c>
      <c r="Q501" s="35" t="str">
        <f t="shared" si="133"/>
        <v/>
      </c>
      <c r="R501" s="290" t="str">
        <f t="shared" si="136"/>
        <v>B.7</v>
      </c>
      <c r="AB501" s="35" t="s">
        <v>126</v>
      </c>
      <c r="AC501" s="35">
        <f t="shared" si="115"/>
        <v>3</v>
      </c>
    </row>
    <row r="502" spans="1:29" ht="15" customHeight="1" x14ac:dyDescent="0.35">
      <c r="A502" s="35">
        <v>500</v>
      </c>
      <c r="B502" s="290" t="str">
        <f t="shared" si="114"/>
        <v>B.7</v>
      </c>
      <c r="C502" s="298" t="s">
        <v>124</v>
      </c>
      <c r="D502" s="35">
        <v>7</v>
      </c>
      <c r="G502" s="299" t="s">
        <v>263</v>
      </c>
      <c r="H502" s="312">
        <v>3</v>
      </c>
      <c r="I502" s="297" t="str">
        <f t="shared" si="127"/>
        <v/>
      </c>
      <c r="J502" s="35">
        <f t="shared" si="128"/>
        <v>2</v>
      </c>
      <c r="K502" s="35" t="str">
        <f t="shared" si="129"/>
        <v/>
      </c>
      <c r="L502" s="35" t="str">
        <f t="shared" si="130"/>
        <v/>
      </c>
      <c r="M502" s="35" t="str">
        <f t="shared" si="131"/>
        <v/>
      </c>
      <c r="N502" s="35" t="str">
        <f t="shared" si="132"/>
        <v/>
      </c>
      <c r="O502" s="297">
        <f t="shared" si="126"/>
        <v>2</v>
      </c>
      <c r="Q502" s="35" t="str">
        <f t="shared" si="133"/>
        <v/>
      </c>
      <c r="R502" s="290" t="str">
        <f t="shared" si="136"/>
        <v>B.7</v>
      </c>
      <c r="AB502" s="35" t="s">
        <v>126</v>
      </c>
      <c r="AC502" s="35">
        <f t="shared" si="115"/>
        <v>3</v>
      </c>
    </row>
    <row r="503" spans="1:29" ht="15" customHeight="1" x14ac:dyDescent="0.35">
      <c r="A503" s="35">
        <v>501</v>
      </c>
      <c r="B503" s="290" t="str">
        <f t="shared" si="114"/>
        <v>B.7</v>
      </c>
      <c r="C503" s="298" t="s">
        <v>124</v>
      </c>
      <c r="D503" s="35">
        <v>7</v>
      </c>
      <c r="G503" s="299" t="s">
        <v>264</v>
      </c>
      <c r="H503" s="312">
        <v>3</v>
      </c>
      <c r="I503" s="297" t="str">
        <f t="shared" si="127"/>
        <v/>
      </c>
      <c r="J503" s="35">
        <f t="shared" si="128"/>
        <v>2</v>
      </c>
      <c r="K503" s="35" t="str">
        <f t="shared" si="129"/>
        <v/>
      </c>
      <c r="L503" s="35" t="str">
        <f t="shared" si="130"/>
        <v/>
      </c>
      <c r="M503" s="35" t="str">
        <f t="shared" si="131"/>
        <v/>
      </c>
      <c r="N503" s="35" t="str">
        <f t="shared" si="132"/>
        <v/>
      </c>
      <c r="O503" s="297">
        <f t="shared" si="126"/>
        <v>2</v>
      </c>
      <c r="Q503" s="35" t="str">
        <f t="shared" si="133"/>
        <v/>
      </c>
      <c r="R503" s="290" t="str">
        <f t="shared" si="136"/>
        <v>B.7</v>
      </c>
      <c r="AB503" s="35" t="s">
        <v>126</v>
      </c>
      <c r="AC503" s="35">
        <f t="shared" si="115"/>
        <v>3</v>
      </c>
    </row>
    <row r="504" spans="1:29" ht="15" customHeight="1" x14ac:dyDescent="0.35">
      <c r="A504" s="35">
        <v>502</v>
      </c>
      <c r="B504" s="290" t="str">
        <f t="shared" si="114"/>
        <v>B.7</v>
      </c>
      <c r="C504" s="298" t="s">
        <v>124</v>
      </c>
      <c r="D504" s="35">
        <v>7</v>
      </c>
      <c r="G504" s="300" t="s">
        <v>265</v>
      </c>
      <c r="H504" s="312">
        <v>3</v>
      </c>
      <c r="I504" s="297" t="str">
        <f t="shared" si="127"/>
        <v/>
      </c>
      <c r="J504" s="35">
        <f t="shared" si="128"/>
        <v>2</v>
      </c>
      <c r="K504" s="35" t="str">
        <f t="shared" si="129"/>
        <v/>
      </c>
      <c r="L504" s="35" t="str">
        <f t="shared" si="130"/>
        <v/>
      </c>
      <c r="M504" s="35" t="str">
        <f t="shared" si="131"/>
        <v/>
      </c>
      <c r="N504" s="35" t="str">
        <f t="shared" si="132"/>
        <v/>
      </c>
      <c r="O504" s="297">
        <f t="shared" si="126"/>
        <v>2</v>
      </c>
      <c r="Q504" s="35" t="str">
        <f t="shared" si="133"/>
        <v/>
      </c>
      <c r="R504" s="290" t="str">
        <f t="shared" si="136"/>
        <v>B.7</v>
      </c>
      <c r="AB504" s="35" t="s">
        <v>126</v>
      </c>
      <c r="AC504" s="35">
        <f t="shared" si="115"/>
        <v>3</v>
      </c>
    </row>
    <row r="505" spans="1:29" ht="15" customHeight="1" x14ac:dyDescent="0.35">
      <c r="A505" s="35">
        <v>503</v>
      </c>
      <c r="B505" s="290" t="str">
        <f t="shared" si="114"/>
        <v>B.7</v>
      </c>
      <c r="C505" s="298" t="s">
        <v>124</v>
      </c>
      <c r="D505" s="35">
        <v>7</v>
      </c>
      <c r="G505" s="300" t="s">
        <v>266</v>
      </c>
      <c r="H505" s="312">
        <v>3</v>
      </c>
      <c r="I505" s="297" t="str">
        <f t="shared" si="127"/>
        <v/>
      </c>
      <c r="J505" s="35">
        <f t="shared" si="128"/>
        <v>2</v>
      </c>
      <c r="K505" s="35" t="str">
        <f t="shared" si="129"/>
        <v/>
      </c>
      <c r="L505" s="35" t="str">
        <f t="shared" si="130"/>
        <v/>
      </c>
      <c r="M505" s="35" t="str">
        <f t="shared" si="131"/>
        <v/>
      </c>
      <c r="N505" s="35" t="str">
        <f t="shared" si="132"/>
        <v/>
      </c>
      <c r="O505" s="297">
        <f t="shared" si="126"/>
        <v>2</v>
      </c>
      <c r="Q505" s="35" t="str">
        <f t="shared" si="133"/>
        <v/>
      </c>
      <c r="R505" s="290" t="str">
        <f t="shared" si="136"/>
        <v>B.7</v>
      </c>
      <c r="AB505" s="35" t="s">
        <v>126</v>
      </c>
      <c r="AC505" s="35">
        <f t="shared" si="115"/>
        <v>3</v>
      </c>
    </row>
    <row r="506" spans="1:29" ht="15" customHeight="1" x14ac:dyDescent="0.35">
      <c r="A506" s="35">
        <v>504</v>
      </c>
      <c r="B506" s="290" t="str">
        <f t="shared" si="114"/>
        <v>B.7</v>
      </c>
      <c r="C506" s="298" t="s">
        <v>124</v>
      </c>
      <c r="D506" s="35">
        <v>7</v>
      </c>
      <c r="G506" s="300" t="s">
        <v>267</v>
      </c>
      <c r="H506" s="312">
        <v>3</v>
      </c>
      <c r="I506" s="297" t="str">
        <f t="shared" si="127"/>
        <v/>
      </c>
      <c r="J506" s="35">
        <f t="shared" si="128"/>
        <v>2</v>
      </c>
      <c r="K506" s="35" t="str">
        <f t="shared" si="129"/>
        <v/>
      </c>
      <c r="L506" s="35" t="str">
        <f t="shared" si="130"/>
        <v/>
      </c>
      <c r="M506" s="35" t="str">
        <f t="shared" si="131"/>
        <v/>
      </c>
      <c r="N506" s="35" t="str">
        <f t="shared" si="132"/>
        <v/>
      </c>
      <c r="O506" s="297">
        <f t="shared" si="126"/>
        <v>2</v>
      </c>
      <c r="Q506" s="35" t="str">
        <f t="shared" si="133"/>
        <v/>
      </c>
      <c r="R506" s="290" t="str">
        <f t="shared" si="136"/>
        <v>B.7</v>
      </c>
      <c r="AB506" s="35" t="s">
        <v>126</v>
      </c>
      <c r="AC506" s="35">
        <f t="shared" si="115"/>
        <v>3</v>
      </c>
    </row>
    <row r="507" spans="1:29" ht="15" customHeight="1" x14ac:dyDescent="0.35">
      <c r="A507" s="35">
        <v>505</v>
      </c>
      <c r="B507" s="290" t="str">
        <f t="shared" si="114"/>
        <v>B.7</v>
      </c>
      <c r="C507" s="298" t="s">
        <v>124</v>
      </c>
      <c r="D507" s="35">
        <v>7</v>
      </c>
      <c r="G507" s="300" t="s">
        <v>253</v>
      </c>
      <c r="H507" s="312">
        <v>3</v>
      </c>
      <c r="I507" s="297" t="str">
        <f t="shared" si="127"/>
        <v/>
      </c>
      <c r="J507" s="35">
        <f t="shared" si="128"/>
        <v>2</v>
      </c>
      <c r="K507" s="35" t="str">
        <f t="shared" si="129"/>
        <v/>
      </c>
      <c r="L507" s="35" t="str">
        <f t="shared" si="130"/>
        <v/>
      </c>
      <c r="M507" s="35" t="str">
        <f t="shared" si="131"/>
        <v/>
      </c>
      <c r="N507" s="35" t="str">
        <f t="shared" si="132"/>
        <v/>
      </c>
      <c r="O507" s="297">
        <f t="shared" si="126"/>
        <v>2</v>
      </c>
      <c r="Q507" s="35" t="str">
        <f t="shared" si="133"/>
        <v/>
      </c>
      <c r="R507" s="290" t="str">
        <f t="shared" si="136"/>
        <v>B.7</v>
      </c>
      <c r="AB507" s="35" t="s">
        <v>126</v>
      </c>
      <c r="AC507" s="35">
        <f t="shared" si="115"/>
        <v>3</v>
      </c>
    </row>
    <row r="508" spans="1:29" ht="15" customHeight="1" x14ac:dyDescent="0.35">
      <c r="A508" s="35">
        <v>506</v>
      </c>
      <c r="B508" s="290" t="str">
        <f t="shared" si="114"/>
        <v>B.7</v>
      </c>
      <c r="C508" s="298" t="s">
        <v>124</v>
      </c>
      <c r="D508" s="35">
        <v>7</v>
      </c>
      <c r="G508" s="299" t="s">
        <v>388</v>
      </c>
      <c r="H508" s="312">
        <v>3</v>
      </c>
      <c r="I508" s="297" t="str">
        <f t="shared" si="127"/>
        <v/>
      </c>
      <c r="J508" s="35">
        <f t="shared" si="128"/>
        <v>2</v>
      </c>
      <c r="K508" s="35" t="str">
        <f t="shared" si="129"/>
        <v/>
      </c>
      <c r="L508" s="35" t="str">
        <f t="shared" si="130"/>
        <v/>
      </c>
      <c r="M508" s="35" t="str">
        <f t="shared" si="131"/>
        <v/>
      </c>
      <c r="N508" s="35" t="str">
        <f t="shared" si="132"/>
        <v/>
      </c>
      <c r="O508" s="297">
        <f t="shared" si="126"/>
        <v>2</v>
      </c>
      <c r="Q508" s="35" t="str">
        <f t="shared" si="133"/>
        <v/>
      </c>
      <c r="R508" s="290" t="str">
        <f t="shared" si="136"/>
        <v>B.7</v>
      </c>
      <c r="AB508" s="35" t="s">
        <v>126</v>
      </c>
      <c r="AC508" s="35">
        <f t="shared" si="115"/>
        <v>3</v>
      </c>
    </row>
    <row r="509" spans="1:29" ht="15" customHeight="1" x14ac:dyDescent="0.35">
      <c r="A509" s="35">
        <v>507</v>
      </c>
      <c r="B509" s="290" t="str">
        <f t="shared" si="114"/>
        <v/>
      </c>
      <c r="C509" s="298"/>
      <c r="G509" s="300"/>
      <c r="H509" s="301">
        <v>3</v>
      </c>
      <c r="I509" s="297" t="str">
        <f t="shared" ref="I509:I537" si="137">IF(AND(LEN(C509)=1,LEN(D509)=0),1,"")</f>
        <v/>
      </c>
      <c r="J509" s="35" t="str">
        <f t="shared" ref="J509:J537" si="138">IF(AND(LEN(C509)=1,LEN(D509)=1,LEN(E509)=0,LEN(F509)=0),2,"")</f>
        <v/>
      </c>
      <c r="K509" s="35">
        <f t="shared" ref="K509:K537" si="139">IF(AND(LEN(C509)=0,LEN(E509)=0),3,"")</f>
        <v>3</v>
      </c>
      <c r="L509" s="35" t="str">
        <f t="shared" ref="L509:L537" si="140">IF(AND(LEN(C509)&gt;0,LEN(D509&gt;0),LEN(E509)&gt;0,LEN(F509)=0,H509="N/A"),4,"")</f>
        <v/>
      </c>
      <c r="M509" s="35" t="str">
        <f t="shared" ref="M509:M537" si="141">IF(AND(LEN(C509)&gt;0,LEN(D509&gt;0),LEN(E509)&gt;0,LEN(F509)=0,H509&gt;0,H509&lt;6),5,"")</f>
        <v/>
      </c>
      <c r="N509" s="35" t="str">
        <f t="shared" ref="N509:N537" si="142">IF(AND(LEN(C509)&gt;0,LEN(D509&gt;0),LEN(E509)&gt;0,LEN(F509)&gt;0,H509&gt;0,H509&lt;6),6,"")</f>
        <v/>
      </c>
      <c r="O509" s="297">
        <f t="shared" si="126"/>
        <v>3</v>
      </c>
      <c r="Q509" s="35" t="str">
        <f t="shared" ref="Q509:Q537" si="143">IF(LEN(E509)&gt;0,TEXT(E509,"00"),"")</f>
        <v/>
      </c>
      <c r="R509" s="290" t="str">
        <f t="shared" si="135"/>
        <v/>
      </c>
      <c r="AB509" s="35" t="s">
        <v>126</v>
      </c>
      <c r="AC509" s="35">
        <f t="shared" si="115"/>
        <v>3</v>
      </c>
    </row>
    <row r="510" spans="1:29" ht="15" customHeight="1" x14ac:dyDescent="0.35">
      <c r="A510" s="35">
        <v>508</v>
      </c>
      <c r="B510" s="290" t="str">
        <f t="shared" si="114"/>
        <v/>
      </c>
      <c r="C510" s="298"/>
      <c r="G510" s="300"/>
      <c r="H510" s="301">
        <v>2</v>
      </c>
      <c r="I510" s="297" t="str">
        <f t="shared" si="137"/>
        <v/>
      </c>
      <c r="J510" s="35" t="str">
        <f t="shared" si="138"/>
        <v/>
      </c>
      <c r="K510" s="35">
        <f t="shared" si="139"/>
        <v>3</v>
      </c>
      <c r="L510" s="35" t="str">
        <f t="shared" si="140"/>
        <v/>
      </c>
      <c r="M510" s="35" t="str">
        <f t="shared" si="141"/>
        <v/>
      </c>
      <c r="N510" s="35" t="str">
        <f t="shared" si="142"/>
        <v/>
      </c>
      <c r="O510" s="297">
        <f t="shared" si="126"/>
        <v>3</v>
      </c>
      <c r="Q510" s="35" t="str">
        <f t="shared" si="143"/>
        <v/>
      </c>
      <c r="R510" s="290" t="str">
        <f t="shared" si="135"/>
        <v/>
      </c>
      <c r="AB510" s="35" t="s">
        <v>126</v>
      </c>
      <c r="AC510" s="35">
        <f t="shared" si="115"/>
        <v>3</v>
      </c>
    </row>
    <row r="511" spans="1:29" ht="15" customHeight="1" x14ac:dyDescent="0.35">
      <c r="A511" s="35">
        <v>509</v>
      </c>
      <c r="B511" s="290" t="str">
        <f t="shared" si="114"/>
        <v/>
      </c>
      <c r="C511" s="298"/>
      <c r="G511" s="300"/>
      <c r="H511" s="301" t="s">
        <v>94</v>
      </c>
      <c r="I511" s="297" t="str">
        <f t="shared" si="137"/>
        <v/>
      </c>
      <c r="J511" s="35" t="str">
        <f t="shared" si="138"/>
        <v/>
      </c>
      <c r="K511" s="35">
        <f t="shared" si="139"/>
        <v>3</v>
      </c>
      <c r="L511" s="35" t="str">
        <f t="shared" si="140"/>
        <v/>
      </c>
      <c r="M511" s="35" t="str">
        <f t="shared" si="141"/>
        <v/>
      </c>
      <c r="N511" s="35" t="str">
        <f t="shared" si="142"/>
        <v/>
      </c>
      <c r="O511" s="297">
        <f t="shared" si="126"/>
        <v>3</v>
      </c>
      <c r="Q511" s="35" t="str">
        <f t="shared" si="143"/>
        <v/>
      </c>
      <c r="R511" s="290" t="str">
        <f t="shared" si="135"/>
        <v/>
      </c>
      <c r="AB511" s="35" t="s">
        <v>126</v>
      </c>
      <c r="AC511" s="35">
        <f t="shared" si="115"/>
        <v>3</v>
      </c>
    </row>
    <row r="512" spans="1:29" ht="15" customHeight="1" x14ac:dyDescent="0.35">
      <c r="A512" s="35">
        <v>510</v>
      </c>
      <c r="B512" s="290" t="str">
        <f t="shared" si="114"/>
        <v/>
      </c>
      <c r="C512" s="298"/>
      <c r="G512" s="300"/>
      <c r="H512" s="301">
        <v>4</v>
      </c>
      <c r="I512" s="297" t="str">
        <f t="shared" si="137"/>
        <v/>
      </c>
      <c r="J512" s="35" t="str">
        <f t="shared" si="138"/>
        <v/>
      </c>
      <c r="K512" s="35">
        <f t="shared" si="139"/>
        <v>3</v>
      </c>
      <c r="L512" s="35" t="str">
        <f t="shared" si="140"/>
        <v/>
      </c>
      <c r="M512" s="35" t="str">
        <f t="shared" si="141"/>
        <v/>
      </c>
      <c r="N512" s="35" t="str">
        <f t="shared" si="142"/>
        <v/>
      </c>
      <c r="O512" s="297">
        <f t="shared" si="126"/>
        <v>3</v>
      </c>
      <c r="Q512" s="35" t="str">
        <f t="shared" si="143"/>
        <v/>
      </c>
      <c r="R512" s="290" t="str">
        <f t="shared" si="135"/>
        <v/>
      </c>
      <c r="AB512" s="35" t="s">
        <v>126</v>
      </c>
      <c r="AC512" s="35">
        <f t="shared" si="115"/>
        <v>3</v>
      </c>
    </row>
    <row r="513" spans="1:29" ht="15" customHeight="1" x14ac:dyDescent="0.35">
      <c r="A513" s="35">
        <v>511</v>
      </c>
      <c r="B513" s="290" t="str">
        <f t="shared" si="114"/>
        <v/>
      </c>
      <c r="C513" s="298"/>
      <c r="G513" s="300"/>
      <c r="H513" s="301">
        <v>5</v>
      </c>
      <c r="I513" s="297" t="str">
        <f t="shared" si="137"/>
        <v/>
      </c>
      <c r="J513" s="35" t="str">
        <f t="shared" si="138"/>
        <v/>
      </c>
      <c r="K513" s="35">
        <f t="shared" si="139"/>
        <v>3</v>
      </c>
      <c r="L513" s="35" t="str">
        <f t="shared" si="140"/>
        <v/>
      </c>
      <c r="M513" s="35" t="str">
        <f t="shared" si="141"/>
        <v/>
      </c>
      <c r="N513" s="35" t="str">
        <f t="shared" si="142"/>
        <v/>
      </c>
      <c r="O513" s="297">
        <f t="shared" si="126"/>
        <v>3</v>
      </c>
      <c r="Q513" s="35" t="str">
        <f t="shared" si="143"/>
        <v/>
      </c>
      <c r="R513" s="290" t="str">
        <f t="shared" si="135"/>
        <v/>
      </c>
      <c r="AB513" s="35" t="s">
        <v>126</v>
      </c>
      <c r="AC513" s="35">
        <f t="shared" si="115"/>
        <v>3</v>
      </c>
    </row>
    <row r="514" spans="1:29" ht="15" customHeight="1" x14ac:dyDescent="0.35">
      <c r="A514" s="35">
        <v>512</v>
      </c>
      <c r="B514" s="290" t="str">
        <f t="shared" si="114"/>
        <v/>
      </c>
      <c r="C514" s="298"/>
      <c r="G514" s="300"/>
      <c r="H514" s="301">
        <v>4</v>
      </c>
      <c r="I514" s="297" t="str">
        <f t="shared" si="137"/>
        <v/>
      </c>
      <c r="J514" s="35" t="str">
        <f t="shared" si="138"/>
        <v/>
      </c>
      <c r="K514" s="35">
        <f t="shared" si="139"/>
        <v>3</v>
      </c>
      <c r="L514" s="35" t="str">
        <f t="shared" si="140"/>
        <v/>
      </c>
      <c r="M514" s="35" t="str">
        <f t="shared" si="141"/>
        <v/>
      </c>
      <c r="N514" s="35" t="str">
        <f t="shared" si="142"/>
        <v/>
      </c>
      <c r="O514" s="297">
        <f t="shared" si="126"/>
        <v>3</v>
      </c>
      <c r="Q514" s="35" t="str">
        <f t="shared" si="143"/>
        <v/>
      </c>
      <c r="R514" s="290" t="str">
        <f t="shared" si="135"/>
        <v/>
      </c>
      <c r="AB514" s="35" t="s">
        <v>126</v>
      </c>
      <c r="AC514" s="35">
        <f t="shared" si="115"/>
        <v>3</v>
      </c>
    </row>
    <row r="515" spans="1:29" ht="15" customHeight="1" x14ac:dyDescent="0.35">
      <c r="A515" s="35">
        <v>513</v>
      </c>
      <c r="B515" s="290" t="str">
        <f t="shared" si="114"/>
        <v/>
      </c>
      <c r="C515" s="298"/>
      <c r="G515" s="299"/>
      <c r="H515" s="301" t="s">
        <v>94</v>
      </c>
      <c r="I515" s="297" t="str">
        <f t="shared" si="137"/>
        <v/>
      </c>
      <c r="J515" s="35" t="str">
        <f t="shared" si="138"/>
        <v/>
      </c>
      <c r="K515" s="35">
        <f t="shared" si="139"/>
        <v>3</v>
      </c>
      <c r="L515" s="35" t="str">
        <f t="shared" si="140"/>
        <v/>
      </c>
      <c r="M515" s="35" t="str">
        <f t="shared" si="141"/>
        <v/>
      </c>
      <c r="N515" s="35" t="str">
        <f t="shared" si="142"/>
        <v/>
      </c>
      <c r="O515" s="297">
        <f t="shared" si="126"/>
        <v>3</v>
      </c>
      <c r="Q515" s="35" t="str">
        <f t="shared" si="143"/>
        <v/>
      </c>
      <c r="R515" s="290" t="str">
        <f t="shared" si="135"/>
        <v/>
      </c>
      <c r="AB515" s="35" t="s">
        <v>126</v>
      </c>
      <c r="AC515" s="35">
        <f t="shared" si="115"/>
        <v>3</v>
      </c>
    </row>
    <row r="516" spans="1:29" ht="15" customHeight="1" x14ac:dyDescent="0.35">
      <c r="A516" s="35">
        <v>514</v>
      </c>
      <c r="B516" s="290" t="str">
        <f t="shared" ref="B516:B575" si="144">R516</f>
        <v/>
      </c>
      <c r="C516" s="298"/>
      <c r="G516" s="299"/>
      <c r="H516" s="301">
        <v>1</v>
      </c>
      <c r="I516" s="297" t="str">
        <f t="shared" si="137"/>
        <v/>
      </c>
      <c r="J516" s="35" t="str">
        <f t="shared" si="138"/>
        <v/>
      </c>
      <c r="K516" s="35">
        <f t="shared" si="139"/>
        <v>3</v>
      </c>
      <c r="L516" s="35" t="str">
        <f t="shared" si="140"/>
        <v/>
      </c>
      <c r="M516" s="35" t="str">
        <f t="shared" si="141"/>
        <v/>
      </c>
      <c r="N516" s="35" t="str">
        <f t="shared" si="142"/>
        <v/>
      </c>
      <c r="O516" s="297">
        <f t="shared" si="126"/>
        <v>3</v>
      </c>
      <c r="Q516" s="35" t="str">
        <f t="shared" si="143"/>
        <v/>
      </c>
      <c r="R516" s="290" t="str">
        <f t="shared" si="135"/>
        <v/>
      </c>
      <c r="AB516" s="35" t="s">
        <v>126</v>
      </c>
      <c r="AC516" s="35">
        <f t="shared" ref="AC516:AC575" si="145">IF(LEN(Z516)&gt;0,1,IF(LEN(AA516)&gt;0,2,3))</f>
        <v>3</v>
      </c>
    </row>
    <row r="517" spans="1:29" ht="15" customHeight="1" x14ac:dyDescent="0.35">
      <c r="A517" s="35">
        <v>515</v>
      </c>
      <c r="B517" s="290" t="str">
        <f t="shared" si="144"/>
        <v/>
      </c>
      <c r="C517" s="298"/>
      <c r="G517" s="300"/>
      <c r="H517" s="301">
        <v>2</v>
      </c>
      <c r="I517" s="297" t="str">
        <f t="shared" si="137"/>
        <v/>
      </c>
      <c r="J517" s="35" t="str">
        <f t="shared" si="138"/>
        <v/>
      </c>
      <c r="K517" s="35">
        <f t="shared" si="139"/>
        <v>3</v>
      </c>
      <c r="L517" s="35" t="str">
        <f t="shared" si="140"/>
        <v/>
      </c>
      <c r="M517" s="35" t="str">
        <f t="shared" si="141"/>
        <v/>
      </c>
      <c r="N517" s="35" t="str">
        <f t="shared" si="142"/>
        <v/>
      </c>
      <c r="O517" s="297">
        <f t="shared" si="126"/>
        <v>3</v>
      </c>
      <c r="Q517" s="35" t="str">
        <f t="shared" si="143"/>
        <v/>
      </c>
      <c r="R517" s="290" t="str">
        <f t="shared" si="135"/>
        <v/>
      </c>
      <c r="AB517" s="35" t="s">
        <v>126</v>
      </c>
      <c r="AC517" s="35">
        <f t="shared" si="145"/>
        <v>3</v>
      </c>
    </row>
    <row r="518" spans="1:29" ht="15" customHeight="1" x14ac:dyDescent="0.35">
      <c r="A518" s="35">
        <v>516</v>
      </c>
      <c r="B518" s="290" t="str">
        <f t="shared" si="144"/>
        <v/>
      </c>
      <c r="C518" s="298"/>
      <c r="G518" s="300"/>
      <c r="H518" s="301">
        <v>3</v>
      </c>
      <c r="I518" s="297" t="str">
        <f t="shared" si="137"/>
        <v/>
      </c>
      <c r="J518" s="35" t="str">
        <f t="shared" si="138"/>
        <v/>
      </c>
      <c r="K518" s="35">
        <f t="shared" si="139"/>
        <v>3</v>
      </c>
      <c r="L518" s="35" t="str">
        <f t="shared" si="140"/>
        <v/>
      </c>
      <c r="M518" s="35" t="str">
        <f t="shared" si="141"/>
        <v/>
      </c>
      <c r="N518" s="35" t="str">
        <f t="shared" si="142"/>
        <v/>
      </c>
      <c r="O518" s="297">
        <f t="shared" si="126"/>
        <v>3</v>
      </c>
      <c r="Q518" s="35" t="str">
        <f t="shared" si="143"/>
        <v/>
      </c>
      <c r="R518" s="290" t="str">
        <f t="shared" si="135"/>
        <v/>
      </c>
      <c r="AB518" s="35" t="s">
        <v>126</v>
      </c>
      <c r="AC518" s="35">
        <f t="shared" si="145"/>
        <v>3</v>
      </c>
    </row>
    <row r="519" spans="1:29" ht="15" customHeight="1" x14ac:dyDescent="0.35">
      <c r="A519" s="35">
        <v>517</v>
      </c>
      <c r="B519" s="290" t="str">
        <f t="shared" si="144"/>
        <v/>
      </c>
      <c r="C519" s="298"/>
      <c r="G519" s="300"/>
      <c r="H519" s="301" t="s">
        <v>94</v>
      </c>
      <c r="I519" s="297" t="str">
        <f t="shared" si="137"/>
        <v/>
      </c>
      <c r="J519" s="35" t="str">
        <f t="shared" si="138"/>
        <v/>
      </c>
      <c r="K519" s="35">
        <f t="shared" si="139"/>
        <v>3</v>
      </c>
      <c r="L519" s="35" t="str">
        <f t="shared" si="140"/>
        <v/>
      </c>
      <c r="M519" s="35" t="str">
        <f t="shared" si="141"/>
        <v/>
      </c>
      <c r="N519" s="35" t="str">
        <f t="shared" si="142"/>
        <v/>
      </c>
      <c r="O519" s="297">
        <f t="shared" si="126"/>
        <v>3</v>
      </c>
      <c r="Q519" s="35" t="str">
        <f t="shared" si="143"/>
        <v/>
      </c>
      <c r="R519" s="290" t="str">
        <f t="shared" si="135"/>
        <v/>
      </c>
      <c r="AB519" s="35" t="s">
        <v>126</v>
      </c>
      <c r="AC519" s="35">
        <f t="shared" si="145"/>
        <v>3</v>
      </c>
    </row>
    <row r="520" spans="1:29" ht="15" customHeight="1" x14ac:dyDescent="0.35">
      <c r="A520" s="35">
        <v>518</v>
      </c>
      <c r="B520" s="290" t="str">
        <f t="shared" si="144"/>
        <v/>
      </c>
      <c r="C520" s="298"/>
      <c r="G520" s="300"/>
      <c r="H520" s="301">
        <v>4</v>
      </c>
      <c r="I520" s="297" t="str">
        <f t="shared" si="137"/>
        <v/>
      </c>
      <c r="J520" s="35" t="str">
        <f t="shared" si="138"/>
        <v/>
      </c>
      <c r="K520" s="35">
        <f t="shared" si="139"/>
        <v>3</v>
      </c>
      <c r="L520" s="35" t="str">
        <f t="shared" si="140"/>
        <v/>
      </c>
      <c r="M520" s="35" t="str">
        <f t="shared" si="141"/>
        <v/>
      </c>
      <c r="N520" s="35" t="str">
        <f t="shared" si="142"/>
        <v/>
      </c>
      <c r="O520" s="297">
        <f t="shared" si="126"/>
        <v>3</v>
      </c>
      <c r="Q520" s="35" t="str">
        <f t="shared" si="143"/>
        <v/>
      </c>
      <c r="R520" s="290" t="str">
        <f t="shared" si="135"/>
        <v/>
      </c>
      <c r="AB520" s="35" t="s">
        <v>126</v>
      </c>
      <c r="AC520" s="35">
        <f t="shared" si="145"/>
        <v>3</v>
      </c>
    </row>
    <row r="521" spans="1:29" ht="15" customHeight="1" x14ac:dyDescent="0.35">
      <c r="A521" s="35">
        <v>519</v>
      </c>
      <c r="B521" s="290" t="str">
        <f t="shared" si="144"/>
        <v/>
      </c>
      <c r="C521" s="298"/>
      <c r="G521" s="299"/>
      <c r="H521" s="301">
        <v>4</v>
      </c>
      <c r="I521" s="297" t="str">
        <f t="shared" si="137"/>
        <v/>
      </c>
      <c r="J521" s="35" t="str">
        <f t="shared" si="138"/>
        <v/>
      </c>
      <c r="K521" s="35">
        <f t="shared" si="139"/>
        <v>3</v>
      </c>
      <c r="L521" s="35" t="str">
        <f t="shared" si="140"/>
        <v/>
      </c>
      <c r="M521" s="35" t="str">
        <f t="shared" si="141"/>
        <v/>
      </c>
      <c r="N521" s="35" t="str">
        <f t="shared" si="142"/>
        <v/>
      </c>
      <c r="O521" s="297">
        <f t="shared" si="126"/>
        <v>3</v>
      </c>
      <c r="Q521" s="35" t="str">
        <f t="shared" si="143"/>
        <v/>
      </c>
      <c r="R521" s="290" t="str">
        <f t="shared" si="135"/>
        <v/>
      </c>
      <c r="T521" s="35" t="s">
        <v>204</v>
      </c>
      <c r="AB521" s="35" t="s">
        <v>126</v>
      </c>
      <c r="AC521" s="35">
        <f t="shared" si="145"/>
        <v>3</v>
      </c>
    </row>
    <row r="522" spans="1:29" ht="15" customHeight="1" x14ac:dyDescent="0.35">
      <c r="A522" s="35">
        <v>520</v>
      </c>
      <c r="B522" s="290" t="str">
        <f t="shared" si="144"/>
        <v/>
      </c>
      <c r="H522" s="301">
        <v>3</v>
      </c>
      <c r="I522" s="297" t="str">
        <f t="shared" si="137"/>
        <v/>
      </c>
      <c r="J522" s="35" t="str">
        <f t="shared" si="138"/>
        <v/>
      </c>
      <c r="K522" s="35">
        <f t="shared" si="139"/>
        <v>3</v>
      </c>
      <c r="L522" s="35" t="str">
        <f t="shared" si="140"/>
        <v/>
      </c>
      <c r="M522" s="35" t="str">
        <f t="shared" si="141"/>
        <v/>
      </c>
      <c r="N522" s="35" t="str">
        <f t="shared" si="142"/>
        <v/>
      </c>
      <c r="O522" s="297">
        <f t="shared" si="126"/>
        <v>3</v>
      </c>
      <c r="Q522" s="35" t="str">
        <f t="shared" si="143"/>
        <v/>
      </c>
      <c r="R522" s="290" t="str">
        <f t="shared" si="135"/>
        <v/>
      </c>
      <c r="AB522" s="35" t="s">
        <v>126</v>
      </c>
      <c r="AC522" s="35">
        <f t="shared" si="145"/>
        <v>3</v>
      </c>
    </row>
    <row r="523" spans="1:29" ht="15" customHeight="1" x14ac:dyDescent="0.35">
      <c r="A523" s="35">
        <v>521</v>
      </c>
      <c r="B523" s="290" t="str">
        <f t="shared" si="144"/>
        <v/>
      </c>
      <c r="H523" s="301">
        <v>3</v>
      </c>
      <c r="I523" s="297" t="str">
        <f t="shared" si="137"/>
        <v/>
      </c>
      <c r="J523" s="35" t="str">
        <f t="shared" si="138"/>
        <v/>
      </c>
      <c r="K523" s="35">
        <f t="shared" si="139"/>
        <v>3</v>
      </c>
      <c r="L523" s="35" t="str">
        <f t="shared" si="140"/>
        <v/>
      </c>
      <c r="M523" s="35" t="str">
        <f t="shared" si="141"/>
        <v/>
      </c>
      <c r="N523" s="35" t="str">
        <f t="shared" si="142"/>
        <v/>
      </c>
      <c r="O523" s="297">
        <f t="shared" si="126"/>
        <v>3</v>
      </c>
      <c r="Q523" s="35" t="str">
        <f t="shared" si="143"/>
        <v/>
      </c>
      <c r="R523" s="290" t="str">
        <f t="shared" si="135"/>
        <v/>
      </c>
      <c r="AB523" s="35" t="s">
        <v>126</v>
      </c>
      <c r="AC523" s="35">
        <f t="shared" si="145"/>
        <v>3</v>
      </c>
    </row>
    <row r="524" spans="1:29" ht="15" customHeight="1" x14ac:dyDescent="0.35">
      <c r="A524" s="35">
        <v>522</v>
      </c>
      <c r="B524" s="290" t="str">
        <f t="shared" si="144"/>
        <v/>
      </c>
      <c r="H524" s="301">
        <v>4</v>
      </c>
      <c r="I524" s="297" t="str">
        <f t="shared" si="137"/>
        <v/>
      </c>
      <c r="J524" s="35" t="str">
        <f t="shared" si="138"/>
        <v/>
      </c>
      <c r="K524" s="35">
        <f t="shared" si="139"/>
        <v>3</v>
      </c>
      <c r="L524" s="35" t="str">
        <f t="shared" si="140"/>
        <v/>
      </c>
      <c r="M524" s="35" t="str">
        <f t="shared" si="141"/>
        <v/>
      </c>
      <c r="N524" s="35" t="str">
        <f t="shared" si="142"/>
        <v/>
      </c>
      <c r="O524" s="297">
        <f t="shared" si="126"/>
        <v>3</v>
      </c>
      <c r="Q524" s="35" t="str">
        <f t="shared" si="143"/>
        <v/>
      </c>
      <c r="R524" s="290" t="str">
        <f t="shared" si="135"/>
        <v/>
      </c>
      <c r="AB524" s="35" t="s">
        <v>126</v>
      </c>
      <c r="AC524" s="35">
        <f t="shared" si="145"/>
        <v>3</v>
      </c>
    </row>
    <row r="525" spans="1:29" ht="15" customHeight="1" x14ac:dyDescent="0.35">
      <c r="A525" s="35">
        <v>523</v>
      </c>
      <c r="B525" s="290" t="str">
        <f t="shared" si="144"/>
        <v/>
      </c>
      <c r="H525" s="301">
        <v>4</v>
      </c>
      <c r="I525" s="297" t="str">
        <f t="shared" si="137"/>
        <v/>
      </c>
      <c r="J525" s="35" t="str">
        <f t="shared" si="138"/>
        <v/>
      </c>
      <c r="K525" s="35">
        <f t="shared" si="139"/>
        <v>3</v>
      </c>
      <c r="L525" s="35" t="str">
        <f t="shared" si="140"/>
        <v/>
      </c>
      <c r="M525" s="35" t="str">
        <f t="shared" si="141"/>
        <v/>
      </c>
      <c r="N525" s="35" t="str">
        <f t="shared" si="142"/>
        <v/>
      </c>
      <c r="O525" s="297">
        <f t="shared" si="126"/>
        <v>3</v>
      </c>
      <c r="Q525" s="35" t="str">
        <f t="shared" si="143"/>
        <v/>
      </c>
      <c r="R525" s="290" t="str">
        <f t="shared" si="135"/>
        <v/>
      </c>
      <c r="AB525" s="35" t="s">
        <v>126</v>
      </c>
      <c r="AC525" s="35">
        <f t="shared" si="145"/>
        <v>3</v>
      </c>
    </row>
    <row r="526" spans="1:29" ht="15" customHeight="1" x14ac:dyDescent="0.35">
      <c r="A526" s="35">
        <v>524</v>
      </c>
      <c r="B526" s="290" t="str">
        <f t="shared" si="144"/>
        <v/>
      </c>
      <c r="H526" s="301">
        <v>3</v>
      </c>
      <c r="I526" s="297" t="str">
        <f t="shared" si="137"/>
        <v/>
      </c>
      <c r="J526" s="35" t="str">
        <f t="shared" si="138"/>
        <v/>
      </c>
      <c r="K526" s="35">
        <f t="shared" si="139"/>
        <v>3</v>
      </c>
      <c r="L526" s="35" t="str">
        <f t="shared" si="140"/>
        <v/>
      </c>
      <c r="M526" s="35" t="str">
        <f t="shared" si="141"/>
        <v/>
      </c>
      <c r="N526" s="35" t="str">
        <f t="shared" si="142"/>
        <v/>
      </c>
      <c r="O526" s="297">
        <f t="shared" si="126"/>
        <v>3</v>
      </c>
      <c r="Q526" s="35" t="str">
        <f t="shared" si="143"/>
        <v/>
      </c>
      <c r="R526" s="290" t="str">
        <f t="shared" si="135"/>
        <v/>
      </c>
      <c r="AB526" s="35" t="s">
        <v>126</v>
      </c>
      <c r="AC526" s="35">
        <f t="shared" si="145"/>
        <v>3</v>
      </c>
    </row>
    <row r="527" spans="1:29" ht="15" customHeight="1" x14ac:dyDescent="0.35">
      <c r="A527" s="35">
        <v>525</v>
      </c>
      <c r="B527" s="290" t="str">
        <f t="shared" si="144"/>
        <v/>
      </c>
      <c r="H527" s="301">
        <v>5</v>
      </c>
      <c r="I527" s="297" t="str">
        <f t="shared" si="137"/>
        <v/>
      </c>
      <c r="J527" s="35" t="str">
        <f t="shared" si="138"/>
        <v/>
      </c>
      <c r="K527" s="35">
        <f t="shared" si="139"/>
        <v>3</v>
      </c>
      <c r="L527" s="35" t="str">
        <f t="shared" si="140"/>
        <v/>
      </c>
      <c r="M527" s="35" t="str">
        <f t="shared" si="141"/>
        <v/>
      </c>
      <c r="N527" s="35" t="str">
        <f t="shared" si="142"/>
        <v/>
      </c>
      <c r="O527" s="297">
        <f t="shared" si="126"/>
        <v>3</v>
      </c>
      <c r="Q527" s="35" t="str">
        <f t="shared" si="143"/>
        <v/>
      </c>
      <c r="R527" s="290" t="str">
        <f t="shared" si="135"/>
        <v/>
      </c>
      <c r="AB527" s="35" t="s">
        <v>126</v>
      </c>
      <c r="AC527" s="35">
        <f t="shared" si="145"/>
        <v>3</v>
      </c>
    </row>
    <row r="528" spans="1:29" ht="15" customHeight="1" x14ac:dyDescent="0.35">
      <c r="A528" s="35">
        <v>526</v>
      </c>
      <c r="B528" s="290" t="str">
        <f t="shared" si="144"/>
        <v/>
      </c>
      <c r="H528" s="301">
        <v>3</v>
      </c>
      <c r="I528" s="297" t="str">
        <f t="shared" si="137"/>
        <v/>
      </c>
      <c r="J528" s="35" t="str">
        <f t="shared" si="138"/>
        <v/>
      </c>
      <c r="K528" s="35">
        <f t="shared" si="139"/>
        <v>3</v>
      </c>
      <c r="L528" s="35" t="str">
        <f t="shared" si="140"/>
        <v/>
      </c>
      <c r="M528" s="35" t="str">
        <f t="shared" si="141"/>
        <v/>
      </c>
      <c r="N528" s="35" t="str">
        <f t="shared" si="142"/>
        <v/>
      </c>
      <c r="O528" s="297">
        <f t="shared" si="126"/>
        <v>3</v>
      </c>
      <c r="Q528" s="35" t="str">
        <f t="shared" si="143"/>
        <v/>
      </c>
      <c r="R528" s="290" t="str">
        <f t="shared" si="135"/>
        <v/>
      </c>
      <c r="AB528" s="35" t="s">
        <v>126</v>
      </c>
      <c r="AC528" s="35">
        <f t="shared" si="145"/>
        <v>3</v>
      </c>
    </row>
    <row r="529" spans="1:29" ht="15" customHeight="1" x14ac:dyDescent="0.35">
      <c r="A529" s="35">
        <v>527</v>
      </c>
      <c r="B529" s="290" t="str">
        <f t="shared" si="144"/>
        <v/>
      </c>
      <c r="H529" s="301" t="s">
        <v>94</v>
      </c>
      <c r="I529" s="297" t="str">
        <f t="shared" si="137"/>
        <v/>
      </c>
      <c r="J529" s="35" t="str">
        <f t="shared" si="138"/>
        <v/>
      </c>
      <c r="K529" s="35">
        <f t="shared" si="139"/>
        <v>3</v>
      </c>
      <c r="L529" s="35" t="str">
        <f t="shared" si="140"/>
        <v/>
      </c>
      <c r="M529" s="35" t="str">
        <f t="shared" si="141"/>
        <v/>
      </c>
      <c r="N529" s="35" t="str">
        <f t="shared" si="142"/>
        <v/>
      </c>
      <c r="O529" s="297">
        <f t="shared" si="126"/>
        <v>3</v>
      </c>
      <c r="Q529" s="35" t="str">
        <f t="shared" si="143"/>
        <v/>
      </c>
      <c r="R529" s="290" t="str">
        <f t="shared" si="135"/>
        <v/>
      </c>
      <c r="AB529" s="35" t="s">
        <v>126</v>
      </c>
      <c r="AC529" s="35">
        <f t="shared" si="145"/>
        <v>3</v>
      </c>
    </row>
    <row r="530" spans="1:29" ht="15" customHeight="1" x14ac:dyDescent="0.35">
      <c r="A530" s="35">
        <v>528</v>
      </c>
      <c r="B530" s="290" t="str">
        <f t="shared" si="144"/>
        <v/>
      </c>
      <c r="H530" s="301">
        <v>3</v>
      </c>
      <c r="I530" s="297" t="str">
        <f t="shared" si="137"/>
        <v/>
      </c>
      <c r="J530" s="35" t="str">
        <f t="shared" si="138"/>
        <v/>
      </c>
      <c r="K530" s="35">
        <f t="shared" si="139"/>
        <v>3</v>
      </c>
      <c r="L530" s="35" t="str">
        <f t="shared" si="140"/>
        <v/>
      </c>
      <c r="M530" s="35" t="str">
        <f t="shared" si="141"/>
        <v/>
      </c>
      <c r="N530" s="35" t="str">
        <f t="shared" si="142"/>
        <v/>
      </c>
      <c r="O530" s="297">
        <f t="shared" si="126"/>
        <v>3</v>
      </c>
      <c r="Q530" s="35" t="str">
        <f t="shared" si="143"/>
        <v/>
      </c>
      <c r="R530" s="290" t="str">
        <f t="shared" si="135"/>
        <v/>
      </c>
      <c r="AB530" s="35" t="s">
        <v>126</v>
      </c>
      <c r="AC530" s="35">
        <f t="shared" si="145"/>
        <v>3</v>
      </c>
    </row>
    <row r="531" spans="1:29" ht="15" customHeight="1" x14ac:dyDescent="0.35">
      <c r="A531" s="35">
        <v>529</v>
      </c>
      <c r="B531" s="290" t="str">
        <f t="shared" si="144"/>
        <v/>
      </c>
      <c r="H531" s="301">
        <v>5</v>
      </c>
      <c r="I531" s="297" t="str">
        <f t="shared" si="137"/>
        <v/>
      </c>
      <c r="J531" s="35" t="str">
        <f t="shared" si="138"/>
        <v/>
      </c>
      <c r="K531" s="35">
        <f t="shared" si="139"/>
        <v>3</v>
      </c>
      <c r="L531" s="35" t="str">
        <f t="shared" si="140"/>
        <v/>
      </c>
      <c r="M531" s="35" t="str">
        <f t="shared" si="141"/>
        <v/>
      </c>
      <c r="N531" s="35" t="str">
        <f t="shared" si="142"/>
        <v/>
      </c>
      <c r="O531" s="297">
        <f t="shared" si="126"/>
        <v>3</v>
      </c>
      <c r="Q531" s="35" t="str">
        <f t="shared" si="143"/>
        <v/>
      </c>
      <c r="R531" s="290" t="str">
        <f t="shared" si="135"/>
        <v/>
      </c>
      <c r="AB531" s="35" t="s">
        <v>126</v>
      </c>
      <c r="AC531" s="35">
        <f t="shared" si="145"/>
        <v>3</v>
      </c>
    </row>
    <row r="532" spans="1:29" ht="15" customHeight="1" x14ac:dyDescent="0.35">
      <c r="A532" s="35">
        <v>530</v>
      </c>
      <c r="B532" s="290" t="str">
        <f t="shared" si="144"/>
        <v/>
      </c>
      <c r="H532" s="301">
        <v>4</v>
      </c>
      <c r="I532" s="297" t="str">
        <f t="shared" si="137"/>
        <v/>
      </c>
      <c r="J532" s="35" t="str">
        <f t="shared" si="138"/>
        <v/>
      </c>
      <c r="K532" s="35">
        <f t="shared" si="139"/>
        <v>3</v>
      </c>
      <c r="L532" s="35" t="str">
        <f t="shared" si="140"/>
        <v/>
      </c>
      <c r="M532" s="35" t="str">
        <f t="shared" si="141"/>
        <v/>
      </c>
      <c r="N532" s="35" t="str">
        <f t="shared" si="142"/>
        <v/>
      </c>
      <c r="O532" s="297">
        <f t="shared" si="126"/>
        <v>3</v>
      </c>
      <c r="Q532" s="35" t="str">
        <f t="shared" si="143"/>
        <v/>
      </c>
      <c r="R532" s="290" t="str">
        <f t="shared" si="135"/>
        <v/>
      </c>
      <c r="AB532" s="35" t="s">
        <v>126</v>
      </c>
      <c r="AC532" s="35">
        <f t="shared" si="145"/>
        <v>3</v>
      </c>
    </row>
    <row r="533" spans="1:29" ht="15" customHeight="1" x14ac:dyDescent="0.35">
      <c r="A533" s="35">
        <v>531</v>
      </c>
      <c r="B533" s="290" t="str">
        <f t="shared" si="144"/>
        <v>C</v>
      </c>
      <c r="C533" s="35" t="s">
        <v>125</v>
      </c>
      <c r="G533" s="35" t="s">
        <v>392</v>
      </c>
      <c r="I533" s="297">
        <f t="shared" si="137"/>
        <v>1</v>
      </c>
      <c r="J533" s="35" t="str">
        <f t="shared" si="138"/>
        <v/>
      </c>
      <c r="K533" s="35" t="str">
        <f t="shared" si="139"/>
        <v/>
      </c>
      <c r="L533" s="35" t="str">
        <f t="shared" si="140"/>
        <v/>
      </c>
      <c r="M533" s="35" t="str">
        <f t="shared" si="141"/>
        <v/>
      </c>
      <c r="N533" s="35" t="str">
        <f t="shared" si="142"/>
        <v/>
      </c>
      <c r="O533" s="297">
        <f t="shared" si="126"/>
        <v>1</v>
      </c>
      <c r="Q533" s="35" t="str">
        <f t="shared" si="143"/>
        <v/>
      </c>
      <c r="R533" s="290" t="str">
        <f t="shared" si="135"/>
        <v>C</v>
      </c>
      <c r="AB533" s="35" t="s">
        <v>126</v>
      </c>
      <c r="AC533" s="35">
        <f t="shared" si="145"/>
        <v>3</v>
      </c>
    </row>
    <row r="534" spans="1:29" ht="15" customHeight="1" x14ac:dyDescent="0.35">
      <c r="A534" s="35">
        <v>532</v>
      </c>
      <c r="B534" s="290" t="str">
        <f t="shared" si="144"/>
        <v>C.1</v>
      </c>
      <c r="C534" s="35" t="s">
        <v>125</v>
      </c>
      <c r="D534" s="35">
        <v>1</v>
      </c>
      <c r="G534" s="313" t="s">
        <v>393</v>
      </c>
      <c r="H534" s="301">
        <v>3</v>
      </c>
      <c r="I534" s="297" t="str">
        <f t="shared" si="137"/>
        <v/>
      </c>
      <c r="J534" s="35">
        <f t="shared" si="138"/>
        <v>2</v>
      </c>
      <c r="K534" s="35" t="str">
        <f t="shared" si="139"/>
        <v/>
      </c>
      <c r="L534" s="35" t="str">
        <f t="shared" si="140"/>
        <v/>
      </c>
      <c r="M534" s="35" t="str">
        <f t="shared" si="141"/>
        <v/>
      </c>
      <c r="N534" s="35" t="str">
        <f t="shared" si="142"/>
        <v/>
      </c>
      <c r="O534" s="297">
        <f t="shared" si="126"/>
        <v>2</v>
      </c>
      <c r="Q534" s="35" t="str">
        <f t="shared" si="143"/>
        <v/>
      </c>
      <c r="R534" s="290" t="str">
        <f t="shared" si="135"/>
        <v>C.1</v>
      </c>
      <c r="AB534" s="35" t="s">
        <v>126</v>
      </c>
      <c r="AC534" s="35">
        <f t="shared" si="145"/>
        <v>3</v>
      </c>
    </row>
    <row r="535" spans="1:29" ht="15" customHeight="1" x14ac:dyDescent="0.35">
      <c r="A535" s="35">
        <v>533</v>
      </c>
      <c r="B535" s="290" t="str">
        <f t="shared" si="144"/>
        <v/>
      </c>
      <c r="F535" s="35" t="s">
        <v>184</v>
      </c>
      <c r="G535" s="270" t="s">
        <v>576</v>
      </c>
      <c r="I535" s="297" t="str">
        <f t="shared" si="137"/>
        <v/>
      </c>
      <c r="J535" s="35" t="str">
        <f t="shared" si="138"/>
        <v/>
      </c>
      <c r="K535" s="35">
        <f t="shared" si="139"/>
        <v>3</v>
      </c>
      <c r="L535" s="35" t="str">
        <f t="shared" si="140"/>
        <v/>
      </c>
      <c r="M535" s="35" t="str">
        <f t="shared" si="141"/>
        <v/>
      </c>
      <c r="N535" s="35" t="str">
        <f t="shared" si="142"/>
        <v/>
      </c>
      <c r="O535" s="297">
        <f t="shared" si="126"/>
        <v>3</v>
      </c>
      <c r="Q535" s="35" t="str">
        <f t="shared" si="143"/>
        <v/>
      </c>
      <c r="R535" s="290" t="str">
        <f t="shared" si="135"/>
        <v/>
      </c>
      <c r="AB535" s="35" t="s">
        <v>126</v>
      </c>
      <c r="AC535" s="35">
        <f t="shared" si="145"/>
        <v>3</v>
      </c>
    </row>
    <row r="536" spans="1:29" ht="15" customHeight="1" x14ac:dyDescent="0.35">
      <c r="A536" s="35">
        <v>534</v>
      </c>
      <c r="B536" s="290" t="str">
        <f t="shared" si="144"/>
        <v>C.1.01</v>
      </c>
      <c r="C536" s="35" t="s">
        <v>125</v>
      </c>
      <c r="D536" s="35">
        <v>1</v>
      </c>
      <c r="E536" s="35">
        <v>1</v>
      </c>
      <c r="G536" s="159" t="s">
        <v>577</v>
      </c>
      <c r="H536" s="301">
        <v>3</v>
      </c>
      <c r="I536" s="297" t="str">
        <f t="shared" si="137"/>
        <v/>
      </c>
      <c r="J536" s="35" t="str">
        <f t="shared" si="138"/>
        <v/>
      </c>
      <c r="K536" s="35" t="str">
        <f t="shared" si="139"/>
        <v/>
      </c>
      <c r="L536" s="35" t="str">
        <f t="shared" si="140"/>
        <v/>
      </c>
      <c r="M536" s="35">
        <f t="shared" si="141"/>
        <v>5</v>
      </c>
      <c r="N536" s="35" t="str">
        <f t="shared" si="142"/>
        <v/>
      </c>
      <c r="O536" s="297">
        <f t="shared" si="126"/>
        <v>5</v>
      </c>
      <c r="Q536" s="35" t="str">
        <f t="shared" si="143"/>
        <v>01</v>
      </c>
      <c r="R536" s="290" t="str">
        <f t="shared" si="135"/>
        <v>C.1.01</v>
      </c>
      <c r="T536" s="35" t="s">
        <v>205</v>
      </c>
      <c r="AB536" s="35" t="s">
        <v>126</v>
      </c>
      <c r="AC536" s="35">
        <f t="shared" si="145"/>
        <v>3</v>
      </c>
    </row>
    <row r="537" spans="1:29" ht="15" customHeight="1" x14ac:dyDescent="0.35">
      <c r="A537" s="35">
        <v>535</v>
      </c>
      <c r="B537" s="290" t="str">
        <f t="shared" si="144"/>
        <v>C.1</v>
      </c>
      <c r="C537" s="35" t="s">
        <v>125</v>
      </c>
      <c r="D537" s="35">
        <v>1</v>
      </c>
      <c r="G537" s="159" t="s">
        <v>394</v>
      </c>
      <c r="H537" s="301">
        <v>3</v>
      </c>
      <c r="I537" s="297" t="str">
        <f t="shared" si="137"/>
        <v/>
      </c>
      <c r="J537" s="35">
        <f t="shared" si="138"/>
        <v>2</v>
      </c>
      <c r="K537" s="35" t="str">
        <f t="shared" si="139"/>
        <v/>
      </c>
      <c r="L537" s="35" t="str">
        <f t="shared" si="140"/>
        <v/>
      </c>
      <c r="M537" s="35" t="str">
        <f t="shared" si="141"/>
        <v/>
      </c>
      <c r="N537" s="35" t="str">
        <f t="shared" si="142"/>
        <v/>
      </c>
      <c r="O537" s="297">
        <f t="shared" si="126"/>
        <v>2</v>
      </c>
      <c r="Q537" s="35" t="str">
        <f t="shared" si="143"/>
        <v/>
      </c>
      <c r="R537" s="290" t="str">
        <f t="shared" si="135"/>
        <v>C.1</v>
      </c>
      <c r="AB537" s="35" t="s">
        <v>126</v>
      </c>
      <c r="AC537" s="35">
        <f t="shared" si="145"/>
        <v>3</v>
      </c>
    </row>
    <row r="538" spans="1:29" ht="15" customHeight="1" x14ac:dyDescent="0.35">
      <c r="A538" s="35">
        <v>536</v>
      </c>
      <c r="B538" s="290" t="str">
        <f t="shared" si="144"/>
        <v>C.1.02</v>
      </c>
      <c r="C538" s="35" t="s">
        <v>125</v>
      </c>
      <c r="D538" s="35">
        <v>1</v>
      </c>
      <c r="E538" s="35">
        <v>2</v>
      </c>
      <c r="G538" s="35" t="s">
        <v>578</v>
      </c>
      <c r="H538" s="301">
        <v>3</v>
      </c>
      <c r="I538" s="297" t="str">
        <f t="shared" ref="I538:I597" si="146">IF(AND(LEN(C538)=1,LEN(D538)=0),1,"")</f>
        <v/>
      </c>
      <c r="J538" s="35" t="str">
        <f t="shared" ref="J538:J597" si="147">IF(AND(LEN(C538)=1,LEN(D538)=1,LEN(E538)=0,LEN(F538)=0),2,"")</f>
        <v/>
      </c>
      <c r="K538" s="35" t="str">
        <f t="shared" ref="K538:K597" si="148">IF(AND(LEN(C538)=0,LEN(E538)=0),3,"")</f>
        <v/>
      </c>
      <c r="L538" s="35" t="str">
        <f t="shared" ref="L538:L597" si="149">IF(AND(LEN(C538)&gt;0,LEN(D538&gt;0),LEN(E538)&gt;0,LEN(F538)=0,H538="N/A"),4,"")</f>
        <v/>
      </c>
      <c r="M538" s="35">
        <f t="shared" ref="M538:M597" si="150">IF(AND(LEN(C538)&gt;0,LEN(D538&gt;0),LEN(E538)&gt;0,LEN(F538)=0,H538&gt;0,H538&lt;6),5,"")</f>
        <v>5</v>
      </c>
      <c r="N538" s="35" t="str">
        <f t="shared" ref="N538:N597" si="151">IF(AND(LEN(C538)&gt;0,LEN(D538&gt;0),LEN(E538)&gt;0,LEN(F538)&gt;0,H538&gt;0,H538&lt;6),6,"")</f>
        <v/>
      </c>
      <c r="O538" s="297">
        <f t="shared" ref="O538:O597" si="152">SUM(I538:N538)</f>
        <v>5</v>
      </c>
      <c r="Q538" s="35" t="str">
        <f t="shared" ref="Q538:Q597" si="153">IF(LEN(E538)&gt;0,TEXT(E538,"00"),"")</f>
        <v>02</v>
      </c>
      <c r="R538" s="290" t="str">
        <f t="shared" ref="R538:R597" si="154">IF(O538=1,C538,IF(O538=2,C538&amp;"."&amp;D538,IF(O538=3,"",IF(O538=4,C538&amp;"."&amp;D538&amp;"."&amp;Q538,IF(O538=5,C538&amp;"."&amp;D538&amp;"."&amp;Q538,IF(O538=6,C538&amp;"."&amp;D538&amp;"."&amp;Q538&amp;F538,""))))))</f>
        <v>C.1.02</v>
      </c>
      <c r="AB538" s="35" t="s">
        <v>126</v>
      </c>
      <c r="AC538" s="35">
        <f t="shared" si="145"/>
        <v>3</v>
      </c>
    </row>
    <row r="539" spans="1:29" ht="15" customHeight="1" x14ac:dyDescent="0.35">
      <c r="A539" s="35">
        <v>537</v>
      </c>
      <c r="B539" s="290" t="str">
        <f t="shared" si="144"/>
        <v>C.1</v>
      </c>
      <c r="C539" s="35" t="s">
        <v>125</v>
      </c>
      <c r="D539" s="35">
        <v>1</v>
      </c>
      <c r="G539" s="159" t="s">
        <v>395</v>
      </c>
      <c r="H539" s="301">
        <v>3</v>
      </c>
      <c r="I539" s="297" t="str">
        <f t="shared" si="146"/>
        <v/>
      </c>
      <c r="J539" s="35">
        <f t="shared" si="147"/>
        <v>2</v>
      </c>
      <c r="K539" s="35" t="str">
        <f t="shared" si="148"/>
        <v/>
      </c>
      <c r="L539" s="35" t="str">
        <f t="shared" si="149"/>
        <v/>
      </c>
      <c r="M539" s="35" t="str">
        <f t="shared" si="150"/>
        <v/>
      </c>
      <c r="N539" s="35" t="str">
        <f t="shared" si="151"/>
        <v/>
      </c>
      <c r="O539" s="297">
        <f t="shared" si="152"/>
        <v>2</v>
      </c>
      <c r="Q539" s="35" t="str">
        <f t="shared" si="153"/>
        <v/>
      </c>
      <c r="R539" s="290" t="str">
        <f t="shared" si="154"/>
        <v>C.1</v>
      </c>
      <c r="AB539" s="35" t="s">
        <v>126</v>
      </c>
      <c r="AC539" s="35">
        <f t="shared" si="145"/>
        <v>3</v>
      </c>
    </row>
    <row r="540" spans="1:29" ht="15" customHeight="1" x14ac:dyDescent="0.35">
      <c r="A540" s="35">
        <v>538</v>
      </c>
      <c r="B540" s="290" t="str">
        <f t="shared" si="144"/>
        <v>C.1.03</v>
      </c>
      <c r="C540" s="35" t="s">
        <v>125</v>
      </c>
      <c r="D540" s="35">
        <v>1</v>
      </c>
      <c r="E540" s="35">
        <v>3</v>
      </c>
      <c r="G540" s="35" t="s">
        <v>579</v>
      </c>
      <c r="H540" s="301">
        <v>3</v>
      </c>
      <c r="I540" s="297" t="str">
        <f t="shared" si="146"/>
        <v/>
      </c>
      <c r="J540" s="35" t="str">
        <f t="shared" si="147"/>
        <v/>
      </c>
      <c r="K540" s="35" t="str">
        <f t="shared" si="148"/>
        <v/>
      </c>
      <c r="L540" s="35" t="str">
        <f t="shared" si="149"/>
        <v/>
      </c>
      <c r="M540" s="35">
        <f t="shared" si="150"/>
        <v>5</v>
      </c>
      <c r="N540" s="35" t="str">
        <f t="shared" si="151"/>
        <v/>
      </c>
      <c r="O540" s="297">
        <f t="shared" si="152"/>
        <v>5</v>
      </c>
      <c r="Q540" s="35" t="str">
        <f t="shared" si="153"/>
        <v>03</v>
      </c>
      <c r="R540" s="290" t="str">
        <f t="shared" si="154"/>
        <v>C.1.03</v>
      </c>
      <c r="AB540" s="35" t="s">
        <v>126</v>
      </c>
      <c r="AC540" s="35">
        <f t="shared" si="145"/>
        <v>3</v>
      </c>
    </row>
    <row r="541" spans="1:29" ht="15" customHeight="1" x14ac:dyDescent="0.35">
      <c r="A541" s="35">
        <v>539</v>
      </c>
      <c r="B541" s="290" t="str">
        <f t="shared" si="144"/>
        <v>C.1</v>
      </c>
      <c r="C541" s="35" t="s">
        <v>125</v>
      </c>
      <c r="D541" s="35">
        <v>1</v>
      </c>
      <c r="G541" s="35" t="s">
        <v>396</v>
      </c>
      <c r="H541" s="301">
        <v>3</v>
      </c>
      <c r="I541" s="297" t="str">
        <f t="shared" si="146"/>
        <v/>
      </c>
      <c r="J541" s="35">
        <f t="shared" si="147"/>
        <v>2</v>
      </c>
      <c r="K541" s="35" t="str">
        <f t="shared" si="148"/>
        <v/>
      </c>
      <c r="L541" s="35" t="str">
        <f t="shared" si="149"/>
        <v/>
      </c>
      <c r="M541" s="35" t="str">
        <f t="shared" si="150"/>
        <v/>
      </c>
      <c r="N541" s="35" t="str">
        <f t="shared" si="151"/>
        <v/>
      </c>
      <c r="O541" s="297">
        <f t="shared" si="152"/>
        <v>2</v>
      </c>
      <c r="Q541" s="35" t="str">
        <f t="shared" si="153"/>
        <v/>
      </c>
      <c r="R541" s="290" t="str">
        <f t="shared" si="154"/>
        <v>C.1</v>
      </c>
      <c r="AB541" s="35" t="s">
        <v>126</v>
      </c>
      <c r="AC541" s="35">
        <f t="shared" si="145"/>
        <v>3</v>
      </c>
    </row>
    <row r="542" spans="1:29" ht="15" customHeight="1" x14ac:dyDescent="0.35">
      <c r="A542" s="35">
        <v>540</v>
      </c>
      <c r="B542" s="290" t="str">
        <f t="shared" si="144"/>
        <v>C.1</v>
      </c>
      <c r="C542" s="35" t="s">
        <v>125</v>
      </c>
      <c r="D542" s="35">
        <v>1</v>
      </c>
      <c r="G542" s="35" t="s">
        <v>397</v>
      </c>
      <c r="H542" s="301">
        <v>3</v>
      </c>
      <c r="I542" s="297" t="str">
        <f t="shared" si="146"/>
        <v/>
      </c>
      <c r="J542" s="35">
        <f t="shared" si="147"/>
        <v>2</v>
      </c>
      <c r="K542" s="35" t="str">
        <f t="shared" si="148"/>
        <v/>
      </c>
      <c r="L542" s="35" t="str">
        <f t="shared" si="149"/>
        <v/>
      </c>
      <c r="M542" s="35" t="str">
        <f t="shared" si="150"/>
        <v/>
      </c>
      <c r="N542" s="35" t="str">
        <f t="shared" si="151"/>
        <v/>
      </c>
      <c r="O542" s="297">
        <f t="shared" si="152"/>
        <v>2</v>
      </c>
      <c r="Q542" s="35" t="str">
        <f t="shared" si="153"/>
        <v/>
      </c>
      <c r="R542" s="290" t="str">
        <f t="shared" si="154"/>
        <v>C.1</v>
      </c>
      <c r="AB542" s="35" t="s">
        <v>126</v>
      </c>
      <c r="AC542" s="35">
        <f t="shared" si="145"/>
        <v>3</v>
      </c>
    </row>
    <row r="543" spans="1:29" ht="15" customHeight="1" x14ac:dyDescent="0.35">
      <c r="A543" s="35">
        <v>541</v>
      </c>
      <c r="B543" s="290" t="str">
        <f t="shared" si="144"/>
        <v>C.1</v>
      </c>
      <c r="C543" s="35" t="s">
        <v>125</v>
      </c>
      <c r="D543" s="35">
        <v>1</v>
      </c>
      <c r="G543" s="35" t="s">
        <v>398</v>
      </c>
      <c r="H543" s="301">
        <v>3</v>
      </c>
      <c r="I543" s="297" t="str">
        <f t="shared" si="146"/>
        <v/>
      </c>
      <c r="J543" s="35">
        <f t="shared" si="147"/>
        <v>2</v>
      </c>
      <c r="K543" s="35" t="str">
        <f t="shared" si="148"/>
        <v/>
      </c>
      <c r="L543" s="35" t="str">
        <f t="shared" si="149"/>
        <v/>
      </c>
      <c r="M543" s="35" t="str">
        <f t="shared" si="150"/>
        <v/>
      </c>
      <c r="N543" s="35" t="str">
        <f t="shared" si="151"/>
        <v/>
      </c>
      <c r="O543" s="297">
        <f t="shared" si="152"/>
        <v>2</v>
      </c>
      <c r="Q543" s="35" t="str">
        <f t="shared" si="153"/>
        <v/>
      </c>
      <c r="R543" s="290" t="str">
        <f t="shared" si="154"/>
        <v>C.1</v>
      </c>
      <c r="AB543" s="35" t="s">
        <v>126</v>
      </c>
      <c r="AC543" s="35">
        <f t="shared" si="145"/>
        <v>3</v>
      </c>
    </row>
    <row r="544" spans="1:29" ht="15" customHeight="1" x14ac:dyDescent="0.35">
      <c r="A544" s="35">
        <v>542</v>
      </c>
      <c r="B544" s="290" t="str">
        <f t="shared" si="144"/>
        <v>C.1</v>
      </c>
      <c r="C544" s="35" t="s">
        <v>125</v>
      </c>
      <c r="D544" s="35">
        <v>1</v>
      </c>
      <c r="G544" s="35" t="s">
        <v>399</v>
      </c>
      <c r="H544" s="301">
        <v>3</v>
      </c>
      <c r="I544" s="297" t="str">
        <f t="shared" si="146"/>
        <v/>
      </c>
      <c r="J544" s="35">
        <f t="shared" si="147"/>
        <v>2</v>
      </c>
      <c r="K544" s="35" t="str">
        <f t="shared" si="148"/>
        <v/>
      </c>
      <c r="L544" s="35" t="str">
        <f t="shared" si="149"/>
        <v/>
      </c>
      <c r="M544" s="35" t="str">
        <f t="shared" si="150"/>
        <v/>
      </c>
      <c r="N544" s="35" t="str">
        <f t="shared" si="151"/>
        <v/>
      </c>
      <c r="O544" s="297">
        <f t="shared" si="152"/>
        <v>2</v>
      </c>
      <c r="Q544" s="35" t="str">
        <f t="shared" si="153"/>
        <v/>
      </c>
      <c r="R544" s="290" t="str">
        <f t="shared" si="154"/>
        <v>C.1</v>
      </c>
      <c r="AB544" s="35" t="s">
        <v>126</v>
      </c>
      <c r="AC544" s="35">
        <f t="shared" si="145"/>
        <v>3</v>
      </c>
    </row>
    <row r="545" spans="1:29" ht="15" customHeight="1" x14ac:dyDescent="0.35">
      <c r="A545" s="35">
        <v>543</v>
      </c>
      <c r="B545" s="290" t="str">
        <f t="shared" si="144"/>
        <v>C.1</v>
      </c>
      <c r="C545" s="35" t="s">
        <v>125</v>
      </c>
      <c r="D545" s="35">
        <v>1</v>
      </c>
      <c r="G545" s="35" t="s">
        <v>400</v>
      </c>
      <c r="H545" s="301">
        <v>3</v>
      </c>
      <c r="I545" s="297" t="str">
        <f t="shared" si="146"/>
        <v/>
      </c>
      <c r="J545" s="35">
        <f t="shared" si="147"/>
        <v>2</v>
      </c>
      <c r="K545" s="35" t="str">
        <f t="shared" si="148"/>
        <v/>
      </c>
      <c r="L545" s="35" t="str">
        <f t="shared" si="149"/>
        <v/>
      </c>
      <c r="M545" s="35" t="str">
        <f t="shared" si="150"/>
        <v/>
      </c>
      <c r="N545" s="35" t="str">
        <f t="shared" si="151"/>
        <v/>
      </c>
      <c r="O545" s="297">
        <f t="shared" si="152"/>
        <v>2</v>
      </c>
      <c r="Q545" s="35" t="str">
        <f t="shared" si="153"/>
        <v/>
      </c>
      <c r="R545" s="290" t="str">
        <f t="shared" si="154"/>
        <v>C.1</v>
      </c>
      <c r="AB545" s="35" t="s">
        <v>126</v>
      </c>
      <c r="AC545" s="35">
        <f t="shared" si="145"/>
        <v>3</v>
      </c>
    </row>
    <row r="546" spans="1:29" ht="15" customHeight="1" x14ac:dyDescent="0.35">
      <c r="A546" s="35">
        <v>548</v>
      </c>
      <c r="B546" s="290" t="str">
        <f t="shared" si="144"/>
        <v>C.1</v>
      </c>
      <c r="C546" s="35" t="s">
        <v>125</v>
      </c>
      <c r="D546" s="35">
        <v>1</v>
      </c>
      <c r="G546" s="159" t="s">
        <v>401</v>
      </c>
      <c r="H546" s="301">
        <v>3</v>
      </c>
      <c r="I546" s="297" t="str">
        <f t="shared" si="146"/>
        <v/>
      </c>
      <c r="J546" s="35">
        <f t="shared" si="147"/>
        <v>2</v>
      </c>
      <c r="K546" s="35" t="str">
        <f t="shared" si="148"/>
        <v/>
      </c>
      <c r="L546" s="35" t="str">
        <f t="shared" si="149"/>
        <v/>
      </c>
      <c r="M546" s="35" t="str">
        <f t="shared" si="150"/>
        <v/>
      </c>
      <c r="N546" s="35" t="str">
        <f t="shared" si="151"/>
        <v/>
      </c>
      <c r="O546" s="297">
        <f t="shared" si="152"/>
        <v>2</v>
      </c>
      <c r="Q546" s="35" t="str">
        <f t="shared" si="153"/>
        <v/>
      </c>
      <c r="R546" s="290" t="str">
        <f t="shared" si="154"/>
        <v>C.1</v>
      </c>
      <c r="AB546" s="35" t="s">
        <v>126</v>
      </c>
      <c r="AC546" s="35">
        <f t="shared" si="145"/>
        <v>3</v>
      </c>
    </row>
    <row r="547" spans="1:29" ht="15" customHeight="1" x14ac:dyDescent="0.35">
      <c r="A547" s="35">
        <v>549</v>
      </c>
      <c r="B547" s="290" t="str">
        <f t="shared" si="144"/>
        <v>C.1.04</v>
      </c>
      <c r="C547" s="35" t="s">
        <v>125</v>
      </c>
      <c r="D547" s="35">
        <v>1</v>
      </c>
      <c r="E547" s="35">
        <v>4</v>
      </c>
      <c r="G547" s="35" t="s">
        <v>580</v>
      </c>
      <c r="H547" s="301">
        <v>3</v>
      </c>
      <c r="I547" s="297" t="str">
        <f t="shared" si="146"/>
        <v/>
      </c>
      <c r="J547" s="35" t="str">
        <f t="shared" si="147"/>
        <v/>
      </c>
      <c r="K547" s="35" t="str">
        <f t="shared" si="148"/>
        <v/>
      </c>
      <c r="L547" s="35" t="str">
        <f t="shared" si="149"/>
        <v/>
      </c>
      <c r="M547" s="35">
        <f t="shared" si="150"/>
        <v>5</v>
      </c>
      <c r="N547" s="35" t="str">
        <f t="shared" si="151"/>
        <v/>
      </c>
      <c r="O547" s="297">
        <f t="shared" si="152"/>
        <v>5</v>
      </c>
      <c r="Q547" s="35" t="str">
        <f t="shared" si="153"/>
        <v>04</v>
      </c>
      <c r="R547" s="290" t="str">
        <f t="shared" si="154"/>
        <v>C.1.04</v>
      </c>
      <c r="AB547" s="35" t="s">
        <v>126</v>
      </c>
      <c r="AC547" s="35">
        <f t="shared" si="145"/>
        <v>3</v>
      </c>
    </row>
    <row r="548" spans="1:29" ht="15" customHeight="1" x14ac:dyDescent="0.35">
      <c r="A548" s="35">
        <v>550</v>
      </c>
      <c r="B548" s="290" t="str">
        <f t="shared" si="144"/>
        <v>C.1</v>
      </c>
      <c r="C548" s="35" t="s">
        <v>125</v>
      </c>
      <c r="D548" s="35">
        <v>1</v>
      </c>
      <c r="G548" s="35" t="s">
        <v>402</v>
      </c>
      <c r="H548" s="301">
        <v>3</v>
      </c>
      <c r="I548" s="297" t="str">
        <f t="shared" si="146"/>
        <v/>
      </c>
      <c r="J548" s="35">
        <f t="shared" si="147"/>
        <v>2</v>
      </c>
      <c r="K548" s="35" t="str">
        <f t="shared" si="148"/>
        <v/>
      </c>
      <c r="L548" s="35" t="str">
        <f t="shared" si="149"/>
        <v/>
      </c>
      <c r="M548" s="35" t="str">
        <f t="shared" si="150"/>
        <v/>
      </c>
      <c r="N548" s="35" t="str">
        <f t="shared" si="151"/>
        <v/>
      </c>
      <c r="O548" s="297">
        <f t="shared" si="152"/>
        <v>2</v>
      </c>
      <c r="Q548" s="35" t="str">
        <f t="shared" si="153"/>
        <v/>
      </c>
      <c r="R548" s="290" t="str">
        <f t="shared" si="154"/>
        <v>C.1</v>
      </c>
      <c r="AB548" s="35" t="s">
        <v>126</v>
      </c>
      <c r="AC548" s="35">
        <f t="shared" si="145"/>
        <v>3</v>
      </c>
    </row>
    <row r="549" spans="1:29" ht="15" customHeight="1" x14ac:dyDescent="0.35">
      <c r="A549" s="35">
        <v>551</v>
      </c>
      <c r="B549" s="290" t="str">
        <f t="shared" si="144"/>
        <v>C.1</v>
      </c>
      <c r="C549" s="35" t="s">
        <v>125</v>
      </c>
      <c r="D549" s="35">
        <v>1</v>
      </c>
      <c r="G549" s="35" t="s">
        <v>403</v>
      </c>
      <c r="H549" s="301">
        <v>3</v>
      </c>
      <c r="I549" s="297" t="str">
        <f t="shared" si="146"/>
        <v/>
      </c>
      <c r="J549" s="35">
        <f t="shared" si="147"/>
        <v>2</v>
      </c>
      <c r="K549" s="35" t="str">
        <f t="shared" si="148"/>
        <v/>
      </c>
      <c r="L549" s="35" t="str">
        <f t="shared" si="149"/>
        <v/>
      </c>
      <c r="M549" s="35" t="str">
        <f t="shared" si="150"/>
        <v/>
      </c>
      <c r="N549" s="35" t="str">
        <f t="shared" si="151"/>
        <v/>
      </c>
      <c r="O549" s="297">
        <f t="shared" si="152"/>
        <v>2</v>
      </c>
      <c r="Q549" s="35" t="str">
        <f t="shared" si="153"/>
        <v/>
      </c>
      <c r="R549" s="290" t="str">
        <f t="shared" si="154"/>
        <v>C.1</v>
      </c>
      <c r="AB549" s="35" t="s">
        <v>126</v>
      </c>
      <c r="AC549" s="35">
        <f t="shared" si="145"/>
        <v>3</v>
      </c>
    </row>
    <row r="550" spans="1:29" ht="15" customHeight="1" x14ac:dyDescent="0.35">
      <c r="A550" s="35">
        <v>552</v>
      </c>
      <c r="B550" s="290" t="str">
        <f t="shared" si="144"/>
        <v>C.1</v>
      </c>
      <c r="C550" s="35" t="s">
        <v>125</v>
      </c>
      <c r="D550" s="35">
        <v>1</v>
      </c>
      <c r="G550" s="35" t="s">
        <v>404</v>
      </c>
      <c r="H550" s="301">
        <v>3</v>
      </c>
      <c r="I550" s="297" t="str">
        <f t="shared" si="146"/>
        <v/>
      </c>
      <c r="J550" s="35">
        <f t="shared" si="147"/>
        <v>2</v>
      </c>
      <c r="K550" s="35" t="str">
        <f t="shared" si="148"/>
        <v/>
      </c>
      <c r="L550" s="35" t="str">
        <f t="shared" si="149"/>
        <v/>
      </c>
      <c r="M550" s="35" t="str">
        <f t="shared" si="150"/>
        <v/>
      </c>
      <c r="N550" s="35" t="str">
        <f t="shared" si="151"/>
        <v/>
      </c>
      <c r="O550" s="297">
        <f t="shared" si="152"/>
        <v>2</v>
      </c>
      <c r="Q550" s="35" t="str">
        <f t="shared" si="153"/>
        <v/>
      </c>
      <c r="R550" s="290" t="str">
        <f t="shared" si="154"/>
        <v>C.1</v>
      </c>
      <c r="AB550" s="35" t="s">
        <v>126</v>
      </c>
      <c r="AC550" s="35">
        <f t="shared" si="145"/>
        <v>3</v>
      </c>
    </row>
    <row r="551" spans="1:29" ht="15" customHeight="1" x14ac:dyDescent="0.35">
      <c r="A551" s="35">
        <v>553</v>
      </c>
      <c r="B551" s="290" t="str">
        <f t="shared" si="144"/>
        <v>C.1</v>
      </c>
      <c r="C551" s="35" t="s">
        <v>125</v>
      </c>
      <c r="D551" s="35">
        <v>1</v>
      </c>
      <c r="G551" s="35" t="s">
        <v>405</v>
      </c>
      <c r="H551" s="301">
        <v>3</v>
      </c>
      <c r="I551" s="297" t="str">
        <f t="shared" si="146"/>
        <v/>
      </c>
      <c r="J551" s="35">
        <f t="shared" si="147"/>
        <v>2</v>
      </c>
      <c r="K551" s="35" t="str">
        <f t="shared" si="148"/>
        <v/>
      </c>
      <c r="L551" s="35" t="str">
        <f t="shared" si="149"/>
        <v/>
      </c>
      <c r="M551" s="35" t="str">
        <f t="shared" si="150"/>
        <v/>
      </c>
      <c r="N551" s="35" t="str">
        <f t="shared" si="151"/>
        <v/>
      </c>
      <c r="O551" s="297">
        <f t="shared" si="152"/>
        <v>2</v>
      </c>
      <c r="Q551" s="35" t="str">
        <f t="shared" si="153"/>
        <v/>
      </c>
      <c r="R551" s="290" t="str">
        <f t="shared" si="154"/>
        <v>C.1</v>
      </c>
      <c r="AB551" s="35" t="s">
        <v>126</v>
      </c>
      <c r="AC551" s="35">
        <f t="shared" si="145"/>
        <v>3</v>
      </c>
    </row>
    <row r="552" spans="1:29" ht="15" customHeight="1" x14ac:dyDescent="0.35">
      <c r="A552" s="35">
        <v>554</v>
      </c>
      <c r="B552" s="290" t="str">
        <f t="shared" si="144"/>
        <v>C.1</v>
      </c>
      <c r="C552" s="35" t="s">
        <v>125</v>
      </c>
      <c r="D552" s="35">
        <v>1</v>
      </c>
      <c r="G552" s="159" t="s">
        <v>406</v>
      </c>
      <c r="H552" s="301">
        <v>3</v>
      </c>
      <c r="I552" s="297" t="str">
        <f t="shared" si="146"/>
        <v/>
      </c>
      <c r="J552" s="35">
        <f t="shared" si="147"/>
        <v>2</v>
      </c>
      <c r="K552" s="35" t="str">
        <f t="shared" si="148"/>
        <v/>
      </c>
      <c r="L552" s="35" t="str">
        <f t="shared" si="149"/>
        <v/>
      </c>
      <c r="M552" s="35" t="str">
        <f t="shared" si="150"/>
        <v/>
      </c>
      <c r="N552" s="35" t="str">
        <f t="shared" si="151"/>
        <v/>
      </c>
      <c r="O552" s="297">
        <f t="shared" si="152"/>
        <v>2</v>
      </c>
      <c r="Q552" s="35" t="str">
        <f t="shared" si="153"/>
        <v/>
      </c>
      <c r="R552" s="290" t="str">
        <f t="shared" si="154"/>
        <v>C.1</v>
      </c>
      <c r="AB552" s="35" t="s">
        <v>126</v>
      </c>
      <c r="AC552" s="35">
        <f t="shared" si="145"/>
        <v>3</v>
      </c>
    </row>
    <row r="553" spans="1:29" ht="15" customHeight="1" x14ac:dyDescent="0.35">
      <c r="A553" s="35">
        <v>555</v>
      </c>
      <c r="B553" s="290" t="str">
        <f t="shared" si="144"/>
        <v>C.1.05</v>
      </c>
      <c r="C553" s="35" t="s">
        <v>125</v>
      </c>
      <c r="D553" s="35">
        <v>1</v>
      </c>
      <c r="E553" s="35">
        <v>5</v>
      </c>
      <c r="G553" s="35" t="s">
        <v>581</v>
      </c>
      <c r="H553" s="301">
        <v>3</v>
      </c>
      <c r="I553" s="297" t="str">
        <f t="shared" si="146"/>
        <v/>
      </c>
      <c r="J553" s="35" t="str">
        <f t="shared" si="147"/>
        <v/>
      </c>
      <c r="K553" s="35" t="str">
        <f t="shared" si="148"/>
        <v/>
      </c>
      <c r="L553" s="35" t="str">
        <f t="shared" si="149"/>
        <v/>
      </c>
      <c r="M553" s="35">
        <f t="shared" si="150"/>
        <v>5</v>
      </c>
      <c r="N553" s="35" t="str">
        <f t="shared" si="151"/>
        <v/>
      </c>
      <c r="O553" s="297">
        <f t="shared" si="152"/>
        <v>5</v>
      </c>
      <c r="Q553" s="35" t="str">
        <f t="shared" si="153"/>
        <v>05</v>
      </c>
      <c r="R553" s="290" t="str">
        <f t="shared" si="154"/>
        <v>C.1.05</v>
      </c>
      <c r="AB553" s="35" t="s">
        <v>126</v>
      </c>
      <c r="AC553" s="35">
        <f t="shared" si="145"/>
        <v>3</v>
      </c>
    </row>
    <row r="554" spans="1:29" ht="15" customHeight="1" x14ac:dyDescent="0.35">
      <c r="A554" s="35">
        <v>556</v>
      </c>
      <c r="B554" s="290" t="str">
        <f t="shared" si="144"/>
        <v>C.1</v>
      </c>
      <c r="C554" s="35" t="s">
        <v>125</v>
      </c>
      <c r="D554" s="35">
        <v>1</v>
      </c>
      <c r="G554" s="35" t="s">
        <v>408</v>
      </c>
      <c r="H554" s="301">
        <v>3</v>
      </c>
      <c r="I554" s="297" t="str">
        <f t="shared" si="146"/>
        <v/>
      </c>
      <c r="J554" s="35">
        <f t="shared" si="147"/>
        <v>2</v>
      </c>
      <c r="K554" s="35" t="str">
        <f t="shared" si="148"/>
        <v/>
      </c>
      <c r="L554" s="35" t="str">
        <f t="shared" si="149"/>
        <v/>
      </c>
      <c r="M554" s="35" t="str">
        <f t="shared" si="150"/>
        <v/>
      </c>
      <c r="N554" s="35" t="str">
        <f t="shared" si="151"/>
        <v/>
      </c>
      <c r="O554" s="297">
        <f t="shared" si="152"/>
        <v>2</v>
      </c>
      <c r="Q554" s="35" t="str">
        <f t="shared" si="153"/>
        <v/>
      </c>
      <c r="R554" s="290" t="str">
        <f t="shared" si="154"/>
        <v>C.1</v>
      </c>
      <c r="AB554" s="35" t="s">
        <v>126</v>
      </c>
      <c r="AC554" s="35">
        <f t="shared" si="145"/>
        <v>3</v>
      </c>
    </row>
    <row r="555" spans="1:29" ht="15" customHeight="1" x14ac:dyDescent="0.35">
      <c r="A555" s="35">
        <v>557</v>
      </c>
      <c r="B555" s="290" t="str">
        <f t="shared" si="144"/>
        <v>C.1</v>
      </c>
      <c r="C555" s="35" t="s">
        <v>125</v>
      </c>
      <c r="D555" s="35">
        <v>1</v>
      </c>
      <c r="G555" s="35" t="s">
        <v>409</v>
      </c>
      <c r="H555" s="301">
        <v>3</v>
      </c>
      <c r="I555" s="297" t="str">
        <f t="shared" si="146"/>
        <v/>
      </c>
      <c r="J555" s="35">
        <f t="shared" si="147"/>
        <v>2</v>
      </c>
      <c r="K555" s="35" t="str">
        <f t="shared" si="148"/>
        <v/>
      </c>
      <c r="L555" s="35" t="str">
        <f t="shared" si="149"/>
        <v/>
      </c>
      <c r="M555" s="35" t="str">
        <f t="shared" si="150"/>
        <v/>
      </c>
      <c r="N555" s="35" t="str">
        <f t="shared" si="151"/>
        <v/>
      </c>
      <c r="O555" s="297">
        <f t="shared" si="152"/>
        <v>2</v>
      </c>
      <c r="Q555" s="35" t="str">
        <f t="shared" si="153"/>
        <v/>
      </c>
      <c r="R555" s="290" t="str">
        <f t="shared" si="154"/>
        <v>C.1</v>
      </c>
      <c r="AB555" s="35" t="s">
        <v>126</v>
      </c>
      <c r="AC555" s="35">
        <f t="shared" si="145"/>
        <v>3</v>
      </c>
    </row>
    <row r="556" spans="1:29" ht="15" customHeight="1" x14ac:dyDescent="0.35">
      <c r="A556" s="35">
        <v>558</v>
      </c>
      <c r="B556" s="290" t="str">
        <f t="shared" si="144"/>
        <v>C.1</v>
      </c>
      <c r="C556" s="35" t="s">
        <v>125</v>
      </c>
      <c r="D556" s="35">
        <v>1</v>
      </c>
      <c r="G556" s="35" t="s">
        <v>410</v>
      </c>
      <c r="H556" s="301">
        <v>3</v>
      </c>
      <c r="I556" s="297" t="str">
        <f t="shared" si="146"/>
        <v/>
      </c>
      <c r="J556" s="35">
        <f t="shared" si="147"/>
        <v>2</v>
      </c>
      <c r="K556" s="35" t="str">
        <f t="shared" si="148"/>
        <v/>
      </c>
      <c r="L556" s="35" t="str">
        <f t="shared" si="149"/>
        <v/>
      </c>
      <c r="M556" s="35" t="str">
        <f t="shared" si="150"/>
        <v/>
      </c>
      <c r="N556" s="35" t="str">
        <f t="shared" si="151"/>
        <v/>
      </c>
      <c r="O556" s="297">
        <f t="shared" si="152"/>
        <v>2</v>
      </c>
      <c r="Q556" s="35" t="str">
        <f t="shared" si="153"/>
        <v/>
      </c>
      <c r="R556" s="290" t="str">
        <f t="shared" si="154"/>
        <v>C.1</v>
      </c>
      <c r="AB556" s="35" t="s">
        <v>126</v>
      </c>
      <c r="AC556" s="35">
        <f t="shared" si="145"/>
        <v>3</v>
      </c>
    </row>
    <row r="557" spans="1:29" ht="15" customHeight="1" x14ac:dyDescent="0.35">
      <c r="A557" s="35">
        <v>559</v>
      </c>
      <c r="B557" s="290" t="str">
        <f t="shared" si="144"/>
        <v>C.1</v>
      </c>
      <c r="C557" s="35" t="s">
        <v>125</v>
      </c>
      <c r="D557" s="35">
        <v>1</v>
      </c>
      <c r="G557" s="159" t="s">
        <v>411</v>
      </c>
      <c r="H557" s="301">
        <v>3</v>
      </c>
      <c r="I557" s="297" t="str">
        <f t="shared" si="146"/>
        <v/>
      </c>
      <c r="J557" s="35">
        <f t="shared" si="147"/>
        <v>2</v>
      </c>
      <c r="K557" s="35" t="str">
        <f t="shared" si="148"/>
        <v/>
      </c>
      <c r="L557" s="35" t="str">
        <f t="shared" si="149"/>
        <v/>
      </c>
      <c r="M557" s="35" t="str">
        <f t="shared" si="150"/>
        <v/>
      </c>
      <c r="N557" s="35" t="str">
        <f t="shared" si="151"/>
        <v/>
      </c>
      <c r="O557" s="297">
        <f t="shared" si="152"/>
        <v>2</v>
      </c>
      <c r="Q557" s="35" t="str">
        <f t="shared" si="153"/>
        <v/>
      </c>
      <c r="R557" s="290" t="str">
        <f t="shared" si="154"/>
        <v>C.1</v>
      </c>
      <c r="AB557" s="35" t="s">
        <v>126</v>
      </c>
      <c r="AC557" s="35">
        <f t="shared" si="145"/>
        <v>3</v>
      </c>
    </row>
    <row r="558" spans="1:29" ht="15" customHeight="1" x14ac:dyDescent="0.35">
      <c r="A558" s="35">
        <v>560</v>
      </c>
      <c r="B558" s="290" t="str">
        <f t="shared" si="144"/>
        <v>C.1</v>
      </c>
      <c r="C558" s="35" t="s">
        <v>125</v>
      </c>
      <c r="D558" s="35">
        <v>1</v>
      </c>
      <c r="G558" s="35" t="s">
        <v>407</v>
      </c>
      <c r="H558" s="301">
        <v>3</v>
      </c>
      <c r="I558" s="297" t="str">
        <f t="shared" si="146"/>
        <v/>
      </c>
      <c r="J558" s="35">
        <f t="shared" si="147"/>
        <v>2</v>
      </c>
      <c r="K558" s="35" t="str">
        <f t="shared" si="148"/>
        <v/>
      </c>
      <c r="L558" s="35" t="str">
        <f t="shared" si="149"/>
        <v/>
      </c>
      <c r="M558" s="35" t="str">
        <f t="shared" si="150"/>
        <v/>
      </c>
      <c r="N558" s="35" t="str">
        <f t="shared" si="151"/>
        <v/>
      </c>
      <c r="O558" s="297">
        <f t="shared" si="152"/>
        <v>2</v>
      </c>
      <c r="Q558" s="35" t="str">
        <f t="shared" si="153"/>
        <v/>
      </c>
      <c r="R558" s="290" t="str">
        <f t="shared" si="154"/>
        <v>C.1</v>
      </c>
      <c r="AB558" s="35" t="s">
        <v>126</v>
      </c>
      <c r="AC558" s="35">
        <f t="shared" si="145"/>
        <v>3</v>
      </c>
    </row>
    <row r="559" spans="1:29" ht="15" customHeight="1" x14ac:dyDescent="0.35">
      <c r="A559" s="35">
        <v>561</v>
      </c>
      <c r="B559" s="290" t="str">
        <f t="shared" si="144"/>
        <v>C.1</v>
      </c>
      <c r="C559" s="35" t="s">
        <v>125</v>
      </c>
      <c r="D559" s="35">
        <v>1</v>
      </c>
      <c r="G559" s="35" t="s">
        <v>408</v>
      </c>
      <c r="H559" s="301">
        <v>3</v>
      </c>
      <c r="I559" s="297" t="str">
        <f t="shared" si="146"/>
        <v/>
      </c>
      <c r="J559" s="35">
        <f t="shared" si="147"/>
        <v>2</v>
      </c>
      <c r="K559" s="35" t="str">
        <f t="shared" si="148"/>
        <v/>
      </c>
      <c r="L559" s="35" t="str">
        <f t="shared" si="149"/>
        <v/>
      </c>
      <c r="M559" s="35" t="str">
        <f t="shared" si="150"/>
        <v/>
      </c>
      <c r="N559" s="35" t="str">
        <f t="shared" si="151"/>
        <v/>
      </c>
      <c r="O559" s="297">
        <f t="shared" si="152"/>
        <v>2</v>
      </c>
      <c r="Q559" s="35" t="str">
        <f t="shared" si="153"/>
        <v/>
      </c>
      <c r="R559" s="290" t="str">
        <f t="shared" si="154"/>
        <v>C.1</v>
      </c>
      <c r="AB559" s="35" t="s">
        <v>126</v>
      </c>
      <c r="AC559" s="35">
        <f t="shared" si="145"/>
        <v>3</v>
      </c>
    </row>
    <row r="560" spans="1:29" ht="15" customHeight="1" x14ac:dyDescent="0.35">
      <c r="A560" s="35">
        <v>562</v>
      </c>
      <c r="B560" s="290" t="str">
        <f t="shared" si="144"/>
        <v>C.1</v>
      </c>
      <c r="C560" s="35" t="s">
        <v>125</v>
      </c>
      <c r="D560" s="35">
        <v>1</v>
      </c>
      <c r="G560" s="35" t="s">
        <v>409</v>
      </c>
      <c r="H560" s="301">
        <v>3</v>
      </c>
      <c r="I560" s="297" t="str">
        <f t="shared" si="146"/>
        <v/>
      </c>
      <c r="J560" s="35">
        <f t="shared" si="147"/>
        <v>2</v>
      </c>
      <c r="K560" s="35" t="str">
        <f t="shared" si="148"/>
        <v/>
      </c>
      <c r="L560" s="35" t="str">
        <f t="shared" si="149"/>
        <v/>
      </c>
      <c r="M560" s="35" t="str">
        <f t="shared" si="150"/>
        <v/>
      </c>
      <c r="N560" s="35" t="str">
        <f t="shared" si="151"/>
        <v/>
      </c>
      <c r="O560" s="297">
        <f t="shared" si="152"/>
        <v>2</v>
      </c>
      <c r="Q560" s="35" t="str">
        <f t="shared" si="153"/>
        <v/>
      </c>
      <c r="R560" s="290" t="str">
        <f t="shared" si="154"/>
        <v>C.1</v>
      </c>
      <c r="AB560" s="35" t="s">
        <v>126</v>
      </c>
      <c r="AC560" s="35">
        <f t="shared" si="145"/>
        <v>3</v>
      </c>
    </row>
    <row r="561" spans="1:29" ht="15" customHeight="1" x14ac:dyDescent="0.35">
      <c r="A561" s="35">
        <v>563</v>
      </c>
      <c r="B561" s="290" t="str">
        <f t="shared" si="144"/>
        <v>C.1</v>
      </c>
      <c r="C561" s="35" t="s">
        <v>125</v>
      </c>
      <c r="D561" s="35">
        <v>1</v>
      </c>
      <c r="G561" s="35" t="s">
        <v>412</v>
      </c>
      <c r="H561" s="301">
        <v>3</v>
      </c>
      <c r="I561" s="297" t="str">
        <f t="shared" si="146"/>
        <v/>
      </c>
      <c r="J561" s="35">
        <f t="shared" si="147"/>
        <v>2</v>
      </c>
      <c r="K561" s="35" t="str">
        <f t="shared" si="148"/>
        <v/>
      </c>
      <c r="L561" s="35" t="str">
        <f t="shared" si="149"/>
        <v/>
      </c>
      <c r="M561" s="35" t="str">
        <f t="shared" si="150"/>
        <v/>
      </c>
      <c r="N561" s="35" t="str">
        <f t="shared" si="151"/>
        <v/>
      </c>
      <c r="O561" s="297">
        <f t="shared" si="152"/>
        <v>2</v>
      </c>
      <c r="Q561" s="35" t="str">
        <f t="shared" si="153"/>
        <v/>
      </c>
      <c r="R561" s="290" t="str">
        <f t="shared" si="154"/>
        <v>C.1</v>
      </c>
      <c r="AB561" s="35" t="s">
        <v>126</v>
      </c>
      <c r="AC561" s="35">
        <f t="shared" si="145"/>
        <v>3</v>
      </c>
    </row>
    <row r="562" spans="1:29" ht="15" customHeight="1" x14ac:dyDescent="0.35">
      <c r="A562" s="35">
        <v>564</v>
      </c>
      <c r="B562" s="290" t="str">
        <f t="shared" si="144"/>
        <v>C.2</v>
      </c>
      <c r="C562" s="35" t="s">
        <v>125</v>
      </c>
      <c r="D562" s="35">
        <v>2</v>
      </c>
      <c r="G562" s="313" t="s">
        <v>413</v>
      </c>
      <c r="H562" s="301">
        <v>3</v>
      </c>
      <c r="I562" s="297" t="str">
        <f t="shared" si="146"/>
        <v/>
      </c>
      <c r="J562" s="35">
        <f t="shared" si="147"/>
        <v>2</v>
      </c>
      <c r="K562" s="35" t="str">
        <f t="shared" si="148"/>
        <v/>
      </c>
      <c r="L562" s="35" t="str">
        <f t="shared" si="149"/>
        <v/>
      </c>
      <c r="M562" s="35" t="str">
        <f t="shared" si="150"/>
        <v/>
      </c>
      <c r="N562" s="35" t="str">
        <f t="shared" si="151"/>
        <v/>
      </c>
      <c r="O562" s="297">
        <f t="shared" si="152"/>
        <v>2</v>
      </c>
      <c r="Q562" s="35" t="str">
        <f t="shared" si="153"/>
        <v/>
      </c>
      <c r="R562" s="290" t="str">
        <f t="shared" si="154"/>
        <v>C.2</v>
      </c>
      <c r="AB562" s="35" t="s">
        <v>126</v>
      </c>
      <c r="AC562" s="35">
        <f t="shared" si="145"/>
        <v>3</v>
      </c>
    </row>
    <row r="563" spans="1:29" ht="15" customHeight="1" x14ac:dyDescent="0.35">
      <c r="A563" s="35">
        <v>565</v>
      </c>
      <c r="B563" s="290" t="str">
        <f t="shared" si="144"/>
        <v/>
      </c>
      <c r="F563" s="35" t="s">
        <v>184</v>
      </c>
      <c r="G563" s="270" t="s">
        <v>582</v>
      </c>
      <c r="H563" s="301">
        <v>3</v>
      </c>
      <c r="I563" s="297" t="str">
        <f t="shared" si="146"/>
        <v/>
      </c>
      <c r="J563" s="35" t="str">
        <f t="shared" si="147"/>
        <v/>
      </c>
      <c r="K563" s="35">
        <f t="shared" si="148"/>
        <v>3</v>
      </c>
      <c r="L563" s="35" t="str">
        <f t="shared" si="149"/>
        <v/>
      </c>
      <c r="M563" s="35" t="str">
        <f t="shared" si="150"/>
        <v/>
      </c>
      <c r="N563" s="35" t="str">
        <f t="shared" si="151"/>
        <v/>
      </c>
      <c r="O563" s="297">
        <f t="shared" si="152"/>
        <v>3</v>
      </c>
      <c r="Q563" s="35" t="str">
        <f t="shared" si="153"/>
        <v/>
      </c>
      <c r="R563" s="290" t="str">
        <f t="shared" si="154"/>
        <v/>
      </c>
      <c r="AB563" s="35" t="s">
        <v>126</v>
      </c>
      <c r="AC563" s="35">
        <f t="shared" si="145"/>
        <v>3</v>
      </c>
    </row>
    <row r="564" spans="1:29" ht="15" customHeight="1" x14ac:dyDescent="0.35">
      <c r="A564" s="35">
        <v>566</v>
      </c>
      <c r="B564" s="290" t="str">
        <f t="shared" si="144"/>
        <v>C.2</v>
      </c>
      <c r="C564" s="35" t="s">
        <v>125</v>
      </c>
      <c r="D564" s="35">
        <v>2</v>
      </c>
      <c r="G564" s="271" t="s">
        <v>414</v>
      </c>
      <c r="H564" s="301">
        <v>3</v>
      </c>
      <c r="I564" s="297" t="str">
        <f t="shared" si="146"/>
        <v/>
      </c>
      <c r="J564" s="35">
        <f t="shared" si="147"/>
        <v>2</v>
      </c>
      <c r="K564" s="35" t="str">
        <f t="shared" si="148"/>
        <v/>
      </c>
      <c r="L564" s="35" t="str">
        <f t="shared" si="149"/>
        <v/>
      </c>
      <c r="M564" s="35" t="str">
        <f t="shared" si="150"/>
        <v/>
      </c>
      <c r="N564" s="35" t="str">
        <f t="shared" si="151"/>
        <v/>
      </c>
      <c r="O564" s="297">
        <f t="shared" si="152"/>
        <v>2</v>
      </c>
      <c r="Q564" s="35" t="str">
        <f t="shared" si="153"/>
        <v/>
      </c>
      <c r="R564" s="290" t="str">
        <f t="shared" si="154"/>
        <v>C.2</v>
      </c>
      <c r="AB564" s="35" t="s">
        <v>126</v>
      </c>
      <c r="AC564" s="35">
        <f t="shared" si="145"/>
        <v>3</v>
      </c>
    </row>
    <row r="565" spans="1:29" ht="15" customHeight="1" x14ac:dyDescent="0.35">
      <c r="A565" s="35">
        <v>567</v>
      </c>
      <c r="B565" s="290" t="str">
        <f t="shared" si="144"/>
        <v>C.2.01</v>
      </c>
      <c r="C565" s="35" t="s">
        <v>125</v>
      </c>
      <c r="D565" s="35">
        <v>2</v>
      </c>
      <c r="E565" s="35">
        <v>1</v>
      </c>
      <c r="G565" s="272" t="s">
        <v>583</v>
      </c>
      <c r="H565" s="301">
        <v>3</v>
      </c>
      <c r="I565" s="297" t="str">
        <f t="shared" si="146"/>
        <v/>
      </c>
      <c r="J565" s="35" t="str">
        <f t="shared" si="147"/>
        <v/>
      </c>
      <c r="K565" s="35" t="str">
        <f t="shared" si="148"/>
        <v/>
      </c>
      <c r="L565" s="35" t="str">
        <f t="shared" si="149"/>
        <v/>
      </c>
      <c r="M565" s="35">
        <f t="shared" si="150"/>
        <v>5</v>
      </c>
      <c r="N565" s="35" t="str">
        <f t="shared" si="151"/>
        <v/>
      </c>
      <c r="O565" s="297">
        <f t="shared" si="152"/>
        <v>5</v>
      </c>
      <c r="Q565" s="35" t="str">
        <f t="shared" si="153"/>
        <v>01</v>
      </c>
      <c r="R565" s="290" t="str">
        <f t="shared" si="154"/>
        <v>C.2.01</v>
      </c>
      <c r="AB565" s="35" t="s">
        <v>126</v>
      </c>
      <c r="AC565" s="35">
        <f t="shared" si="145"/>
        <v>3</v>
      </c>
    </row>
    <row r="566" spans="1:29" ht="15" customHeight="1" x14ac:dyDescent="0.35">
      <c r="A566" s="35">
        <v>568</v>
      </c>
      <c r="B566" s="290" t="str">
        <f t="shared" si="144"/>
        <v>C.2</v>
      </c>
      <c r="C566" s="35" t="s">
        <v>125</v>
      </c>
      <c r="D566" s="35">
        <v>2</v>
      </c>
      <c r="G566" s="272" t="s">
        <v>415</v>
      </c>
      <c r="H566" s="301">
        <v>3</v>
      </c>
      <c r="I566" s="297" t="str">
        <f t="shared" si="146"/>
        <v/>
      </c>
      <c r="J566" s="35">
        <f t="shared" si="147"/>
        <v>2</v>
      </c>
      <c r="K566" s="35" t="str">
        <f t="shared" si="148"/>
        <v/>
      </c>
      <c r="L566" s="35" t="str">
        <f t="shared" si="149"/>
        <v/>
      </c>
      <c r="M566" s="35" t="str">
        <f t="shared" si="150"/>
        <v/>
      </c>
      <c r="N566" s="35" t="str">
        <f t="shared" si="151"/>
        <v/>
      </c>
      <c r="O566" s="297">
        <f t="shared" si="152"/>
        <v>2</v>
      </c>
      <c r="Q566" s="35" t="str">
        <f t="shared" si="153"/>
        <v/>
      </c>
      <c r="R566" s="290" t="str">
        <f t="shared" si="154"/>
        <v>C.2</v>
      </c>
      <c r="AB566" s="35" t="s">
        <v>126</v>
      </c>
      <c r="AC566" s="35">
        <f t="shared" si="145"/>
        <v>3</v>
      </c>
    </row>
    <row r="567" spans="1:29" ht="15" customHeight="1" x14ac:dyDescent="0.35">
      <c r="A567" s="35">
        <v>569</v>
      </c>
      <c r="B567" s="290" t="str">
        <f t="shared" si="144"/>
        <v>C.2</v>
      </c>
      <c r="C567" s="35" t="s">
        <v>125</v>
      </c>
      <c r="D567" s="35">
        <v>2</v>
      </c>
      <c r="G567" s="272" t="s">
        <v>416</v>
      </c>
      <c r="H567" s="301">
        <v>3</v>
      </c>
      <c r="I567" s="297" t="str">
        <f t="shared" si="146"/>
        <v/>
      </c>
      <c r="J567" s="35">
        <f t="shared" si="147"/>
        <v>2</v>
      </c>
      <c r="K567" s="35" t="str">
        <f t="shared" si="148"/>
        <v/>
      </c>
      <c r="L567" s="35" t="str">
        <f t="shared" si="149"/>
        <v/>
      </c>
      <c r="M567" s="35" t="str">
        <f t="shared" si="150"/>
        <v/>
      </c>
      <c r="N567" s="35" t="str">
        <f t="shared" si="151"/>
        <v/>
      </c>
      <c r="O567" s="297">
        <f t="shared" si="152"/>
        <v>2</v>
      </c>
      <c r="Q567" s="35" t="str">
        <f t="shared" si="153"/>
        <v/>
      </c>
      <c r="R567" s="290" t="str">
        <f t="shared" si="154"/>
        <v>C.2</v>
      </c>
      <c r="AB567" s="35" t="s">
        <v>126</v>
      </c>
      <c r="AC567" s="35">
        <f t="shared" si="145"/>
        <v>3</v>
      </c>
    </row>
    <row r="568" spans="1:29" ht="15" customHeight="1" x14ac:dyDescent="0.35">
      <c r="A568" s="35">
        <v>570</v>
      </c>
      <c r="B568" s="290" t="str">
        <f t="shared" si="144"/>
        <v>C.2</v>
      </c>
      <c r="C568" s="35" t="s">
        <v>125</v>
      </c>
      <c r="D568" s="35">
        <v>2</v>
      </c>
      <c r="G568" s="272" t="s">
        <v>417</v>
      </c>
      <c r="H568" s="301">
        <v>3</v>
      </c>
      <c r="I568" s="297" t="str">
        <f t="shared" si="146"/>
        <v/>
      </c>
      <c r="J568" s="35">
        <f t="shared" si="147"/>
        <v>2</v>
      </c>
      <c r="K568" s="35" t="str">
        <f t="shared" si="148"/>
        <v/>
      </c>
      <c r="L568" s="35" t="str">
        <f t="shared" si="149"/>
        <v/>
      </c>
      <c r="M568" s="35" t="str">
        <f t="shared" si="150"/>
        <v/>
      </c>
      <c r="N568" s="35" t="str">
        <f t="shared" si="151"/>
        <v/>
      </c>
      <c r="O568" s="297">
        <f t="shared" si="152"/>
        <v>2</v>
      </c>
      <c r="Q568" s="35" t="str">
        <f t="shared" si="153"/>
        <v/>
      </c>
      <c r="R568" s="290" t="str">
        <f t="shared" si="154"/>
        <v>C.2</v>
      </c>
      <c r="AB568" s="35" t="s">
        <v>126</v>
      </c>
      <c r="AC568" s="35">
        <f t="shared" si="145"/>
        <v>3</v>
      </c>
    </row>
    <row r="569" spans="1:29" ht="15" customHeight="1" x14ac:dyDescent="0.35">
      <c r="A569" s="35">
        <v>571</v>
      </c>
      <c r="B569" s="290" t="str">
        <f t="shared" si="144"/>
        <v>C.2</v>
      </c>
      <c r="C569" s="35" t="s">
        <v>125</v>
      </c>
      <c r="D569" s="35">
        <v>2</v>
      </c>
      <c r="G569" s="272" t="s">
        <v>418</v>
      </c>
      <c r="H569" s="301">
        <v>3</v>
      </c>
      <c r="I569" s="297" t="str">
        <f t="shared" si="146"/>
        <v/>
      </c>
      <c r="J569" s="35">
        <f t="shared" si="147"/>
        <v>2</v>
      </c>
      <c r="K569" s="35" t="str">
        <f t="shared" si="148"/>
        <v/>
      </c>
      <c r="L569" s="35" t="str">
        <f t="shared" si="149"/>
        <v/>
      </c>
      <c r="M569" s="35" t="str">
        <f t="shared" si="150"/>
        <v/>
      </c>
      <c r="N569" s="35" t="str">
        <f t="shared" si="151"/>
        <v/>
      </c>
      <c r="O569" s="297">
        <f t="shared" si="152"/>
        <v>2</v>
      </c>
      <c r="Q569" s="35" t="str">
        <f t="shared" si="153"/>
        <v/>
      </c>
      <c r="R569" s="290" t="str">
        <f t="shared" si="154"/>
        <v>C.2</v>
      </c>
      <c r="AB569" s="35" t="s">
        <v>126</v>
      </c>
      <c r="AC569" s="35">
        <f t="shared" si="145"/>
        <v>3</v>
      </c>
    </row>
    <row r="570" spans="1:29" ht="15" customHeight="1" x14ac:dyDescent="0.35">
      <c r="A570" s="35">
        <v>572</v>
      </c>
      <c r="B570" s="290" t="str">
        <f t="shared" si="144"/>
        <v>C.2</v>
      </c>
      <c r="C570" s="35" t="s">
        <v>125</v>
      </c>
      <c r="D570" s="35">
        <v>2</v>
      </c>
      <c r="G570" s="272" t="s">
        <v>419</v>
      </c>
      <c r="H570" s="301">
        <v>3</v>
      </c>
      <c r="I570" s="297" t="str">
        <f t="shared" si="146"/>
        <v/>
      </c>
      <c r="J570" s="35">
        <f t="shared" si="147"/>
        <v>2</v>
      </c>
      <c r="K570" s="35" t="str">
        <f t="shared" si="148"/>
        <v/>
      </c>
      <c r="L570" s="35" t="str">
        <f t="shared" si="149"/>
        <v/>
      </c>
      <c r="M570" s="35" t="str">
        <f t="shared" si="150"/>
        <v/>
      </c>
      <c r="N570" s="35" t="str">
        <f t="shared" si="151"/>
        <v/>
      </c>
      <c r="O570" s="297">
        <f t="shared" si="152"/>
        <v>2</v>
      </c>
      <c r="Q570" s="35" t="str">
        <f t="shared" si="153"/>
        <v/>
      </c>
      <c r="R570" s="290" t="str">
        <f t="shared" si="154"/>
        <v>C.2</v>
      </c>
      <c r="AB570" s="35" t="s">
        <v>126</v>
      </c>
      <c r="AC570" s="35">
        <f t="shared" si="145"/>
        <v>3</v>
      </c>
    </row>
    <row r="571" spans="1:29" ht="15" customHeight="1" x14ac:dyDescent="0.35">
      <c r="A571" s="35">
        <v>573</v>
      </c>
      <c r="B571" s="290" t="str">
        <f t="shared" si="144"/>
        <v>C.2</v>
      </c>
      <c r="C571" s="35" t="s">
        <v>125</v>
      </c>
      <c r="D571" s="35">
        <v>2</v>
      </c>
      <c r="G571" s="271" t="s">
        <v>420</v>
      </c>
      <c r="H571" s="301">
        <v>3</v>
      </c>
      <c r="I571" s="297" t="str">
        <f t="shared" si="146"/>
        <v/>
      </c>
      <c r="J571" s="35">
        <f t="shared" si="147"/>
        <v>2</v>
      </c>
      <c r="K571" s="35" t="str">
        <f t="shared" si="148"/>
        <v/>
      </c>
      <c r="L571" s="35" t="str">
        <f t="shared" si="149"/>
        <v/>
      </c>
      <c r="M571" s="35" t="str">
        <f t="shared" si="150"/>
        <v/>
      </c>
      <c r="N571" s="35" t="str">
        <f t="shared" si="151"/>
        <v/>
      </c>
      <c r="O571" s="297">
        <f t="shared" si="152"/>
        <v>2</v>
      </c>
      <c r="Q571" s="35" t="str">
        <f t="shared" si="153"/>
        <v/>
      </c>
      <c r="R571" s="290" t="str">
        <f t="shared" si="154"/>
        <v>C.2</v>
      </c>
      <c r="AB571" s="35" t="s">
        <v>126</v>
      </c>
      <c r="AC571" s="35">
        <f t="shared" si="145"/>
        <v>3</v>
      </c>
    </row>
    <row r="572" spans="1:29" ht="15" customHeight="1" thickBot="1" x14ac:dyDescent="0.4">
      <c r="A572" s="35">
        <v>574</v>
      </c>
      <c r="B572" s="290" t="str">
        <f t="shared" si="144"/>
        <v>C.2.02</v>
      </c>
      <c r="C572" s="35" t="s">
        <v>125</v>
      </c>
      <c r="D572" s="35">
        <v>2</v>
      </c>
      <c r="E572" s="35">
        <v>2</v>
      </c>
      <c r="G572" s="272" t="s">
        <v>584</v>
      </c>
      <c r="H572" s="301">
        <v>3</v>
      </c>
      <c r="I572" s="297" t="str">
        <f t="shared" si="146"/>
        <v/>
      </c>
      <c r="J572" s="35" t="str">
        <f t="shared" si="147"/>
        <v/>
      </c>
      <c r="K572" s="35" t="str">
        <f t="shared" si="148"/>
        <v/>
      </c>
      <c r="L572" s="35" t="str">
        <f t="shared" si="149"/>
        <v/>
      </c>
      <c r="M572" s="35">
        <f t="shared" si="150"/>
        <v>5</v>
      </c>
      <c r="N572" s="35" t="str">
        <f t="shared" si="151"/>
        <v/>
      </c>
      <c r="O572" s="297">
        <f t="shared" si="152"/>
        <v>5</v>
      </c>
      <c r="Q572" s="35" t="str">
        <f t="shared" si="153"/>
        <v>02</v>
      </c>
      <c r="R572" s="290" t="str">
        <f t="shared" si="154"/>
        <v>C.2.02</v>
      </c>
      <c r="AB572" s="35" t="s">
        <v>126</v>
      </c>
      <c r="AC572" s="35">
        <f t="shared" si="145"/>
        <v>3</v>
      </c>
    </row>
    <row r="573" spans="1:29" ht="15" customHeight="1" thickBot="1" x14ac:dyDescent="0.4">
      <c r="A573" s="35">
        <v>575</v>
      </c>
      <c r="B573" s="290" t="str">
        <f t="shared" si="144"/>
        <v>C.2</v>
      </c>
      <c r="C573" s="35" t="s">
        <v>125</v>
      </c>
      <c r="D573" s="35">
        <v>2</v>
      </c>
      <c r="G573" s="314" t="s">
        <v>421</v>
      </c>
      <c r="H573" s="301">
        <v>3</v>
      </c>
      <c r="I573" s="297" t="str">
        <f t="shared" si="146"/>
        <v/>
      </c>
      <c r="J573" s="35">
        <f t="shared" si="147"/>
        <v>2</v>
      </c>
      <c r="K573" s="35" t="str">
        <f t="shared" si="148"/>
        <v/>
      </c>
      <c r="L573" s="35" t="str">
        <f t="shared" si="149"/>
        <v/>
      </c>
      <c r="M573" s="35" t="str">
        <f t="shared" si="150"/>
        <v/>
      </c>
      <c r="N573" s="35" t="str">
        <f t="shared" si="151"/>
        <v/>
      </c>
      <c r="O573" s="297">
        <f t="shared" si="152"/>
        <v>2</v>
      </c>
      <c r="Q573" s="35" t="str">
        <f t="shared" si="153"/>
        <v/>
      </c>
      <c r="R573" s="290" t="str">
        <f t="shared" si="154"/>
        <v>C.2</v>
      </c>
      <c r="AB573" s="35" t="s">
        <v>126</v>
      </c>
      <c r="AC573" s="35">
        <f t="shared" si="145"/>
        <v>3</v>
      </c>
    </row>
    <row r="574" spans="1:29" ht="15" customHeight="1" x14ac:dyDescent="0.35">
      <c r="A574" s="35">
        <v>576</v>
      </c>
      <c r="B574" s="290" t="str">
        <f t="shared" si="144"/>
        <v>C.2</v>
      </c>
      <c r="C574" s="35" t="s">
        <v>125</v>
      </c>
      <c r="D574" s="35">
        <v>2</v>
      </c>
      <c r="G574" s="35" t="s">
        <v>422</v>
      </c>
      <c r="H574" s="301">
        <v>3</v>
      </c>
      <c r="I574" s="297" t="str">
        <f t="shared" si="146"/>
        <v/>
      </c>
      <c r="J574" s="35">
        <f t="shared" si="147"/>
        <v>2</v>
      </c>
      <c r="K574" s="35" t="str">
        <f t="shared" si="148"/>
        <v/>
      </c>
      <c r="L574" s="35" t="str">
        <f t="shared" si="149"/>
        <v/>
      </c>
      <c r="M574" s="35" t="str">
        <f t="shared" si="150"/>
        <v/>
      </c>
      <c r="N574" s="35" t="str">
        <f t="shared" si="151"/>
        <v/>
      </c>
      <c r="O574" s="297">
        <f t="shared" si="152"/>
        <v>2</v>
      </c>
      <c r="Q574" s="35" t="str">
        <f t="shared" si="153"/>
        <v/>
      </c>
      <c r="R574" s="290" t="str">
        <f t="shared" si="154"/>
        <v>C.2</v>
      </c>
      <c r="AB574" s="35" t="s">
        <v>126</v>
      </c>
      <c r="AC574" s="35">
        <f t="shared" si="145"/>
        <v>3</v>
      </c>
    </row>
    <row r="575" spans="1:29" ht="15" customHeight="1" x14ac:dyDescent="0.35">
      <c r="A575" s="35">
        <v>577</v>
      </c>
      <c r="B575" s="290" t="str">
        <f t="shared" si="144"/>
        <v>C.2</v>
      </c>
      <c r="C575" s="35" t="s">
        <v>125</v>
      </c>
      <c r="D575" s="35">
        <v>2</v>
      </c>
      <c r="G575" s="271" t="s">
        <v>423</v>
      </c>
      <c r="H575" s="301">
        <v>3</v>
      </c>
      <c r="I575" s="297" t="str">
        <f t="shared" si="146"/>
        <v/>
      </c>
      <c r="J575" s="35">
        <f t="shared" si="147"/>
        <v>2</v>
      </c>
      <c r="K575" s="35" t="str">
        <f t="shared" si="148"/>
        <v/>
      </c>
      <c r="L575" s="35" t="str">
        <f t="shared" si="149"/>
        <v/>
      </c>
      <c r="M575" s="35" t="str">
        <f t="shared" si="150"/>
        <v/>
      </c>
      <c r="N575" s="35" t="str">
        <f t="shared" si="151"/>
        <v/>
      </c>
      <c r="O575" s="297">
        <f t="shared" si="152"/>
        <v>2</v>
      </c>
      <c r="Q575" s="35" t="str">
        <f t="shared" si="153"/>
        <v/>
      </c>
      <c r="R575" s="290" t="str">
        <f t="shared" si="154"/>
        <v>C.2</v>
      </c>
      <c r="AB575" s="35" t="s">
        <v>126</v>
      </c>
      <c r="AC575" s="35">
        <f t="shared" si="145"/>
        <v>3</v>
      </c>
    </row>
    <row r="576" spans="1:29" ht="15" customHeight="1" x14ac:dyDescent="0.35">
      <c r="A576" s="35">
        <v>578</v>
      </c>
      <c r="B576" s="290" t="str">
        <f t="shared" ref="B576:B639" si="155">R576</f>
        <v>C.2.03</v>
      </c>
      <c r="C576" s="35" t="s">
        <v>125</v>
      </c>
      <c r="D576" s="35">
        <v>2</v>
      </c>
      <c r="E576" s="35">
        <v>3</v>
      </c>
      <c r="G576" s="272" t="s">
        <v>585</v>
      </c>
      <c r="H576" s="301">
        <v>3</v>
      </c>
      <c r="I576" s="297" t="str">
        <f t="shared" si="146"/>
        <v/>
      </c>
      <c r="J576" s="35" t="str">
        <f t="shared" si="147"/>
        <v/>
      </c>
      <c r="K576" s="35" t="str">
        <f t="shared" si="148"/>
        <v/>
      </c>
      <c r="L576" s="35" t="str">
        <f t="shared" si="149"/>
        <v/>
      </c>
      <c r="M576" s="35">
        <f t="shared" si="150"/>
        <v>5</v>
      </c>
      <c r="N576" s="35" t="str">
        <f t="shared" si="151"/>
        <v/>
      </c>
      <c r="O576" s="297">
        <f t="shared" si="152"/>
        <v>5</v>
      </c>
      <c r="Q576" s="35" t="str">
        <f t="shared" si="153"/>
        <v>03</v>
      </c>
      <c r="R576" s="290" t="str">
        <f t="shared" si="154"/>
        <v>C.2.03</v>
      </c>
      <c r="AB576" s="35" t="s">
        <v>126</v>
      </c>
      <c r="AC576" s="35">
        <f t="shared" ref="AC576:AC639" si="156">IF(LEN(Z576)&gt;0,1,IF(LEN(AA576)&gt;0,2,3))</f>
        <v>3</v>
      </c>
    </row>
    <row r="577" spans="1:29" ht="15" customHeight="1" x14ac:dyDescent="0.35">
      <c r="A577" s="35">
        <v>579</v>
      </c>
      <c r="B577" s="290" t="str">
        <f t="shared" si="155"/>
        <v>C.2</v>
      </c>
      <c r="C577" s="35" t="s">
        <v>125</v>
      </c>
      <c r="D577" s="35">
        <v>2</v>
      </c>
      <c r="F577" s="305"/>
      <c r="G577" s="272" t="s">
        <v>424</v>
      </c>
      <c r="H577" s="301">
        <v>3</v>
      </c>
      <c r="I577" s="297" t="str">
        <f t="shared" si="146"/>
        <v/>
      </c>
      <c r="J577" s="35">
        <f t="shared" si="147"/>
        <v>2</v>
      </c>
      <c r="K577" s="35" t="str">
        <f t="shared" si="148"/>
        <v/>
      </c>
      <c r="L577" s="35" t="str">
        <f t="shared" si="149"/>
        <v/>
      </c>
      <c r="M577" s="35" t="str">
        <f t="shared" si="150"/>
        <v/>
      </c>
      <c r="N577" s="35" t="str">
        <f t="shared" si="151"/>
        <v/>
      </c>
      <c r="O577" s="297">
        <f t="shared" si="152"/>
        <v>2</v>
      </c>
      <c r="Q577" s="35" t="str">
        <f t="shared" si="153"/>
        <v/>
      </c>
      <c r="R577" s="290" t="str">
        <f t="shared" si="154"/>
        <v>C.2</v>
      </c>
      <c r="AB577" s="35" t="s">
        <v>126</v>
      </c>
      <c r="AC577" s="35">
        <f t="shared" si="156"/>
        <v>3</v>
      </c>
    </row>
    <row r="578" spans="1:29" ht="15" customHeight="1" x14ac:dyDescent="0.35">
      <c r="A578" s="35">
        <v>580</v>
      </c>
      <c r="B578" s="290" t="str">
        <f t="shared" si="155"/>
        <v>C.2</v>
      </c>
      <c r="C578" s="35" t="s">
        <v>125</v>
      </c>
      <c r="D578" s="35">
        <v>2</v>
      </c>
      <c r="G578" s="272" t="s">
        <v>425</v>
      </c>
      <c r="H578" s="301">
        <v>3</v>
      </c>
      <c r="I578" s="297" t="str">
        <f t="shared" si="146"/>
        <v/>
      </c>
      <c r="J578" s="35">
        <f t="shared" si="147"/>
        <v>2</v>
      </c>
      <c r="K578" s="35" t="str">
        <f t="shared" si="148"/>
        <v/>
      </c>
      <c r="L578" s="35" t="str">
        <f t="shared" si="149"/>
        <v/>
      </c>
      <c r="M578" s="35" t="str">
        <f t="shared" si="150"/>
        <v/>
      </c>
      <c r="N578" s="35" t="str">
        <f t="shared" si="151"/>
        <v/>
      </c>
      <c r="O578" s="297">
        <f t="shared" si="152"/>
        <v>2</v>
      </c>
      <c r="Q578" s="35" t="str">
        <f t="shared" si="153"/>
        <v/>
      </c>
      <c r="R578" s="290" t="str">
        <f t="shared" si="154"/>
        <v>C.2</v>
      </c>
      <c r="T578" s="35" t="s">
        <v>206</v>
      </c>
      <c r="AB578" s="35" t="s">
        <v>126</v>
      </c>
      <c r="AC578" s="35">
        <f t="shared" si="156"/>
        <v>3</v>
      </c>
    </row>
    <row r="579" spans="1:29" ht="15" customHeight="1" x14ac:dyDescent="0.35">
      <c r="A579" s="35">
        <v>581</v>
      </c>
      <c r="B579" s="290" t="str">
        <f t="shared" si="155"/>
        <v>C.2</v>
      </c>
      <c r="C579" s="35" t="s">
        <v>125</v>
      </c>
      <c r="D579" s="35">
        <v>2</v>
      </c>
      <c r="G579" s="272" t="s">
        <v>426</v>
      </c>
      <c r="H579" s="301">
        <v>3</v>
      </c>
      <c r="I579" s="297" t="str">
        <f t="shared" si="146"/>
        <v/>
      </c>
      <c r="J579" s="35">
        <f t="shared" si="147"/>
        <v>2</v>
      </c>
      <c r="K579" s="35" t="str">
        <f t="shared" si="148"/>
        <v/>
      </c>
      <c r="L579" s="35" t="str">
        <f t="shared" si="149"/>
        <v/>
      </c>
      <c r="M579" s="35" t="str">
        <f t="shared" si="150"/>
        <v/>
      </c>
      <c r="N579" s="35" t="str">
        <f t="shared" si="151"/>
        <v/>
      </c>
      <c r="O579" s="297">
        <f t="shared" si="152"/>
        <v>2</v>
      </c>
      <c r="Q579" s="35" t="str">
        <f t="shared" si="153"/>
        <v/>
      </c>
      <c r="R579" s="290" t="str">
        <f t="shared" si="154"/>
        <v>C.2</v>
      </c>
      <c r="AB579" s="35" t="s">
        <v>126</v>
      </c>
      <c r="AC579" s="35">
        <f t="shared" si="156"/>
        <v>3</v>
      </c>
    </row>
    <row r="580" spans="1:29" ht="15" customHeight="1" x14ac:dyDescent="0.35">
      <c r="A580" s="35">
        <v>582</v>
      </c>
      <c r="B580" s="290" t="str">
        <f t="shared" si="155"/>
        <v>C.2</v>
      </c>
      <c r="C580" s="35" t="s">
        <v>125</v>
      </c>
      <c r="D580" s="35">
        <v>2</v>
      </c>
      <c r="G580" s="271" t="s">
        <v>427</v>
      </c>
      <c r="H580" s="301">
        <v>3</v>
      </c>
      <c r="I580" s="297" t="str">
        <f t="shared" si="146"/>
        <v/>
      </c>
      <c r="J580" s="35">
        <f t="shared" si="147"/>
        <v>2</v>
      </c>
      <c r="K580" s="35" t="str">
        <f t="shared" si="148"/>
        <v/>
      </c>
      <c r="L580" s="35" t="str">
        <f t="shared" si="149"/>
        <v/>
      </c>
      <c r="M580" s="35" t="str">
        <f t="shared" si="150"/>
        <v/>
      </c>
      <c r="N580" s="35" t="str">
        <f t="shared" si="151"/>
        <v/>
      </c>
      <c r="O580" s="297">
        <f t="shared" si="152"/>
        <v>2</v>
      </c>
      <c r="Q580" s="35" t="str">
        <f t="shared" si="153"/>
        <v/>
      </c>
      <c r="R580" s="290" t="str">
        <f t="shared" si="154"/>
        <v>C.2</v>
      </c>
      <c r="AB580" s="35" t="s">
        <v>126</v>
      </c>
      <c r="AC580" s="35">
        <f t="shared" si="156"/>
        <v>3</v>
      </c>
    </row>
    <row r="581" spans="1:29" ht="15" customHeight="1" x14ac:dyDescent="0.35">
      <c r="A581" s="35">
        <v>583</v>
      </c>
      <c r="B581" s="290" t="str">
        <f t="shared" si="155"/>
        <v>C.2</v>
      </c>
      <c r="C581" s="35" t="s">
        <v>125</v>
      </c>
      <c r="D581" s="35">
        <v>2</v>
      </c>
      <c r="G581" s="272" t="s">
        <v>428</v>
      </c>
      <c r="H581" s="301">
        <v>3</v>
      </c>
      <c r="I581" s="297" t="str">
        <f t="shared" si="146"/>
        <v/>
      </c>
      <c r="J581" s="35">
        <f t="shared" si="147"/>
        <v>2</v>
      </c>
      <c r="K581" s="35" t="str">
        <f t="shared" si="148"/>
        <v/>
      </c>
      <c r="L581" s="35" t="str">
        <f t="shared" si="149"/>
        <v/>
      </c>
      <c r="M581" s="35" t="str">
        <f t="shared" si="150"/>
        <v/>
      </c>
      <c r="N581" s="35" t="str">
        <f t="shared" si="151"/>
        <v/>
      </c>
      <c r="O581" s="297">
        <f t="shared" si="152"/>
        <v>2</v>
      </c>
      <c r="Q581" s="35" t="str">
        <f t="shared" si="153"/>
        <v/>
      </c>
      <c r="R581" s="290" t="str">
        <f t="shared" si="154"/>
        <v>C.2</v>
      </c>
      <c r="AB581" s="35" t="s">
        <v>126</v>
      </c>
      <c r="AC581" s="35">
        <f t="shared" si="156"/>
        <v>3</v>
      </c>
    </row>
    <row r="582" spans="1:29" ht="15" customHeight="1" x14ac:dyDescent="0.35">
      <c r="A582" s="35">
        <v>584</v>
      </c>
      <c r="B582" s="290" t="str">
        <f t="shared" si="155"/>
        <v>C.2</v>
      </c>
      <c r="C582" s="35" t="s">
        <v>125</v>
      </c>
      <c r="D582" s="35">
        <v>2</v>
      </c>
      <c r="G582" s="272" t="s">
        <v>429</v>
      </c>
      <c r="H582" s="301">
        <v>3</v>
      </c>
      <c r="I582" s="297" t="str">
        <f t="shared" si="146"/>
        <v/>
      </c>
      <c r="J582" s="35">
        <f t="shared" si="147"/>
        <v>2</v>
      </c>
      <c r="K582" s="35" t="str">
        <f t="shared" si="148"/>
        <v/>
      </c>
      <c r="L582" s="35" t="str">
        <f t="shared" si="149"/>
        <v/>
      </c>
      <c r="M582" s="35" t="str">
        <f t="shared" si="150"/>
        <v/>
      </c>
      <c r="N582" s="35" t="str">
        <f t="shared" si="151"/>
        <v/>
      </c>
      <c r="O582" s="297">
        <f t="shared" si="152"/>
        <v>2</v>
      </c>
      <c r="Q582" s="35" t="str">
        <f t="shared" si="153"/>
        <v/>
      </c>
      <c r="R582" s="290" t="str">
        <f t="shared" si="154"/>
        <v>C.2</v>
      </c>
      <c r="AB582" s="35" t="s">
        <v>126</v>
      </c>
      <c r="AC582" s="35">
        <f t="shared" si="156"/>
        <v>3</v>
      </c>
    </row>
    <row r="583" spans="1:29" ht="15" customHeight="1" x14ac:dyDescent="0.35">
      <c r="A583" s="35">
        <v>585</v>
      </c>
      <c r="B583" s="290" t="str">
        <f t="shared" si="155"/>
        <v>C.2</v>
      </c>
      <c r="C583" s="35" t="s">
        <v>125</v>
      </c>
      <c r="D583" s="35">
        <v>2</v>
      </c>
      <c r="G583" s="272" t="s">
        <v>430</v>
      </c>
      <c r="H583" s="301">
        <v>3</v>
      </c>
      <c r="I583" s="297" t="str">
        <f t="shared" si="146"/>
        <v/>
      </c>
      <c r="J583" s="35">
        <f t="shared" si="147"/>
        <v>2</v>
      </c>
      <c r="K583" s="35" t="str">
        <f t="shared" si="148"/>
        <v/>
      </c>
      <c r="L583" s="35" t="str">
        <f t="shared" si="149"/>
        <v/>
      </c>
      <c r="M583" s="35" t="str">
        <f t="shared" si="150"/>
        <v/>
      </c>
      <c r="N583" s="35" t="str">
        <f t="shared" si="151"/>
        <v/>
      </c>
      <c r="O583" s="297">
        <f t="shared" si="152"/>
        <v>2</v>
      </c>
      <c r="Q583" s="35" t="str">
        <f t="shared" si="153"/>
        <v/>
      </c>
      <c r="R583" s="290" t="str">
        <f t="shared" si="154"/>
        <v>C.2</v>
      </c>
      <c r="AB583" s="35" t="s">
        <v>126</v>
      </c>
      <c r="AC583" s="35">
        <f t="shared" si="156"/>
        <v>3</v>
      </c>
    </row>
    <row r="584" spans="1:29" ht="15" customHeight="1" x14ac:dyDescent="0.35">
      <c r="A584" s="35">
        <v>586</v>
      </c>
      <c r="B584" s="290" t="str">
        <f t="shared" si="155"/>
        <v>C.2</v>
      </c>
      <c r="C584" s="35" t="s">
        <v>125</v>
      </c>
      <c r="D584" s="35">
        <v>2</v>
      </c>
      <c r="G584" s="272" t="s">
        <v>431</v>
      </c>
      <c r="H584" s="301">
        <v>3</v>
      </c>
      <c r="I584" s="297" t="str">
        <f t="shared" si="146"/>
        <v/>
      </c>
      <c r="J584" s="35">
        <f t="shared" si="147"/>
        <v>2</v>
      </c>
      <c r="K584" s="35" t="str">
        <f t="shared" si="148"/>
        <v/>
      </c>
      <c r="L584" s="35" t="str">
        <f t="shared" si="149"/>
        <v/>
      </c>
      <c r="M584" s="35" t="str">
        <f t="shared" si="150"/>
        <v/>
      </c>
      <c r="N584" s="35" t="str">
        <f t="shared" si="151"/>
        <v/>
      </c>
      <c r="O584" s="297">
        <f t="shared" si="152"/>
        <v>2</v>
      </c>
      <c r="Q584" s="35" t="str">
        <f t="shared" si="153"/>
        <v/>
      </c>
      <c r="R584" s="290" t="str">
        <f t="shared" si="154"/>
        <v>C.2</v>
      </c>
      <c r="AB584" s="35" t="s">
        <v>126</v>
      </c>
      <c r="AC584" s="35">
        <f t="shared" si="156"/>
        <v>3</v>
      </c>
    </row>
    <row r="585" spans="1:29" ht="15" customHeight="1" x14ac:dyDescent="0.35">
      <c r="A585" s="35">
        <v>587</v>
      </c>
      <c r="B585" s="290" t="str">
        <f t="shared" si="155"/>
        <v>C.2</v>
      </c>
      <c r="C585" s="35" t="s">
        <v>125</v>
      </c>
      <c r="D585" s="35">
        <v>2</v>
      </c>
      <c r="G585" s="272" t="s">
        <v>432</v>
      </c>
      <c r="H585" s="301">
        <v>3</v>
      </c>
      <c r="I585" s="297" t="str">
        <f t="shared" si="146"/>
        <v/>
      </c>
      <c r="J585" s="35">
        <f t="shared" si="147"/>
        <v>2</v>
      </c>
      <c r="K585" s="35" t="str">
        <f t="shared" si="148"/>
        <v/>
      </c>
      <c r="L585" s="35" t="str">
        <f t="shared" si="149"/>
        <v/>
      </c>
      <c r="M585" s="35" t="str">
        <f t="shared" si="150"/>
        <v/>
      </c>
      <c r="N585" s="35" t="str">
        <f t="shared" si="151"/>
        <v/>
      </c>
      <c r="O585" s="297">
        <f t="shared" si="152"/>
        <v>2</v>
      </c>
      <c r="Q585" s="35" t="str">
        <f t="shared" si="153"/>
        <v/>
      </c>
      <c r="R585" s="290" t="str">
        <f t="shared" si="154"/>
        <v>C.2</v>
      </c>
      <c r="AB585" s="35" t="s">
        <v>126</v>
      </c>
      <c r="AC585" s="35">
        <f t="shared" si="156"/>
        <v>3</v>
      </c>
    </row>
    <row r="586" spans="1:29" ht="15" customHeight="1" x14ac:dyDescent="0.35">
      <c r="A586" s="35">
        <v>588</v>
      </c>
      <c r="B586" s="290" t="str">
        <f t="shared" si="155"/>
        <v>C.2</v>
      </c>
      <c r="C586" s="35" t="s">
        <v>125</v>
      </c>
      <c r="D586" s="35">
        <v>2</v>
      </c>
      <c r="G586" s="272" t="s">
        <v>433</v>
      </c>
      <c r="H586" s="301">
        <v>3</v>
      </c>
      <c r="I586" s="297" t="str">
        <f t="shared" si="146"/>
        <v/>
      </c>
      <c r="J586" s="35">
        <f t="shared" si="147"/>
        <v>2</v>
      </c>
      <c r="K586" s="35" t="str">
        <f t="shared" si="148"/>
        <v/>
      </c>
      <c r="L586" s="35" t="str">
        <f t="shared" si="149"/>
        <v/>
      </c>
      <c r="M586" s="35" t="str">
        <f t="shared" si="150"/>
        <v/>
      </c>
      <c r="N586" s="35" t="str">
        <f t="shared" si="151"/>
        <v/>
      </c>
      <c r="O586" s="297">
        <f t="shared" si="152"/>
        <v>2</v>
      </c>
      <c r="Q586" s="35" t="str">
        <f t="shared" si="153"/>
        <v/>
      </c>
      <c r="R586" s="290" t="str">
        <f t="shared" si="154"/>
        <v>C.2</v>
      </c>
      <c r="AB586" s="35" t="s">
        <v>126</v>
      </c>
      <c r="AC586" s="35">
        <f t="shared" si="156"/>
        <v>3</v>
      </c>
    </row>
    <row r="587" spans="1:29" ht="15" customHeight="1" x14ac:dyDescent="0.35">
      <c r="A587" s="35">
        <v>589</v>
      </c>
      <c r="B587" s="290" t="str">
        <f t="shared" si="155"/>
        <v>C.2</v>
      </c>
      <c r="C587" s="35" t="s">
        <v>125</v>
      </c>
      <c r="D587" s="35">
        <v>2</v>
      </c>
      <c r="G587" s="272" t="s">
        <v>434</v>
      </c>
      <c r="H587" s="301">
        <v>3</v>
      </c>
      <c r="I587" s="297" t="str">
        <f t="shared" si="146"/>
        <v/>
      </c>
      <c r="J587" s="35">
        <f t="shared" si="147"/>
        <v>2</v>
      </c>
      <c r="K587" s="35" t="str">
        <f t="shared" si="148"/>
        <v/>
      </c>
      <c r="L587" s="35" t="str">
        <f t="shared" si="149"/>
        <v/>
      </c>
      <c r="M587" s="35" t="str">
        <f t="shared" si="150"/>
        <v/>
      </c>
      <c r="N587" s="35" t="str">
        <f t="shared" si="151"/>
        <v/>
      </c>
      <c r="O587" s="297">
        <f t="shared" si="152"/>
        <v>2</v>
      </c>
      <c r="Q587" s="35" t="str">
        <f t="shared" si="153"/>
        <v/>
      </c>
      <c r="R587" s="290" t="str">
        <f t="shared" si="154"/>
        <v>C.2</v>
      </c>
      <c r="AB587" s="35" t="s">
        <v>126</v>
      </c>
      <c r="AC587" s="35">
        <f t="shared" si="156"/>
        <v>3</v>
      </c>
    </row>
    <row r="588" spans="1:29" ht="15" customHeight="1" x14ac:dyDescent="0.35">
      <c r="A588" s="35">
        <v>590</v>
      </c>
      <c r="B588" s="290" t="str">
        <f t="shared" si="155"/>
        <v>C.2</v>
      </c>
      <c r="C588" s="35" t="s">
        <v>125</v>
      </c>
      <c r="D588" s="35">
        <v>2</v>
      </c>
      <c r="G588" s="272" t="s">
        <v>435</v>
      </c>
      <c r="H588" s="301">
        <v>3</v>
      </c>
      <c r="I588" s="297" t="str">
        <f t="shared" si="146"/>
        <v/>
      </c>
      <c r="J588" s="35">
        <f t="shared" si="147"/>
        <v>2</v>
      </c>
      <c r="K588" s="35" t="str">
        <f t="shared" si="148"/>
        <v/>
      </c>
      <c r="L588" s="35" t="str">
        <f t="shared" si="149"/>
        <v/>
      </c>
      <c r="M588" s="35" t="str">
        <f t="shared" si="150"/>
        <v/>
      </c>
      <c r="N588" s="35" t="str">
        <f t="shared" si="151"/>
        <v/>
      </c>
      <c r="O588" s="297">
        <f t="shared" si="152"/>
        <v>2</v>
      </c>
      <c r="Q588" s="35" t="str">
        <f t="shared" si="153"/>
        <v/>
      </c>
      <c r="R588" s="290" t="str">
        <f t="shared" si="154"/>
        <v>C.2</v>
      </c>
      <c r="AB588" s="35" t="s">
        <v>126</v>
      </c>
      <c r="AC588" s="35">
        <f t="shared" si="156"/>
        <v>3</v>
      </c>
    </row>
    <row r="589" spans="1:29" ht="15" customHeight="1" x14ac:dyDescent="0.35">
      <c r="A589" s="35">
        <v>591</v>
      </c>
      <c r="B589" s="290" t="str">
        <f t="shared" si="155"/>
        <v>C.2</v>
      </c>
      <c r="C589" s="35" t="s">
        <v>125</v>
      </c>
      <c r="D589" s="35">
        <v>2</v>
      </c>
      <c r="G589" s="272" t="s">
        <v>436</v>
      </c>
      <c r="H589" s="301">
        <v>3</v>
      </c>
      <c r="I589" s="297" t="str">
        <f t="shared" si="146"/>
        <v/>
      </c>
      <c r="J589" s="35">
        <f t="shared" si="147"/>
        <v>2</v>
      </c>
      <c r="K589" s="35" t="str">
        <f t="shared" si="148"/>
        <v/>
      </c>
      <c r="L589" s="35" t="str">
        <f t="shared" si="149"/>
        <v/>
      </c>
      <c r="M589" s="35" t="str">
        <f t="shared" si="150"/>
        <v/>
      </c>
      <c r="N589" s="35" t="str">
        <f t="shared" si="151"/>
        <v/>
      </c>
      <c r="O589" s="297">
        <f t="shared" si="152"/>
        <v>2</v>
      </c>
      <c r="Q589" s="35" t="str">
        <f t="shared" si="153"/>
        <v/>
      </c>
      <c r="R589" s="290" t="str">
        <f t="shared" si="154"/>
        <v>C.2</v>
      </c>
      <c r="AB589" s="35" t="s">
        <v>126</v>
      </c>
      <c r="AC589" s="35">
        <f t="shared" si="156"/>
        <v>3</v>
      </c>
    </row>
    <row r="590" spans="1:29" ht="15" customHeight="1" x14ac:dyDescent="0.35">
      <c r="A590" s="35">
        <v>592</v>
      </c>
      <c r="B590" s="290" t="str">
        <f t="shared" si="155"/>
        <v>C.3</v>
      </c>
      <c r="C590" s="35" t="s">
        <v>125</v>
      </c>
      <c r="D590" s="35">
        <v>3</v>
      </c>
      <c r="G590" s="313" t="s">
        <v>437</v>
      </c>
      <c r="H590" s="301">
        <v>3</v>
      </c>
      <c r="I590" s="297" t="str">
        <f t="shared" si="146"/>
        <v/>
      </c>
      <c r="J590" s="35">
        <f t="shared" si="147"/>
        <v>2</v>
      </c>
      <c r="K590" s="35" t="str">
        <f t="shared" si="148"/>
        <v/>
      </c>
      <c r="L590" s="35" t="str">
        <f t="shared" si="149"/>
        <v/>
      </c>
      <c r="M590" s="35" t="str">
        <f t="shared" si="150"/>
        <v/>
      </c>
      <c r="N590" s="35" t="str">
        <f t="shared" si="151"/>
        <v/>
      </c>
      <c r="O590" s="297">
        <f t="shared" si="152"/>
        <v>2</v>
      </c>
      <c r="Q590" s="35" t="str">
        <f t="shared" si="153"/>
        <v/>
      </c>
      <c r="R590" s="290" t="str">
        <f t="shared" si="154"/>
        <v>C.3</v>
      </c>
      <c r="AB590" s="35" t="s">
        <v>126</v>
      </c>
      <c r="AC590" s="35">
        <f t="shared" si="156"/>
        <v>3</v>
      </c>
    </row>
    <row r="591" spans="1:29" ht="15" customHeight="1" x14ac:dyDescent="0.35">
      <c r="A591" s="35">
        <v>593</v>
      </c>
      <c r="B591" s="290" t="str">
        <f t="shared" si="155"/>
        <v/>
      </c>
      <c r="F591" s="35" t="s">
        <v>184</v>
      </c>
      <c r="G591" s="270" t="s">
        <v>586</v>
      </c>
      <c r="H591" s="301">
        <v>3</v>
      </c>
      <c r="I591" s="297" t="str">
        <f t="shared" si="146"/>
        <v/>
      </c>
      <c r="J591" s="35" t="str">
        <f t="shared" si="147"/>
        <v/>
      </c>
      <c r="K591" s="35">
        <f t="shared" si="148"/>
        <v>3</v>
      </c>
      <c r="L591" s="35" t="str">
        <f t="shared" si="149"/>
        <v/>
      </c>
      <c r="M591" s="35" t="str">
        <f t="shared" si="150"/>
        <v/>
      </c>
      <c r="N591" s="35" t="str">
        <f t="shared" si="151"/>
        <v/>
      </c>
      <c r="O591" s="297">
        <f t="shared" si="152"/>
        <v>3</v>
      </c>
      <c r="Q591" s="35" t="str">
        <f t="shared" si="153"/>
        <v/>
      </c>
      <c r="R591" s="290" t="str">
        <f t="shared" si="154"/>
        <v/>
      </c>
      <c r="AB591" s="35" t="s">
        <v>126</v>
      </c>
      <c r="AC591" s="35">
        <f t="shared" si="156"/>
        <v>3</v>
      </c>
    </row>
    <row r="592" spans="1:29" ht="15" customHeight="1" x14ac:dyDescent="0.35">
      <c r="A592" s="35">
        <v>594</v>
      </c>
      <c r="B592" s="290" t="str">
        <f t="shared" si="155"/>
        <v>C.3.01</v>
      </c>
      <c r="C592" s="35" t="s">
        <v>125</v>
      </c>
      <c r="D592" s="35">
        <v>3</v>
      </c>
      <c r="E592" s="35">
        <v>1</v>
      </c>
      <c r="G592" s="271" t="s">
        <v>587</v>
      </c>
      <c r="H592" s="301">
        <v>3</v>
      </c>
      <c r="I592" s="297" t="str">
        <f t="shared" si="146"/>
        <v/>
      </c>
      <c r="J592" s="35" t="str">
        <f t="shared" si="147"/>
        <v/>
      </c>
      <c r="K592" s="35" t="str">
        <f t="shared" si="148"/>
        <v/>
      </c>
      <c r="L592" s="35" t="str">
        <f t="shared" si="149"/>
        <v/>
      </c>
      <c r="M592" s="35">
        <f t="shared" si="150"/>
        <v>5</v>
      </c>
      <c r="N592" s="35" t="str">
        <f t="shared" si="151"/>
        <v/>
      </c>
      <c r="O592" s="297">
        <f t="shared" si="152"/>
        <v>5</v>
      </c>
      <c r="Q592" s="35" t="str">
        <f t="shared" si="153"/>
        <v>01</v>
      </c>
      <c r="R592" s="290" t="str">
        <f t="shared" si="154"/>
        <v>C.3.01</v>
      </c>
      <c r="AB592" s="35" t="s">
        <v>126</v>
      </c>
      <c r="AC592" s="35">
        <f t="shared" si="156"/>
        <v>3</v>
      </c>
    </row>
    <row r="593" spans="1:29" ht="15" customHeight="1" x14ac:dyDescent="0.35">
      <c r="A593" s="35">
        <v>595</v>
      </c>
      <c r="B593" s="290" t="str">
        <f t="shared" si="155"/>
        <v>C.3</v>
      </c>
      <c r="C593" s="35" t="s">
        <v>125</v>
      </c>
      <c r="D593" s="35">
        <v>3</v>
      </c>
      <c r="G593" s="272" t="s">
        <v>438</v>
      </c>
      <c r="H593" s="301">
        <v>3</v>
      </c>
      <c r="I593" s="297" t="str">
        <f t="shared" si="146"/>
        <v/>
      </c>
      <c r="J593" s="35">
        <f t="shared" si="147"/>
        <v>2</v>
      </c>
      <c r="K593" s="35" t="str">
        <f t="shared" si="148"/>
        <v/>
      </c>
      <c r="L593" s="35" t="str">
        <f t="shared" si="149"/>
        <v/>
      </c>
      <c r="M593" s="35" t="str">
        <f t="shared" si="150"/>
        <v/>
      </c>
      <c r="N593" s="35" t="str">
        <f t="shared" si="151"/>
        <v/>
      </c>
      <c r="O593" s="297">
        <f t="shared" si="152"/>
        <v>2</v>
      </c>
      <c r="Q593" s="35" t="str">
        <f t="shared" si="153"/>
        <v/>
      </c>
      <c r="R593" s="290" t="str">
        <f t="shared" si="154"/>
        <v>C.3</v>
      </c>
      <c r="AB593" s="35" t="s">
        <v>126</v>
      </c>
      <c r="AC593" s="35">
        <f t="shared" si="156"/>
        <v>3</v>
      </c>
    </row>
    <row r="594" spans="1:29" ht="15" customHeight="1" x14ac:dyDescent="0.35">
      <c r="A594" s="35">
        <v>596</v>
      </c>
      <c r="B594" s="290" t="str">
        <f t="shared" si="155"/>
        <v>C.3</v>
      </c>
      <c r="C594" s="35" t="s">
        <v>125</v>
      </c>
      <c r="D594" s="35">
        <v>3</v>
      </c>
      <c r="G594" s="315" t="s">
        <v>439</v>
      </c>
      <c r="H594" s="301">
        <v>3</v>
      </c>
      <c r="I594" s="297" t="str">
        <f t="shared" si="146"/>
        <v/>
      </c>
      <c r="J594" s="35">
        <f t="shared" si="147"/>
        <v>2</v>
      </c>
      <c r="K594" s="35" t="str">
        <f t="shared" si="148"/>
        <v/>
      </c>
      <c r="L594" s="35" t="str">
        <f t="shared" si="149"/>
        <v/>
      </c>
      <c r="M594" s="35" t="str">
        <f t="shared" si="150"/>
        <v/>
      </c>
      <c r="N594" s="35" t="str">
        <f t="shared" si="151"/>
        <v/>
      </c>
      <c r="O594" s="297">
        <f t="shared" si="152"/>
        <v>2</v>
      </c>
      <c r="Q594" s="35" t="str">
        <f t="shared" si="153"/>
        <v/>
      </c>
      <c r="R594" s="290" t="str">
        <f t="shared" si="154"/>
        <v>C.3</v>
      </c>
      <c r="T594" s="35" t="s">
        <v>207</v>
      </c>
      <c r="AB594" s="35" t="s">
        <v>126</v>
      </c>
      <c r="AC594" s="35">
        <f t="shared" si="156"/>
        <v>3</v>
      </c>
    </row>
    <row r="595" spans="1:29" ht="15" customHeight="1" x14ac:dyDescent="0.35">
      <c r="A595" s="35">
        <v>597</v>
      </c>
      <c r="B595" s="290" t="str">
        <f t="shared" si="155"/>
        <v>C.3</v>
      </c>
      <c r="C595" s="35" t="s">
        <v>125</v>
      </c>
      <c r="D595" s="35">
        <v>3</v>
      </c>
      <c r="G595" s="35" t="s">
        <v>440</v>
      </c>
      <c r="H595" s="301">
        <v>3</v>
      </c>
      <c r="I595" s="297" t="str">
        <f t="shared" si="146"/>
        <v/>
      </c>
      <c r="J595" s="35">
        <f t="shared" si="147"/>
        <v>2</v>
      </c>
      <c r="K595" s="35" t="str">
        <f t="shared" si="148"/>
        <v/>
      </c>
      <c r="L595" s="35" t="str">
        <f t="shared" si="149"/>
        <v/>
      </c>
      <c r="M595" s="35" t="str">
        <f t="shared" si="150"/>
        <v/>
      </c>
      <c r="N595" s="35" t="str">
        <f t="shared" si="151"/>
        <v/>
      </c>
      <c r="O595" s="297">
        <f t="shared" si="152"/>
        <v>2</v>
      </c>
      <c r="Q595" s="35" t="str">
        <f t="shared" si="153"/>
        <v/>
      </c>
      <c r="R595" s="290" t="str">
        <f t="shared" si="154"/>
        <v>C.3</v>
      </c>
      <c r="AB595" s="35" t="s">
        <v>126</v>
      </c>
      <c r="AC595" s="35">
        <f t="shared" si="156"/>
        <v>3</v>
      </c>
    </row>
    <row r="596" spans="1:29" ht="15" customHeight="1" x14ac:dyDescent="0.35">
      <c r="A596" s="35">
        <v>598</v>
      </c>
      <c r="B596" s="290" t="str">
        <f t="shared" si="155"/>
        <v>C.3</v>
      </c>
      <c r="C596" s="35" t="s">
        <v>125</v>
      </c>
      <c r="D596" s="35">
        <v>3</v>
      </c>
      <c r="G596" s="272" t="s">
        <v>441</v>
      </c>
      <c r="H596" s="301">
        <v>3</v>
      </c>
      <c r="I596" s="297" t="str">
        <f t="shared" si="146"/>
        <v/>
      </c>
      <c r="J596" s="35">
        <f t="shared" si="147"/>
        <v>2</v>
      </c>
      <c r="K596" s="35" t="str">
        <f t="shared" si="148"/>
        <v/>
      </c>
      <c r="L596" s="35" t="str">
        <f t="shared" si="149"/>
        <v/>
      </c>
      <c r="M596" s="35" t="str">
        <f t="shared" si="150"/>
        <v/>
      </c>
      <c r="N596" s="35" t="str">
        <f t="shared" si="151"/>
        <v/>
      </c>
      <c r="O596" s="297">
        <f t="shared" si="152"/>
        <v>2</v>
      </c>
      <c r="Q596" s="35" t="str">
        <f t="shared" si="153"/>
        <v/>
      </c>
      <c r="R596" s="290" t="str">
        <f t="shared" si="154"/>
        <v>C.3</v>
      </c>
      <c r="AB596" s="35" t="s">
        <v>126</v>
      </c>
      <c r="AC596" s="35">
        <f t="shared" si="156"/>
        <v>3</v>
      </c>
    </row>
    <row r="597" spans="1:29" ht="15" customHeight="1" x14ac:dyDescent="0.35">
      <c r="A597" s="35">
        <v>599</v>
      </c>
      <c r="B597" s="290" t="str">
        <f t="shared" si="155"/>
        <v>C.3</v>
      </c>
      <c r="C597" s="35" t="s">
        <v>125</v>
      </c>
      <c r="D597" s="35">
        <v>3</v>
      </c>
      <c r="G597" s="272" t="s">
        <v>442</v>
      </c>
      <c r="H597" s="301">
        <v>3</v>
      </c>
      <c r="I597" s="297" t="str">
        <f t="shared" si="146"/>
        <v/>
      </c>
      <c r="J597" s="35">
        <f t="shared" si="147"/>
        <v>2</v>
      </c>
      <c r="K597" s="35" t="str">
        <f t="shared" si="148"/>
        <v/>
      </c>
      <c r="L597" s="35" t="str">
        <f t="shared" si="149"/>
        <v/>
      </c>
      <c r="M597" s="35" t="str">
        <f t="shared" si="150"/>
        <v/>
      </c>
      <c r="N597" s="35" t="str">
        <f t="shared" si="151"/>
        <v/>
      </c>
      <c r="O597" s="297">
        <f t="shared" si="152"/>
        <v>2</v>
      </c>
      <c r="Q597" s="35" t="str">
        <f t="shared" si="153"/>
        <v/>
      </c>
      <c r="R597" s="290" t="str">
        <f t="shared" si="154"/>
        <v>C.3</v>
      </c>
      <c r="AB597" s="35" t="s">
        <v>126</v>
      </c>
      <c r="AC597" s="35">
        <f t="shared" si="156"/>
        <v>3</v>
      </c>
    </row>
    <row r="598" spans="1:29" ht="15" customHeight="1" x14ac:dyDescent="0.35">
      <c r="A598" s="35">
        <v>600</v>
      </c>
      <c r="B598" s="290" t="str">
        <f t="shared" si="155"/>
        <v>C.3.02</v>
      </c>
      <c r="C598" s="35" t="s">
        <v>125</v>
      </c>
      <c r="D598" s="35">
        <v>3</v>
      </c>
      <c r="E598" s="35">
        <v>2</v>
      </c>
      <c r="G598" s="271" t="s">
        <v>588</v>
      </c>
      <c r="H598" s="301">
        <v>3</v>
      </c>
      <c r="I598" s="297" t="str">
        <f t="shared" ref="I598:I661" si="157">IF(AND(LEN(C598)=1,LEN(D598)=0),1,"")</f>
        <v/>
      </c>
      <c r="J598" s="35" t="str">
        <f t="shared" ref="J598:J661" si="158">IF(AND(LEN(C598)=1,LEN(D598)=1,LEN(E598)=0,LEN(F598)=0),2,"")</f>
        <v/>
      </c>
      <c r="K598" s="35" t="str">
        <f t="shared" ref="K598:K661" si="159">IF(AND(LEN(C598)=0,LEN(E598)=0),3,"")</f>
        <v/>
      </c>
      <c r="L598" s="35" t="str">
        <f t="shared" ref="L598:L661" si="160">IF(AND(LEN(C598)&gt;0,LEN(D598&gt;0),LEN(E598)&gt;0,LEN(F598)=0,H598="N/A"),4,"")</f>
        <v/>
      </c>
      <c r="M598" s="35">
        <f t="shared" ref="M598:M661" si="161">IF(AND(LEN(C598)&gt;0,LEN(D598&gt;0),LEN(E598)&gt;0,LEN(F598)=0,H598&gt;0,H598&lt;6),5,"")</f>
        <v>5</v>
      </c>
      <c r="N598" s="35" t="str">
        <f t="shared" ref="N598:N661" si="162">IF(AND(LEN(C598)&gt;0,LEN(D598&gt;0),LEN(E598)&gt;0,LEN(F598)&gt;0,H598&gt;0,H598&lt;6),6,"")</f>
        <v/>
      </c>
      <c r="O598" s="297">
        <f t="shared" ref="O598:O661" si="163">SUM(I598:N598)</f>
        <v>5</v>
      </c>
      <c r="Q598" s="35" t="str">
        <f t="shared" ref="Q598:Q661" si="164">IF(LEN(E598)&gt;0,TEXT(E598,"00"),"")</f>
        <v>02</v>
      </c>
      <c r="R598" s="290" t="str">
        <f t="shared" ref="R598:R661" si="165">IF(O598=1,C598,IF(O598=2,C598&amp;"."&amp;D598,IF(O598=3,"",IF(O598=4,C598&amp;"."&amp;D598&amp;"."&amp;Q598,IF(O598=5,C598&amp;"."&amp;D598&amp;"."&amp;Q598,IF(O598=6,C598&amp;"."&amp;D598&amp;"."&amp;Q598&amp;F598,""))))))</f>
        <v>C.3.02</v>
      </c>
      <c r="AB598" s="35" t="s">
        <v>126</v>
      </c>
      <c r="AC598" s="35">
        <f t="shared" si="156"/>
        <v>3</v>
      </c>
    </row>
    <row r="599" spans="1:29" ht="15" customHeight="1" x14ac:dyDescent="0.35">
      <c r="A599" s="35">
        <v>601</v>
      </c>
      <c r="B599" s="290" t="str">
        <f t="shared" si="155"/>
        <v>C.3</v>
      </c>
      <c r="C599" s="35" t="s">
        <v>125</v>
      </c>
      <c r="D599" s="35">
        <v>3</v>
      </c>
      <c r="G599" s="272" t="s">
        <v>443</v>
      </c>
      <c r="H599" s="301">
        <v>3</v>
      </c>
      <c r="I599" s="297" t="str">
        <f t="shared" si="157"/>
        <v/>
      </c>
      <c r="J599" s="35">
        <f t="shared" si="158"/>
        <v>2</v>
      </c>
      <c r="K599" s="35" t="str">
        <f t="shared" si="159"/>
        <v/>
      </c>
      <c r="L599" s="35" t="str">
        <f t="shared" si="160"/>
        <v/>
      </c>
      <c r="M599" s="35" t="str">
        <f t="shared" si="161"/>
        <v/>
      </c>
      <c r="N599" s="35" t="str">
        <f t="shared" si="162"/>
        <v/>
      </c>
      <c r="O599" s="297">
        <f t="shared" si="163"/>
        <v>2</v>
      </c>
      <c r="Q599" s="35" t="str">
        <f t="shared" si="164"/>
        <v/>
      </c>
      <c r="R599" s="290" t="str">
        <f t="shared" si="165"/>
        <v>C.3</v>
      </c>
      <c r="AB599" s="35" t="s">
        <v>126</v>
      </c>
      <c r="AC599" s="35">
        <f t="shared" si="156"/>
        <v>3</v>
      </c>
    </row>
    <row r="600" spans="1:29" ht="15" customHeight="1" x14ac:dyDescent="0.35">
      <c r="A600" s="35">
        <v>602</v>
      </c>
      <c r="B600" s="290" t="str">
        <f t="shared" si="155"/>
        <v>C.3</v>
      </c>
      <c r="C600" s="35" t="s">
        <v>125</v>
      </c>
      <c r="D600" s="35">
        <v>3</v>
      </c>
      <c r="G600" s="272" t="s">
        <v>444</v>
      </c>
      <c r="H600" s="301">
        <v>3</v>
      </c>
      <c r="I600" s="297" t="str">
        <f t="shared" si="157"/>
        <v/>
      </c>
      <c r="J600" s="35">
        <f t="shared" si="158"/>
        <v>2</v>
      </c>
      <c r="K600" s="35" t="str">
        <f t="shared" si="159"/>
        <v/>
      </c>
      <c r="L600" s="35" t="str">
        <f t="shared" si="160"/>
        <v/>
      </c>
      <c r="M600" s="35" t="str">
        <f t="shared" si="161"/>
        <v/>
      </c>
      <c r="N600" s="35" t="str">
        <f t="shared" si="162"/>
        <v/>
      </c>
      <c r="O600" s="297">
        <f t="shared" si="163"/>
        <v>2</v>
      </c>
      <c r="Q600" s="35" t="str">
        <f t="shared" si="164"/>
        <v/>
      </c>
      <c r="R600" s="290" t="str">
        <f t="shared" si="165"/>
        <v>C.3</v>
      </c>
      <c r="AB600" s="35" t="s">
        <v>126</v>
      </c>
      <c r="AC600" s="35">
        <f t="shared" si="156"/>
        <v>3</v>
      </c>
    </row>
    <row r="601" spans="1:29" ht="15" customHeight="1" x14ac:dyDescent="0.35">
      <c r="A601" s="35">
        <v>603</v>
      </c>
      <c r="B601" s="290" t="str">
        <f t="shared" si="155"/>
        <v>C.3</v>
      </c>
      <c r="C601" s="35" t="s">
        <v>125</v>
      </c>
      <c r="D601" s="35">
        <v>3</v>
      </c>
      <c r="G601" s="272" t="s">
        <v>445</v>
      </c>
      <c r="H601" s="301">
        <v>3</v>
      </c>
      <c r="I601" s="297" t="str">
        <f t="shared" si="157"/>
        <v/>
      </c>
      <c r="J601" s="35">
        <f t="shared" si="158"/>
        <v>2</v>
      </c>
      <c r="K601" s="35" t="str">
        <f t="shared" si="159"/>
        <v/>
      </c>
      <c r="L601" s="35" t="str">
        <f t="shared" si="160"/>
        <v/>
      </c>
      <c r="M601" s="35" t="str">
        <f t="shared" si="161"/>
        <v/>
      </c>
      <c r="N601" s="35" t="str">
        <f t="shared" si="162"/>
        <v/>
      </c>
      <c r="O601" s="297">
        <f t="shared" si="163"/>
        <v>2</v>
      </c>
      <c r="Q601" s="35" t="str">
        <f t="shared" si="164"/>
        <v/>
      </c>
      <c r="R601" s="290" t="str">
        <f t="shared" si="165"/>
        <v>C.3</v>
      </c>
      <c r="AB601" s="35" t="s">
        <v>126</v>
      </c>
      <c r="AC601" s="35">
        <f t="shared" si="156"/>
        <v>3</v>
      </c>
    </row>
    <row r="602" spans="1:29" ht="15" customHeight="1" x14ac:dyDescent="0.35">
      <c r="A602" s="35">
        <v>604</v>
      </c>
      <c r="B602" s="290" t="str">
        <f t="shared" si="155"/>
        <v>C.3</v>
      </c>
      <c r="C602" s="35" t="s">
        <v>125</v>
      </c>
      <c r="D602" s="35">
        <v>3</v>
      </c>
      <c r="G602" s="272" t="s">
        <v>446</v>
      </c>
      <c r="H602" s="301">
        <v>3</v>
      </c>
      <c r="I602" s="297" t="str">
        <f t="shared" si="157"/>
        <v/>
      </c>
      <c r="J602" s="35">
        <f t="shared" si="158"/>
        <v>2</v>
      </c>
      <c r="K602" s="35" t="str">
        <f t="shared" si="159"/>
        <v/>
      </c>
      <c r="L602" s="35" t="str">
        <f t="shared" si="160"/>
        <v/>
      </c>
      <c r="M602" s="35" t="str">
        <f t="shared" si="161"/>
        <v/>
      </c>
      <c r="N602" s="35" t="str">
        <f t="shared" si="162"/>
        <v/>
      </c>
      <c r="O602" s="297">
        <f t="shared" si="163"/>
        <v>2</v>
      </c>
      <c r="Q602" s="35" t="str">
        <f t="shared" si="164"/>
        <v/>
      </c>
      <c r="R602" s="290" t="str">
        <f t="shared" si="165"/>
        <v>C.3</v>
      </c>
      <c r="AB602" s="35" t="s">
        <v>126</v>
      </c>
      <c r="AC602" s="35">
        <f t="shared" si="156"/>
        <v>3</v>
      </c>
    </row>
    <row r="603" spans="1:29" ht="15" customHeight="1" x14ac:dyDescent="0.35">
      <c r="A603" s="35">
        <v>605</v>
      </c>
      <c r="B603" s="290" t="str">
        <f t="shared" si="155"/>
        <v>C.4</v>
      </c>
      <c r="C603" s="35" t="s">
        <v>125</v>
      </c>
      <c r="D603" s="35">
        <v>4</v>
      </c>
      <c r="G603" s="313" t="s">
        <v>447</v>
      </c>
      <c r="H603" s="301">
        <v>3</v>
      </c>
      <c r="I603" s="297" t="str">
        <f t="shared" si="157"/>
        <v/>
      </c>
      <c r="J603" s="35">
        <f t="shared" si="158"/>
        <v>2</v>
      </c>
      <c r="K603" s="35" t="str">
        <f t="shared" si="159"/>
        <v/>
      </c>
      <c r="L603" s="35" t="str">
        <f t="shared" si="160"/>
        <v/>
      </c>
      <c r="M603" s="35" t="str">
        <f t="shared" si="161"/>
        <v/>
      </c>
      <c r="N603" s="35" t="str">
        <f t="shared" si="162"/>
        <v/>
      </c>
      <c r="O603" s="297">
        <f t="shared" si="163"/>
        <v>2</v>
      </c>
      <c r="Q603" s="35" t="str">
        <f t="shared" si="164"/>
        <v/>
      </c>
      <c r="R603" s="290" t="str">
        <f t="shared" si="165"/>
        <v>C.4</v>
      </c>
      <c r="AB603" s="35" t="s">
        <v>126</v>
      </c>
      <c r="AC603" s="35">
        <f t="shared" si="156"/>
        <v>3</v>
      </c>
    </row>
    <row r="604" spans="1:29" ht="15" customHeight="1" x14ac:dyDescent="0.35">
      <c r="A604" s="35">
        <v>606</v>
      </c>
      <c r="B604" s="290" t="str">
        <f t="shared" si="155"/>
        <v/>
      </c>
      <c r="F604" s="35" t="s">
        <v>184</v>
      </c>
      <c r="G604" s="270" t="s">
        <v>589</v>
      </c>
      <c r="H604" s="301">
        <v>3</v>
      </c>
      <c r="I604" s="297" t="str">
        <f t="shared" si="157"/>
        <v/>
      </c>
      <c r="J604" s="35" t="str">
        <f t="shared" si="158"/>
        <v/>
      </c>
      <c r="K604" s="35">
        <f t="shared" si="159"/>
        <v>3</v>
      </c>
      <c r="L604" s="35" t="str">
        <f t="shared" si="160"/>
        <v/>
      </c>
      <c r="M604" s="35" t="str">
        <f t="shared" si="161"/>
        <v/>
      </c>
      <c r="N604" s="35" t="str">
        <f t="shared" si="162"/>
        <v/>
      </c>
      <c r="O604" s="297">
        <f t="shared" si="163"/>
        <v>3</v>
      </c>
      <c r="Q604" s="35" t="str">
        <f t="shared" si="164"/>
        <v/>
      </c>
      <c r="R604" s="290" t="str">
        <f t="shared" si="165"/>
        <v/>
      </c>
      <c r="AB604" s="35" t="s">
        <v>126</v>
      </c>
      <c r="AC604" s="35">
        <f t="shared" si="156"/>
        <v>3</v>
      </c>
    </row>
    <row r="605" spans="1:29" ht="15" customHeight="1" x14ac:dyDescent="0.35">
      <c r="A605" s="35">
        <v>607</v>
      </c>
      <c r="B605" s="290" t="str">
        <f t="shared" si="155"/>
        <v>C.4.01</v>
      </c>
      <c r="C605" s="35" t="s">
        <v>125</v>
      </c>
      <c r="D605" s="35">
        <v>4</v>
      </c>
      <c r="E605" s="35">
        <v>1</v>
      </c>
      <c r="G605" s="271" t="s">
        <v>590</v>
      </c>
      <c r="H605" s="301">
        <v>3</v>
      </c>
      <c r="I605" s="297" t="str">
        <f t="shared" si="157"/>
        <v/>
      </c>
      <c r="J605" s="35" t="str">
        <f t="shared" si="158"/>
        <v/>
      </c>
      <c r="K605" s="35" t="str">
        <f t="shared" si="159"/>
        <v/>
      </c>
      <c r="L605" s="35" t="str">
        <f t="shared" si="160"/>
        <v/>
      </c>
      <c r="M605" s="35">
        <f t="shared" si="161"/>
        <v>5</v>
      </c>
      <c r="N605" s="35" t="str">
        <f t="shared" si="162"/>
        <v/>
      </c>
      <c r="O605" s="297">
        <f t="shared" si="163"/>
        <v>5</v>
      </c>
      <c r="Q605" s="35" t="str">
        <f t="shared" si="164"/>
        <v>01</v>
      </c>
      <c r="R605" s="290" t="str">
        <f t="shared" si="165"/>
        <v>C.4.01</v>
      </c>
      <c r="AB605" s="35" t="s">
        <v>126</v>
      </c>
      <c r="AC605" s="35">
        <f t="shared" si="156"/>
        <v>3</v>
      </c>
    </row>
    <row r="606" spans="1:29" ht="15" customHeight="1" x14ac:dyDescent="0.35">
      <c r="A606" s="35">
        <v>608</v>
      </c>
      <c r="B606" s="290" t="str">
        <f t="shared" si="155"/>
        <v>C.4</v>
      </c>
      <c r="C606" s="35" t="s">
        <v>125</v>
      </c>
      <c r="D606" s="35">
        <v>4</v>
      </c>
      <c r="G606" s="272" t="s">
        <v>448</v>
      </c>
      <c r="H606" s="301">
        <v>3</v>
      </c>
      <c r="I606" s="297" t="str">
        <f t="shared" si="157"/>
        <v/>
      </c>
      <c r="J606" s="35">
        <f t="shared" si="158"/>
        <v>2</v>
      </c>
      <c r="K606" s="35" t="str">
        <f t="shared" si="159"/>
        <v/>
      </c>
      <c r="L606" s="35" t="str">
        <f t="shared" si="160"/>
        <v/>
      </c>
      <c r="M606" s="35" t="str">
        <f t="shared" si="161"/>
        <v/>
      </c>
      <c r="N606" s="35" t="str">
        <f t="shared" si="162"/>
        <v/>
      </c>
      <c r="O606" s="297">
        <f t="shared" si="163"/>
        <v>2</v>
      </c>
      <c r="Q606" s="35" t="str">
        <f t="shared" si="164"/>
        <v/>
      </c>
      <c r="R606" s="290" t="str">
        <f t="shared" si="165"/>
        <v>C.4</v>
      </c>
      <c r="T606" s="35" t="s">
        <v>208</v>
      </c>
      <c r="AB606" s="35" t="s">
        <v>126</v>
      </c>
      <c r="AC606" s="35">
        <f t="shared" si="156"/>
        <v>3</v>
      </c>
    </row>
    <row r="607" spans="1:29" ht="15" customHeight="1" x14ac:dyDescent="0.35">
      <c r="A607" s="35">
        <v>609</v>
      </c>
      <c r="B607" s="290" t="str">
        <f t="shared" si="155"/>
        <v>C.4</v>
      </c>
      <c r="C607" s="35" t="s">
        <v>125</v>
      </c>
      <c r="D607" s="35">
        <v>4</v>
      </c>
      <c r="G607" s="272" t="s">
        <v>449</v>
      </c>
      <c r="H607" s="301">
        <v>3</v>
      </c>
      <c r="I607" s="297" t="str">
        <f t="shared" si="157"/>
        <v/>
      </c>
      <c r="J607" s="35">
        <f t="shared" si="158"/>
        <v>2</v>
      </c>
      <c r="K607" s="35" t="str">
        <f t="shared" si="159"/>
        <v/>
      </c>
      <c r="L607" s="35" t="str">
        <f t="shared" si="160"/>
        <v/>
      </c>
      <c r="M607" s="35" t="str">
        <f t="shared" si="161"/>
        <v/>
      </c>
      <c r="N607" s="35" t="str">
        <f t="shared" si="162"/>
        <v/>
      </c>
      <c r="O607" s="297">
        <f t="shared" si="163"/>
        <v>2</v>
      </c>
      <c r="Q607" s="35" t="str">
        <f t="shared" si="164"/>
        <v/>
      </c>
      <c r="R607" s="290" t="str">
        <f t="shared" si="165"/>
        <v>C.4</v>
      </c>
      <c r="AB607" s="35" t="s">
        <v>126</v>
      </c>
      <c r="AC607" s="35">
        <f t="shared" si="156"/>
        <v>3</v>
      </c>
    </row>
    <row r="608" spans="1:29" ht="15" customHeight="1" x14ac:dyDescent="0.35">
      <c r="A608" s="35">
        <v>610</v>
      </c>
      <c r="B608" s="290" t="str">
        <f t="shared" si="155"/>
        <v>C.4.02</v>
      </c>
      <c r="C608" s="35" t="s">
        <v>125</v>
      </c>
      <c r="D608" s="35">
        <v>4</v>
      </c>
      <c r="E608" s="35">
        <v>2</v>
      </c>
      <c r="G608" s="271" t="s">
        <v>591</v>
      </c>
      <c r="H608" s="301">
        <v>3</v>
      </c>
      <c r="I608" s="297" t="str">
        <f t="shared" si="157"/>
        <v/>
      </c>
      <c r="J608" s="35" t="str">
        <f t="shared" si="158"/>
        <v/>
      </c>
      <c r="K608" s="35" t="str">
        <f t="shared" si="159"/>
        <v/>
      </c>
      <c r="L608" s="35" t="str">
        <f t="shared" si="160"/>
        <v/>
      </c>
      <c r="M608" s="35">
        <f t="shared" si="161"/>
        <v>5</v>
      </c>
      <c r="N608" s="35" t="str">
        <f t="shared" si="162"/>
        <v/>
      </c>
      <c r="O608" s="297">
        <f t="shared" si="163"/>
        <v>5</v>
      </c>
      <c r="Q608" s="35" t="str">
        <f t="shared" si="164"/>
        <v>02</v>
      </c>
      <c r="R608" s="290" t="str">
        <f t="shared" si="165"/>
        <v>C.4.02</v>
      </c>
      <c r="AB608" s="35" t="s">
        <v>126</v>
      </c>
      <c r="AC608" s="35">
        <f t="shared" si="156"/>
        <v>3</v>
      </c>
    </row>
    <row r="609" spans="1:29" ht="15" customHeight="1" x14ac:dyDescent="0.35">
      <c r="A609" s="35">
        <v>611</v>
      </c>
      <c r="B609" s="290" t="str">
        <f t="shared" si="155"/>
        <v>C.4</v>
      </c>
      <c r="C609" s="35" t="s">
        <v>125</v>
      </c>
      <c r="D609" s="35">
        <v>4</v>
      </c>
      <c r="G609" s="272" t="s">
        <v>448</v>
      </c>
      <c r="H609" s="301">
        <v>3</v>
      </c>
      <c r="I609" s="297" t="str">
        <f t="shared" si="157"/>
        <v/>
      </c>
      <c r="J609" s="35">
        <f t="shared" si="158"/>
        <v>2</v>
      </c>
      <c r="K609" s="35" t="str">
        <f t="shared" si="159"/>
        <v/>
      </c>
      <c r="L609" s="35" t="str">
        <f t="shared" si="160"/>
        <v/>
      </c>
      <c r="M609" s="35" t="str">
        <f t="shared" si="161"/>
        <v/>
      </c>
      <c r="N609" s="35" t="str">
        <f t="shared" si="162"/>
        <v/>
      </c>
      <c r="O609" s="297">
        <f t="shared" si="163"/>
        <v>2</v>
      </c>
      <c r="Q609" s="35" t="str">
        <f t="shared" si="164"/>
        <v/>
      </c>
      <c r="R609" s="290" t="str">
        <f t="shared" si="165"/>
        <v>C.4</v>
      </c>
      <c r="AB609" s="35" t="s">
        <v>126</v>
      </c>
      <c r="AC609" s="35">
        <f t="shared" si="156"/>
        <v>3</v>
      </c>
    </row>
    <row r="610" spans="1:29" ht="15" customHeight="1" x14ac:dyDescent="0.35">
      <c r="A610" s="35">
        <v>612</v>
      </c>
      <c r="B610" s="290" t="str">
        <f t="shared" si="155"/>
        <v>C.4.03</v>
      </c>
      <c r="C610" s="35" t="s">
        <v>125</v>
      </c>
      <c r="D610" s="35">
        <v>4</v>
      </c>
      <c r="E610" s="35">
        <v>3</v>
      </c>
      <c r="G610" s="271" t="s">
        <v>592</v>
      </c>
      <c r="H610" s="301">
        <v>3</v>
      </c>
      <c r="I610" s="297" t="str">
        <f t="shared" si="157"/>
        <v/>
      </c>
      <c r="J610" s="35" t="str">
        <f t="shared" si="158"/>
        <v/>
      </c>
      <c r="K610" s="35" t="str">
        <f t="shared" si="159"/>
        <v/>
      </c>
      <c r="L610" s="35" t="str">
        <f t="shared" si="160"/>
        <v/>
      </c>
      <c r="M610" s="35">
        <f t="shared" si="161"/>
        <v>5</v>
      </c>
      <c r="N610" s="35" t="str">
        <f t="shared" si="162"/>
        <v/>
      </c>
      <c r="O610" s="297">
        <f t="shared" si="163"/>
        <v>5</v>
      </c>
      <c r="Q610" s="35" t="str">
        <f t="shared" si="164"/>
        <v>03</v>
      </c>
      <c r="R610" s="290" t="str">
        <f t="shared" si="165"/>
        <v>C.4.03</v>
      </c>
      <c r="AB610" s="35" t="s">
        <v>126</v>
      </c>
      <c r="AC610" s="35">
        <f t="shared" si="156"/>
        <v>3</v>
      </c>
    </row>
    <row r="611" spans="1:29" ht="15" customHeight="1" x14ac:dyDescent="0.35">
      <c r="A611" s="35">
        <v>613</v>
      </c>
      <c r="B611" s="290" t="str">
        <f t="shared" si="155"/>
        <v>C.4</v>
      </c>
      <c r="C611" s="35" t="s">
        <v>125</v>
      </c>
      <c r="D611" s="35">
        <v>4</v>
      </c>
      <c r="G611" s="272" t="s">
        <v>450</v>
      </c>
      <c r="H611" s="301">
        <v>3</v>
      </c>
      <c r="I611" s="297" t="str">
        <f t="shared" si="157"/>
        <v/>
      </c>
      <c r="J611" s="35">
        <f t="shared" si="158"/>
        <v>2</v>
      </c>
      <c r="K611" s="35" t="str">
        <f t="shared" si="159"/>
        <v/>
      </c>
      <c r="L611" s="35" t="str">
        <f t="shared" si="160"/>
        <v/>
      </c>
      <c r="M611" s="35" t="str">
        <f t="shared" si="161"/>
        <v/>
      </c>
      <c r="N611" s="35" t="str">
        <f t="shared" si="162"/>
        <v/>
      </c>
      <c r="O611" s="297">
        <f t="shared" si="163"/>
        <v>2</v>
      </c>
      <c r="Q611" s="35" t="str">
        <f t="shared" si="164"/>
        <v/>
      </c>
      <c r="R611" s="290" t="str">
        <f t="shared" si="165"/>
        <v>C.4</v>
      </c>
      <c r="AB611" s="35" t="s">
        <v>126</v>
      </c>
      <c r="AC611" s="35">
        <f t="shared" si="156"/>
        <v>3</v>
      </c>
    </row>
    <row r="612" spans="1:29" ht="15" customHeight="1" x14ac:dyDescent="0.35">
      <c r="A612" s="35">
        <v>614</v>
      </c>
      <c r="B612" s="290" t="str">
        <f t="shared" si="155"/>
        <v>C.4</v>
      </c>
      <c r="C612" s="35" t="s">
        <v>125</v>
      </c>
      <c r="D612" s="35">
        <v>4</v>
      </c>
      <c r="G612" s="272" t="s">
        <v>451</v>
      </c>
      <c r="H612" s="301">
        <v>3</v>
      </c>
      <c r="I612" s="297" t="str">
        <f t="shared" si="157"/>
        <v/>
      </c>
      <c r="J612" s="35">
        <f t="shared" si="158"/>
        <v>2</v>
      </c>
      <c r="K612" s="35" t="str">
        <f t="shared" si="159"/>
        <v/>
      </c>
      <c r="L612" s="35" t="str">
        <f t="shared" si="160"/>
        <v/>
      </c>
      <c r="M612" s="35" t="str">
        <f t="shared" si="161"/>
        <v/>
      </c>
      <c r="N612" s="35" t="str">
        <f t="shared" si="162"/>
        <v/>
      </c>
      <c r="O612" s="297">
        <f t="shared" si="163"/>
        <v>2</v>
      </c>
      <c r="Q612" s="35" t="str">
        <f t="shared" si="164"/>
        <v/>
      </c>
      <c r="R612" s="290" t="str">
        <f t="shared" si="165"/>
        <v>C.4</v>
      </c>
      <c r="AB612" s="35" t="s">
        <v>126</v>
      </c>
      <c r="AC612" s="35">
        <f t="shared" si="156"/>
        <v>3</v>
      </c>
    </row>
    <row r="613" spans="1:29" ht="15" customHeight="1" x14ac:dyDescent="0.35">
      <c r="A613" s="35">
        <v>615</v>
      </c>
      <c r="B613" s="290" t="str">
        <f t="shared" si="155"/>
        <v>C.4</v>
      </c>
      <c r="C613" s="35" t="s">
        <v>125</v>
      </c>
      <c r="D613" s="35">
        <v>4</v>
      </c>
      <c r="G613" s="272" t="s">
        <v>452</v>
      </c>
      <c r="H613" s="301">
        <v>3</v>
      </c>
      <c r="I613" s="297" t="str">
        <f t="shared" si="157"/>
        <v/>
      </c>
      <c r="J613" s="35">
        <f t="shared" si="158"/>
        <v>2</v>
      </c>
      <c r="K613" s="35" t="str">
        <f t="shared" si="159"/>
        <v/>
      </c>
      <c r="L613" s="35" t="str">
        <f t="shared" si="160"/>
        <v/>
      </c>
      <c r="M613" s="35" t="str">
        <f t="shared" si="161"/>
        <v/>
      </c>
      <c r="N613" s="35" t="str">
        <f t="shared" si="162"/>
        <v/>
      </c>
      <c r="O613" s="297">
        <f t="shared" si="163"/>
        <v>2</v>
      </c>
      <c r="Q613" s="35" t="str">
        <f t="shared" si="164"/>
        <v/>
      </c>
      <c r="R613" s="290" t="str">
        <f t="shared" si="165"/>
        <v>C.4</v>
      </c>
      <c r="AB613" s="35" t="s">
        <v>126</v>
      </c>
      <c r="AC613" s="35">
        <f t="shared" si="156"/>
        <v>3</v>
      </c>
    </row>
    <row r="614" spans="1:29" ht="15" customHeight="1" x14ac:dyDescent="0.35">
      <c r="A614" s="35">
        <v>616</v>
      </c>
      <c r="B614" s="290" t="str">
        <f t="shared" si="155"/>
        <v>C.4</v>
      </c>
      <c r="C614" s="35" t="s">
        <v>125</v>
      </c>
      <c r="D614" s="35">
        <v>4</v>
      </c>
      <c r="G614" s="272" t="s">
        <v>453</v>
      </c>
      <c r="H614" s="301">
        <v>3</v>
      </c>
      <c r="I614" s="297" t="str">
        <f t="shared" si="157"/>
        <v/>
      </c>
      <c r="J614" s="35">
        <f t="shared" si="158"/>
        <v>2</v>
      </c>
      <c r="K614" s="35" t="str">
        <f t="shared" si="159"/>
        <v/>
      </c>
      <c r="L614" s="35" t="str">
        <f t="shared" si="160"/>
        <v/>
      </c>
      <c r="M614" s="35" t="str">
        <f t="shared" si="161"/>
        <v/>
      </c>
      <c r="N614" s="35" t="str">
        <f t="shared" si="162"/>
        <v/>
      </c>
      <c r="O614" s="297">
        <f t="shared" si="163"/>
        <v>2</v>
      </c>
      <c r="Q614" s="35" t="str">
        <f t="shared" si="164"/>
        <v/>
      </c>
      <c r="R614" s="290" t="str">
        <f t="shared" si="165"/>
        <v>C.4</v>
      </c>
      <c r="AB614" s="35" t="s">
        <v>126</v>
      </c>
      <c r="AC614" s="35">
        <f t="shared" si="156"/>
        <v>3</v>
      </c>
    </row>
    <row r="615" spans="1:29" ht="15" customHeight="1" x14ac:dyDescent="0.35">
      <c r="A615" s="35">
        <v>617</v>
      </c>
      <c r="B615" s="290" t="str">
        <f t="shared" si="155"/>
        <v>C.4.04</v>
      </c>
      <c r="C615" s="35" t="s">
        <v>125</v>
      </c>
      <c r="D615" s="35">
        <v>4</v>
      </c>
      <c r="E615" s="35">
        <v>4</v>
      </c>
      <c r="G615" s="271" t="s">
        <v>593</v>
      </c>
      <c r="H615" s="301">
        <v>3</v>
      </c>
      <c r="I615" s="297" t="str">
        <f t="shared" si="157"/>
        <v/>
      </c>
      <c r="J615" s="35" t="str">
        <f t="shared" si="158"/>
        <v/>
      </c>
      <c r="K615" s="35" t="str">
        <f t="shared" si="159"/>
        <v/>
      </c>
      <c r="L615" s="35" t="str">
        <f t="shared" si="160"/>
        <v/>
      </c>
      <c r="M615" s="35">
        <f t="shared" si="161"/>
        <v>5</v>
      </c>
      <c r="N615" s="35" t="str">
        <f t="shared" si="162"/>
        <v/>
      </c>
      <c r="O615" s="297">
        <f t="shared" si="163"/>
        <v>5</v>
      </c>
      <c r="Q615" s="35" t="str">
        <f t="shared" si="164"/>
        <v>04</v>
      </c>
      <c r="R615" s="290" t="str">
        <f t="shared" si="165"/>
        <v>C.4.04</v>
      </c>
      <c r="AB615" s="35" t="s">
        <v>126</v>
      </c>
      <c r="AC615" s="35">
        <f t="shared" si="156"/>
        <v>3</v>
      </c>
    </row>
    <row r="616" spans="1:29" ht="15" customHeight="1" x14ac:dyDescent="0.35">
      <c r="A616" s="35">
        <v>618</v>
      </c>
      <c r="B616" s="290" t="str">
        <f t="shared" si="155"/>
        <v>C.4</v>
      </c>
      <c r="C616" s="35" t="s">
        <v>125</v>
      </c>
      <c r="D616" s="35">
        <v>4</v>
      </c>
      <c r="G616" s="272" t="s">
        <v>454</v>
      </c>
      <c r="H616" s="301">
        <v>3</v>
      </c>
      <c r="I616" s="297" t="str">
        <f t="shared" si="157"/>
        <v/>
      </c>
      <c r="J616" s="35">
        <f t="shared" si="158"/>
        <v>2</v>
      </c>
      <c r="K616" s="35" t="str">
        <f t="shared" si="159"/>
        <v/>
      </c>
      <c r="L616" s="35" t="str">
        <f t="shared" si="160"/>
        <v/>
      </c>
      <c r="M616" s="35" t="str">
        <f t="shared" si="161"/>
        <v/>
      </c>
      <c r="N616" s="35" t="str">
        <f t="shared" si="162"/>
        <v/>
      </c>
      <c r="O616" s="297">
        <f t="shared" si="163"/>
        <v>2</v>
      </c>
      <c r="Q616" s="35" t="str">
        <f t="shared" si="164"/>
        <v/>
      </c>
      <c r="R616" s="290" t="str">
        <f t="shared" si="165"/>
        <v>C.4</v>
      </c>
      <c r="AB616" s="35" t="s">
        <v>126</v>
      </c>
      <c r="AC616" s="35">
        <f t="shared" si="156"/>
        <v>3</v>
      </c>
    </row>
    <row r="617" spans="1:29" ht="15" customHeight="1" x14ac:dyDescent="0.35">
      <c r="A617" s="35">
        <v>619</v>
      </c>
      <c r="B617" s="290" t="str">
        <f t="shared" si="155"/>
        <v>C.4</v>
      </c>
      <c r="C617" s="35" t="s">
        <v>125</v>
      </c>
      <c r="D617" s="35">
        <v>4</v>
      </c>
      <c r="G617" s="272" t="s">
        <v>455</v>
      </c>
      <c r="H617" s="301">
        <v>3</v>
      </c>
      <c r="I617" s="297" t="str">
        <f t="shared" si="157"/>
        <v/>
      </c>
      <c r="J617" s="35">
        <f t="shared" si="158"/>
        <v>2</v>
      </c>
      <c r="K617" s="35" t="str">
        <f t="shared" si="159"/>
        <v/>
      </c>
      <c r="L617" s="35" t="str">
        <f t="shared" si="160"/>
        <v/>
      </c>
      <c r="M617" s="35" t="str">
        <f t="shared" si="161"/>
        <v/>
      </c>
      <c r="N617" s="35" t="str">
        <f t="shared" si="162"/>
        <v/>
      </c>
      <c r="O617" s="297">
        <f t="shared" si="163"/>
        <v>2</v>
      </c>
      <c r="Q617" s="35" t="str">
        <f t="shared" si="164"/>
        <v/>
      </c>
      <c r="R617" s="290" t="str">
        <f t="shared" si="165"/>
        <v>C.4</v>
      </c>
      <c r="AB617" s="35" t="s">
        <v>126</v>
      </c>
      <c r="AC617" s="35">
        <f t="shared" si="156"/>
        <v>3</v>
      </c>
    </row>
    <row r="618" spans="1:29" ht="15" customHeight="1" x14ac:dyDescent="0.35">
      <c r="A618" s="35">
        <v>620</v>
      </c>
      <c r="B618" s="290" t="str">
        <f t="shared" si="155"/>
        <v>C.4</v>
      </c>
      <c r="C618" s="35" t="s">
        <v>125</v>
      </c>
      <c r="D618" s="35">
        <v>4</v>
      </c>
      <c r="G618" s="272" t="s">
        <v>456</v>
      </c>
      <c r="H618" s="301">
        <v>3</v>
      </c>
      <c r="I618" s="297" t="str">
        <f t="shared" si="157"/>
        <v/>
      </c>
      <c r="J618" s="35">
        <f t="shared" si="158"/>
        <v>2</v>
      </c>
      <c r="K618" s="35" t="str">
        <f t="shared" si="159"/>
        <v/>
      </c>
      <c r="L618" s="35" t="str">
        <f t="shared" si="160"/>
        <v/>
      </c>
      <c r="M618" s="35" t="str">
        <f t="shared" si="161"/>
        <v/>
      </c>
      <c r="N618" s="35" t="str">
        <f t="shared" si="162"/>
        <v/>
      </c>
      <c r="O618" s="297">
        <f t="shared" si="163"/>
        <v>2</v>
      </c>
      <c r="Q618" s="35" t="str">
        <f t="shared" si="164"/>
        <v/>
      </c>
      <c r="R618" s="290" t="str">
        <f t="shared" si="165"/>
        <v>C.4</v>
      </c>
      <c r="AB618" s="35" t="s">
        <v>126</v>
      </c>
      <c r="AC618" s="35">
        <f t="shared" si="156"/>
        <v>3</v>
      </c>
    </row>
    <row r="619" spans="1:29" ht="15" customHeight="1" x14ac:dyDescent="0.35">
      <c r="A619" s="35">
        <v>621</v>
      </c>
      <c r="B619" s="290" t="str">
        <f t="shared" si="155"/>
        <v>C.4</v>
      </c>
      <c r="C619" s="35" t="s">
        <v>125</v>
      </c>
      <c r="D619" s="35">
        <v>4</v>
      </c>
      <c r="G619" s="272" t="s">
        <v>457</v>
      </c>
      <c r="H619" s="301">
        <v>3</v>
      </c>
      <c r="I619" s="297" t="str">
        <f t="shared" si="157"/>
        <v/>
      </c>
      <c r="J619" s="35">
        <f t="shared" si="158"/>
        <v>2</v>
      </c>
      <c r="K619" s="35" t="str">
        <f t="shared" si="159"/>
        <v/>
      </c>
      <c r="L619" s="35" t="str">
        <f t="shared" si="160"/>
        <v/>
      </c>
      <c r="M619" s="35" t="str">
        <f t="shared" si="161"/>
        <v/>
      </c>
      <c r="N619" s="35" t="str">
        <f t="shared" si="162"/>
        <v/>
      </c>
      <c r="O619" s="297">
        <f t="shared" si="163"/>
        <v>2</v>
      </c>
      <c r="Q619" s="35" t="str">
        <f t="shared" si="164"/>
        <v/>
      </c>
      <c r="R619" s="290" t="str">
        <f t="shared" si="165"/>
        <v>C.4</v>
      </c>
      <c r="T619" s="35" t="s">
        <v>209</v>
      </c>
      <c r="AB619" s="35" t="s">
        <v>126</v>
      </c>
      <c r="AC619" s="35">
        <f t="shared" si="156"/>
        <v>3</v>
      </c>
    </row>
    <row r="620" spans="1:29" ht="15" customHeight="1" x14ac:dyDescent="0.35">
      <c r="A620" s="35">
        <v>622</v>
      </c>
      <c r="B620" s="290" t="str">
        <f t="shared" si="155"/>
        <v>C.4</v>
      </c>
      <c r="C620" s="35" t="s">
        <v>125</v>
      </c>
      <c r="D620" s="35">
        <v>4</v>
      </c>
      <c r="G620" s="271" t="s">
        <v>458</v>
      </c>
      <c r="H620" s="301">
        <v>3</v>
      </c>
      <c r="I620" s="297" t="str">
        <f t="shared" si="157"/>
        <v/>
      </c>
      <c r="J620" s="35">
        <f t="shared" si="158"/>
        <v>2</v>
      </c>
      <c r="K620" s="35" t="str">
        <f t="shared" si="159"/>
        <v/>
      </c>
      <c r="L620" s="35" t="str">
        <f t="shared" si="160"/>
        <v/>
      </c>
      <c r="M620" s="35" t="str">
        <f t="shared" si="161"/>
        <v/>
      </c>
      <c r="N620" s="35" t="str">
        <f t="shared" si="162"/>
        <v/>
      </c>
      <c r="O620" s="297">
        <f t="shared" si="163"/>
        <v>2</v>
      </c>
      <c r="Q620" s="35" t="str">
        <f t="shared" si="164"/>
        <v/>
      </c>
      <c r="R620" s="290" t="str">
        <f t="shared" si="165"/>
        <v>C.4</v>
      </c>
      <c r="AB620" s="35" t="s">
        <v>126</v>
      </c>
      <c r="AC620" s="35">
        <f t="shared" si="156"/>
        <v>3</v>
      </c>
    </row>
    <row r="621" spans="1:29" ht="15" customHeight="1" x14ac:dyDescent="0.35">
      <c r="A621" s="35">
        <v>623</v>
      </c>
      <c r="B621" s="290" t="str">
        <f t="shared" si="155"/>
        <v>C.5</v>
      </c>
      <c r="C621" s="35" t="s">
        <v>125</v>
      </c>
      <c r="D621" s="35">
        <v>5</v>
      </c>
      <c r="G621" s="313" t="s">
        <v>459</v>
      </c>
      <c r="H621" s="301">
        <v>3</v>
      </c>
      <c r="I621" s="297" t="str">
        <f t="shared" si="157"/>
        <v/>
      </c>
      <c r="J621" s="35">
        <f t="shared" si="158"/>
        <v>2</v>
      </c>
      <c r="K621" s="35" t="str">
        <f t="shared" si="159"/>
        <v/>
      </c>
      <c r="L621" s="35" t="str">
        <f t="shared" si="160"/>
        <v/>
      </c>
      <c r="M621" s="35" t="str">
        <f t="shared" si="161"/>
        <v/>
      </c>
      <c r="N621" s="35" t="str">
        <f t="shared" si="162"/>
        <v/>
      </c>
      <c r="O621" s="297">
        <f t="shared" si="163"/>
        <v>2</v>
      </c>
      <c r="Q621" s="35" t="str">
        <f t="shared" si="164"/>
        <v/>
      </c>
      <c r="R621" s="290" t="str">
        <f t="shared" si="165"/>
        <v>C.5</v>
      </c>
      <c r="AB621" s="35" t="s">
        <v>126</v>
      </c>
      <c r="AC621" s="35">
        <f t="shared" si="156"/>
        <v>3</v>
      </c>
    </row>
    <row r="622" spans="1:29" ht="15" customHeight="1" x14ac:dyDescent="0.35">
      <c r="A622" s="35">
        <v>624</v>
      </c>
      <c r="B622" s="290" t="str">
        <f t="shared" si="155"/>
        <v/>
      </c>
      <c r="F622" s="35" t="s">
        <v>184</v>
      </c>
      <c r="G622" s="270" t="s">
        <v>460</v>
      </c>
      <c r="H622" s="301">
        <v>3</v>
      </c>
      <c r="I622" s="297" t="str">
        <f t="shared" si="157"/>
        <v/>
      </c>
      <c r="J622" s="35" t="str">
        <f t="shared" si="158"/>
        <v/>
      </c>
      <c r="K622" s="35">
        <f t="shared" si="159"/>
        <v>3</v>
      </c>
      <c r="L622" s="35" t="str">
        <f t="shared" si="160"/>
        <v/>
      </c>
      <c r="M622" s="35" t="str">
        <f t="shared" si="161"/>
        <v/>
      </c>
      <c r="N622" s="35" t="str">
        <f t="shared" si="162"/>
        <v/>
      </c>
      <c r="O622" s="297">
        <f t="shared" si="163"/>
        <v>3</v>
      </c>
      <c r="Q622" s="35" t="str">
        <f t="shared" si="164"/>
        <v/>
      </c>
      <c r="R622" s="290" t="str">
        <f t="shared" si="165"/>
        <v/>
      </c>
      <c r="AB622" s="35" t="s">
        <v>126</v>
      </c>
      <c r="AC622" s="35">
        <f t="shared" si="156"/>
        <v>3</v>
      </c>
    </row>
    <row r="623" spans="1:29" ht="15" customHeight="1" x14ac:dyDescent="0.35">
      <c r="A623" s="35">
        <v>625</v>
      </c>
      <c r="B623" s="290" t="str">
        <f t="shared" si="155"/>
        <v>C.5.01</v>
      </c>
      <c r="C623" s="35" t="s">
        <v>125</v>
      </c>
      <c r="D623" s="35">
        <v>5</v>
      </c>
      <c r="E623" s="35">
        <v>1</v>
      </c>
      <c r="G623" s="271" t="s">
        <v>594</v>
      </c>
      <c r="H623" s="301">
        <v>3</v>
      </c>
      <c r="I623" s="297" t="str">
        <f t="shared" si="157"/>
        <v/>
      </c>
      <c r="J623" s="35" t="str">
        <f t="shared" si="158"/>
        <v/>
      </c>
      <c r="K623" s="35" t="str">
        <f t="shared" si="159"/>
        <v/>
      </c>
      <c r="L623" s="35" t="str">
        <f t="shared" si="160"/>
        <v/>
      </c>
      <c r="M623" s="35">
        <f t="shared" si="161"/>
        <v>5</v>
      </c>
      <c r="N623" s="35" t="str">
        <f t="shared" si="162"/>
        <v/>
      </c>
      <c r="O623" s="297">
        <f t="shared" si="163"/>
        <v>5</v>
      </c>
      <c r="Q623" s="35" t="str">
        <f t="shared" si="164"/>
        <v>01</v>
      </c>
      <c r="R623" s="290" t="str">
        <f t="shared" si="165"/>
        <v>C.5.01</v>
      </c>
      <c r="AB623" s="35" t="s">
        <v>126</v>
      </c>
      <c r="AC623" s="35">
        <f t="shared" si="156"/>
        <v>3</v>
      </c>
    </row>
    <row r="624" spans="1:29" ht="15" customHeight="1" x14ac:dyDescent="0.35">
      <c r="A624" s="35">
        <v>626</v>
      </c>
      <c r="B624" s="290" t="str">
        <f t="shared" si="155"/>
        <v>C.5.02</v>
      </c>
      <c r="C624" s="35" t="s">
        <v>125</v>
      </c>
      <c r="D624" s="35">
        <v>5</v>
      </c>
      <c r="E624" s="35">
        <v>2</v>
      </c>
      <c r="G624" s="272" t="s">
        <v>595</v>
      </c>
      <c r="H624" s="301">
        <v>3</v>
      </c>
      <c r="I624" s="297" t="str">
        <f t="shared" si="157"/>
        <v/>
      </c>
      <c r="J624" s="35" t="str">
        <f t="shared" si="158"/>
        <v/>
      </c>
      <c r="K624" s="35" t="str">
        <f t="shared" si="159"/>
        <v/>
      </c>
      <c r="L624" s="35" t="str">
        <f t="shared" si="160"/>
        <v/>
      </c>
      <c r="M624" s="35">
        <f t="shared" si="161"/>
        <v>5</v>
      </c>
      <c r="N624" s="35" t="str">
        <f t="shared" si="162"/>
        <v/>
      </c>
      <c r="O624" s="297">
        <f t="shared" si="163"/>
        <v>5</v>
      </c>
      <c r="Q624" s="35" t="str">
        <f t="shared" si="164"/>
        <v>02</v>
      </c>
      <c r="R624" s="290" t="str">
        <f t="shared" si="165"/>
        <v>C.5.02</v>
      </c>
      <c r="AB624" s="35" t="s">
        <v>126</v>
      </c>
      <c r="AC624" s="35">
        <f t="shared" si="156"/>
        <v>3</v>
      </c>
    </row>
    <row r="625" spans="1:29" ht="15" customHeight="1" x14ac:dyDescent="0.35">
      <c r="A625" s="35">
        <v>627</v>
      </c>
      <c r="B625" s="290" t="str">
        <f t="shared" si="155"/>
        <v>C.5.03</v>
      </c>
      <c r="C625" s="35" t="s">
        <v>125</v>
      </c>
      <c r="D625" s="35">
        <v>5</v>
      </c>
      <c r="E625" s="35">
        <v>3</v>
      </c>
      <c r="G625" s="272" t="s">
        <v>596</v>
      </c>
      <c r="H625" s="301">
        <v>3</v>
      </c>
      <c r="I625" s="297" t="str">
        <f t="shared" si="157"/>
        <v/>
      </c>
      <c r="J625" s="35" t="str">
        <f t="shared" si="158"/>
        <v/>
      </c>
      <c r="K625" s="35" t="str">
        <f t="shared" si="159"/>
        <v/>
      </c>
      <c r="L625" s="35" t="str">
        <f t="shared" si="160"/>
        <v/>
      </c>
      <c r="M625" s="35">
        <f t="shared" si="161"/>
        <v>5</v>
      </c>
      <c r="N625" s="35" t="str">
        <f t="shared" si="162"/>
        <v/>
      </c>
      <c r="O625" s="297">
        <f t="shared" si="163"/>
        <v>5</v>
      </c>
      <c r="Q625" s="35" t="str">
        <f t="shared" si="164"/>
        <v>03</v>
      </c>
      <c r="R625" s="290" t="str">
        <f t="shared" si="165"/>
        <v>C.5.03</v>
      </c>
      <c r="AB625" s="35" t="s">
        <v>126</v>
      </c>
      <c r="AC625" s="35">
        <f t="shared" si="156"/>
        <v>3</v>
      </c>
    </row>
    <row r="626" spans="1:29" ht="15" customHeight="1" x14ac:dyDescent="0.35">
      <c r="A626" s="35">
        <v>628</v>
      </c>
      <c r="B626" s="290" t="str">
        <f t="shared" si="155"/>
        <v>C.5.04</v>
      </c>
      <c r="C626" s="35" t="s">
        <v>125</v>
      </c>
      <c r="D626" s="35">
        <v>5</v>
      </c>
      <c r="E626" s="35">
        <v>4</v>
      </c>
      <c r="G626" s="272" t="s">
        <v>597</v>
      </c>
      <c r="H626" s="301">
        <v>3</v>
      </c>
      <c r="I626" s="297" t="str">
        <f t="shared" si="157"/>
        <v/>
      </c>
      <c r="J626" s="35" t="str">
        <f t="shared" si="158"/>
        <v/>
      </c>
      <c r="K626" s="35" t="str">
        <f t="shared" si="159"/>
        <v/>
      </c>
      <c r="L626" s="35" t="str">
        <f t="shared" si="160"/>
        <v/>
      </c>
      <c r="M626" s="35">
        <f t="shared" si="161"/>
        <v>5</v>
      </c>
      <c r="N626" s="35" t="str">
        <f t="shared" si="162"/>
        <v/>
      </c>
      <c r="O626" s="297">
        <f t="shared" si="163"/>
        <v>5</v>
      </c>
      <c r="Q626" s="35" t="str">
        <f t="shared" si="164"/>
        <v>04</v>
      </c>
      <c r="R626" s="290" t="str">
        <f t="shared" si="165"/>
        <v>C.5.04</v>
      </c>
      <c r="AB626" s="35" t="s">
        <v>126</v>
      </c>
      <c r="AC626" s="35">
        <f t="shared" si="156"/>
        <v>3</v>
      </c>
    </row>
    <row r="627" spans="1:29" ht="15" customHeight="1" x14ac:dyDescent="0.35">
      <c r="A627" s="35">
        <v>629</v>
      </c>
      <c r="B627" s="290" t="str">
        <f t="shared" si="155"/>
        <v>C.5.05</v>
      </c>
      <c r="C627" s="35" t="s">
        <v>125</v>
      </c>
      <c r="D627" s="35">
        <v>5</v>
      </c>
      <c r="E627" s="35">
        <v>5</v>
      </c>
      <c r="G627" s="272" t="s">
        <v>598</v>
      </c>
      <c r="H627" s="301">
        <v>3</v>
      </c>
      <c r="I627" s="297" t="str">
        <f t="shared" si="157"/>
        <v/>
      </c>
      <c r="J627" s="35" t="str">
        <f t="shared" si="158"/>
        <v/>
      </c>
      <c r="K627" s="35" t="str">
        <f t="shared" si="159"/>
        <v/>
      </c>
      <c r="L627" s="35" t="str">
        <f t="shared" si="160"/>
        <v/>
      </c>
      <c r="M627" s="35">
        <f t="shared" si="161"/>
        <v>5</v>
      </c>
      <c r="N627" s="35" t="str">
        <f t="shared" si="162"/>
        <v/>
      </c>
      <c r="O627" s="297">
        <f t="shared" si="163"/>
        <v>5</v>
      </c>
      <c r="Q627" s="35" t="str">
        <f t="shared" si="164"/>
        <v>05</v>
      </c>
      <c r="R627" s="290" t="str">
        <f t="shared" si="165"/>
        <v>C.5.05</v>
      </c>
      <c r="AB627" s="35" t="s">
        <v>126</v>
      </c>
      <c r="AC627" s="35">
        <f t="shared" si="156"/>
        <v>3</v>
      </c>
    </row>
    <row r="628" spans="1:29" ht="15" customHeight="1" x14ac:dyDescent="0.35">
      <c r="A628" s="35">
        <v>630</v>
      </c>
      <c r="B628" s="290" t="str">
        <f t="shared" si="155"/>
        <v>C.5</v>
      </c>
      <c r="C628" s="35" t="s">
        <v>125</v>
      </c>
      <c r="D628" s="35">
        <v>5</v>
      </c>
      <c r="G628" s="272" t="s">
        <v>461</v>
      </c>
      <c r="H628" s="301">
        <v>3</v>
      </c>
      <c r="I628" s="297" t="str">
        <f t="shared" si="157"/>
        <v/>
      </c>
      <c r="J628" s="35">
        <f t="shared" si="158"/>
        <v>2</v>
      </c>
      <c r="K628" s="35" t="str">
        <f t="shared" si="159"/>
        <v/>
      </c>
      <c r="L628" s="35" t="str">
        <f t="shared" si="160"/>
        <v/>
      </c>
      <c r="M628" s="35" t="str">
        <f t="shared" si="161"/>
        <v/>
      </c>
      <c r="N628" s="35" t="str">
        <f t="shared" si="162"/>
        <v/>
      </c>
      <c r="O628" s="297">
        <f t="shared" si="163"/>
        <v>2</v>
      </c>
      <c r="Q628" s="35" t="str">
        <f t="shared" si="164"/>
        <v/>
      </c>
      <c r="R628" s="290" t="str">
        <f t="shared" si="165"/>
        <v>C.5</v>
      </c>
      <c r="AB628" s="35" t="s">
        <v>126</v>
      </c>
      <c r="AC628" s="35">
        <f t="shared" si="156"/>
        <v>3</v>
      </c>
    </row>
    <row r="629" spans="1:29" ht="15" customHeight="1" x14ac:dyDescent="0.35">
      <c r="A629" s="35">
        <v>631</v>
      </c>
      <c r="B629" s="290" t="str">
        <f t="shared" si="155"/>
        <v>C.5</v>
      </c>
      <c r="C629" s="35" t="s">
        <v>125</v>
      </c>
      <c r="D629" s="35">
        <v>5</v>
      </c>
      <c r="G629" s="272" t="s">
        <v>462</v>
      </c>
      <c r="H629" s="301">
        <v>3</v>
      </c>
      <c r="I629" s="297" t="str">
        <f t="shared" si="157"/>
        <v/>
      </c>
      <c r="J629" s="35">
        <f t="shared" si="158"/>
        <v>2</v>
      </c>
      <c r="K629" s="35" t="str">
        <f t="shared" si="159"/>
        <v/>
      </c>
      <c r="L629" s="35" t="str">
        <f t="shared" si="160"/>
        <v/>
      </c>
      <c r="M629" s="35" t="str">
        <f t="shared" si="161"/>
        <v/>
      </c>
      <c r="N629" s="35" t="str">
        <f t="shared" si="162"/>
        <v/>
      </c>
      <c r="O629" s="297">
        <f t="shared" si="163"/>
        <v>2</v>
      </c>
      <c r="Q629" s="35" t="str">
        <f t="shared" si="164"/>
        <v/>
      </c>
      <c r="R629" s="290" t="str">
        <f t="shared" si="165"/>
        <v>C.5</v>
      </c>
      <c r="AB629" s="35" t="s">
        <v>126</v>
      </c>
      <c r="AC629" s="35">
        <f t="shared" si="156"/>
        <v>3</v>
      </c>
    </row>
    <row r="630" spans="1:29" ht="15" customHeight="1" x14ac:dyDescent="0.35">
      <c r="A630" s="35">
        <v>632</v>
      </c>
      <c r="B630" s="290" t="str">
        <f t="shared" si="155"/>
        <v>C.5</v>
      </c>
      <c r="C630" s="35" t="s">
        <v>125</v>
      </c>
      <c r="D630" s="35">
        <v>5</v>
      </c>
      <c r="G630" s="272" t="s">
        <v>463</v>
      </c>
      <c r="H630" s="301">
        <v>3</v>
      </c>
      <c r="I630" s="297" t="str">
        <f t="shared" si="157"/>
        <v/>
      </c>
      <c r="J630" s="35">
        <f t="shared" si="158"/>
        <v>2</v>
      </c>
      <c r="K630" s="35" t="str">
        <f t="shared" si="159"/>
        <v/>
      </c>
      <c r="L630" s="35" t="str">
        <f t="shared" si="160"/>
        <v/>
      </c>
      <c r="M630" s="35" t="str">
        <f t="shared" si="161"/>
        <v/>
      </c>
      <c r="N630" s="35" t="str">
        <f t="shared" si="162"/>
        <v/>
      </c>
      <c r="O630" s="297">
        <f t="shared" si="163"/>
        <v>2</v>
      </c>
      <c r="Q630" s="35" t="str">
        <f t="shared" si="164"/>
        <v/>
      </c>
      <c r="R630" s="290" t="str">
        <f t="shared" si="165"/>
        <v>C.5</v>
      </c>
      <c r="AB630" s="35" t="s">
        <v>126</v>
      </c>
      <c r="AC630" s="35">
        <f t="shared" si="156"/>
        <v>3</v>
      </c>
    </row>
    <row r="631" spans="1:29" ht="15" customHeight="1" x14ac:dyDescent="0.35">
      <c r="A631" s="35">
        <v>633</v>
      </c>
      <c r="B631" s="290" t="str">
        <f t="shared" si="155"/>
        <v>C.5</v>
      </c>
      <c r="C631" s="35" t="s">
        <v>125</v>
      </c>
      <c r="D631" s="35">
        <v>5</v>
      </c>
      <c r="G631" s="272" t="s">
        <v>464</v>
      </c>
      <c r="H631" s="301">
        <v>3</v>
      </c>
      <c r="I631" s="297" t="str">
        <f t="shared" si="157"/>
        <v/>
      </c>
      <c r="J631" s="35">
        <f t="shared" si="158"/>
        <v>2</v>
      </c>
      <c r="K631" s="35" t="str">
        <f t="shared" si="159"/>
        <v/>
      </c>
      <c r="L631" s="35" t="str">
        <f t="shared" si="160"/>
        <v/>
      </c>
      <c r="M631" s="35" t="str">
        <f t="shared" si="161"/>
        <v/>
      </c>
      <c r="N631" s="35" t="str">
        <f t="shared" si="162"/>
        <v/>
      </c>
      <c r="O631" s="297">
        <f t="shared" si="163"/>
        <v>2</v>
      </c>
      <c r="Q631" s="35" t="str">
        <f t="shared" si="164"/>
        <v/>
      </c>
      <c r="R631" s="290" t="str">
        <f t="shared" si="165"/>
        <v>C.5</v>
      </c>
      <c r="AB631" s="35" t="s">
        <v>126</v>
      </c>
      <c r="AC631" s="35">
        <f t="shared" si="156"/>
        <v>3</v>
      </c>
    </row>
    <row r="632" spans="1:29" ht="15" customHeight="1" x14ac:dyDescent="0.35">
      <c r="A632" s="35">
        <v>634</v>
      </c>
      <c r="B632" s="290" t="str">
        <f t="shared" si="155"/>
        <v>C.5</v>
      </c>
      <c r="C632" s="35" t="s">
        <v>125</v>
      </c>
      <c r="D632" s="35">
        <v>5</v>
      </c>
      <c r="G632" s="272" t="s">
        <v>540</v>
      </c>
      <c r="H632" s="301">
        <v>3</v>
      </c>
      <c r="I632" s="297" t="str">
        <f t="shared" si="157"/>
        <v/>
      </c>
      <c r="J632" s="35">
        <f t="shared" si="158"/>
        <v>2</v>
      </c>
      <c r="K632" s="35" t="str">
        <f t="shared" si="159"/>
        <v/>
      </c>
      <c r="L632" s="35" t="str">
        <f t="shared" si="160"/>
        <v/>
      </c>
      <c r="M632" s="35" t="str">
        <f t="shared" si="161"/>
        <v/>
      </c>
      <c r="N632" s="35" t="str">
        <f t="shared" si="162"/>
        <v/>
      </c>
      <c r="O632" s="297">
        <f t="shared" si="163"/>
        <v>2</v>
      </c>
      <c r="Q632" s="35" t="str">
        <f t="shared" si="164"/>
        <v/>
      </c>
      <c r="R632" s="290" t="str">
        <f t="shared" si="165"/>
        <v>C.5</v>
      </c>
      <c r="AB632" s="35" t="s">
        <v>126</v>
      </c>
      <c r="AC632" s="35">
        <f t="shared" si="156"/>
        <v>3</v>
      </c>
    </row>
    <row r="633" spans="1:29" ht="15" customHeight="1" x14ac:dyDescent="0.35">
      <c r="A633" s="35">
        <v>635</v>
      </c>
      <c r="B633" s="290" t="str">
        <f t="shared" si="155"/>
        <v>C.5</v>
      </c>
      <c r="C633" s="35" t="s">
        <v>125</v>
      </c>
      <c r="D633" s="35">
        <v>5</v>
      </c>
      <c r="G633" s="272" t="s">
        <v>465</v>
      </c>
      <c r="H633" s="301">
        <v>3</v>
      </c>
      <c r="I633" s="297" t="str">
        <f t="shared" si="157"/>
        <v/>
      </c>
      <c r="J633" s="35">
        <f t="shared" si="158"/>
        <v>2</v>
      </c>
      <c r="K633" s="35" t="str">
        <f t="shared" si="159"/>
        <v/>
      </c>
      <c r="L633" s="35" t="str">
        <f t="shared" si="160"/>
        <v/>
      </c>
      <c r="M633" s="35" t="str">
        <f t="shared" si="161"/>
        <v/>
      </c>
      <c r="N633" s="35" t="str">
        <f t="shared" si="162"/>
        <v/>
      </c>
      <c r="O633" s="297">
        <f t="shared" si="163"/>
        <v>2</v>
      </c>
      <c r="Q633" s="35" t="str">
        <f t="shared" si="164"/>
        <v/>
      </c>
      <c r="R633" s="290" t="str">
        <f t="shared" si="165"/>
        <v>C.5</v>
      </c>
      <c r="T633" s="35" t="s">
        <v>210</v>
      </c>
      <c r="AB633" s="35" t="s">
        <v>126</v>
      </c>
      <c r="AC633" s="35">
        <f t="shared" si="156"/>
        <v>3</v>
      </c>
    </row>
    <row r="634" spans="1:29" ht="15" customHeight="1" x14ac:dyDescent="0.35">
      <c r="A634" s="35">
        <v>636</v>
      </c>
      <c r="B634" s="290" t="str">
        <f t="shared" si="155"/>
        <v>C.5</v>
      </c>
      <c r="C634" s="35" t="s">
        <v>125</v>
      </c>
      <c r="D634" s="35">
        <v>5</v>
      </c>
      <c r="G634" s="271" t="s">
        <v>489</v>
      </c>
      <c r="H634" s="301">
        <v>3</v>
      </c>
      <c r="I634" s="297" t="str">
        <f t="shared" si="157"/>
        <v/>
      </c>
      <c r="J634" s="35">
        <f t="shared" si="158"/>
        <v>2</v>
      </c>
      <c r="K634" s="35" t="str">
        <f t="shared" si="159"/>
        <v/>
      </c>
      <c r="L634" s="35" t="str">
        <f t="shared" si="160"/>
        <v/>
      </c>
      <c r="M634" s="35" t="str">
        <f t="shared" si="161"/>
        <v/>
      </c>
      <c r="N634" s="35" t="str">
        <f t="shared" si="162"/>
        <v/>
      </c>
      <c r="O634" s="297">
        <f t="shared" si="163"/>
        <v>2</v>
      </c>
      <c r="Q634" s="35" t="str">
        <f t="shared" si="164"/>
        <v/>
      </c>
      <c r="R634" s="290" t="str">
        <f t="shared" si="165"/>
        <v>C.5</v>
      </c>
      <c r="AB634" s="35" t="s">
        <v>126</v>
      </c>
      <c r="AC634" s="35">
        <f t="shared" si="156"/>
        <v>3</v>
      </c>
    </row>
    <row r="635" spans="1:29" ht="15" customHeight="1" x14ac:dyDescent="0.35">
      <c r="A635" s="35">
        <v>637</v>
      </c>
      <c r="B635" s="290" t="str">
        <f t="shared" si="155"/>
        <v>C.5</v>
      </c>
      <c r="C635" s="35" t="s">
        <v>125</v>
      </c>
      <c r="D635" s="35">
        <v>5</v>
      </c>
      <c r="G635" s="272" t="s">
        <v>466</v>
      </c>
      <c r="H635" s="301">
        <v>3</v>
      </c>
      <c r="I635" s="297" t="str">
        <f t="shared" si="157"/>
        <v/>
      </c>
      <c r="J635" s="35">
        <f t="shared" si="158"/>
        <v>2</v>
      </c>
      <c r="K635" s="35" t="str">
        <f t="shared" si="159"/>
        <v/>
      </c>
      <c r="L635" s="35" t="str">
        <f t="shared" si="160"/>
        <v/>
      </c>
      <c r="M635" s="35" t="str">
        <f t="shared" si="161"/>
        <v/>
      </c>
      <c r="N635" s="35" t="str">
        <f t="shared" si="162"/>
        <v/>
      </c>
      <c r="O635" s="297">
        <f t="shared" si="163"/>
        <v>2</v>
      </c>
      <c r="Q635" s="35" t="str">
        <f t="shared" si="164"/>
        <v/>
      </c>
      <c r="R635" s="290" t="str">
        <f t="shared" si="165"/>
        <v>C.5</v>
      </c>
      <c r="AB635" s="35" t="s">
        <v>126</v>
      </c>
      <c r="AC635" s="35">
        <f t="shared" si="156"/>
        <v>3</v>
      </c>
    </row>
    <row r="636" spans="1:29" ht="15" customHeight="1" x14ac:dyDescent="0.35">
      <c r="A636" s="35">
        <v>638</v>
      </c>
      <c r="B636" s="290" t="str">
        <f t="shared" si="155"/>
        <v>C.5</v>
      </c>
      <c r="C636" s="35" t="s">
        <v>125</v>
      </c>
      <c r="D636" s="35">
        <v>5</v>
      </c>
      <c r="G636" s="272" t="s">
        <v>467</v>
      </c>
      <c r="H636" s="301">
        <v>3</v>
      </c>
      <c r="I636" s="297" t="str">
        <f t="shared" si="157"/>
        <v/>
      </c>
      <c r="J636" s="35">
        <f t="shared" si="158"/>
        <v>2</v>
      </c>
      <c r="K636" s="35" t="str">
        <f t="shared" si="159"/>
        <v/>
      </c>
      <c r="L636" s="35" t="str">
        <f t="shared" si="160"/>
        <v/>
      </c>
      <c r="M636" s="35" t="str">
        <f t="shared" si="161"/>
        <v/>
      </c>
      <c r="N636" s="35" t="str">
        <f t="shared" si="162"/>
        <v/>
      </c>
      <c r="O636" s="297">
        <f t="shared" si="163"/>
        <v>2</v>
      </c>
      <c r="Q636" s="35" t="str">
        <f t="shared" si="164"/>
        <v/>
      </c>
      <c r="R636" s="290" t="str">
        <f t="shared" si="165"/>
        <v>C.5</v>
      </c>
      <c r="AB636" s="35" t="s">
        <v>126</v>
      </c>
      <c r="AC636" s="35">
        <f t="shared" si="156"/>
        <v>3</v>
      </c>
    </row>
    <row r="637" spans="1:29" ht="15" customHeight="1" x14ac:dyDescent="0.35">
      <c r="A637" s="35">
        <v>639</v>
      </c>
      <c r="B637" s="290" t="str">
        <f t="shared" si="155"/>
        <v>C.5</v>
      </c>
      <c r="C637" s="35" t="s">
        <v>125</v>
      </c>
      <c r="D637" s="35">
        <v>5</v>
      </c>
      <c r="G637" s="272" t="s">
        <v>468</v>
      </c>
      <c r="H637" s="301">
        <v>3</v>
      </c>
      <c r="I637" s="297" t="str">
        <f t="shared" si="157"/>
        <v/>
      </c>
      <c r="J637" s="35">
        <f t="shared" si="158"/>
        <v>2</v>
      </c>
      <c r="K637" s="35" t="str">
        <f t="shared" si="159"/>
        <v/>
      </c>
      <c r="L637" s="35" t="str">
        <f t="shared" si="160"/>
        <v/>
      </c>
      <c r="M637" s="35" t="str">
        <f t="shared" si="161"/>
        <v/>
      </c>
      <c r="N637" s="35" t="str">
        <f t="shared" si="162"/>
        <v/>
      </c>
      <c r="O637" s="297">
        <f t="shared" si="163"/>
        <v>2</v>
      </c>
      <c r="Q637" s="35" t="str">
        <f t="shared" si="164"/>
        <v/>
      </c>
      <c r="R637" s="290" t="str">
        <f t="shared" si="165"/>
        <v>C.5</v>
      </c>
      <c r="AB637" s="35" t="s">
        <v>126</v>
      </c>
      <c r="AC637" s="35">
        <f t="shared" si="156"/>
        <v>3</v>
      </c>
    </row>
    <row r="638" spans="1:29" ht="15" customHeight="1" x14ac:dyDescent="0.35">
      <c r="A638" s="35">
        <v>640</v>
      </c>
      <c r="B638" s="290" t="str">
        <f t="shared" si="155"/>
        <v>C.5</v>
      </c>
      <c r="C638" s="35" t="s">
        <v>125</v>
      </c>
      <c r="D638" s="35">
        <v>5</v>
      </c>
      <c r="G638" s="272" t="s">
        <v>469</v>
      </c>
      <c r="H638" s="301">
        <v>3</v>
      </c>
      <c r="I638" s="297" t="str">
        <f t="shared" si="157"/>
        <v/>
      </c>
      <c r="J638" s="35">
        <f t="shared" si="158"/>
        <v>2</v>
      </c>
      <c r="K638" s="35" t="str">
        <f t="shared" si="159"/>
        <v/>
      </c>
      <c r="L638" s="35" t="str">
        <f t="shared" si="160"/>
        <v/>
      </c>
      <c r="M638" s="35" t="str">
        <f t="shared" si="161"/>
        <v/>
      </c>
      <c r="N638" s="35" t="str">
        <f t="shared" si="162"/>
        <v/>
      </c>
      <c r="O638" s="297">
        <f t="shared" si="163"/>
        <v>2</v>
      </c>
      <c r="Q638" s="35" t="str">
        <f t="shared" si="164"/>
        <v/>
      </c>
      <c r="R638" s="290" t="str">
        <f t="shared" si="165"/>
        <v>C.5</v>
      </c>
      <c r="AB638" s="35" t="s">
        <v>126</v>
      </c>
      <c r="AC638" s="35">
        <f t="shared" si="156"/>
        <v>3</v>
      </c>
    </row>
    <row r="639" spans="1:29" ht="15" customHeight="1" x14ac:dyDescent="0.35">
      <c r="A639" s="35">
        <v>641</v>
      </c>
      <c r="B639" s="290" t="str">
        <f t="shared" si="155"/>
        <v>C.5</v>
      </c>
      <c r="C639" s="35" t="s">
        <v>125</v>
      </c>
      <c r="D639" s="35">
        <v>5</v>
      </c>
      <c r="G639" s="272" t="s">
        <v>470</v>
      </c>
      <c r="H639" s="301">
        <v>3</v>
      </c>
      <c r="I639" s="297" t="str">
        <f t="shared" si="157"/>
        <v/>
      </c>
      <c r="J639" s="35">
        <f t="shared" si="158"/>
        <v>2</v>
      </c>
      <c r="K639" s="35" t="str">
        <f t="shared" si="159"/>
        <v/>
      </c>
      <c r="L639" s="35" t="str">
        <f t="shared" si="160"/>
        <v/>
      </c>
      <c r="M639" s="35" t="str">
        <f t="shared" si="161"/>
        <v/>
      </c>
      <c r="N639" s="35" t="str">
        <f t="shared" si="162"/>
        <v/>
      </c>
      <c r="O639" s="297">
        <f t="shared" si="163"/>
        <v>2</v>
      </c>
      <c r="Q639" s="35" t="str">
        <f t="shared" si="164"/>
        <v/>
      </c>
      <c r="R639" s="290" t="str">
        <f t="shared" si="165"/>
        <v>C.5</v>
      </c>
      <c r="AB639" s="35" t="s">
        <v>126</v>
      </c>
      <c r="AC639" s="35">
        <f t="shared" si="156"/>
        <v>3</v>
      </c>
    </row>
    <row r="640" spans="1:29" ht="15" customHeight="1" x14ac:dyDescent="0.35">
      <c r="A640" s="35">
        <v>642</v>
      </c>
      <c r="B640" s="290" t="str">
        <f t="shared" ref="B640:B703" si="166">R640</f>
        <v>C.5</v>
      </c>
      <c r="C640" s="35" t="s">
        <v>125</v>
      </c>
      <c r="D640" s="35">
        <v>5</v>
      </c>
      <c r="G640" s="272" t="s">
        <v>471</v>
      </c>
      <c r="H640" s="301">
        <v>3</v>
      </c>
      <c r="I640" s="297" t="str">
        <f t="shared" si="157"/>
        <v/>
      </c>
      <c r="J640" s="35">
        <f t="shared" si="158"/>
        <v>2</v>
      </c>
      <c r="K640" s="35" t="str">
        <f t="shared" si="159"/>
        <v/>
      </c>
      <c r="L640" s="35" t="str">
        <f t="shared" si="160"/>
        <v/>
      </c>
      <c r="M640" s="35" t="str">
        <f t="shared" si="161"/>
        <v/>
      </c>
      <c r="N640" s="35" t="str">
        <f t="shared" si="162"/>
        <v/>
      </c>
      <c r="O640" s="297">
        <f t="shared" si="163"/>
        <v>2</v>
      </c>
      <c r="Q640" s="35" t="str">
        <f t="shared" si="164"/>
        <v/>
      </c>
      <c r="R640" s="290" t="str">
        <f t="shared" si="165"/>
        <v>C.5</v>
      </c>
      <c r="AB640" s="35" t="s">
        <v>126</v>
      </c>
      <c r="AC640" s="35">
        <f t="shared" ref="AC640:AC703" si="167">IF(LEN(Z640)&gt;0,1,IF(LEN(AA640)&gt;0,2,3))</f>
        <v>3</v>
      </c>
    </row>
    <row r="641" spans="1:29" ht="15" customHeight="1" x14ac:dyDescent="0.35">
      <c r="A641" s="35">
        <v>643</v>
      </c>
      <c r="B641" s="290" t="str">
        <f t="shared" si="166"/>
        <v>C.5</v>
      </c>
      <c r="C641" s="35" t="s">
        <v>125</v>
      </c>
      <c r="D641" s="35">
        <v>5</v>
      </c>
      <c r="G641" s="272" t="s">
        <v>472</v>
      </c>
      <c r="H641" s="301">
        <v>3</v>
      </c>
      <c r="I641" s="297" t="str">
        <f t="shared" si="157"/>
        <v/>
      </c>
      <c r="J641" s="35">
        <f t="shared" si="158"/>
        <v>2</v>
      </c>
      <c r="K641" s="35" t="str">
        <f t="shared" si="159"/>
        <v/>
      </c>
      <c r="L641" s="35" t="str">
        <f t="shared" si="160"/>
        <v/>
      </c>
      <c r="M641" s="35" t="str">
        <f t="shared" si="161"/>
        <v/>
      </c>
      <c r="N641" s="35" t="str">
        <f t="shared" si="162"/>
        <v/>
      </c>
      <c r="O641" s="297">
        <f t="shared" si="163"/>
        <v>2</v>
      </c>
      <c r="Q641" s="35" t="str">
        <f t="shared" si="164"/>
        <v/>
      </c>
      <c r="R641" s="290" t="str">
        <f t="shared" si="165"/>
        <v>C.5</v>
      </c>
      <c r="AB641" s="35" t="s">
        <v>126</v>
      </c>
      <c r="AC641" s="35">
        <f t="shared" si="167"/>
        <v>3</v>
      </c>
    </row>
    <row r="642" spans="1:29" ht="15" customHeight="1" x14ac:dyDescent="0.35">
      <c r="A642" s="35">
        <v>644</v>
      </c>
      <c r="B642" s="290" t="str">
        <f t="shared" si="166"/>
        <v>C.5</v>
      </c>
      <c r="C642" s="35" t="s">
        <v>125</v>
      </c>
      <c r="D642" s="35">
        <v>5</v>
      </c>
      <c r="G642" s="272" t="s">
        <v>473</v>
      </c>
      <c r="H642" s="301">
        <v>3</v>
      </c>
      <c r="I642" s="297" t="str">
        <f t="shared" si="157"/>
        <v/>
      </c>
      <c r="J642" s="35">
        <f t="shared" si="158"/>
        <v>2</v>
      </c>
      <c r="K642" s="35" t="str">
        <f t="shared" si="159"/>
        <v/>
      </c>
      <c r="L642" s="35" t="str">
        <f t="shared" si="160"/>
        <v/>
      </c>
      <c r="M642" s="35" t="str">
        <f t="shared" si="161"/>
        <v/>
      </c>
      <c r="N642" s="35" t="str">
        <f t="shared" si="162"/>
        <v/>
      </c>
      <c r="O642" s="297">
        <f t="shared" si="163"/>
        <v>2</v>
      </c>
      <c r="Q642" s="35" t="str">
        <f t="shared" si="164"/>
        <v/>
      </c>
      <c r="R642" s="290" t="str">
        <f t="shared" si="165"/>
        <v>C.5</v>
      </c>
      <c r="AB642" s="35" t="s">
        <v>126</v>
      </c>
      <c r="AC642" s="35">
        <f t="shared" si="167"/>
        <v>3</v>
      </c>
    </row>
    <row r="643" spans="1:29" ht="15" customHeight="1" x14ac:dyDescent="0.35">
      <c r="A643" s="35">
        <v>645</v>
      </c>
      <c r="B643" s="290" t="str">
        <f t="shared" si="166"/>
        <v>C.5</v>
      </c>
      <c r="C643" s="35" t="s">
        <v>125</v>
      </c>
      <c r="D643" s="35">
        <v>5</v>
      </c>
      <c r="G643" s="272" t="s">
        <v>474</v>
      </c>
      <c r="H643" s="301">
        <v>3</v>
      </c>
      <c r="I643" s="297" t="str">
        <f t="shared" si="157"/>
        <v/>
      </c>
      <c r="J643" s="35">
        <f t="shared" si="158"/>
        <v>2</v>
      </c>
      <c r="K643" s="35" t="str">
        <f t="shared" si="159"/>
        <v/>
      </c>
      <c r="L643" s="35" t="str">
        <f t="shared" si="160"/>
        <v/>
      </c>
      <c r="M643" s="35" t="str">
        <f t="shared" si="161"/>
        <v/>
      </c>
      <c r="N643" s="35" t="str">
        <f t="shared" si="162"/>
        <v/>
      </c>
      <c r="O643" s="297">
        <f t="shared" si="163"/>
        <v>2</v>
      </c>
      <c r="Q643" s="35" t="str">
        <f t="shared" si="164"/>
        <v/>
      </c>
      <c r="R643" s="290" t="str">
        <f t="shared" si="165"/>
        <v>C.5</v>
      </c>
      <c r="AB643" s="35" t="s">
        <v>126</v>
      </c>
      <c r="AC643" s="35">
        <f t="shared" si="167"/>
        <v>3</v>
      </c>
    </row>
    <row r="644" spans="1:29" ht="15" customHeight="1" x14ac:dyDescent="0.35">
      <c r="A644" s="35">
        <v>646</v>
      </c>
      <c r="B644" s="290" t="str">
        <f t="shared" si="166"/>
        <v>C.5</v>
      </c>
      <c r="C644" s="35" t="s">
        <v>125</v>
      </c>
      <c r="D644" s="35">
        <v>5</v>
      </c>
      <c r="G644" s="272" t="s">
        <v>475</v>
      </c>
      <c r="H644" s="301">
        <v>3</v>
      </c>
      <c r="I644" s="297" t="str">
        <f t="shared" si="157"/>
        <v/>
      </c>
      <c r="J644" s="35">
        <f t="shared" si="158"/>
        <v>2</v>
      </c>
      <c r="K644" s="35" t="str">
        <f t="shared" si="159"/>
        <v/>
      </c>
      <c r="L644" s="35" t="str">
        <f t="shared" si="160"/>
        <v/>
      </c>
      <c r="M644" s="35" t="str">
        <f t="shared" si="161"/>
        <v/>
      </c>
      <c r="N644" s="35" t="str">
        <f t="shared" si="162"/>
        <v/>
      </c>
      <c r="O644" s="297">
        <f t="shared" si="163"/>
        <v>2</v>
      </c>
      <c r="Q644" s="35" t="str">
        <f t="shared" si="164"/>
        <v/>
      </c>
      <c r="R644" s="290" t="str">
        <f t="shared" si="165"/>
        <v>C.5</v>
      </c>
      <c r="AB644" s="35" t="s">
        <v>126</v>
      </c>
      <c r="AC644" s="35">
        <f t="shared" si="167"/>
        <v>3</v>
      </c>
    </row>
    <row r="645" spans="1:29" ht="15" customHeight="1" x14ac:dyDescent="0.35">
      <c r="A645" s="35">
        <v>647</v>
      </c>
      <c r="B645" s="290" t="str">
        <f t="shared" si="166"/>
        <v>C.5</v>
      </c>
      <c r="C645" s="35" t="s">
        <v>125</v>
      </c>
      <c r="D645" s="35">
        <v>5</v>
      </c>
      <c r="G645" s="272" t="s">
        <v>476</v>
      </c>
      <c r="H645" s="301">
        <v>3</v>
      </c>
      <c r="I645" s="297" t="str">
        <f t="shared" si="157"/>
        <v/>
      </c>
      <c r="J645" s="35">
        <f t="shared" si="158"/>
        <v>2</v>
      </c>
      <c r="K645" s="35" t="str">
        <f t="shared" si="159"/>
        <v/>
      </c>
      <c r="L645" s="35" t="str">
        <f t="shared" si="160"/>
        <v/>
      </c>
      <c r="M645" s="35" t="str">
        <f t="shared" si="161"/>
        <v/>
      </c>
      <c r="N645" s="35" t="str">
        <f t="shared" si="162"/>
        <v/>
      </c>
      <c r="O645" s="297">
        <f t="shared" si="163"/>
        <v>2</v>
      </c>
      <c r="Q645" s="35" t="str">
        <f t="shared" si="164"/>
        <v/>
      </c>
      <c r="R645" s="290" t="str">
        <f t="shared" si="165"/>
        <v>C.5</v>
      </c>
      <c r="T645" s="35" t="s">
        <v>211</v>
      </c>
      <c r="AB645" s="35" t="s">
        <v>126</v>
      </c>
      <c r="AC645" s="35">
        <f t="shared" si="167"/>
        <v>3</v>
      </c>
    </row>
    <row r="646" spans="1:29" ht="15" customHeight="1" x14ac:dyDescent="0.35">
      <c r="A646" s="35">
        <v>648</v>
      </c>
      <c r="B646" s="290" t="str">
        <f t="shared" si="166"/>
        <v>C.5</v>
      </c>
      <c r="C646" s="35" t="s">
        <v>125</v>
      </c>
      <c r="D646" s="35">
        <v>5</v>
      </c>
      <c r="G646" s="272" t="s">
        <v>477</v>
      </c>
      <c r="H646" s="301">
        <v>3</v>
      </c>
      <c r="I646" s="297" t="str">
        <f t="shared" si="157"/>
        <v/>
      </c>
      <c r="J646" s="35">
        <f t="shared" si="158"/>
        <v>2</v>
      </c>
      <c r="K646" s="35" t="str">
        <f t="shared" si="159"/>
        <v/>
      </c>
      <c r="L646" s="35" t="str">
        <f t="shared" si="160"/>
        <v/>
      </c>
      <c r="M646" s="35" t="str">
        <f t="shared" si="161"/>
        <v/>
      </c>
      <c r="N646" s="35" t="str">
        <f t="shared" si="162"/>
        <v/>
      </c>
      <c r="O646" s="297">
        <f t="shared" si="163"/>
        <v>2</v>
      </c>
      <c r="Q646" s="35" t="str">
        <f t="shared" si="164"/>
        <v/>
      </c>
      <c r="R646" s="290" t="str">
        <f t="shared" si="165"/>
        <v>C.5</v>
      </c>
      <c r="AB646" s="35" t="s">
        <v>126</v>
      </c>
      <c r="AC646" s="35">
        <f t="shared" si="167"/>
        <v>3</v>
      </c>
    </row>
    <row r="647" spans="1:29" ht="15" customHeight="1" x14ac:dyDescent="0.35">
      <c r="A647" s="35">
        <v>649</v>
      </c>
      <c r="B647" s="290" t="str">
        <f t="shared" si="166"/>
        <v>C.5</v>
      </c>
      <c r="C647" s="35" t="s">
        <v>125</v>
      </c>
      <c r="D647" s="35">
        <v>5</v>
      </c>
      <c r="G647" s="271" t="s">
        <v>478</v>
      </c>
      <c r="H647" s="301">
        <v>3</v>
      </c>
      <c r="I647" s="297" t="str">
        <f t="shared" si="157"/>
        <v/>
      </c>
      <c r="J647" s="35">
        <f t="shared" si="158"/>
        <v>2</v>
      </c>
      <c r="K647" s="35" t="str">
        <f t="shared" si="159"/>
        <v/>
      </c>
      <c r="L647" s="35" t="str">
        <f t="shared" si="160"/>
        <v/>
      </c>
      <c r="M647" s="35" t="str">
        <f t="shared" si="161"/>
        <v/>
      </c>
      <c r="N647" s="35" t="str">
        <f t="shared" si="162"/>
        <v/>
      </c>
      <c r="O647" s="297">
        <f t="shared" si="163"/>
        <v>2</v>
      </c>
      <c r="Q647" s="35" t="str">
        <f t="shared" si="164"/>
        <v/>
      </c>
      <c r="R647" s="290" t="str">
        <f t="shared" si="165"/>
        <v>C.5</v>
      </c>
      <c r="AB647" s="35" t="s">
        <v>126</v>
      </c>
      <c r="AC647" s="35">
        <f t="shared" si="167"/>
        <v>3</v>
      </c>
    </row>
    <row r="648" spans="1:29" ht="15" customHeight="1" x14ac:dyDescent="0.35">
      <c r="A648" s="35">
        <v>650</v>
      </c>
      <c r="B648" s="290" t="str">
        <f t="shared" si="166"/>
        <v>C.6</v>
      </c>
      <c r="C648" s="35" t="s">
        <v>125</v>
      </c>
      <c r="D648" s="35">
        <v>6</v>
      </c>
      <c r="G648" s="313" t="s">
        <v>479</v>
      </c>
      <c r="H648" s="301">
        <v>3</v>
      </c>
      <c r="I648" s="297" t="str">
        <f t="shared" si="157"/>
        <v/>
      </c>
      <c r="J648" s="35">
        <f t="shared" si="158"/>
        <v>2</v>
      </c>
      <c r="K648" s="35" t="str">
        <f t="shared" si="159"/>
        <v/>
      </c>
      <c r="L648" s="35" t="str">
        <f t="shared" si="160"/>
        <v/>
      </c>
      <c r="M648" s="35" t="str">
        <f t="shared" si="161"/>
        <v/>
      </c>
      <c r="N648" s="35" t="str">
        <f t="shared" si="162"/>
        <v/>
      </c>
      <c r="O648" s="297">
        <f t="shared" si="163"/>
        <v>2</v>
      </c>
      <c r="Q648" s="35" t="str">
        <f t="shared" si="164"/>
        <v/>
      </c>
      <c r="R648" s="290" t="str">
        <f t="shared" si="165"/>
        <v>C.6</v>
      </c>
      <c r="AB648" s="35" t="s">
        <v>126</v>
      </c>
      <c r="AC648" s="35">
        <f t="shared" si="167"/>
        <v>3</v>
      </c>
    </row>
    <row r="649" spans="1:29" ht="15" customHeight="1" x14ac:dyDescent="0.35">
      <c r="A649" s="35">
        <v>651</v>
      </c>
      <c r="B649" s="290" t="str">
        <f t="shared" si="166"/>
        <v/>
      </c>
      <c r="F649" s="35" t="s">
        <v>184</v>
      </c>
      <c r="G649" s="270" t="s">
        <v>480</v>
      </c>
      <c r="H649" s="301">
        <v>3</v>
      </c>
      <c r="I649" s="297" t="str">
        <f t="shared" si="157"/>
        <v/>
      </c>
      <c r="J649" s="35" t="str">
        <f t="shared" si="158"/>
        <v/>
      </c>
      <c r="K649" s="35">
        <f t="shared" si="159"/>
        <v>3</v>
      </c>
      <c r="L649" s="35" t="str">
        <f t="shared" si="160"/>
        <v/>
      </c>
      <c r="M649" s="35" t="str">
        <f t="shared" si="161"/>
        <v/>
      </c>
      <c r="N649" s="35" t="str">
        <f t="shared" si="162"/>
        <v/>
      </c>
      <c r="O649" s="297">
        <f t="shared" si="163"/>
        <v>3</v>
      </c>
      <c r="Q649" s="35" t="str">
        <f t="shared" si="164"/>
        <v/>
      </c>
      <c r="R649" s="290" t="str">
        <f t="shared" si="165"/>
        <v/>
      </c>
      <c r="AB649" s="35" t="s">
        <v>126</v>
      </c>
      <c r="AC649" s="35">
        <f t="shared" si="167"/>
        <v>3</v>
      </c>
    </row>
    <row r="650" spans="1:29" ht="15" customHeight="1" x14ac:dyDescent="0.35">
      <c r="A650" s="35">
        <v>652</v>
      </c>
      <c r="B650" s="290" t="str">
        <f t="shared" si="166"/>
        <v>C.6.01</v>
      </c>
      <c r="C650" s="35" t="s">
        <v>125</v>
      </c>
      <c r="D650" s="35">
        <v>6</v>
      </c>
      <c r="E650" s="35">
        <v>1</v>
      </c>
      <c r="G650" s="271" t="s">
        <v>599</v>
      </c>
      <c r="H650" s="301">
        <v>3</v>
      </c>
      <c r="I650" s="297" t="str">
        <f t="shared" si="157"/>
        <v/>
      </c>
      <c r="J650" s="35" t="str">
        <f t="shared" si="158"/>
        <v/>
      </c>
      <c r="K650" s="35" t="str">
        <f t="shared" si="159"/>
        <v/>
      </c>
      <c r="L650" s="35" t="str">
        <f t="shared" si="160"/>
        <v/>
      </c>
      <c r="M650" s="35">
        <f t="shared" si="161"/>
        <v>5</v>
      </c>
      <c r="N650" s="35" t="str">
        <f t="shared" si="162"/>
        <v/>
      </c>
      <c r="O650" s="297">
        <f t="shared" si="163"/>
        <v>5</v>
      </c>
      <c r="Q650" s="35" t="str">
        <f t="shared" si="164"/>
        <v>01</v>
      </c>
      <c r="R650" s="290" t="str">
        <f t="shared" si="165"/>
        <v>C.6.01</v>
      </c>
      <c r="AB650" s="35" t="s">
        <v>126</v>
      </c>
      <c r="AC650" s="35">
        <f t="shared" si="167"/>
        <v>3</v>
      </c>
    </row>
    <row r="651" spans="1:29" ht="15" customHeight="1" x14ac:dyDescent="0.35">
      <c r="A651" s="35">
        <v>653</v>
      </c>
      <c r="B651" s="290" t="str">
        <f t="shared" si="166"/>
        <v>C.6</v>
      </c>
      <c r="C651" s="35" t="s">
        <v>125</v>
      </c>
      <c r="D651" s="35">
        <v>6</v>
      </c>
      <c r="G651" s="272" t="s">
        <v>481</v>
      </c>
      <c r="H651" s="301">
        <v>3</v>
      </c>
      <c r="I651" s="297" t="str">
        <f t="shared" si="157"/>
        <v/>
      </c>
      <c r="J651" s="35">
        <f t="shared" si="158"/>
        <v>2</v>
      </c>
      <c r="K651" s="35" t="str">
        <f t="shared" si="159"/>
        <v/>
      </c>
      <c r="L651" s="35" t="str">
        <f t="shared" si="160"/>
        <v/>
      </c>
      <c r="M651" s="35" t="str">
        <f t="shared" si="161"/>
        <v/>
      </c>
      <c r="N651" s="35" t="str">
        <f t="shared" si="162"/>
        <v/>
      </c>
      <c r="O651" s="297">
        <f t="shared" si="163"/>
        <v>2</v>
      </c>
      <c r="Q651" s="35" t="str">
        <f t="shared" si="164"/>
        <v/>
      </c>
      <c r="R651" s="290" t="str">
        <f t="shared" si="165"/>
        <v>C.6</v>
      </c>
      <c r="AB651" s="35" t="s">
        <v>126</v>
      </c>
      <c r="AC651" s="35">
        <f t="shared" si="167"/>
        <v>3</v>
      </c>
    </row>
    <row r="652" spans="1:29" ht="15" customHeight="1" x14ac:dyDescent="0.35">
      <c r="A652" s="35">
        <v>654</v>
      </c>
      <c r="B652" s="290" t="str">
        <f t="shared" si="166"/>
        <v>C.6</v>
      </c>
      <c r="C652" s="35" t="s">
        <v>125</v>
      </c>
      <c r="D652" s="35">
        <v>6</v>
      </c>
      <c r="G652" s="272" t="s">
        <v>482</v>
      </c>
      <c r="H652" s="301">
        <v>3</v>
      </c>
      <c r="I652" s="297" t="str">
        <f t="shared" si="157"/>
        <v/>
      </c>
      <c r="J652" s="35">
        <f t="shared" si="158"/>
        <v>2</v>
      </c>
      <c r="K652" s="35" t="str">
        <f t="shared" si="159"/>
        <v/>
      </c>
      <c r="L652" s="35" t="str">
        <f t="shared" si="160"/>
        <v/>
      </c>
      <c r="M652" s="35" t="str">
        <f t="shared" si="161"/>
        <v/>
      </c>
      <c r="N652" s="35" t="str">
        <f t="shared" si="162"/>
        <v/>
      </c>
      <c r="O652" s="297">
        <f t="shared" si="163"/>
        <v>2</v>
      </c>
      <c r="Q652" s="35" t="str">
        <f t="shared" si="164"/>
        <v/>
      </c>
      <c r="R652" s="290" t="str">
        <f t="shared" si="165"/>
        <v>C.6</v>
      </c>
      <c r="AB652" s="35" t="s">
        <v>126</v>
      </c>
      <c r="AC652" s="35">
        <f t="shared" si="167"/>
        <v>3</v>
      </c>
    </row>
    <row r="653" spans="1:29" ht="15" customHeight="1" x14ac:dyDescent="0.35">
      <c r="A653" s="35">
        <v>655</v>
      </c>
      <c r="B653" s="290" t="str">
        <f t="shared" si="166"/>
        <v>C.6</v>
      </c>
      <c r="C653" s="35" t="s">
        <v>125</v>
      </c>
      <c r="D653" s="35">
        <v>6</v>
      </c>
      <c r="G653" s="272" t="s">
        <v>483</v>
      </c>
      <c r="H653" s="301">
        <v>3</v>
      </c>
      <c r="I653" s="297" t="str">
        <f t="shared" si="157"/>
        <v/>
      </c>
      <c r="J653" s="35">
        <f t="shared" si="158"/>
        <v>2</v>
      </c>
      <c r="K653" s="35" t="str">
        <f t="shared" si="159"/>
        <v/>
      </c>
      <c r="L653" s="35" t="str">
        <f t="shared" si="160"/>
        <v/>
      </c>
      <c r="M653" s="35" t="str">
        <f t="shared" si="161"/>
        <v/>
      </c>
      <c r="N653" s="35" t="str">
        <f t="shared" si="162"/>
        <v/>
      </c>
      <c r="O653" s="297">
        <f t="shared" si="163"/>
        <v>2</v>
      </c>
      <c r="Q653" s="35" t="str">
        <f t="shared" si="164"/>
        <v/>
      </c>
      <c r="R653" s="290" t="str">
        <f t="shared" si="165"/>
        <v>C.6</v>
      </c>
      <c r="AB653" s="35" t="s">
        <v>126</v>
      </c>
      <c r="AC653" s="35">
        <f t="shared" si="167"/>
        <v>3</v>
      </c>
    </row>
    <row r="654" spans="1:29" ht="15" customHeight="1" x14ac:dyDescent="0.35">
      <c r="A654" s="35">
        <v>656</v>
      </c>
      <c r="B654" s="290" t="str">
        <f t="shared" si="166"/>
        <v>C.6</v>
      </c>
      <c r="C654" s="35" t="s">
        <v>125</v>
      </c>
      <c r="D654" s="35">
        <v>6</v>
      </c>
      <c r="G654" s="272" t="s">
        <v>484</v>
      </c>
      <c r="H654" s="301">
        <v>3</v>
      </c>
      <c r="I654" s="297" t="str">
        <f t="shared" si="157"/>
        <v/>
      </c>
      <c r="J654" s="35">
        <f t="shared" si="158"/>
        <v>2</v>
      </c>
      <c r="K654" s="35" t="str">
        <f t="shared" si="159"/>
        <v/>
      </c>
      <c r="L654" s="35" t="str">
        <f t="shared" si="160"/>
        <v/>
      </c>
      <c r="M654" s="35" t="str">
        <f t="shared" si="161"/>
        <v/>
      </c>
      <c r="N654" s="35" t="str">
        <f t="shared" si="162"/>
        <v/>
      </c>
      <c r="O654" s="297">
        <f t="shared" si="163"/>
        <v>2</v>
      </c>
      <c r="Q654" s="35" t="str">
        <f t="shared" si="164"/>
        <v/>
      </c>
      <c r="R654" s="290" t="str">
        <f t="shared" si="165"/>
        <v>C.6</v>
      </c>
      <c r="AB654" s="35" t="s">
        <v>126</v>
      </c>
      <c r="AC654" s="35">
        <f t="shared" si="167"/>
        <v>3</v>
      </c>
    </row>
    <row r="655" spans="1:29" ht="15" customHeight="1" x14ac:dyDescent="0.35">
      <c r="A655" s="35">
        <v>657</v>
      </c>
      <c r="B655" s="290" t="str">
        <f t="shared" si="166"/>
        <v>C.6.02</v>
      </c>
      <c r="C655" s="35" t="s">
        <v>125</v>
      </c>
      <c r="D655" s="35">
        <v>6</v>
      </c>
      <c r="E655" s="35">
        <v>2</v>
      </c>
      <c r="G655" s="271" t="s">
        <v>600</v>
      </c>
      <c r="H655" s="301">
        <v>3</v>
      </c>
      <c r="I655" s="297" t="str">
        <f t="shared" si="157"/>
        <v/>
      </c>
      <c r="J655" s="35" t="str">
        <f t="shared" si="158"/>
        <v/>
      </c>
      <c r="K655" s="35" t="str">
        <f t="shared" si="159"/>
        <v/>
      </c>
      <c r="L655" s="35" t="str">
        <f t="shared" si="160"/>
        <v/>
      </c>
      <c r="M655" s="35">
        <f t="shared" si="161"/>
        <v>5</v>
      </c>
      <c r="N655" s="35" t="str">
        <f t="shared" si="162"/>
        <v/>
      </c>
      <c r="O655" s="297">
        <f t="shared" si="163"/>
        <v>5</v>
      </c>
      <c r="Q655" s="35" t="str">
        <f t="shared" si="164"/>
        <v>02</v>
      </c>
      <c r="R655" s="290" t="str">
        <f t="shared" si="165"/>
        <v>C.6.02</v>
      </c>
      <c r="AB655" s="35" t="s">
        <v>126</v>
      </c>
      <c r="AC655" s="35">
        <f t="shared" si="167"/>
        <v>3</v>
      </c>
    </row>
    <row r="656" spans="1:29" ht="15" customHeight="1" x14ac:dyDescent="0.35">
      <c r="A656" s="35">
        <v>658</v>
      </c>
      <c r="B656" s="290" t="str">
        <f t="shared" si="166"/>
        <v>C.6</v>
      </c>
      <c r="C656" s="35" t="s">
        <v>125</v>
      </c>
      <c r="D656" s="35">
        <v>6</v>
      </c>
      <c r="G656" s="272" t="s">
        <v>483</v>
      </c>
      <c r="H656" s="301">
        <v>3</v>
      </c>
      <c r="I656" s="297" t="str">
        <f t="shared" si="157"/>
        <v/>
      </c>
      <c r="J656" s="35">
        <f t="shared" si="158"/>
        <v>2</v>
      </c>
      <c r="K656" s="35" t="str">
        <f t="shared" si="159"/>
        <v/>
      </c>
      <c r="L656" s="35" t="str">
        <f t="shared" si="160"/>
        <v/>
      </c>
      <c r="M656" s="35" t="str">
        <f t="shared" si="161"/>
        <v/>
      </c>
      <c r="N656" s="35" t="str">
        <f t="shared" si="162"/>
        <v/>
      </c>
      <c r="O656" s="297">
        <f t="shared" si="163"/>
        <v>2</v>
      </c>
      <c r="Q656" s="35" t="str">
        <f t="shared" si="164"/>
        <v/>
      </c>
      <c r="R656" s="290" t="str">
        <f t="shared" si="165"/>
        <v>C.6</v>
      </c>
      <c r="AB656" s="35" t="s">
        <v>126</v>
      </c>
      <c r="AC656" s="35">
        <f t="shared" si="167"/>
        <v>3</v>
      </c>
    </row>
    <row r="657" spans="1:29" ht="15" customHeight="1" x14ac:dyDescent="0.35">
      <c r="A657" s="35">
        <v>659</v>
      </c>
      <c r="B657" s="290" t="str">
        <f t="shared" si="166"/>
        <v>C.6</v>
      </c>
      <c r="C657" s="35" t="s">
        <v>125</v>
      </c>
      <c r="D657" s="35">
        <v>6</v>
      </c>
      <c r="G657" s="272" t="s">
        <v>484</v>
      </c>
      <c r="H657" s="301">
        <v>3</v>
      </c>
      <c r="I657" s="297" t="str">
        <f t="shared" si="157"/>
        <v/>
      </c>
      <c r="J657" s="35">
        <f t="shared" si="158"/>
        <v>2</v>
      </c>
      <c r="K657" s="35" t="str">
        <f t="shared" si="159"/>
        <v/>
      </c>
      <c r="L657" s="35" t="str">
        <f t="shared" si="160"/>
        <v/>
      </c>
      <c r="M657" s="35" t="str">
        <f t="shared" si="161"/>
        <v/>
      </c>
      <c r="N657" s="35" t="str">
        <f t="shared" si="162"/>
        <v/>
      </c>
      <c r="O657" s="297">
        <f t="shared" si="163"/>
        <v>2</v>
      </c>
      <c r="Q657" s="35" t="str">
        <f t="shared" si="164"/>
        <v/>
      </c>
      <c r="R657" s="290" t="str">
        <f t="shared" si="165"/>
        <v>C.6</v>
      </c>
      <c r="AB657" s="35" t="s">
        <v>126</v>
      </c>
      <c r="AC657" s="35">
        <f t="shared" si="167"/>
        <v>3</v>
      </c>
    </row>
    <row r="658" spans="1:29" ht="15" customHeight="1" x14ac:dyDescent="0.35">
      <c r="A658" s="35">
        <v>660</v>
      </c>
      <c r="B658" s="290" t="str">
        <f t="shared" si="166"/>
        <v>C.6</v>
      </c>
      <c r="C658" s="35" t="s">
        <v>125</v>
      </c>
      <c r="D658" s="35">
        <v>6</v>
      </c>
      <c r="G658" s="272" t="s">
        <v>485</v>
      </c>
      <c r="H658" s="301">
        <v>3</v>
      </c>
      <c r="I658" s="297" t="str">
        <f t="shared" si="157"/>
        <v/>
      </c>
      <c r="J658" s="35">
        <f t="shared" si="158"/>
        <v>2</v>
      </c>
      <c r="K658" s="35" t="str">
        <f t="shared" si="159"/>
        <v/>
      </c>
      <c r="L658" s="35" t="str">
        <f t="shared" si="160"/>
        <v/>
      </c>
      <c r="M658" s="35" t="str">
        <f t="shared" si="161"/>
        <v/>
      </c>
      <c r="N658" s="35" t="str">
        <f t="shared" si="162"/>
        <v/>
      </c>
      <c r="O658" s="297">
        <f t="shared" si="163"/>
        <v>2</v>
      </c>
      <c r="Q658" s="35" t="str">
        <f t="shared" si="164"/>
        <v/>
      </c>
      <c r="R658" s="290" t="str">
        <f t="shared" si="165"/>
        <v>C.6</v>
      </c>
      <c r="AB658" s="35" t="s">
        <v>126</v>
      </c>
      <c r="AC658" s="35">
        <f t="shared" si="167"/>
        <v>3</v>
      </c>
    </row>
    <row r="659" spans="1:29" ht="15" customHeight="1" x14ac:dyDescent="0.35">
      <c r="A659" s="35">
        <v>661</v>
      </c>
      <c r="B659" s="290" t="str">
        <f t="shared" si="166"/>
        <v>C.6.03</v>
      </c>
      <c r="C659" s="35" t="s">
        <v>125</v>
      </c>
      <c r="D659" s="35">
        <v>6</v>
      </c>
      <c r="E659" s="35">
        <v>3</v>
      </c>
      <c r="G659" s="271" t="s">
        <v>601</v>
      </c>
      <c r="H659" s="301">
        <v>3</v>
      </c>
      <c r="I659" s="297" t="str">
        <f t="shared" si="157"/>
        <v/>
      </c>
      <c r="J659" s="35" t="str">
        <f t="shared" si="158"/>
        <v/>
      </c>
      <c r="K659" s="35" t="str">
        <f t="shared" si="159"/>
        <v/>
      </c>
      <c r="L659" s="35" t="str">
        <f t="shared" si="160"/>
        <v/>
      </c>
      <c r="M659" s="35">
        <f t="shared" si="161"/>
        <v>5</v>
      </c>
      <c r="N659" s="35" t="str">
        <f t="shared" si="162"/>
        <v/>
      </c>
      <c r="O659" s="297">
        <f t="shared" si="163"/>
        <v>5</v>
      </c>
      <c r="Q659" s="35" t="str">
        <f t="shared" si="164"/>
        <v>03</v>
      </c>
      <c r="R659" s="290" t="str">
        <f t="shared" si="165"/>
        <v>C.6.03</v>
      </c>
      <c r="AB659" s="35" t="s">
        <v>126</v>
      </c>
      <c r="AC659" s="35">
        <f t="shared" si="167"/>
        <v>3</v>
      </c>
    </row>
    <row r="660" spans="1:29" ht="15" customHeight="1" x14ac:dyDescent="0.35">
      <c r="A660" s="35">
        <v>662</v>
      </c>
      <c r="B660" s="290" t="str">
        <f t="shared" si="166"/>
        <v>C.6.04</v>
      </c>
      <c r="C660" s="35" t="s">
        <v>125</v>
      </c>
      <c r="D660" s="35">
        <v>6</v>
      </c>
      <c r="E660" s="35">
        <v>4</v>
      </c>
      <c r="G660" s="271" t="s">
        <v>602</v>
      </c>
      <c r="H660" s="301">
        <v>3</v>
      </c>
      <c r="I660" s="297" t="str">
        <f t="shared" si="157"/>
        <v/>
      </c>
      <c r="J660" s="35" t="str">
        <f t="shared" si="158"/>
        <v/>
      </c>
      <c r="K660" s="35" t="str">
        <f t="shared" si="159"/>
        <v/>
      </c>
      <c r="L660" s="35" t="str">
        <f t="shared" si="160"/>
        <v/>
      </c>
      <c r="M660" s="35">
        <f t="shared" si="161"/>
        <v>5</v>
      </c>
      <c r="N660" s="35" t="str">
        <f t="shared" si="162"/>
        <v/>
      </c>
      <c r="O660" s="297">
        <f t="shared" si="163"/>
        <v>5</v>
      </c>
      <c r="Q660" s="35" t="str">
        <f t="shared" si="164"/>
        <v>04</v>
      </c>
      <c r="R660" s="290" t="str">
        <f t="shared" si="165"/>
        <v>C.6.04</v>
      </c>
      <c r="AB660" s="35" t="s">
        <v>126</v>
      </c>
      <c r="AC660" s="35">
        <f t="shared" si="167"/>
        <v>3</v>
      </c>
    </row>
    <row r="661" spans="1:29" ht="15" customHeight="1" x14ac:dyDescent="0.35">
      <c r="A661" s="35">
        <v>663</v>
      </c>
      <c r="B661" s="290" t="str">
        <f t="shared" si="166"/>
        <v>C.6.05</v>
      </c>
      <c r="C661" s="35" t="s">
        <v>125</v>
      </c>
      <c r="D661" s="35">
        <v>6</v>
      </c>
      <c r="E661" s="35">
        <v>5</v>
      </c>
      <c r="G661" s="271" t="s">
        <v>603</v>
      </c>
      <c r="H661" s="301">
        <v>3</v>
      </c>
      <c r="I661" s="297" t="str">
        <f t="shared" si="157"/>
        <v/>
      </c>
      <c r="J661" s="35" t="str">
        <f t="shared" si="158"/>
        <v/>
      </c>
      <c r="K661" s="35" t="str">
        <f t="shared" si="159"/>
        <v/>
      </c>
      <c r="L661" s="35" t="str">
        <f t="shared" si="160"/>
        <v/>
      </c>
      <c r="M661" s="35">
        <f t="shared" si="161"/>
        <v>5</v>
      </c>
      <c r="N661" s="35" t="str">
        <f t="shared" si="162"/>
        <v/>
      </c>
      <c r="O661" s="297">
        <f t="shared" si="163"/>
        <v>5</v>
      </c>
      <c r="Q661" s="35" t="str">
        <f t="shared" si="164"/>
        <v>05</v>
      </c>
      <c r="R661" s="290" t="str">
        <f t="shared" si="165"/>
        <v>C.6.05</v>
      </c>
      <c r="AB661" s="35" t="s">
        <v>126</v>
      </c>
      <c r="AC661" s="35">
        <f t="shared" si="167"/>
        <v>3</v>
      </c>
    </row>
    <row r="662" spans="1:29" ht="15" customHeight="1" x14ac:dyDescent="0.35">
      <c r="A662" s="35">
        <v>664</v>
      </c>
      <c r="B662" s="290" t="str">
        <f t="shared" si="166"/>
        <v>C.6</v>
      </c>
      <c r="C662" s="35" t="s">
        <v>125</v>
      </c>
      <c r="D662" s="35">
        <v>6</v>
      </c>
      <c r="G662" s="159" t="s">
        <v>486</v>
      </c>
      <c r="H662" s="301">
        <v>3</v>
      </c>
      <c r="I662" s="297" t="str">
        <f t="shared" ref="I662:I691" si="168">IF(AND(LEN(C662)=1,LEN(D662)=0),1,"")</f>
        <v/>
      </c>
      <c r="J662" s="35">
        <f t="shared" ref="J662:J691" si="169">IF(AND(LEN(C662)=1,LEN(D662)=1,LEN(E662)=0,LEN(F662)=0),2,"")</f>
        <v>2</v>
      </c>
      <c r="K662" s="35" t="str">
        <f t="shared" ref="K662:K691" si="170">IF(AND(LEN(C662)=0,LEN(E662)=0),3,"")</f>
        <v/>
      </c>
      <c r="L662" s="35" t="str">
        <f t="shared" ref="L662:L691" si="171">IF(AND(LEN(C662)&gt;0,LEN(D662&gt;0),LEN(E662)&gt;0,LEN(F662)=0,H662="N/A"),4,"")</f>
        <v/>
      </c>
      <c r="M662" s="35" t="str">
        <f t="shared" ref="M662:M691" si="172">IF(AND(LEN(C662)&gt;0,LEN(D662&gt;0),LEN(E662)&gt;0,LEN(F662)=0,H662&gt;0,H662&lt;6),5,"")</f>
        <v/>
      </c>
      <c r="N662" s="35" t="str">
        <f t="shared" ref="N662:N691" si="173">IF(AND(LEN(C662)&gt;0,LEN(D662&gt;0),LEN(E662)&gt;0,LEN(F662)&gt;0,H662&gt;0,H662&lt;6),6,"")</f>
        <v/>
      </c>
      <c r="O662" s="297">
        <f t="shared" ref="O662:O691" si="174">SUM(I662:N662)</f>
        <v>2</v>
      </c>
      <c r="Q662" s="35" t="str">
        <f t="shared" ref="Q662:Q691" si="175">IF(LEN(E662)&gt;0,TEXT(E662,"00"),"")</f>
        <v/>
      </c>
      <c r="R662" s="290" t="str">
        <f t="shared" ref="R662:R691" si="176">IF(O662=1,C662,IF(O662=2,C662&amp;"."&amp;D662,IF(O662=3,"",IF(O662=4,C662&amp;"."&amp;D662&amp;"."&amp;Q662,IF(O662=5,C662&amp;"."&amp;D662&amp;"."&amp;Q662,IF(O662=6,C662&amp;"."&amp;D662&amp;"."&amp;Q662&amp;F662,""))))))</f>
        <v>C.6</v>
      </c>
      <c r="AB662" s="35" t="s">
        <v>126</v>
      </c>
      <c r="AC662" s="35">
        <f t="shared" si="167"/>
        <v>3</v>
      </c>
    </row>
    <row r="663" spans="1:29" ht="15" customHeight="1" x14ac:dyDescent="0.35">
      <c r="A663" s="35">
        <v>665</v>
      </c>
      <c r="B663" s="290" t="str">
        <f t="shared" si="166"/>
        <v>C.6</v>
      </c>
      <c r="C663" s="35" t="s">
        <v>125</v>
      </c>
      <c r="D663" s="35">
        <v>6</v>
      </c>
      <c r="G663" s="316" t="s">
        <v>487</v>
      </c>
      <c r="H663" s="301">
        <v>3</v>
      </c>
      <c r="I663" s="297" t="str">
        <f t="shared" si="168"/>
        <v/>
      </c>
      <c r="J663" s="35">
        <f t="shared" si="169"/>
        <v>2</v>
      </c>
      <c r="K663" s="35" t="str">
        <f t="shared" si="170"/>
        <v/>
      </c>
      <c r="L663" s="35" t="str">
        <f t="shared" si="171"/>
        <v/>
      </c>
      <c r="M663" s="35" t="str">
        <f t="shared" si="172"/>
        <v/>
      </c>
      <c r="N663" s="35" t="str">
        <f t="shared" si="173"/>
        <v/>
      </c>
      <c r="O663" s="297">
        <f t="shared" si="174"/>
        <v>2</v>
      </c>
      <c r="Q663" s="35" t="str">
        <f t="shared" si="175"/>
        <v/>
      </c>
      <c r="R663" s="290" t="str">
        <f t="shared" si="176"/>
        <v>C.6</v>
      </c>
      <c r="AB663" s="35" t="s">
        <v>126</v>
      </c>
      <c r="AC663" s="35">
        <f t="shared" si="167"/>
        <v>3</v>
      </c>
    </row>
    <row r="664" spans="1:29" ht="15" customHeight="1" x14ac:dyDescent="0.35">
      <c r="A664" s="35">
        <v>666</v>
      </c>
      <c r="B664" s="290" t="str">
        <f t="shared" si="166"/>
        <v>D</v>
      </c>
      <c r="C664" s="35" t="s">
        <v>126</v>
      </c>
      <c r="G664" s="317" t="s">
        <v>488</v>
      </c>
      <c r="I664" s="297">
        <f t="shared" si="168"/>
        <v>1</v>
      </c>
      <c r="J664" s="35" t="str">
        <f t="shared" si="169"/>
        <v/>
      </c>
      <c r="K664" s="35" t="str">
        <f t="shared" si="170"/>
        <v/>
      </c>
      <c r="L664" s="35" t="str">
        <f t="shared" si="171"/>
        <v/>
      </c>
      <c r="M664" s="35" t="str">
        <f t="shared" si="172"/>
        <v/>
      </c>
      <c r="N664" s="35" t="str">
        <f t="shared" si="173"/>
        <v/>
      </c>
      <c r="O664" s="297">
        <f t="shared" si="174"/>
        <v>1</v>
      </c>
      <c r="Q664" s="35" t="str">
        <f t="shared" si="175"/>
        <v/>
      </c>
      <c r="R664" s="290" t="str">
        <f t="shared" si="176"/>
        <v>D</v>
      </c>
      <c r="AB664" s="35" t="s">
        <v>126</v>
      </c>
      <c r="AC664" s="35">
        <f t="shared" si="167"/>
        <v>3</v>
      </c>
    </row>
    <row r="665" spans="1:29" ht="15" customHeight="1" x14ac:dyDescent="0.35">
      <c r="A665" s="35">
        <v>667</v>
      </c>
      <c r="B665" s="290" t="str">
        <f t="shared" si="166"/>
        <v>D.1</v>
      </c>
      <c r="C665" s="35" t="s">
        <v>126</v>
      </c>
      <c r="D665" s="35">
        <v>1</v>
      </c>
      <c r="G665" s="313" t="s">
        <v>490</v>
      </c>
      <c r="I665" s="297" t="str">
        <f t="shared" si="168"/>
        <v/>
      </c>
      <c r="J665" s="35">
        <f t="shared" si="169"/>
        <v>2</v>
      </c>
      <c r="K665" s="35" t="str">
        <f t="shared" si="170"/>
        <v/>
      </c>
      <c r="L665" s="35" t="str">
        <f t="shared" si="171"/>
        <v/>
      </c>
      <c r="M665" s="35" t="str">
        <f t="shared" si="172"/>
        <v/>
      </c>
      <c r="N665" s="35" t="str">
        <f t="shared" si="173"/>
        <v/>
      </c>
      <c r="O665" s="297">
        <f t="shared" si="174"/>
        <v>2</v>
      </c>
      <c r="Q665" s="35" t="str">
        <f t="shared" si="175"/>
        <v/>
      </c>
      <c r="R665" s="290" t="str">
        <f t="shared" si="176"/>
        <v>D.1</v>
      </c>
      <c r="AB665" s="35" t="s">
        <v>126</v>
      </c>
      <c r="AC665" s="35">
        <f t="shared" si="167"/>
        <v>3</v>
      </c>
    </row>
    <row r="666" spans="1:29" ht="15" customHeight="1" x14ac:dyDescent="0.35">
      <c r="A666" s="35">
        <v>668</v>
      </c>
      <c r="B666" s="290" t="str">
        <f t="shared" si="166"/>
        <v/>
      </c>
      <c r="F666" s="35" t="s">
        <v>184</v>
      </c>
      <c r="G666" s="270" t="s">
        <v>491</v>
      </c>
      <c r="I666" s="297" t="str">
        <f t="shared" si="168"/>
        <v/>
      </c>
      <c r="J666" s="35" t="str">
        <f t="shared" si="169"/>
        <v/>
      </c>
      <c r="K666" s="35">
        <f t="shared" si="170"/>
        <v>3</v>
      </c>
      <c r="L666" s="35" t="str">
        <f t="shared" si="171"/>
        <v/>
      </c>
      <c r="M666" s="35" t="str">
        <f t="shared" si="172"/>
        <v/>
      </c>
      <c r="N666" s="35" t="str">
        <f t="shared" si="173"/>
        <v/>
      </c>
      <c r="O666" s="297">
        <f t="shared" si="174"/>
        <v>3</v>
      </c>
      <c r="Q666" s="35" t="str">
        <f t="shared" si="175"/>
        <v/>
      </c>
      <c r="R666" s="290" t="str">
        <f t="shared" si="176"/>
        <v/>
      </c>
      <c r="AB666" s="35" t="s">
        <v>126</v>
      </c>
      <c r="AC666" s="35">
        <f t="shared" si="167"/>
        <v>3</v>
      </c>
    </row>
    <row r="667" spans="1:29" ht="15" customHeight="1" x14ac:dyDescent="0.35">
      <c r="A667" s="35">
        <v>669</v>
      </c>
      <c r="B667" s="290" t="str">
        <f t="shared" si="166"/>
        <v>D.1.01</v>
      </c>
      <c r="C667" s="35" t="s">
        <v>126</v>
      </c>
      <c r="D667" s="35">
        <v>1</v>
      </c>
      <c r="E667" s="35">
        <v>1</v>
      </c>
      <c r="G667" s="159" t="s">
        <v>604</v>
      </c>
      <c r="H667" s="301">
        <v>3</v>
      </c>
      <c r="I667" s="297" t="str">
        <f t="shared" si="168"/>
        <v/>
      </c>
      <c r="J667" s="35" t="str">
        <f t="shared" si="169"/>
        <v/>
      </c>
      <c r="K667" s="35" t="str">
        <f t="shared" si="170"/>
        <v/>
      </c>
      <c r="L667" s="35" t="str">
        <f t="shared" si="171"/>
        <v/>
      </c>
      <c r="M667" s="35">
        <f t="shared" si="172"/>
        <v>5</v>
      </c>
      <c r="N667" s="35" t="str">
        <f t="shared" si="173"/>
        <v/>
      </c>
      <c r="O667" s="297">
        <f t="shared" si="174"/>
        <v>5</v>
      </c>
      <c r="Q667" s="35" t="str">
        <f t="shared" si="175"/>
        <v>01</v>
      </c>
      <c r="R667" s="290" t="str">
        <f t="shared" si="176"/>
        <v>D.1.01</v>
      </c>
      <c r="AB667" s="35" t="s">
        <v>126</v>
      </c>
      <c r="AC667" s="35">
        <f t="shared" si="167"/>
        <v>3</v>
      </c>
    </row>
    <row r="668" spans="1:29" ht="15" customHeight="1" x14ac:dyDescent="0.35">
      <c r="A668" s="35">
        <v>670</v>
      </c>
      <c r="B668" s="290" t="str">
        <f t="shared" si="166"/>
        <v>D.1</v>
      </c>
      <c r="C668" s="35" t="s">
        <v>126</v>
      </c>
      <c r="D668" s="35">
        <v>1</v>
      </c>
      <c r="G668" s="318" t="s">
        <v>492</v>
      </c>
      <c r="H668" s="301">
        <v>3</v>
      </c>
      <c r="I668" s="297" t="str">
        <f t="shared" si="168"/>
        <v/>
      </c>
      <c r="J668" s="35">
        <f t="shared" si="169"/>
        <v>2</v>
      </c>
      <c r="K668" s="35" t="str">
        <f t="shared" si="170"/>
        <v/>
      </c>
      <c r="L668" s="35" t="str">
        <f t="shared" si="171"/>
        <v/>
      </c>
      <c r="M668" s="35" t="str">
        <f t="shared" si="172"/>
        <v/>
      </c>
      <c r="N668" s="35" t="str">
        <f t="shared" si="173"/>
        <v/>
      </c>
      <c r="O668" s="297">
        <f t="shared" si="174"/>
        <v>2</v>
      </c>
      <c r="Q668" s="35" t="str">
        <f t="shared" si="175"/>
        <v/>
      </c>
      <c r="R668" s="290" t="str">
        <f t="shared" si="176"/>
        <v>D.1</v>
      </c>
      <c r="AB668" s="35" t="s">
        <v>126</v>
      </c>
      <c r="AC668" s="35">
        <f t="shared" si="167"/>
        <v>3</v>
      </c>
    </row>
    <row r="669" spans="1:29" ht="15" customHeight="1" x14ac:dyDescent="0.35">
      <c r="A669" s="35">
        <v>671</v>
      </c>
      <c r="B669" s="290" t="str">
        <f t="shared" si="166"/>
        <v>D.1</v>
      </c>
      <c r="C669" s="35" t="s">
        <v>126</v>
      </c>
      <c r="D669" s="35">
        <v>1</v>
      </c>
      <c r="G669" s="318" t="s">
        <v>493</v>
      </c>
      <c r="H669" s="301">
        <v>3</v>
      </c>
      <c r="I669" s="297" t="str">
        <f t="shared" si="168"/>
        <v/>
      </c>
      <c r="J669" s="35">
        <f t="shared" si="169"/>
        <v>2</v>
      </c>
      <c r="K669" s="35" t="str">
        <f t="shared" si="170"/>
        <v/>
      </c>
      <c r="L669" s="35" t="str">
        <f t="shared" si="171"/>
        <v/>
      </c>
      <c r="M669" s="35" t="str">
        <f t="shared" si="172"/>
        <v/>
      </c>
      <c r="N669" s="35" t="str">
        <f t="shared" si="173"/>
        <v/>
      </c>
      <c r="O669" s="297">
        <f t="shared" si="174"/>
        <v>2</v>
      </c>
      <c r="Q669" s="35" t="str">
        <f t="shared" si="175"/>
        <v/>
      </c>
      <c r="R669" s="290" t="str">
        <f t="shared" si="176"/>
        <v>D.1</v>
      </c>
      <c r="AB669" s="35" t="s">
        <v>126</v>
      </c>
      <c r="AC669" s="35">
        <f t="shared" si="167"/>
        <v>3</v>
      </c>
    </row>
    <row r="670" spans="1:29" ht="15" customHeight="1" x14ac:dyDescent="0.35">
      <c r="A670" s="35">
        <v>672</v>
      </c>
      <c r="B670" s="290" t="str">
        <f t="shared" si="166"/>
        <v>D.1</v>
      </c>
      <c r="C670" s="35" t="s">
        <v>126</v>
      </c>
      <c r="D670" s="35">
        <v>1</v>
      </c>
      <c r="G670" s="318" t="s">
        <v>494</v>
      </c>
      <c r="H670" s="301">
        <v>3</v>
      </c>
      <c r="I670" s="297" t="str">
        <f t="shared" si="168"/>
        <v/>
      </c>
      <c r="J670" s="35">
        <f t="shared" si="169"/>
        <v>2</v>
      </c>
      <c r="K670" s="35" t="str">
        <f t="shared" si="170"/>
        <v/>
      </c>
      <c r="L670" s="35" t="str">
        <f t="shared" si="171"/>
        <v/>
      </c>
      <c r="M670" s="35" t="str">
        <f t="shared" si="172"/>
        <v/>
      </c>
      <c r="N670" s="35" t="str">
        <f t="shared" si="173"/>
        <v/>
      </c>
      <c r="O670" s="297">
        <f t="shared" si="174"/>
        <v>2</v>
      </c>
      <c r="Q670" s="35" t="str">
        <f t="shared" si="175"/>
        <v/>
      </c>
      <c r="R670" s="290" t="str">
        <f t="shared" si="176"/>
        <v>D.1</v>
      </c>
      <c r="AB670" s="35" t="s">
        <v>126</v>
      </c>
      <c r="AC670" s="35">
        <f t="shared" si="167"/>
        <v>3</v>
      </c>
    </row>
    <row r="671" spans="1:29" ht="15" customHeight="1" x14ac:dyDescent="0.35">
      <c r="A671" s="35">
        <v>673</v>
      </c>
      <c r="B671" s="290" t="str">
        <f t="shared" si="166"/>
        <v>D.1</v>
      </c>
      <c r="C671" s="35" t="s">
        <v>126</v>
      </c>
      <c r="D671" s="35">
        <v>1</v>
      </c>
      <c r="G671" s="318" t="s">
        <v>495</v>
      </c>
      <c r="H671" s="301">
        <v>3</v>
      </c>
      <c r="I671" s="297" t="str">
        <f t="shared" si="168"/>
        <v/>
      </c>
      <c r="J671" s="35">
        <f t="shared" si="169"/>
        <v>2</v>
      </c>
      <c r="K671" s="35" t="str">
        <f t="shared" si="170"/>
        <v/>
      </c>
      <c r="L671" s="35" t="str">
        <f t="shared" si="171"/>
        <v/>
      </c>
      <c r="M671" s="35" t="str">
        <f t="shared" si="172"/>
        <v/>
      </c>
      <c r="N671" s="35" t="str">
        <f t="shared" si="173"/>
        <v/>
      </c>
      <c r="O671" s="297">
        <f t="shared" si="174"/>
        <v>2</v>
      </c>
      <c r="Q671" s="35" t="str">
        <f t="shared" si="175"/>
        <v/>
      </c>
      <c r="R671" s="290" t="str">
        <f t="shared" si="176"/>
        <v>D.1</v>
      </c>
      <c r="AB671" s="35" t="s">
        <v>126</v>
      </c>
      <c r="AC671" s="35">
        <f t="shared" si="167"/>
        <v>3</v>
      </c>
    </row>
    <row r="672" spans="1:29" ht="15" customHeight="1" x14ac:dyDescent="0.35">
      <c r="A672" s="35">
        <v>674</v>
      </c>
      <c r="B672" s="290" t="str">
        <f t="shared" si="166"/>
        <v>D.1.02</v>
      </c>
      <c r="C672" s="35" t="s">
        <v>126</v>
      </c>
      <c r="D672" s="35">
        <v>1</v>
      </c>
      <c r="E672" s="35">
        <v>2</v>
      </c>
      <c r="G672" s="319" t="s">
        <v>605</v>
      </c>
      <c r="H672" s="301">
        <v>3</v>
      </c>
      <c r="I672" s="297" t="str">
        <f t="shared" si="168"/>
        <v/>
      </c>
      <c r="J672" s="35" t="str">
        <f t="shared" si="169"/>
        <v/>
      </c>
      <c r="K672" s="35" t="str">
        <f t="shared" si="170"/>
        <v/>
      </c>
      <c r="L672" s="35" t="str">
        <f t="shared" si="171"/>
        <v/>
      </c>
      <c r="M672" s="35">
        <f t="shared" si="172"/>
        <v>5</v>
      </c>
      <c r="N672" s="35" t="str">
        <f t="shared" si="173"/>
        <v/>
      </c>
      <c r="O672" s="297">
        <f t="shared" si="174"/>
        <v>5</v>
      </c>
      <c r="Q672" s="35" t="str">
        <f t="shared" si="175"/>
        <v>02</v>
      </c>
      <c r="R672" s="290" t="str">
        <f t="shared" si="176"/>
        <v>D.1.02</v>
      </c>
      <c r="AB672" s="35" t="s">
        <v>126</v>
      </c>
      <c r="AC672" s="35">
        <f t="shared" si="167"/>
        <v>3</v>
      </c>
    </row>
    <row r="673" spans="1:29" ht="15" customHeight="1" x14ac:dyDescent="0.35">
      <c r="A673" s="35">
        <v>675</v>
      </c>
      <c r="B673" s="290" t="str">
        <f t="shared" si="166"/>
        <v>D.1.03</v>
      </c>
      <c r="C673" s="35" t="s">
        <v>126</v>
      </c>
      <c r="D673" s="35">
        <v>1</v>
      </c>
      <c r="E673" s="35">
        <v>3</v>
      </c>
      <c r="G673" s="319" t="s">
        <v>501</v>
      </c>
      <c r="H673" s="301">
        <v>3</v>
      </c>
      <c r="I673" s="297" t="str">
        <f t="shared" si="168"/>
        <v/>
      </c>
      <c r="J673" s="35" t="str">
        <f t="shared" si="169"/>
        <v/>
      </c>
      <c r="K673" s="35" t="str">
        <f t="shared" si="170"/>
        <v/>
      </c>
      <c r="L673" s="35" t="str">
        <f t="shared" si="171"/>
        <v/>
      </c>
      <c r="M673" s="35">
        <f t="shared" si="172"/>
        <v>5</v>
      </c>
      <c r="N673" s="35" t="str">
        <f t="shared" si="173"/>
        <v/>
      </c>
      <c r="O673" s="297">
        <f t="shared" si="174"/>
        <v>5</v>
      </c>
      <c r="Q673" s="35" t="str">
        <f t="shared" si="175"/>
        <v>03</v>
      </c>
      <c r="R673" s="290" t="str">
        <f t="shared" si="176"/>
        <v>D.1.03</v>
      </c>
      <c r="AB673" s="35" t="s">
        <v>126</v>
      </c>
      <c r="AC673" s="35">
        <f t="shared" si="167"/>
        <v>3</v>
      </c>
    </row>
    <row r="674" spans="1:29" ht="15" customHeight="1" x14ac:dyDescent="0.35">
      <c r="A674" s="35">
        <v>676</v>
      </c>
      <c r="B674" s="290" t="str">
        <f t="shared" si="166"/>
        <v>D.1.04</v>
      </c>
      <c r="C674" s="35" t="s">
        <v>126</v>
      </c>
      <c r="D674" s="35">
        <v>1</v>
      </c>
      <c r="E674" s="35">
        <v>4</v>
      </c>
      <c r="G674" s="319" t="s">
        <v>606</v>
      </c>
      <c r="H674" s="301">
        <v>3</v>
      </c>
      <c r="I674" s="297" t="str">
        <f t="shared" si="168"/>
        <v/>
      </c>
      <c r="J674" s="35" t="str">
        <f t="shared" si="169"/>
        <v/>
      </c>
      <c r="K674" s="35" t="str">
        <f t="shared" si="170"/>
        <v/>
      </c>
      <c r="L674" s="35" t="str">
        <f t="shared" si="171"/>
        <v/>
      </c>
      <c r="M674" s="35">
        <f t="shared" si="172"/>
        <v>5</v>
      </c>
      <c r="N674" s="35" t="str">
        <f t="shared" si="173"/>
        <v/>
      </c>
      <c r="O674" s="297">
        <f t="shared" si="174"/>
        <v>5</v>
      </c>
      <c r="Q674" s="35" t="str">
        <f t="shared" si="175"/>
        <v>04</v>
      </c>
      <c r="R674" s="290" t="str">
        <f t="shared" si="176"/>
        <v>D.1.04</v>
      </c>
      <c r="AB674" s="35" t="s">
        <v>126</v>
      </c>
      <c r="AC674" s="35">
        <f t="shared" si="167"/>
        <v>3</v>
      </c>
    </row>
    <row r="675" spans="1:29" ht="15" customHeight="1" x14ac:dyDescent="0.35">
      <c r="A675" s="35">
        <v>677</v>
      </c>
      <c r="B675" s="290" t="str">
        <f t="shared" si="166"/>
        <v>D.1.05</v>
      </c>
      <c r="C675" s="35" t="s">
        <v>126</v>
      </c>
      <c r="D675" s="35">
        <v>1</v>
      </c>
      <c r="E675" s="35">
        <v>5</v>
      </c>
      <c r="G675" s="319" t="s">
        <v>607</v>
      </c>
      <c r="H675" s="301">
        <v>3</v>
      </c>
      <c r="I675" s="297" t="str">
        <f t="shared" si="168"/>
        <v/>
      </c>
      <c r="J675" s="35" t="str">
        <f t="shared" si="169"/>
        <v/>
      </c>
      <c r="K675" s="35" t="str">
        <f t="shared" si="170"/>
        <v/>
      </c>
      <c r="L675" s="35" t="str">
        <f t="shared" si="171"/>
        <v/>
      </c>
      <c r="M675" s="35">
        <f t="shared" si="172"/>
        <v>5</v>
      </c>
      <c r="N675" s="35" t="str">
        <f t="shared" si="173"/>
        <v/>
      </c>
      <c r="O675" s="297">
        <f t="shared" si="174"/>
        <v>5</v>
      </c>
      <c r="Q675" s="35" t="str">
        <f t="shared" si="175"/>
        <v>05</v>
      </c>
      <c r="R675" s="290" t="str">
        <f t="shared" si="176"/>
        <v>D.1.05</v>
      </c>
      <c r="AB675" s="35" t="s">
        <v>126</v>
      </c>
      <c r="AC675" s="35">
        <f t="shared" si="167"/>
        <v>3</v>
      </c>
    </row>
    <row r="676" spans="1:29" ht="15" customHeight="1" x14ac:dyDescent="0.35">
      <c r="A676" s="35">
        <v>678</v>
      </c>
      <c r="B676" s="290" t="str">
        <f t="shared" si="166"/>
        <v>D.1.06</v>
      </c>
      <c r="C676" s="35" t="s">
        <v>126</v>
      </c>
      <c r="D676" s="35">
        <v>1</v>
      </c>
      <c r="E676" s="35">
        <v>6</v>
      </c>
      <c r="G676" s="319" t="s">
        <v>608</v>
      </c>
      <c r="H676" s="301">
        <v>3</v>
      </c>
      <c r="I676" s="297" t="str">
        <f t="shared" si="168"/>
        <v/>
      </c>
      <c r="J676" s="35" t="str">
        <f t="shared" si="169"/>
        <v/>
      </c>
      <c r="K676" s="35" t="str">
        <f t="shared" si="170"/>
        <v/>
      </c>
      <c r="L676" s="35" t="str">
        <f t="shared" si="171"/>
        <v/>
      </c>
      <c r="M676" s="35">
        <f t="shared" si="172"/>
        <v>5</v>
      </c>
      <c r="N676" s="35" t="str">
        <f t="shared" si="173"/>
        <v/>
      </c>
      <c r="O676" s="297">
        <f t="shared" si="174"/>
        <v>5</v>
      </c>
      <c r="Q676" s="35" t="str">
        <f t="shared" si="175"/>
        <v>06</v>
      </c>
      <c r="R676" s="290" t="str">
        <f t="shared" si="176"/>
        <v>D.1.06</v>
      </c>
      <c r="AB676" s="35" t="s">
        <v>126</v>
      </c>
      <c r="AC676" s="35">
        <f t="shared" si="167"/>
        <v>3</v>
      </c>
    </row>
    <row r="677" spans="1:29" ht="15" customHeight="1" x14ac:dyDescent="0.35">
      <c r="A677" s="35">
        <v>679</v>
      </c>
      <c r="B677" s="290" t="str">
        <f t="shared" si="166"/>
        <v>D.1</v>
      </c>
      <c r="C677" s="35" t="s">
        <v>126</v>
      </c>
      <c r="D677" s="35">
        <v>1</v>
      </c>
      <c r="G677" s="319" t="s">
        <v>496</v>
      </c>
      <c r="H677" s="301">
        <v>3</v>
      </c>
      <c r="I677" s="297" t="str">
        <f t="shared" si="168"/>
        <v/>
      </c>
      <c r="J677" s="35">
        <f t="shared" si="169"/>
        <v>2</v>
      </c>
      <c r="K677" s="35" t="str">
        <f t="shared" si="170"/>
        <v/>
      </c>
      <c r="L677" s="35" t="str">
        <f t="shared" si="171"/>
        <v/>
      </c>
      <c r="M677" s="35" t="str">
        <f t="shared" si="172"/>
        <v/>
      </c>
      <c r="N677" s="35" t="str">
        <f t="shared" si="173"/>
        <v/>
      </c>
      <c r="O677" s="297">
        <f t="shared" si="174"/>
        <v>2</v>
      </c>
      <c r="Q677" s="35" t="str">
        <f t="shared" si="175"/>
        <v/>
      </c>
      <c r="R677" s="290" t="str">
        <f t="shared" si="176"/>
        <v>D.1</v>
      </c>
      <c r="AB677" s="35" t="s">
        <v>126</v>
      </c>
      <c r="AC677" s="35">
        <f t="shared" si="167"/>
        <v>3</v>
      </c>
    </row>
    <row r="678" spans="1:29" ht="15" customHeight="1" x14ac:dyDescent="0.35">
      <c r="A678" s="35">
        <v>680</v>
      </c>
      <c r="B678" s="290" t="str">
        <f t="shared" si="166"/>
        <v>D.1</v>
      </c>
      <c r="C678" s="35" t="s">
        <v>126</v>
      </c>
      <c r="D678" s="35">
        <v>1</v>
      </c>
      <c r="G678" s="319" t="s">
        <v>497</v>
      </c>
      <c r="H678" s="301">
        <v>3</v>
      </c>
      <c r="I678" s="297" t="str">
        <f t="shared" si="168"/>
        <v/>
      </c>
      <c r="J678" s="35">
        <f t="shared" si="169"/>
        <v>2</v>
      </c>
      <c r="K678" s="35" t="str">
        <f t="shared" si="170"/>
        <v/>
      </c>
      <c r="L678" s="35" t="str">
        <f t="shared" si="171"/>
        <v/>
      </c>
      <c r="M678" s="35" t="str">
        <f t="shared" si="172"/>
        <v/>
      </c>
      <c r="N678" s="35" t="str">
        <f t="shared" si="173"/>
        <v/>
      </c>
      <c r="O678" s="297">
        <f t="shared" si="174"/>
        <v>2</v>
      </c>
      <c r="Q678" s="35" t="str">
        <f t="shared" si="175"/>
        <v/>
      </c>
      <c r="R678" s="290" t="str">
        <f t="shared" si="176"/>
        <v>D.1</v>
      </c>
      <c r="AB678" s="35" t="s">
        <v>126</v>
      </c>
      <c r="AC678" s="35">
        <f t="shared" si="167"/>
        <v>3</v>
      </c>
    </row>
    <row r="679" spans="1:29" ht="15" customHeight="1" x14ac:dyDescent="0.35">
      <c r="A679" s="35">
        <v>681</v>
      </c>
      <c r="B679" s="290" t="str">
        <f t="shared" si="166"/>
        <v>D.1</v>
      </c>
      <c r="C679" s="35" t="s">
        <v>126</v>
      </c>
      <c r="D679" s="35">
        <v>1</v>
      </c>
      <c r="G679" s="319" t="s">
        <v>498</v>
      </c>
      <c r="H679" s="301">
        <v>3</v>
      </c>
      <c r="I679" s="297" t="str">
        <f t="shared" si="168"/>
        <v/>
      </c>
      <c r="J679" s="35">
        <f t="shared" si="169"/>
        <v>2</v>
      </c>
      <c r="K679" s="35" t="str">
        <f t="shared" si="170"/>
        <v/>
      </c>
      <c r="L679" s="35" t="str">
        <f t="shared" si="171"/>
        <v/>
      </c>
      <c r="M679" s="35" t="str">
        <f t="shared" si="172"/>
        <v/>
      </c>
      <c r="N679" s="35" t="str">
        <f t="shared" si="173"/>
        <v/>
      </c>
      <c r="O679" s="297">
        <f t="shared" si="174"/>
        <v>2</v>
      </c>
      <c r="Q679" s="35" t="str">
        <f t="shared" si="175"/>
        <v/>
      </c>
      <c r="R679" s="290" t="str">
        <f t="shared" si="176"/>
        <v>D.1</v>
      </c>
      <c r="AB679" s="35" t="s">
        <v>126</v>
      </c>
      <c r="AC679" s="35">
        <f t="shared" si="167"/>
        <v>3</v>
      </c>
    </row>
    <row r="680" spans="1:29" ht="15" customHeight="1" x14ac:dyDescent="0.35">
      <c r="A680" s="35">
        <v>682</v>
      </c>
      <c r="B680" s="290" t="str">
        <f t="shared" si="166"/>
        <v>D.1</v>
      </c>
      <c r="C680" s="35" t="s">
        <v>126</v>
      </c>
      <c r="D680" s="35">
        <v>1</v>
      </c>
      <c r="G680" s="319" t="s">
        <v>499</v>
      </c>
      <c r="H680" s="301">
        <v>3</v>
      </c>
      <c r="I680" s="297" t="str">
        <f t="shared" si="168"/>
        <v/>
      </c>
      <c r="J680" s="35">
        <f t="shared" si="169"/>
        <v>2</v>
      </c>
      <c r="K680" s="35" t="str">
        <f t="shared" si="170"/>
        <v/>
      </c>
      <c r="L680" s="35" t="str">
        <f t="shared" si="171"/>
        <v/>
      </c>
      <c r="M680" s="35" t="str">
        <f t="shared" si="172"/>
        <v/>
      </c>
      <c r="N680" s="35" t="str">
        <f t="shared" si="173"/>
        <v/>
      </c>
      <c r="O680" s="297">
        <f t="shared" si="174"/>
        <v>2</v>
      </c>
      <c r="Q680" s="35" t="str">
        <f t="shared" si="175"/>
        <v/>
      </c>
      <c r="R680" s="290" t="str">
        <f t="shared" si="176"/>
        <v>D.1</v>
      </c>
      <c r="AB680" s="35" t="s">
        <v>126</v>
      </c>
      <c r="AC680" s="35">
        <f t="shared" si="167"/>
        <v>3</v>
      </c>
    </row>
    <row r="681" spans="1:29" ht="15" customHeight="1" x14ac:dyDescent="0.35">
      <c r="A681" s="35">
        <v>683</v>
      </c>
      <c r="B681" s="290" t="str">
        <f t="shared" si="166"/>
        <v>D.1</v>
      </c>
      <c r="C681" s="35" t="s">
        <v>126</v>
      </c>
      <c r="D681" s="35">
        <v>1</v>
      </c>
      <c r="G681" s="319" t="s">
        <v>500</v>
      </c>
      <c r="H681" s="301">
        <v>3</v>
      </c>
      <c r="I681" s="297" t="str">
        <f t="shared" si="168"/>
        <v/>
      </c>
      <c r="J681" s="35">
        <f t="shared" si="169"/>
        <v>2</v>
      </c>
      <c r="K681" s="35" t="str">
        <f t="shared" si="170"/>
        <v/>
      </c>
      <c r="L681" s="35" t="str">
        <f t="shared" si="171"/>
        <v/>
      </c>
      <c r="M681" s="35" t="str">
        <f t="shared" si="172"/>
        <v/>
      </c>
      <c r="N681" s="35" t="str">
        <f t="shared" si="173"/>
        <v/>
      </c>
      <c r="O681" s="297">
        <f t="shared" si="174"/>
        <v>2</v>
      </c>
      <c r="Q681" s="35" t="str">
        <f t="shared" si="175"/>
        <v/>
      </c>
      <c r="R681" s="290" t="str">
        <f t="shared" si="176"/>
        <v>D.1</v>
      </c>
      <c r="AB681" s="35" t="s">
        <v>126</v>
      </c>
      <c r="AC681" s="35">
        <f t="shared" si="167"/>
        <v>3</v>
      </c>
    </row>
    <row r="682" spans="1:29" ht="15" customHeight="1" x14ac:dyDescent="0.35">
      <c r="A682" s="35">
        <v>684</v>
      </c>
      <c r="B682" s="290" t="str">
        <f t="shared" si="166"/>
        <v>D.1</v>
      </c>
      <c r="C682" s="35" t="s">
        <v>126</v>
      </c>
      <c r="D682" s="35">
        <v>1</v>
      </c>
      <c r="G682" s="319" t="s">
        <v>501</v>
      </c>
      <c r="H682" s="301">
        <v>3</v>
      </c>
      <c r="I682" s="297" t="str">
        <f t="shared" si="168"/>
        <v/>
      </c>
      <c r="J682" s="35">
        <f t="shared" si="169"/>
        <v>2</v>
      </c>
      <c r="K682" s="35" t="str">
        <f t="shared" si="170"/>
        <v/>
      </c>
      <c r="L682" s="35" t="str">
        <f t="shared" si="171"/>
        <v/>
      </c>
      <c r="M682" s="35" t="str">
        <f t="shared" si="172"/>
        <v/>
      </c>
      <c r="N682" s="35" t="str">
        <f t="shared" si="173"/>
        <v/>
      </c>
      <c r="O682" s="297">
        <f t="shared" si="174"/>
        <v>2</v>
      </c>
      <c r="Q682" s="35" t="str">
        <f t="shared" si="175"/>
        <v/>
      </c>
      <c r="R682" s="290" t="str">
        <f t="shared" si="176"/>
        <v>D.1</v>
      </c>
      <c r="AB682" s="35" t="s">
        <v>126</v>
      </c>
      <c r="AC682" s="35">
        <f t="shared" si="167"/>
        <v>3</v>
      </c>
    </row>
    <row r="683" spans="1:29" ht="15" customHeight="1" x14ac:dyDescent="0.35">
      <c r="A683" s="35">
        <v>685</v>
      </c>
      <c r="B683" s="290" t="str">
        <f t="shared" si="166"/>
        <v>D.2</v>
      </c>
      <c r="C683" s="35" t="s">
        <v>126</v>
      </c>
      <c r="D683" s="35">
        <v>2</v>
      </c>
      <c r="G683" s="313" t="s">
        <v>502</v>
      </c>
      <c r="H683" s="301">
        <v>3</v>
      </c>
      <c r="I683" s="297" t="str">
        <f t="shared" si="168"/>
        <v/>
      </c>
      <c r="J683" s="35">
        <f t="shared" si="169"/>
        <v>2</v>
      </c>
      <c r="K683" s="35" t="str">
        <f t="shared" si="170"/>
        <v/>
      </c>
      <c r="L683" s="35" t="str">
        <f t="shared" si="171"/>
        <v/>
      </c>
      <c r="M683" s="35" t="str">
        <f t="shared" si="172"/>
        <v/>
      </c>
      <c r="N683" s="35" t="str">
        <f t="shared" si="173"/>
        <v/>
      </c>
      <c r="O683" s="297">
        <f t="shared" si="174"/>
        <v>2</v>
      </c>
      <c r="Q683" s="35" t="str">
        <f t="shared" si="175"/>
        <v/>
      </c>
      <c r="R683" s="290" t="str">
        <f t="shared" si="176"/>
        <v>D.2</v>
      </c>
      <c r="AB683" s="35" t="s">
        <v>126</v>
      </c>
      <c r="AC683" s="35">
        <f t="shared" si="167"/>
        <v>3</v>
      </c>
    </row>
    <row r="684" spans="1:29" ht="15" customHeight="1" x14ac:dyDescent="0.35">
      <c r="A684" s="35">
        <v>686</v>
      </c>
      <c r="B684" s="290" t="str">
        <f t="shared" si="166"/>
        <v/>
      </c>
      <c r="F684" s="35" t="s">
        <v>184</v>
      </c>
      <c r="G684" s="274" t="s">
        <v>609</v>
      </c>
      <c r="H684" s="301">
        <v>3</v>
      </c>
      <c r="I684" s="297" t="str">
        <f t="shared" si="168"/>
        <v/>
      </c>
      <c r="J684" s="35" t="str">
        <f t="shared" si="169"/>
        <v/>
      </c>
      <c r="K684" s="35">
        <f t="shared" si="170"/>
        <v>3</v>
      </c>
      <c r="L684" s="35" t="str">
        <f t="shared" si="171"/>
        <v/>
      </c>
      <c r="M684" s="35" t="str">
        <f t="shared" si="172"/>
        <v/>
      </c>
      <c r="N684" s="35" t="str">
        <f t="shared" si="173"/>
        <v/>
      </c>
      <c r="O684" s="297">
        <f t="shared" si="174"/>
        <v>3</v>
      </c>
      <c r="Q684" s="35" t="str">
        <f t="shared" si="175"/>
        <v/>
      </c>
      <c r="R684" s="290" t="str">
        <f t="shared" si="176"/>
        <v/>
      </c>
      <c r="AB684" s="35" t="s">
        <v>126</v>
      </c>
      <c r="AC684" s="35">
        <f t="shared" si="167"/>
        <v>3</v>
      </c>
    </row>
    <row r="685" spans="1:29" ht="15" customHeight="1" x14ac:dyDescent="0.35">
      <c r="A685" s="35">
        <v>687</v>
      </c>
      <c r="B685" s="290" t="str">
        <f t="shared" si="166"/>
        <v>D.2.01</v>
      </c>
      <c r="C685" s="35" t="s">
        <v>126</v>
      </c>
      <c r="D685" s="35">
        <v>2</v>
      </c>
      <c r="E685" s="35">
        <v>1</v>
      </c>
      <c r="G685" s="320" t="s">
        <v>610</v>
      </c>
      <c r="H685" s="301">
        <v>3</v>
      </c>
      <c r="I685" s="297" t="str">
        <f t="shared" si="168"/>
        <v/>
      </c>
      <c r="J685" s="35" t="str">
        <f t="shared" si="169"/>
        <v/>
      </c>
      <c r="K685" s="35" t="str">
        <f t="shared" si="170"/>
        <v/>
      </c>
      <c r="L685" s="35" t="str">
        <f t="shared" si="171"/>
        <v/>
      </c>
      <c r="M685" s="35">
        <f t="shared" si="172"/>
        <v>5</v>
      </c>
      <c r="N685" s="35" t="str">
        <f t="shared" si="173"/>
        <v/>
      </c>
      <c r="O685" s="297">
        <f t="shared" si="174"/>
        <v>5</v>
      </c>
      <c r="Q685" s="35" t="str">
        <f t="shared" si="175"/>
        <v>01</v>
      </c>
      <c r="R685" s="290" t="str">
        <f t="shared" si="176"/>
        <v>D.2.01</v>
      </c>
      <c r="AB685" s="35" t="s">
        <v>126</v>
      </c>
      <c r="AC685" s="35">
        <f t="shared" si="167"/>
        <v>3</v>
      </c>
    </row>
    <row r="686" spans="1:29" ht="15" customHeight="1" x14ac:dyDescent="0.35">
      <c r="A686" s="35">
        <v>688</v>
      </c>
      <c r="B686" s="290" t="str">
        <f t="shared" si="166"/>
        <v>D.2</v>
      </c>
      <c r="C686" s="35" t="s">
        <v>126</v>
      </c>
      <c r="D686" s="35">
        <v>2</v>
      </c>
      <c r="G686" s="321" t="s">
        <v>503</v>
      </c>
      <c r="H686" s="301">
        <v>3</v>
      </c>
      <c r="I686" s="297" t="str">
        <f t="shared" si="168"/>
        <v/>
      </c>
      <c r="J686" s="35">
        <f t="shared" si="169"/>
        <v>2</v>
      </c>
      <c r="K686" s="35" t="str">
        <f t="shared" si="170"/>
        <v/>
      </c>
      <c r="L686" s="35" t="str">
        <f t="shared" si="171"/>
        <v/>
      </c>
      <c r="M686" s="35" t="str">
        <f t="shared" si="172"/>
        <v/>
      </c>
      <c r="N686" s="35" t="str">
        <f t="shared" si="173"/>
        <v/>
      </c>
      <c r="O686" s="297">
        <f t="shared" si="174"/>
        <v>2</v>
      </c>
      <c r="Q686" s="35" t="str">
        <f t="shared" si="175"/>
        <v/>
      </c>
      <c r="R686" s="290" t="str">
        <f t="shared" si="176"/>
        <v>D.2</v>
      </c>
      <c r="AB686" s="35" t="s">
        <v>126</v>
      </c>
      <c r="AC686" s="35">
        <f t="shared" si="167"/>
        <v>3</v>
      </c>
    </row>
    <row r="687" spans="1:29" ht="15" customHeight="1" x14ac:dyDescent="0.35">
      <c r="A687" s="35">
        <v>689</v>
      </c>
      <c r="B687" s="290" t="str">
        <f t="shared" si="166"/>
        <v>D.2.02</v>
      </c>
      <c r="C687" s="35" t="s">
        <v>126</v>
      </c>
      <c r="D687" s="35">
        <v>2</v>
      </c>
      <c r="E687" s="35">
        <v>2</v>
      </c>
      <c r="G687" s="320" t="s">
        <v>611</v>
      </c>
      <c r="H687" s="301">
        <v>3</v>
      </c>
      <c r="I687" s="297" t="str">
        <f t="shared" si="168"/>
        <v/>
      </c>
      <c r="J687" s="35" t="str">
        <f t="shared" si="169"/>
        <v/>
      </c>
      <c r="K687" s="35" t="str">
        <f t="shared" si="170"/>
        <v/>
      </c>
      <c r="L687" s="35" t="str">
        <f t="shared" si="171"/>
        <v/>
      </c>
      <c r="M687" s="35">
        <f t="shared" si="172"/>
        <v>5</v>
      </c>
      <c r="N687" s="35" t="str">
        <f t="shared" si="173"/>
        <v/>
      </c>
      <c r="O687" s="297">
        <f t="shared" si="174"/>
        <v>5</v>
      </c>
      <c r="Q687" s="35" t="str">
        <f t="shared" si="175"/>
        <v>02</v>
      </c>
      <c r="R687" s="290" t="str">
        <f t="shared" si="176"/>
        <v>D.2.02</v>
      </c>
      <c r="AB687" s="35" t="s">
        <v>126</v>
      </c>
      <c r="AC687" s="35">
        <f t="shared" si="167"/>
        <v>3</v>
      </c>
    </row>
    <row r="688" spans="1:29" ht="15" customHeight="1" x14ac:dyDescent="0.35">
      <c r="A688" s="35">
        <v>690</v>
      </c>
      <c r="B688" s="290" t="str">
        <f t="shared" si="166"/>
        <v>D.2</v>
      </c>
      <c r="C688" s="35" t="s">
        <v>126</v>
      </c>
      <c r="D688" s="35">
        <v>2</v>
      </c>
      <c r="G688" s="320" t="s">
        <v>504</v>
      </c>
      <c r="H688" s="301">
        <v>3</v>
      </c>
      <c r="I688" s="297" t="str">
        <f t="shared" si="168"/>
        <v/>
      </c>
      <c r="J688" s="35">
        <f t="shared" si="169"/>
        <v>2</v>
      </c>
      <c r="K688" s="35" t="str">
        <f t="shared" si="170"/>
        <v/>
      </c>
      <c r="L688" s="35" t="str">
        <f t="shared" si="171"/>
        <v/>
      </c>
      <c r="M688" s="35" t="str">
        <f t="shared" si="172"/>
        <v/>
      </c>
      <c r="N688" s="35" t="str">
        <f t="shared" si="173"/>
        <v/>
      </c>
      <c r="O688" s="297">
        <f t="shared" si="174"/>
        <v>2</v>
      </c>
      <c r="Q688" s="35" t="str">
        <f t="shared" si="175"/>
        <v/>
      </c>
      <c r="R688" s="290" t="str">
        <f t="shared" si="176"/>
        <v>D.2</v>
      </c>
      <c r="AB688" s="35" t="s">
        <v>126</v>
      </c>
      <c r="AC688" s="35">
        <f t="shared" si="167"/>
        <v>3</v>
      </c>
    </row>
    <row r="689" spans="1:29" ht="15" customHeight="1" x14ac:dyDescent="0.35">
      <c r="A689" s="35">
        <v>691</v>
      </c>
      <c r="B689" s="290" t="str">
        <f t="shared" si="166"/>
        <v>D.2</v>
      </c>
      <c r="C689" s="35" t="s">
        <v>126</v>
      </c>
      <c r="D689" s="35">
        <v>2</v>
      </c>
      <c r="G689" s="320" t="s">
        <v>505</v>
      </c>
      <c r="H689" s="301">
        <v>3</v>
      </c>
      <c r="I689" s="297" t="str">
        <f t="shared" si="168"/>
        <v/>
      </c>
      <c r="J689" s="35">
        <f t="shared" si="169"/>
        <v>2</v>
      </c>
      <c r="K689" s="35" t="str">
        <f t="shared" si="170"/>
        <v/>
      </c>
      <c r="L689" s="35" t="str">
        <f t="shared" si="171"/>
        <v/>
      </c>
      <c r="M689" s="35" t="str">
        <f t="shared" si="172"/>
        <v/>
      </c>
      <c r="N689" s="35" t="str">
        <f t="shared" si="173"/>
        <v/>
      </c>
      <c r="O689" s="297">
        <f t="shared" si="174"/>
        <v>2</v>
      </c>
      <c r="Q689" s="35" t="str">
        <f t="shared" si="175"/>
        <v/>
      </c>
      <c r="R689" s="290" t="str">
        <f t="shared" si="176"/>
        <v>D.2</v>
      </c>
      <c r="AB689" s="35" t="s">
        <v>126</v>
      </c>
      <c r="AC689" s="35">
        <f t="shared" si="167"/>
        <v>3</v>
      </c>
    </row>
    <row r="690" spans="1:29" ht="15" customHeight="1" x14ac:dyDescent="0.35">
      <c r="A690" s="35">
        <v>692</v>
      </c>
      <c r="B690" s="290" t="str">
        <f t="shared" si="166"/>
        <v>D.2</v>
      </c>
      <c r="C690" s="35" t="s">
        <v>126</v>
      </c>
      <c r="D690" s="35">
        <v>2</v>
      </c>
      <c r="G690" s="320" t="s">
        <v>506</v>
      </c>
      <c r="H690" s="301">
        <v>3</v>
      </c>
      <c r="I690" s="297" t="str">
        <f t="shared" si="168"/>
        <v/>
      </c>
      <c r="J690" s="35">
        <f t="shared" si="169"/>
        <v>2</v>
      </c>
      <c r="K690" s="35" t="str">
        <f t="shared" si="170"/>
        <v/>
      </c>
      <c r="L690" s="35" t="str">
        <f t="shared" si="171"/>
        <v/>
      </c>
      <c r="M690" s="35" t="str">
        <f t="shared" si="172"/>
        <v/>
      </c>
      <c r="N690" s="35" t="str">
        <f t="shared" si="173"/>
        <v/>
      </c>
      <c r="O690" s="297">
        <f t="shared" si="174"/>
        <v>2</v>
      </c>
      <c r="Q690" s="35" t="str">
        <f t="shared" si="175"/>
        <v/>
      </c>
      <c r="R690" s="290" t="str">
        <f t="shared" si="176"/>
        <v>D.2</v>
      </c>
      <c r="AB690" s="35" t="s">
        <v>126</v>
      </c>
      <c r="AC690" s="35">
        <f t="shared" si="167"/>
        <v>3</v>
      </c>
    </row>
    <row r="691" spans="1:29" ht="15" customHeight="1" x14ac:dyDescent="0.35">
      <c r="A691" s="35">
        <v>693</v>
      </c>
      <c r="B691" s="290" t="str">
        <f t="shared" si="166"/>
        <v>D.2</v>
      </c>
      <c r="C691" s="35" t="s">
        <v>126</v>
      </c>
      <c r="D691" s="35">
        <v>2</v>
      </c>
      <c r="G691" s="320" t="s">
        <v>507</v>
      </c>
      <c r="H691" s="301">
        <v>3</v>
      </c>
      <c r="I691" s="297" t="str">
        <f t="shared" si="168"/>
        <v/>
      </c>
      <c r="J691" s="35">
        <f t="shared" si="169"/>
        <v>2</v>
      </c>
      <c r="K691" s="35" t="str">
        <f t="shared" si="170"/>
        <v/>
      </c>
      <c r="L691" s="35" t="str">
        <f t="shared" si="171"/>
        <v/>
      </c>
      <c r="M691" s="35" t="str">
        <f t="shared" si="172"/>
        <v/>
      </c>
      <c r="N691" s="35" t="str">
        <f t="shared" si="173"/>
        <v/>
      </c>
      <c r="O691" s="297">
        <f t="shared" si="174"/>
        <v>2</v>
      </c>
      <c r="Q691" s="35" t="str">
        <f t="shared" si="175"/>
        <v/>
      </c>
      <c r="R691" s="290" t="str">
        <f t="shared" si="176"/>
        <v>D.2</v>
      </c>
      <c r="AB691" s="35" t="s">
        <v>126</v>
      </c>
      <c r="AC691" s="35">
        <f t="shared" si="167"/>
        <v>3</v>
      </c>
    </row>
    <row r="692" spans="1:29" ht="15" customHeight="1" x14ac:dyDescent="0.35">
      <c r="A692" s="35">
        <v>694</v>
      </c>
      <c r="B692" s="290" t="str">
        <f t="shared" si="166"/>
        <v>D.2</v>
      </c>
      <c r="C692" s="35" t="s">
        <v>126</v>
      </c>
      <c r="D692" s="35">
        <v>2</v>
      </c>
      <c r="G692" s="320" t="s">
        <v>508</v>
      </c>
      <c r="H692" s="301">
        <v>3</v>
      </c>
      <c r="I692" s="297" t="str">
        <f t="shared" ref="I692:I718" si="177">IF(AND(LEN(C692)=1,LEN(D692)=0),1,"")</f>
        <v/>
      </c>
      <c r="J692" s="35">
        <f t="shared" ref="J692:J718" si="178">IF(AND(LEN(C692)=1,LEN(D692)=1,LEN(E692)=0,LEN(F692)=0),2,"")</f>
        <v>2</v>
      </c>
      <c r="K692" s="35" t="str">
        <f t="shared" ref="K692:K718" si="179">IF(AND(LEN(C692)=0,LEN(E692)=0),3,"")</f>
        <v/>
      </c>
      <c r="L692" s="35" t="str">
        <f t="shared" ref="L692:L718" si="180">IF(AND(LEN(C692)&gt;0,LEN(D692&gt;0),LEN(E692)&gt;0,LEN(F692)=0,H692="N/A"),4,"")</f>
        <v/>
      </c>
      <c r="M692" s="35" t="str">
        <f t="shared" ref="M692:M718" si="181">IF(AND(LEN(C692)&gt;0,LEN(D692&gt;0),LEN(E692)&gt;0,LEN(F692)=0,H692&gt;0,H692&lt;6),5,"")</f>
        <v/>
      </c>
      <c r="N692" s="35" t="str">
        <f t="shared" ref="N692:N718" si="182">IF(AND(LEN(C692)&gt;0,LEN(D692&gt;0),LEN(E692)&gt;0,LEN(F692)&gt;0,H692&gt;0,H692&lt;6),6,"")</f>
        <v/>
      </c>
      <c r="O692" s="297">
        <f t="shared" ref="O692:O718" si="183">SUM(I692:N692)</f>
        <v>2</v>
      </c>
      <c r="Q692" s="35" t="str">
        <f t="shared" ref="Q692:Q718" si="184">IF(LEN(E692)&gt;0,TEXT(E692,"00"),"")</f>
        <v/>
      </c>
      <c r="R692" s="290" t="str">
        <f t="shared" ref="R692:R718" si="185">IF(O692=1,C692,IF(O692=2,C692&amp;"."&amp;D692,IF(O692=3,"",IF(O692=4,C692&amp;"."&amp;D692&amp;"."&amp;Q692,IF(O692=5,C692&amp;"."&amp;D692&amp;"."&amp;Q692,IF(O692=6,C692&amp;"."&amp;D692&amp;"."&amp;Q692&amp;F692,""))))))</f>
        <v>D.2</v>
      </c>
      <c r="AB692" s="35" t="s">
        <v>126</v>
      </c>
      <c r="AC692" s="35">
        <f t="shared" si="167"/>
        <v>3</v>
      </c>
    </row>
    <row r="693" spans="1:29" ht="15" customHeight="1" x14ac:dyDescent="0.35">
      <c r="A693" s="35">
        <v>695</v>
      </c>
      <c r="B693" s="290" t="str">
        <f t="shared" si="166"/>
        <v>D.3</v>
      </c>
      <c r="C693" s="35" t="s">
        <v>126</v>
      </c>
      <c r="D693" s="35">
        <v>3</v>
      </c>
      <c r="G693" s="313" t="s">
        <v>509</v>
      </c>
      <c r="H693" s="301">
        <v>3</v>
      </c>
      <c r="I693" s="297" t="str">
        <f t="shared" si="177"/>
        <v/>
      </c>
      <c r="J693" s="35">
        <f t="shared" si="178"/>
        <v>2</v>
      </c>
      <c r="K693" s="35" t="str">
        <f t="shared" si="179"/>
        <v/>
      </c>
      <c r="L693" s="35" t="str">
        <f t="shared" si="180"/>
        <v/>
      </c>
      <c r="M693" s="35" t="str">
        <f t="shared" si="181"/>
        <v/>
      </c>
      <c r="N693" s="35" t="str">
        <f t="shared" si="182"/>
        <v/>
      </c>
      <c r="O693" s="297">
        <f t="shared" si="183"/>
        <v>2</v>
      </c>
      <c r="Q693" s="35" t="str">
        <f t="shared" si="184"/>
        <v/>
      </c>
      <c r="R693" s="290" t="str">
        <f t="shared" si="185"/>
        <v>D.3</v>
      </c>
      <c r="AB693" s="35" t="s">
        <v>126</v>
      </c>
      <c r="AC693" s="35">
        <f t="shared" si="167"/>
        <v>3</v>
      </c>
    </row>
    <row r="694" spans="1:29" ht="15" customHeight="1" x14ac:dyDescent="0.35">
      <c r="A694" s="35">
        <v>696</v>
      </c>
      <c r="B694" s="290" t="str">
        <f t="shared" si="166"/>
        <v/>
      </c>
      <c r="F694" s="35" t="s">
        <v>184</v>
      </c>
      <c r="G694" s="270" t="s">
        <v>510</v>
      </c>
      <c r="H694" s="301">
        <v>3</v>
      </c>
      <c r="I694" s="297" t="str">
        <f t="shared" si="177"/>
        <v/>
      </c>
      <c r="J694" s="35" t="str">
        <f t="shared" si="178"/>
        <v/>
      </c>
      <c r="K694" s="35">
        <f t="shared" si="179"/>
        <v>3</v>
      </c>
      <c r="L694" s="35" t="str">
        <f t="shared" si="180"/>
        <v/>
      </c>
      <c r="M694" s="35" t="str">
        <f t="shared" si="181"/>
        <v/>
      </c>
      <c r="N694" s="35" t="str">
        <f t="shared" si="182"/>
        <v/>
      </c>
      <c r="O694" s="297">
        <f t="shared" si="183"/>
        <v>3</v>
      </c>
      <c r="Q694" s="35" t="str">
        <f t="shared" si="184"/>
        <v/>
      </c>
      <c r="R694" s="290" t="str">
        <f t="shared" si="185"/>
        <v/>
      </c>
      <c r="AB694" s="35" t="s">
        <v>126</v>
      </c>
      <c r="AC694" s="35">
        <f t="shared" si="167"/>
        <v>3</v>
      </c>
    </row>
    <row r="695" spans="1:29" ht="15" customHeight="1" x14ac:dyDescent="0.35">
      <c r="A695" s="35">
        <v>697</v>
      </c>
      <c r="B695" s="290" t="str">
        <f t="shared" si="166"/>
        <v>D.3.01</v>
      </c>
      <c r="C695" s="35" t="s">
        <v>126</v>
      </c>
      <c r="D695" s="35">
        <v>3</v>
      </c>
      <c r="E695" s="35">
        <v>1</v>
      </c>
      <c r="G695" s="320" t="s">
        <v>612</v>
      </c>
      <c r="H695" s="301">
        <v>3</v>
      </c>
      <c r="I695" s="297" t="str">
        <f t="shared" si="177"/>
        <v/>
      </c>
      <c r="J695" s="35" t="str">
        <f t="shared" si="178"/>
        <v/>
      </c>
      <c r="K695" s="35" t="str">
        <f t="shared" si="179"/>
        <v/>
      </c>
      <c r="L695" s="35" t="str">
        <f t="shared" si="180"/>
        <v/>
      </c>
      <c r="M695" s="35">
        <f t="shared" si="181"/>
        <v>5</v>
      </c>
      <c r="N695" s="35" t="str">
        <f t="shared" si="182"/>
        <v/>
      </c>
      <c r="O695" s="297">
        <f t="shared" si="183"/>
        <v>5</v>
      </c>
      <c r="Q695" s="35" t="str">
        <f t="shared" si="184"/>
        <v>01</v>
      </c>
      <c r="R695" s="290" t="str">
        <f t="shared" si="185"/>
        <v>D.3.01</v>
      </c>
      <c r="AB695" s="35" t="s">
        <v>126</v>
      </c>
      <c r="AC695" s="35">
        <f t="shared" si="167"/>
        <v>3</v>
      </c>
    </row>
    <row r="696" spans="1:29" ht="15" customHeight="1" x14ac:dyDescent="0.35">
      <c r="A696" s="35">
        <v>698</v>
      </c>
      <c r="B696" s="290" t="str">
        <f t="shared" si="166"/>
        <v>D.3.02</v>
      </c>
      <c r="C696" s="35" t="s">
        <v>126</v>
      </c>
      <c r="D696" s="35">
        <v>3</v>
      </c>
      <c r="E696" s="35">
        <v>2</v>
      </c>
      <c r="G696" s="320" t="s">
        <v>613</v>
      </c>
      <c r="H696" s="301">
        <v>3</v>
      </c>
      <c r="I696" s="297" t="str">
        <f t="shared" si="177"/>
        <v/>
      </c>
      <c r="J696" s="35" t="str">
        <f t="shared" si="178"/>
        <v/>
      </c>
      <c r="K696" s="35" t="str">
        <f t="shared" si="179"/>
        <v/>
      </c>
      <c r="L696" s="35" t="str">
        <f t="shared" si="180"/>
        <v/>
      </c>
      <c r="M696" s="35">
        <f t="shared" si="181"/>
        <v>5</v>
      </c>
      <c r="N696" s="35" t="str">
        <f t="shared" si="182"/>
        <v/>
      </c>
      <c r="O696" s="297">
        <f t="shared" si="183"/>
        <v>5</v>
      </c>
      <c r="Q696" s="35" t="str">
        <f t="shared" si="184"/>
        <v>02</v>
      </c>
      <c r="R696" s="290" t="str">
        <f t="shared" si="185"/>
        <v>D.3.02</v>
      </c>
      <c r="AB696" s="35" t="s">
        <v>126</v>
      </c>
      <c r="AC696" s="35">
        <f t="shared" si="167"/>
        <v>3</v>
      </c>
    </row>
    <row r="697" spans="1:29" ht="15" customHeight="1" x14ac:dyDescent="0.35">
      <c r="A697" s="35">
        <v>699</v>
      </c>
      <c r="B697" s="290" t="str">
        <f t="shared" si="166"/>
        <v>D.3.03</v>
      </c>
      <c r="C697" s="35" t="s">
        <v>126</v>
      </c>
      <c r="D697" s="35">
        <v>3</v>
      </c>
      <c r="E697" s="35">
        <v>3</v>
      </c>
      <c r="G697" s="320" t="s">
        <v>614</v>
      </c>
      <c r="H697" s="301">
        <v>3</v>
      </c>
      <c r="I697" s="297" t="str">
        <f t="shared" si="177"/>
        <v/>
      </c>
      <c r="J697" s="35" t="str">
        <f t="shared" si="178"/>
        <v/>
      </c>
      <c r="K697" s="35" t="str">
        <f t="shared" si="179"/>
        <v/>
      </c>
      <c r="L697" s="35" t="str">
        <f t="shared" si="180"/>
        <v/>
      </c>
      <c r="M697" s="35">
        <f t="shared" si="181"/>
        <v>5</v>
      </c>
      <c r="N697" s="35" t="str">
        <f t="shared" si="182"/>
        <v/>
      </c>
      <c r="O697" s="297">
        <f t="shared" si="183"/>
        <v>5</v>
      </c>
      <c r="Q697" s="35" t="str">
        <f t="shared" si="184"/>
        <v>03</v>
      </c>
      <c r="R697" s="290" t="str">
        <f t="shared" si="185"/>
        <v>D.3.03</v>
      </c>
      <c r="AB697" s="35" t="s">
        <v>126</v>
      </c>
      <c r="AC697" s="35">
        <f t="shared" si="167"/>
        <v>3</v>
      </c>
    </row>
    <row r="698" spans="1:29" ht="15" customHeight="1" x14ac:dyDescent="0.35">
      <c r="A698" s="35">
        <v>700</v>
      </c>
      <c r="B698" s="290" t="str">
        <f t="shared" si="166"/>
        <v>D.3</v>
      </c>
      <c r="C698" s="35" t="s">
        <v>126</v>
      </c>
      <c r="D698" s="35">
        <v>3</v>
      </c>
      <c r="G698" s="320" t="s">
        <v>511</v>
      </c>
      <c r="H698" s="301">
        <v>3</v>
      </c>
      <c r="I698" s="297" t="str">
        <f t="shared" si="177"/>
        <v/>
      </c>
      <c r="J698" s="35">
        <f t="shared" si="178"/>
        <v>2</v>
      </c>
      <c r="K698" s="35" t="str">
        <f t="shared" si="179"/>
        <v/>
      </c>
      <c r="L698" s="35" t="str">
        <f t="shared" si="180"/>
        <v/>
      </c>
      <c r="M698" s="35" t="str">
        <f t="shared" si="181"/>
        <v/>
      </c>
      <c r="N698" s="35" t="str">
        <f t="shared" si="182"/>
        <v/>
      </c>
      <c r="O698" s="297">
        <f t="shared" si="183"/>
        <v>2</v>
      </c>
      <c r="Q698" s="35" t="str">
        <f t="shared" si="184"/>
        <v/>
      </c>
      <c r="R698" s="290" t="str">
        <f t="shared" si="185"/>
        <v>D.3</v>
      </c>
      <c r="AB698" s="35" t="s">
        <v>126</v>
      </c>
      <c r="AC698" s="35">
        <f t="shared" si="167"/>
        <v>3</v>
      </c>
    </row>
    <row r="699" spans="1:29" ht="15" customHeight="1" x14ac:dyDescent="0.35">
      <c r="A699" s="35">
        <v>701</v>
      </c>
      <c r="B699" s="290" t="str">
        <f t="shared" si="166"/>
        <v>D.3</v>
      </c>
      <c r="C699" s="35" t="s">
        <v>126</v>
      </c>
      <c r="D699" s="35">
        <v>3</v>
      </c>
      <c r="G699" s="320" t="s">
        <v>512</v>
      </c>
      <c r="H699" s="301">
        <v>3</v>
      </c>
      <c r="I699" s="297" t="str">
        <f t="shared" si="177"/>
        <v/>
      </c>
      <c r="J699" s="35">
        <f t="shared" si="178"/>
        <v>2</v>
      </c>
      <c r="K699" s="35" t="str">
        <f t="shared" si="179"/>
        <v/>
      </c>
      <c r="L699" s="35" t="str">
        <f t="shared" si="180"/>
        <v/>
      </c>
      <c r="M699" s="35" t="str">
        <f t="shared" si="181"/>
        <v/>
      </c>
      <c r="N699" s="35" t="str">
        <f t="shared" si="182"/>
        <v/>
      </c>
      <c r="O699" s="297">
        <f t="shared" si="183"/>
        <v>2</v>
      </c>
      <c r="Q699" s="35" t="str">
        <f t="shared" si="184"/>
        <v/>
      </c>
      <c r="R699" s="290" t="str">
        <f t="shared" si="185"/>
        <v>D.3</v>
      </c>
      <c r="AB699" s="35" t="s">
        <v>126</v>
      </c>
      <c r="AC699" s="35">
        <f t="shared" si="167"/>
        <v>3</v>
      </c>
    </row>
    <row r="700" spans="1:29" ht="15" customHeight="1" x14ac:dyDescent="0.35">
      <c r="A700" s="35">
        <v>702</v>
      </c>
      <c r="B700" s="290" t="str">
        <f t="shared" si="166"/>
        <v>D.3</v>
      </c>
      <c r="C700" s="35" t="s">
        <v>126</v>
      </c>
      <c r="D700" s="35">
        <v>3</v>
      </c>
      <c r="G700" s="322" t="s">
        <v>513</v>
      </c>
      <c r="H700" s="301">
        <v>3</v>
      </c>
      <c r="I700" s="297" t="str">
        <f t="shared" si="177"/>
        <v/>
      </c>
      <c r="J700" s="35">
        <f t="shared" si="178"/>
        <v>2</v>
      </c>
      <c r="K700" s="35" t="str">
        <f t="shared" si="179"/>
        <v/>
      </c>
      <c r="L700" s="35" t="str">
        <f t="shared" si="180"/>
        <v/>
      </c>
      <c r="M700" s="35" t="str">
        <f t="shared" si="181"/>
        <v/>
      </c>
      <c r="N700" s="35" t="str">
        <f t="shared" si="182"/>
        <v/>
      </c>
      <c r="O700" s="297">
        <f t="shared" si="183"/>
        <v>2</v>
      </c>
      <c r="Q700" s="35" t="str">
        <f t="shared" si="184"/>
        <v/>
      </c>
      <c r="R700" s="290" t="str">
        <f t="shared" si="185"/>
        <v>D.3</v>
      </c>
      <c r="AB700" s="35" t="s">
        <v>126</v>
      </c>
      <c r="AC700" s="35">
        <f t="shared" si="167"/>
        <v>3</v>
      </c>
    </row>
    <row r="701" spans="1:29" ht="15" customHeight="1" x14ac:dyDescent="0.35">
      <c r="A701" s="35">
        <v>703</v>
      </c>
      <c r="B701" s="290" t="str">
        <f t="shared" si="166"/>
        <v>D.3</v>
      </c>
      <c r="C701" s="35" t="s">
        <v>126</v>
      </c>
      <c r="D701" s="35">
        <v>3</v>
      </c>
      <c r="G701" s="322" t="s">
        <v>514</v>
      </c>
      <c r="H701" s="301">
        <v>3</v>
      </c>
      <c r="I701" s="297" t="str">
        <f t="shared" si="177"/>
        <v/>
      </c>
      <c r="J701" s="35">
        <f t="shared" si="178"/>
        <v>2</v>
      </c>
      <c r="K701" s="35" t="str">
        <f t="shared" si="179"/>
        <v/>
      </c>
      <c r="L701" s="35" t="str">
        <f t="shared" si="180"/>
        <v/>
      </c>
      <c r="M701" s="35" t="str">
        <f t="shared" si="181"/>
        <v/>
      </c>
      <c r="N701" s="35" t="str">
        <f t="shared" si="182"/>
        <v/>
      </c>
      <c r="O701" s="297">
        <f t="shared" si="183"/>
        <v>2</v>
      </c>
      <c r="Q701" s="35" t="str">
        <f t="shared" si="184"/>
        <v/>
      </c>
      <c r="R701" s="290" t="str">
        <f t="shared" si="185"/>
        <v>D.3</v>
      </c>
      <c r="AB701" s="35" t="s">
        <v>126</v>
      </c>
      <c r="AC701" s="35">
        <f t="shared" si="167"/>
        <v>3</v>
      </c>
    </row>
    <row r="702" spans="1:29" ht="15" customHeight="1" x14ac:dyDescent="0.35">
      <c r="A702" s="35">
        <v>704</v>
      </c>
      <c r="B702" s="290" t="str">
        <f t="shared" si="166"/>
        <v>D.4</v>
      </c>
      <c r="C702" s="35" t="s">
        <v>126</v>
      </c>
      <c r="D702" s="35">
        <v>4</v>
      </c>
      <c r="G702" s="313" t="s">
        <v>515</v>
      </c>
      <c r="H702" s="301">
        <v>3</v>
      </c>
      <c r="I702" s="297" t="str">
        <f t="shared" si="177"/>
        <v/>
      </c>
      <c r="J702" s="35">
        <f t="shared" si="178"/>
        <v>2</v>
      </c>
      <c r="K702" s="35" t="str">
        <f t="shared" si="179"/>
        <v/>
      </c>
      <c r="L702" s="35" t="str">
        <f t="shared" si="180"/>
        <v/>
      </c>
      <c r="M702" s="35" t="str">
        <f t="shared" si="181"/>
        <v/>
      </c>
      <c r="N702" s="35" t="str">
        <f t="shared" si="182"/>
        <v/>
      </c>
      <c r="O702" s="297">
        <f t="shared" si="183"/>
        <v>2</v>
      </c>
      <c r="Q702" s="35" t="str">
        <f t="shared" si="184"/>
        <v/>
      </c>
      <c r="R702" s="290" t="str">
        <f t="shared" si="185"/>
        <v>D.4</v>
      </c>
      <c r="AB702" s="35" t="s">
        <v>126</v>
      </c>
      <c r="AC702" s="35">
        <f t="shared" si="167"/>
        <v>3</v>
      </c>
    </row>
    <row r="703" spans="1:29" ht="15" customHeight="1" x14ac:dyDescent="0.35">
      <c r="A703" s="35">
        <v>705</v>
      </c>
      <c r="B703" s="290" t="str">
        <f t="shared" si="166"/>
        <v/>
      </c>
      <c r="F703" s="305" t="s">
        <v>184</v>
      </c>
      <c r="G703" s="270" t="s">
        <v>615</v>
      </c>
      <c r="H703" s="301">
        <v>3</v>
      </c>
      <c r="I703" s="297" t="str">
        <f t="shared" si="177"/>
        <v/>
      </c>
      <c r="J703" s="35" t="str">
        <f t="shared" si="178"/>
        <v/>
      </c>
      <c r="K703" s="35">
        <f t="shared" si="179"/>
        <v>3</v>
      </c>
      <c r="L703" s="35" t="str">
        <f t="shared" si="180"/>
        <v/>
      </c>
      <c r="M703" s="35" t="str">
        <f t="shared" si="181"/>
        <v/>
      </c>
      <c r="N703" s="35" t="str">
        <f t="shared" si="182"/>
        <v/>
      </c>
      <c r="O703" s="297">
        <f t="shared" si="183"/>
        <v>3</v>
      </c>
      <c r="Q703" s="35" t="str">
        <f t="shared" si="184"/>
        <v/>
      </c>
      <c r="R703" s="290" t="str">
        <f t="shared" si="185"/>
        <v/>
      </c>
      <c r="AB703" s="35" t="s">
        <v>126</v>
      </c>
      <c r="AC703" s="35">
        <f t="shared" si="167"/>
        <v>3</v>
      </c>
    </row>
    <row r="704" spans="1:29" ht="15" customHeight="1" x14ac:dyDescent="0.35">
      <c r="A704" s="35">
        <v>706</v>
      </c>
      <c r="B704" s="290" t="str">
        <f t="shared" ref="B704:B718" si="186">R704</f>
        <v>D.4</v>
      </c>
      <c r="C704" s="35" t="s">
        <v>126</v>
      </c>
      <c r="D704" s="35">
        <v>4</v>
      </c>
      <c r="G704" s="323" t="s">
        <v>526</v>
      </c>
      <c r="H704" s="301">
        <v>3</v>
      </c>
      <c r="I704" s="297" t="str">
        <f t="shared" si="177"/>
        <v/>
      </c>
      <c r="J704" s="35">
        <f t="shared" si="178"/>
        <v>2</v>
      </c>
      <c r="K704" s="35" t="str">
        <f t="shared" si="179"/>
        <v/>
      </c>
      <c r="L704" s="35" t="str">
        <f t="shared" si="180"/>
        <v/>
      </c>
      <c r="M704" s="35" t="str">
        <f t="shared" si="181"/>
        <v/>
      </c>
      <c r="N704" s="35" t="str">
        <f t="shared" si="182"/>
        <v/>
      </c>
      <c r="O704" s="297">
        <f t="shared" si="183"/>
        <v>2</v>
      </c>
      <c r="Q704" s="35" t="str">
        <f t="shared" si="184"/>
        <v/>
      </c>
      <c r="R704" s="290" t="str">
        <f t="shared" si="185"/>
        <v>D.4</v>
      </c>
      <c r="AB704" s="35" t="s">
        <v>126</v>
      </c>
      <c r="AC704" s="35">
        <f t="shared" ref="AC704:AC718" si="187">IF(LEN(Z704)&gt;0,1,IF(LEN(AA704)&gt;0,2,3))</f>
        <v>3</v>
      </c>
    </row>
    <row r="705" spans="1:29" ht="15" customHeight="1" x14ac:dyDescent="0.35">
      <c r="A705" s="35">
        <v>707</v>
      </c>
      <c r="B705" s="290" t="str">
        <f t="shared" si="186"/>
        <v>D.4.01</v>
      </c>
      <c r="C705" s="35" t="s">
        <v>126</v>
      </c>
      <c r="D705" s="35">
        <v>4</v>
      </c>
      <c r="E705" s="35">
        <v>1</v>
      </c>
      <c r="G705" s="324" t="s">
        <v>616</v>
      </c>
      <c r="H705" s="301">
        <v>3</v>
      </c>
      <c r="I705" s="297" t="str">
        <f t="shared" si="177"/>
        <v/>
      </c>
      <c r="J705" s="35" t="str">
        <f t="shared" si="178"/>
        <v/>
      </c>
      <c r="K705" s="35" t="str">
        <f t="shared" si="179"/>
        <v/>
      </c>
      <c r="L705" s="35" t="str">
        <f t="shared" si="180"/>
        <v/>
      </c>
      <c r="M705" s="35">
        <f t="shared" si="181"/>
        <v>5</v>
      </c>
      <c r="N705" s="35" t="str">
        <f t="shared" si="182"/>
        <v/>
      </c>
      <c r="O705" s="297">
        <f t="shared" si="183"/>
        <v>5</v>
      </c>
      <c r="Q705" s="35" t="str">
        <f t="shared" si="184"/>
        <v>01</v>
      </c>
      <c r="R705" s="290" t="str">
        <f t="shared" si="185"/>
        <v>D.4.01</v>
      </c>
      <c r="AB705" s="35" t="s">
        <v>126</v>
      </c>
      <c r="AC705" s="35">
        <f t="shared" si="187"/>
        <v>3</v>
      </c>
    </row>
    <row r="706" spans="1:29" ht="15" customHeight="1" x14ac:dyDescent="0.35">
      <c r="A706" s="35">
        <v>708</v>
      </c>
      <c r="B706" s="290" t="str">
        <f t="shared" si="186"/>
        <v>D.4</v>
      </c>
      <c r="C706" s="35" t="s">
        <v>126</v>
      </c>
      <c r="D706" s="35">
        <v>4</v>
      </c>
      <c r="G706" s="324" t="s">
        <v>516</v>
      </c>
      <c r="H706" s="301">
        <v>3</v>
      </c>
      <c r="I706" s="297" t="str">
        <f t="shared" si="177"/>
        <v/>
      </c>
      <c r="J706" s="35">
        <f t="shared" si="178"/>
        <v>2</v>
      </c>
      <c r="K706" s="35" t="str">
        <f t="shared" si="179"/>
        <v/>
      </c>
      <c r="L706" s="35" t="str">
        <f t="shared" si="180"/>
        <v/>
      </c>
      <c r="M706" s="35" t="str">
        <f t="shared" si="181"/>
        <v/>
      </c>
      <c r="N706" s="35" t="str">
        <f t="shared" si="182"/>
        <v/>
      </c>
      <c r="O706" s="297">
        <f t="shared" si="183"/>
        <v>2</v>
      </c>
      <c r="Q706" s="35" t="str">
        <f t="shared" si="184"/>
        <v/>
      </c>
      <c r="R706" s="290" t="str">
        <f t="shared" si="185"/>
        <v>D.4</v>
      </c>
      <c r="AB706" s="35" t="s">
        <v>126</v>
      </c>
      <c r="AC706" s="35">
        <f t="shared" si="187"/>
        <v>3</v>
      </c>
    </row>
    <row r="707" spans="1:29" ht="15" customHeight="1" x14ac:dyDescent="0.35">
      <c r="A707" s="35">
        <v>709</v>
      </c>
      <c r="B707" s="290" t="str">
        <f t="shared" si="186"/>
        <v>D.4</v>
      </c>
      <c r="C707" s="35" t="s">
        <v>126</v>
      </c>
      <c r="D707" s="35">
        <v>4</v>
      </c>
      <c r="G707" s="324" t="s">
        <v>517</v>
      </c>
      <c r="H707" s="301">
        <v>3</v>
      </c>
      <c r="I707" s="297" t="str">
        <f t="shared" si="177"/>
        <v/>
      </c>
      <c r="J707" s="35">
        <f t="shared" si="178"/>
        <v>2</v>
      </c>
      <c r="K707" s="35" t="str">
        <f t="shared" si="179"/>
        <v/>
      </c>
      <c r="L707" s="35" t="str">
        <f t="shared" si="180"/>
        <v/>
      </c>
      <c r="M707" s="35" t="str">
        <f t="shared" si="181"/>
        <v/>
      </c>
      <c r="N707" s="35" t="str">
        <f t="shared" si="182"/>
        <v/>
      </c>
      <c r="O707" s="297">
        <f t="shared" si="183"/>
        <v>2</v>
      </c>
      <c r="Q707" s="35" t="str">
        <f t="shared" si="184"/>
        <v/>
      </c>
      <c r="R707" s="290" t="str">
        <f t="shared" si="185"/>
        <v>D.4</v>
      </c>
      <c r="AB707" s="35" t="s">
        <v>126</v>
      </c>
      <c r="AC707" s="35">
        <f t="shared" si="187"/>
        <v>3</v>
      </c>
    </row>
    <row r="708" spans="1:29" ht="15" customHeight="1" x14ac:dyDescent="0.35">
      <c r="A708" s="35">
        <v>710</v>
      </c>
      <c r="B708" s="290" t="str">
        <f t="shared" si="186"/>
        <v>D.4</v>
      </c>
      <c r="C708" s="35" t="s">
        <v>126</v>
      </c>
      <c r="D708" s="35">
        <v>4</v>
      </c>
      <c r="G708" s="324" t="s">
        <v>518</v>
      </c>
      <c r="H708" s="301">
        <v>3</v>
      </c>
      <c r="I708" s="297" t="str">
        <f t="shared" si="177"/>
        <v/>
      </c>
      <c r="J708" s="35">
        <f t="shared" si="178"/>
        <v>2</v>
      </c>
      <c r="K708" s="35" t="str">
        <f t="shared" si="179"/>
        <v/>
      </c>
      <c r="L708" s="35" t="str">
        <f t="shared" si="180"/>
        <v/>
      </c>
      <c r="M708" s="35" t="str">
        <f t="shared" si="181"/>
        <v/>
      </c>
      <c r="N708" s="35" t="str">
        <f t="shared" si="182"/>
        <v/>
      </c>
      <c r="O708" s="297">
        <f t="shared" si="183"/>
        <v>2</v>
      </c>
      <c r="Q708" s="35" t="str">
        <f t="shared" si="184"/>
        <v/>
      </c>
      <c r="R708" s="290" t="str">
        <f t="shared" si="185"/>
        <v>D.4</v>
      </c>
      <c r="AB708" s="35" t="s">
        <v>126</v>
      </c>
      <c r="AC708" s="35">
        <f t="shared" si="187"/>
        <v>3</v>
      </c>
    </row>
    <row r="709" spans="1:29" ht="15" customHeight="1" x14ac:dyDescent="0.35">
      <c r="A709" s="35">
        <v>711</v>
      </c>
      <c r="B709" s="290" t="str">
        <f t="shared" si="186"/>
        <v>D.4</v>
      </c>
      <c r="C709" s="35" t="s">
        <v>126</v>
      </c>
      <c r="D709" s="35">
        <v>4</v>
      </c>
      <c r="G709" s="324" t="s">
        <v>519</v>
      </c>
      <c r="H709" s="301">
        <v>3</v>
      </c>
      <c r="I709" s="297" t="str">
        <f t="shared" si="177"/>
        <v/>
      </c>
      <c r="J709" s="35">
        <f t="shared" si="178"/>
        <v>2</v>
      </c>
      <c r="K709" s="35" t="str">
        <f t="shared" si="179"/>
        <v/>
      </c>
      <c r="L709" s="35" t="str">
        <f t="shared" si="180"/>
        <v/>
      </c>
      <c r="M709" s="35" t="str">
        <f t="shared" si="181"/>
        <v/>
      </c>
      <c r="N709" s="35" t="str">
        <f t="shared" si="182"/>
        <v/>
      </c>
      <c r="O709" s="297">
        <f t="shared" si="183"/>
        <v>2</v>
      </c>
      <c r="Q709" s="35" t="str">
        <f t="shared" si="184"/>
        <v/>
      </c>
      <c r="R709" s="290" t="str">
        <f t="shared" si="185"/>
        <v>D.4</v>
      </c>
      <c r="AB709" s="35" t="s">
        <v>126</v>
      </c>
      <c r="AC709" s="35">
        <f t="shared" si="187"/>
        <v>3</v>
      </c>
    </row>
    <row r="710" spans="1:29" ht="15" customHeight="1" x14ac:dyDescent="0.35">
      <c r="A710" s="35">
        <v>712</v>
      </c>
      <c r="B710" s="290" t="str">
        <f t="shared" si="186"/>
        <v>D.4</v>
      </c>
      <c r="C710" s="35" t="s">
        <v>126</v>
      </c>
      <c r="D710" s="35">
        <v>4</v>
      </c>
      <c r="G710" s="324" t="s">
        <v>520</v>
      </c>
      <c r="H710" s="301">
        <v>3</v>
      </c>
      <c r="I710" s="297" t="str">
        <f t="shared" si="177"/>
        <v/>
      </c>
      <c r="J710" s="35">
        <f t="shared" si="178"/>
        <v>2</v>
      </c>
      <c r="K710" s="35" t="str">
        <f t="shared" si="179"/>
        <v/>
      </c>
      <c r="L710" s="35" t="str">
        <f t="shared" si="180"/>
        <v/>
      </c>
      <c r="M710" s="35" t="str">
        <f t="shared" si="181"/>
        <v/>
      </c>
      <c r="N710" s="35" t="str">
        <f t="shared" si="182"/>
        <v/>
      </c>
      <c r="O710" s="297">
        <f t="shared" si="183"/>
        <v>2</v>
      </c>
      <c r="Q710" s="35" t="str">
        <f t="shared" si="184"/>
        <v/>
      </c>
      <c r="R710" s="290" t="str">
        <f t="shared" si="185"/>
        <v>D.4</v>
      </c>
      <c r="AB710" s="35" t="s">
        <v>126</v>
      </c>
      <c r="AC710" s="35">
        <f t="shared" si="187"/>
        <v>3</v>
      </c>
    </row>
    <row r="711" spans="1:29" ht="15" customHeight="1" x14ac:dyDescent="0.35">
      <c r="A711" s="35">
        <v>713</v>
      </c>
      <c r="B711" s="290" t="str">
        <f t="shared" si="186"/>
        <v>D.4</v>
      </c>
      <c r="C711" s="35" t="s">
        <v>126</v>
      </c>
      <c r="D711" s="35">
        <v>4</v>
      </c>
      <c r="G711" s="324" t="s">
        <v>521</v>
      </c>
      <c r="H711" s="301">
        <v>3</v>
      </c>
      <c r="I711" s="297" t="str">
        <f t="shared" si="177"/>
        <v/>
      </c>
      <c r="J711" s="35">
        <f t="shared" si="178"/>
        <v>2</v>
      </c>
      <c r="K711" s="35" t="str">
        <f t="shared" si="179"/>
        <v/>
      </c>
      <c r="L711" s="35" t="str">
        <f t="shared" si="180"/>
        <v/>
      </c>
      <c r="M711" s="35" t="str">
        <f t="shared" si="181"/>
        <v/>
      </c>
      <c r="N711" s="35" t="str">
        <f t="shared" si="182"/>
        <v/>
      </c>
      <c r="O711" s="297">
        <f t="shared" si="183"/>
        <v>2</v>
      </c>
      <c r="Q711" s="35" t="str">
        <f t="shared" si="184"/>
        <v/>
      </c>
      <c r="R711" s="290" t="str">
        <f t="shared" si="185"/>
        <v>D.4</v>
      </c>
      <c r="AB711" s="35" t="s">
        <v>126</v>
      </c>
      <c r="AC711" s="35">
        <f t="shared" si="187"/>
        <v>3</v>
      </c>
    </row>
    <row r="712" spans="1:29" ht="15" customHeight="1" x14ac:dyDescent="0.35">
      <c r="A712" s="35">
        <v>714</v>
      </c>
      <c r="B712" s="290" t="str">
        <f t="shared" si="186"/>
        <v>D.4</v>
      </c>
      <c r="C712" s="35" t="s">
        <v>126</v>
      </c>
      <c r="D712" s="35">
        <v>4</v>
      </c>
      <c r="G712" s="324" t="s">
        <v>522</v>
      </c>
      <c r="H712" s="301">
        <v>3</v>
      </c>
      <c r="I712" s="297" t="str">
        <f t="shared" si="177"/>
        <v/>
      </c>
      <c r="J712" s="35">
        <f t="shared" si="178"/>
        <v>2</v>
      </c>
      <c r="K712" s="35" t="str">
        <f t="shared" si="179"/>
        <v/>
      </c>
      <c r="L712" s="35" t="str">
        <f t="shared" si="180"/>
        <v/>
      </c>
      <c r="M712" s="35" t="str">
        <f t="shared" si="181"/>
        <v/>
      </c>
      <c r="N712" s="35" t="str">
        <f t="shared" si="182"/>
        <v/>
      </c>
      <c r="O712" s="297">
        <f t="shared" si="183"/>
        <v>2</v>
      </c>
      <c r="Q712" s="35" t="str">
        <f t="shared" si="184"/>
        <v/>
      </c>
      <c r="R712" s="290" t="str">
        <f t="shared" si="185"/>
        <v>D.4</v>
      </c>
      <c r="AB712" s="35" t="s">
        <v>126</v>
      </c>
      <c r="AC712" s="35">
        <f t="shared" si="187"/>
        <v>3</v>
      </c>
    </row>
    <row r="713" spans="1:29" ht="15" customHeight="1" x14ac:dyDescent="0.35">
      <c r="A713" s="35">
        <v>715</v>
      </c>
      <c r="B713" s="290" t="str">
        <f t="shared" si="186"/>
        <v>D.4</v>
      </c>
      <c r="C713" s="35" t="s">
        <v>126</v>
      </c>
      <c r="D713" s="35">
        <v>4</v>
      </c>
      <c r="G713" s="324" t="s">
        <v>523</v>
      </c>
      <c r="H713" s="301">
        <v>3</v>
      </c>
      <c r="I713" s="297" t="str">
        <f t="shared" si="177"/>
        <v/>
      </c>
      <c r="J713" s="35">
        <f t="shared" si="178"/>
        <v>2</v>
      </c>
      <c r="K713" s="35" t="str">
        <f t="shared" si="179"/>
        <v/>
      </c>
      <c r="L713" s="35" t="str">
        <f t="shared" si="180"/>
        <v/>
      </c>
      <c r="M713" s="35" t="str">
        <f t="shared" si="181"/>
        <v/>
      </c>
      <c r="N713" s="35" t="str">
        <f t="shared" si="182"/>
        <v/>
      </c>
      <c r="O713" s="297">
        <f t="shared" si="183"/>
        <v>2</v>
      </c>
      <c r="Q713" s="35" t="str">
        <f t="shared" si="184"/>
        <v/>
      </c>
      <c r="R713" s="290" t="str">
        <f t="shared" si="185"/>
        <v>D.4</v>
      </c>
      <c r="AB713" s="35" t="s">
        <v>126</v>
      </c>
      <c r="AC713" s="35">
        <f t="shared" si="187"/>
        <v>3</v>
      </c>
    </row>
    <row r="714" spans="1:29" ht="15" customHeight="1" x14ac:dyDescent="0.35">
      <c r="A714" s="35">
        <v>716</v>
      </c>
      <c r="B714" s="290" t="str">
        <f t="shared" si="186"/>
        <v>D.4.02</v>
      </c>
      <c r="C714" s="35" t="s">
        <v>126</v>
      </c>
      <c r="D714" s="35">
        <v>4</v>
      </c>
      <c r="E714" s="35">
        <v>2</v>
      </c>
      <c r="G714" s="323" t="s">
        <v>617</v>
      </c>
      <c r="H714" s="301">
        <v>3</v>
      </c>
      <c r="I714" s="297" t="str">
        <f t="shared" si="177"/>
        <v/>
      </c>
      <c r="J714" s="35" t="str">
        <f t="shared" si="178"/>
        <v/>
      </c>
      <c r="K714" s="35" t="str">
        <f t="shared" si="179"/>
        <v/>
      </c>
      <c r="L714" s="35" t="str">
        <f t="shared" si="180"/>
        <v/>
      </c>
      <c r="M714" s="35">
        <f t="shared" si="181"/>
        <v>5</v>
      </c>
      <c r="N714" s="35" t="str">
        <f t="shared" si="182"/>
        <v/>
      </c>
      <c r="O714" s="297">
        <f t="shared" si="183"/>
        <v>5</v>
      </c>
      <c r="Q714" s="35" t="str">
        <f t="shared" si="184"/>
        <v>02</v>
      </c>
      <c r="R714" s="290" t="str">
        <f t="shared" si="185"/>
        <v>D.4.02</v>
      </c>
      <c r="AB714" s="35" t="s">
        <v>126</v>
      </c>
      <c r="AC714" s="35">
        <f t="shared" si="187"/>
        <v>3</v>
      </c>
    </row>
    <row r="715" spans="1:29" ht="15" customHeight="1" x14ac:dyDescent="0.35">
      <c r="A715" s="35">
        <v>717</v>
      </c>
      <c r="B715" s="290" t="str">
        <f t="shared" si="186"/>
        <v>D.4.03</v>
      </c>
      <c r="C715" s="35" t="s">
        <v>126</v>
      </c>
      <c r="D715" s="35">
        <v>4</v>
      </c>
      <c r="E715" s="35">
        <v>3</v>
      </c>
      <c r="G715" s="323" t="s">
        <v>525</v>
      </c>
      <c r="H715" s="301">
        <v>3</v>
      </c>
      <c r="I715" s="297" t="str">
        <f t="shared" si="177"/>
        <v/>
      </c>
      <c r="J715" s="35" t="str">
        <f t="shared" si="178"/>
        <v/>
      </c>
      <c r="K715" s="35" t="str">
        <f t="shared" si="179"/>
        <v/>
      </c>
      <c r="L715" s="35" t="str">
        <f t="shared" si="180"/>
        <v/>
      </c>
      <c r="M715" s="35">
        <f t="shared" si="181"/>
        <v>5</v>
      </c>
      <c r="N715" s="35" t="str">
        <f t="shared" si="182"/>
        <v/>
      </c>
      <c r="O715" s="297">
        <f t="shared" si="183"/>
        <v>5</v>
      </c>
      <c r="Q715" s="35" t="str">
        <f t="shared" si="184"/>
        <v>03</v>
      </c>
      <c r="R715" s="290" t="str">
        <f t="shared" si="185"/>
        <v>D.4.03</v>
      </c>
      <c r="AB715" s="35" t="s">
        <v>126</v>
      </c>
      <c r="AC715" s="35">
        <f t="shared" si="187"/>
        <v>3</v>
      </c>
    </row>
    <row r="716" spans="1:29" ht="15" customHeight="1" x14ac:dyDescent="0.35">
      <c r="A716" s="35">
        <v>718</v>
      </c>
      <c r="B716" s="290" t="str">
        <f t="shared" si="186"/>
        <v>D.4.04</v>
      </c>
      <c r="C716" s="35" t="s">
        <v>126</v>
      </c>
      <c r="D716" s="35">
        <v>4</v>
      </c>
      <c r="E716" s="35">
        <v>4</v>
      </c>
      <c r="G716" s="323" t="s">
        <v>618</v>
      </c>
      <c r="H716" s="301">
        <v>3</v>
      </c>
      <c r="I716" s="297" t="str">
        <f t="shared" si="177"/>
        <v/>
      </c>
      <c r="J716" s="35" t="str">
        <f t="shared" si="178"/>
        <v/>
      </c>
      <c r="K716" s="35" t="str">
        <f t="shared" si="179"/>
        <v/>
      </c>
      <c r="L716" s="35" t="str">
        <f t="shared" si="180"/>
        <v/>
      </c>
      <c r="M716" s="35">
        <f t="shared" si="181"/>
        <v>5</v>
      </c>
      <c r="N716" s="35" t="str">
        <f t="shared" si="182"/>
        <v/>
      </c>
      <c r="O716" s="297">
        <f t="shared" si="183"/>
        <v>5</v>
      </c>
      <c r="Q716" s="35" t="str">
        <f t="shared" si="184"/>
        <v>04</v>
      </c>
      <c r="R716" s="290" t="str">
        <f t="shared" si="185"/>
        <v>D.4.04</v>
      </c>
      <c r="AB716" s="35" t="s">
        <v>126</v>
      </c>
      <c r="AC716" s="35">
        <f t="shared" si="187"/>
        <v>3</v>
      </c>
    </row>
    <row r="717" spans="1:29" ht="15" customHeight="1" x14ac:dyDescent="0.35">
      <c r="A717" s="35">
        <v>719</v>
      </c>
      <c r="B717" s="290" t="str">
        <f t="shared" si="186"/>
        <v>D.4</v>
      </c>
      <c r="C717" s="35" t="s">
        <v>126</v>
      </c>
      <c r="D717" s="35">
        <v>4</v>
      </c>
      <c r="G717" s="323" t="s">
        <v>524</v>
      </c>
      <c r="H717" s="301">
        <v>3</v>
      </c>
      <c r="I717" s="297" t="str">
        <f t="shared" si="177"/>
        <v/>
      </c>
      <c r="J717" s="35">
        <f t="shared" si="178"/>
        <v>2</v>
      </c>
      <c r="K717" s="35" t="str">
        <f t="shared" si="179"/>
        <v/>
      </c>
      <c r="L717" s="35" t="str">
        <f t="shared" si="180"/>
        <v/>
      </c>
      <c r="M717" s="35" t="str">
        <f t="shared" si="181"/>
        <v/>
      </c>
      <c r="N717" s="35" t="str">
        <f t="shared" si="182"/>
        <v/>
      </c>
      <c r="O717" s="297">
        <f t="shared" si="183"/>
        <v>2</v>
      </c>
      <c r="Q717" s="35" t="str">
        <f t="shared" si="184"/>
        <v/>
      </c>
      <c r="R717" s="290" t="str">
        <f t="shared" si="185"/>
        <v>D.4</v>
      </c>
      <c r="AB717" s="35" t="s">
        <v>126</v>
      </c>
      <c r="AC717" s="35">
        <f t="shared" si="187"/>
        <v>3</v>
      </c>
    </row>
    <row r="718" spans="1:29" ht="15" customHeight="1" x14ac:dyDescent="0.35">
      <c r="A718" s="35">
        <v>720</v>
      </c>
      <c r="B718" s="290" t="str">
        <f t="shared" si="186"/>
        <v>D.4</v>
      </c>
      <c r="C718" s="35" t="s">
        <v>126</v>
      </c>
      <c r="D718" s="35">
        <v>4</v>
      </c>
      <c r="G718" s="323" t="s">
        <v>525</v>
      </c>
      <c r="H718" s="301">
        <v>3</v>
      </c>
      <c r="I718" s="297" t="str">
        <f t="shared" si="177"/>
        <v/>
      </c>
      <c r="J718" s="35">
        <f t="shared" si="178"/>
        <v>2</v>
      </c>
      <c r="K718" s="35" t="str">
        <f t="shared" si="179"/>
        <v/>
      </c>
      <c r="L718" s="35" t="str">
        <f t="shared" si="180"/>
        <v/>
      </c>
      <c r="M718" s="35" t="str">
        <f t="shared" si="181"/>
        <v/>
      </c>
      <c r="N718" s="35" t="str">
        <f t="shared" si="182"/>
        <v/>
      </c>
      <c r="O718" s="297">
        <f t="shared" si="183"/>
        <v>2</v>
      </c>
      <c r="Q718" s="35" t="str">
        <f t="shared" si="184"/>
        <v/>
      </c>
      <c r="R718" s="290" t="str">
        <f t="shared" si="185"/>
        <v>D.4</v>
      </c>
      <c r="AB718" s="35" t="s">
        <v>126</v>
      </c>
      <c r="AC718" s="35">
        <f t="shared" si="187"/>
        <v>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2">
    <tabColor rgb="FFFF0000"/>
    <pageSetUpPr autoPageBreaks="0" fitToPage="1"/>
  </sheetPr>
  <dimension ref="A2:AJ345"/>
  <sheetViews>
    <sheetView showGridLines="0" showRowColHeaders="0" topLeftCell="D1" zoomScale="85" zoomScaleNormal="85" workbookViewId="0">
      <pane ySplit="7" topLeftCell="A8" activePane="bottomLeft" state="frozen"/>
      <selection activeCell="D1" sqref="D1"/>
      <selection pane="bottomLeft" activeCell="P345" sqref="P345"/>
    </sheetView>
  </sheetViews>
  <sheetFormatPr defaultColWidth="9.1796875" defaultRowHeight="14.5" x14ac:dyDescent="0.35"/>
  <cols>
    <col min="1" max="2" width="6.1796875" style="21" hidden="1" customWidth="1"/>
    <col min="3" max="3" width="6" style="21" hidden="1" customWidth="1"/>
    <col min="4" max="4" width="6.453125" style="148" customWidth="1"/>
    <col min="5" max="5" width="15.54296875" style="21" customWidth="1"/>
    <col min="6" max="6" width="130.54296875" style="21" customWidth="1"/>
    <col min="7" max="7" width="31.453125" style="148" customWidth="1"/>
    <col min="8" max="8" width="5.453125" style="148" customWidth="1"/>
    <col min="9" max="9" width="76.90625" style="148" customWidth="1"/>
    <col min="10" max="13" width="7.54296875" style="148" hidden="1" customWidth="1"/>
    <col min="14" max="14" width="13.7265625" style="21" hidden="1" customWidth="1"/>
    <col min="15" max="15" width="13.1796875" style="256" hidden="1" customWidth="1"/>
    <col min="16" max="16" width="42.81640625" style="21" customWidth="1"/>
    <col min="17" max="17" width="75.26953125" style="21" customWidth="1"/>
    <col min="18" max="27" width="9.1796875" style="21" hidden="1" customWidth="1"/>
    <col min="28" max="28" width="8" style="21" hidden="1" customWidth="1"/>
    <col min="29" max="29" width="6.54296875" style="21" hidden="1" customWidth="1"/>
    <col min="30" max="30" width="10.54296875" style="85" hidden="1" customWidth="1"/>
    <col min="31" max="31" width="18.1796875" style="85" hidden="1" customWidth="1"/>
    <col min="32" max="32" width="20.81640625" style="85" hidden="1" customWidth="1"/>
    <col min="33" max="33" width="24.54296875" style="84" hidden="1" customWidth="1"/>
    <col min="34" max="34" width="14.81640625" style="84" hidden="1" customWidth="1"/>
    <col min="35" max="35" width="20.81640625" style="49" hidden="1" customWidth="1"/>
    <col min="36" max="36" width="3.81640625" style="21" hidden="1" customWidth="1"/>
    <col min="37" max="37" width="2.453125" style="21" customWidth="1"/>
    <col min="38" max="39" width="9.1796875" style="21" customWidth="1"/>
    <col min="40" max="16384" width="9.1796875" style="21"/>
  </cols>
  <sheetData>
    <row r="2" spans="1:35" s="53" customFormat="1" ht="15" customHeight="1" x14ac:dyDescent="0.35">
      <c r="A2" s="50"/>
      <c r="B2" s="21"/>
      <c r="C2" s="21"/>
      <c r="D2" s="148"/>
      <c r="E2" s="21"/>
      <c r="F2" s="384" t="str">
        <f>"Maturity model for Stage "&amp;LEFT(B8,1)&amp;" - "&amp;VLOOKUP(A8-1,content!A:G,7,FALSE)</f>
        <v>Maturity model for Stage A - Governance</v>
      </c>
      <c r="G2" s="149"/>
      <c r="H2" s="149"/>
      <c r="I2" s="149"/>
      <c r="J2" s="149"/>
      <c r="K2" s="149"/>
      <c r="L2" s="149"/>
      <c r="M2" s="149"/>
      <c r="N2" s="143"/>
      <c r="O2" s="255"/>
      <c r="P2" s="143"/>
      <c r="Q2" s="143"/>
      <c r="R2" s="143"/>
      <c r="S2" s="143"/>
      <c r="T2" s="143"/>
      <c r="U2" s="143"/>
      <c r="V2" s="143"/>
      <c r="W2" s="143"/>
      <c r="X2" s="143"/>
      <c r="Y2" s="143"/>
      <c r="Z2" s="143"/>
      <c r="AA2" s="143"/>
      <c r="AB2" s="143"/>
      <c r="AD2" s="85"/>
      <c r="AE2" s="85"/>
      <c r="AF2" s="85"/>
      <c r="AG2" s="84"/>
      <c r="AH2" s="84"/>
      <c r="AI2" s="146"/>
    </row>
    <row r="3" spans="1:35" s="53" customFormat="1" ht="15" customHeight="1" x14ac:dyDescent="0.35">
      <c r="A3" s="21"/>
      <c r="B3" s="21"/>
      <c r="C3" s="21"/>
      <c r="D3" s="148"/>
      <c r="E3" s="21"/>
      <c r="F3" s="384"/>
      <c r="G3" s="149"/>
      <c r="H3" s="149"/>
      <c r="I3" s="149"/>
      <c r="J3" s="149"/>
      <c r="K3" s="149"/>
      <c r="L3" s="149"/>
      <c r="M3" s="149"/>
      <c r="N3" s="143"/>
      <c r="O3" s="255"/>
      <c r="P3" s="143"/>
      <c r="Q3" s="143"/>
      <c r="R3" s="143"/>
      <c r="S3" s="143"/>
      <c r="T3" s="143"/>
      <c r="U3" s="143"/>
      <c r="V3" s="143"/>
      <c r="W3" s="143"/>
      <c r="X3" s="143"/>
      <c r="Y3" s="143"/>
      <c r="Z3" s="143"/>
      <c r="AA3" s="143"/>
      <c r="AB3" s="143"/>
      <c r="AD3" s="85"/>
      <c r="AE3" s="85"/>
      <c r="AF3" s="85"/>
      <c r="AG3" s="84"/>
      <c r="AH3" s="84"/>
      <c r="AI3" s="146"/>
    </row>
    <row r="4" spans="1:35" s="53" customFormat="1" ht="15" customHeight="1" x14ac:dyDescent="0.35">
      <c r="A4" s="21"/>
      <c r="B4" s="21"/>
      <c r="C4" s="21"/>
      <c r="D4" s="148"/>
      <c r="E4" s="21"/>
      <c r="F4" s="384"/>
      <c r="G4" s="149"/>
      <c r="H4" s="149"/>
      <c r="I4" s="149"/>
      <c r="J4" s="149"/>
      <c r="K4" s="149"/>
      <c r="L4" s="149"/>
      <c r="M4" s="149"/>
      <c r="N4" s="143"/>
      <c r="O4" s="255"/>
      <c r="P4" s="143"/>
      <c r="Q4" s="143"/>
      <c r="R4" s="143"/>
      <c r="S4" s="143"/>
      <c r="T4" s="143"/>
      <c r="U4" s="143"/>
      <c r="V4" s="143"/>
      <c r="W4" s="143"/>
      <c r="X4" s="143"/>
      <c r="Y4" s="143"/>
      <c r="Z4" s="143"/>
      <c r="AA4" s="143"/>
      <c r="AB4" s="143"/>
      <c r="AD4" s="85"/>
      <c r="AE4" s="85"/>
      <c r="AF4" s="85"/>
      <c r="AG4" s="84"/>
      <c r="AH4" s="84"/>
      <c r="AI4" s="146"/>
    </row>
    <row r="5" spans="1:35" s="53" customFormat="1" ht="15" customHeight="1" x14ac:dyDescent="0.35">
      <c r="A5" s="21"/>
      <c r="B5" s="21"/>
      <c r="C5" s="21"/>
      <c r="D5" s="148"/>
      <c r="E5" s="21"/>
      <c r="F5" s="384"/>
      <c r="G5" s="149"/>
      <c r="H5" s="149"/>
      <c r="I5" s="149"/>
      <c r="J5" s="149"/>
      <c r="K5" s="149"/>
      <c r="L5" s="149"/>
      <c r="M5" s="149"/>
      <c r="N5" s="143"/>
      <c r="O5" s="255"/>
      <c r="P5" s="143"/>
      <c r="Q5" s="143"/>
      <c r="R5" s="143"/>
      <c r="S5" s="143"/>
      <c r="T5" s="143"/>
      <c r="U5" s="143"/>
      <c r="V5" s="143"/>
      <c r="W5" s="143"/>
      <c r="X5" s="143"/>
      <c r="Y5" s="143"/>
      <c r="Z5" s="143"/>
      <c r="AA5" s="143"/>
      <c r="AB5" s="143"/>
      <c r="AD5" s="85"/>
      <c r="AE5" s="85"/>
      <c r="AF5" s="85"/>
      <c r="AG5" s="84"/>
      <c r="AH5" s="84"/>
      <c r="AI5" s="146"/>
    </row>
    <row r="6" spans="1:35" ht="11.25" customHeight="1" x14ac:dyDescent="0.35"/>
    <row r="7" spans="1:35" s="327" customFormat="1" ht="36" customHeight="1" x14ac:dyDescent="0.35">
      <c r="D7" s="328"/>
      <c r="F7" s="329"/>
      <c r="G7" s="328"/>
      <c r="H7" s="330"/>
      <c r="I7" s="330" t="s">
        <v>78</v>
      </c>
      <c r="J7" s="330"/>
      <c r="K7" s="330"/>
      <c r="L7" s="330"/>
      <c r="M7" s="330"/>
      <c r="N7" s="331" t="s">
        <v>12</v>
      </c>
      <c r="O7" s="332" t="s">
        <v>619</v>
      </c>
      <c r="P7" s="331" t="s">
        <v>79</v>
      </c>
      <c r="Q7" s="331" t="s">
        <v>0</v>
      </c>
      <c r="AD7" s="326" t="s">
        <v>180</v>
      </c>
      <c r="AE7" s="326" t="s">
        <v>181</v>
      </c>
      <c r="AF7" s="326" t="s">
        <v>126</v>
      </c>
      <c r="AG7" s="333" t="s">
        <v>183</v>
      </c>
      <c r="AH7" s="333" t="s">
        <v>214</v>
      </c>
      <c r="AI7" s="334" t="s">
        <v>213</v>
      </c>
    </row>
    <row r="8" spans="1:35" s="140" customFormat="1" ht="30" customHeight="1" x14ac:dyDescent="0.35">
      <c r="A8" s="147">
        <v>2</v>
      </c>
      <c r="B8" s="130" t="str">
        <f t="shared" ref="B8:B71" si="0">VLOOKUP(A8,contentrefmockup,2,FALSE)</f>
        <v>A.1</v>
      </c>
      <c r="C8" s="131">
        <f t="shared" ref="C8:C71" si="1">VLOOKUP(A8,contentrefmockup,15,FALSE)</f>
        <v>2</v>
      </c>
      <c r="D8" s="96"/>
      <c r="E8" s="155" t="str">
        <f t="shared" ref="E8:E71" si="2">IF(C8=1,"Phase "&amp;B8,IF(C8=2,"Step "&amp;VLOOKUP(A8,contentrefmockup,4,FALSE),B8))</f>
        <v>Step 1</v>
      </c>
      <c r="F8" s="156" t="str">
        <f t="shared" ref="F8:F71" si="3">VLOOKUP(A8,contentrefmockup,7,FALSE)</f>
        <v>Governance</v>
      </c>
      <c r="G8" s="224"/>
      <c r="H8" s="224"/>
      <c r="I8" s="224"/>
      <c r="J8" s="224"/>
      <c r="K8" s="224"/>
      <c r="L8" s="224"/>
      <c r="M8" s="224"/>
      <c r="N8" s="225" t="str">
        <f>IFERROR(IF(VLOOKUP(A8,Weightings!A:Y,25,FALSE)=0,"",VLOOKUP(A8,Weightings!A:Y,25,FALSE)),"")</f>
        <v/>
      </c>
      <c r="O8" s="226" t="str">
        <f>IFERROR(VLOOKUP(AH8,detail_maturity_score,3,FALSE)*VLOOKUP(A8,Weightings!A:Y,23,FALSE),"")</f>
        <v/>
      </c>
      <c r="P8" s="226"/>
      <c r="Q8" s="226"/>
      <c r="R8" s="226"/>
      <c r="S8" s="225"/>
      <c r="T8" s="225"/>
      <c r="U8" s="225"/>
      <c r="V8" s="225"/>
      <c r="W8" s="225"/>
      <c r="X8" s="225"/>
      <c r="Y8" s="225"/>
      <c r="Z8" s="225"/>
      <c r="AA8" s="225"/>
      <c r="AB8" s="225"/>
      <c r="AC8" s="138"/>
      <c r="AD8" s="138">
        <f t="shared" ref="AD8:AD71" si="4">VLOOKUP($A8,contentrefmockup,26,FALSE)</f>
        <v>0</v>
      </c>
      <c r="AE8" s="138">
        <f t="shared" ref="AE8:AE71" si="5">VLOOKUP($A8,contentrefmockup,27,FALSE)</f>
        <v>0</v>
      </c>
      <c r="AF8" s="138" t="str">
        <f t="shared" ref="AF8:AF71" si="6">VLOOKUP($A8,contentrefmockup,28,FALSE)</f>
        <v>D</v>
      </c>
      <c r="AG8" s="139">
        <f t="shared" ref="AG8:AG71" si="7">IF(AD8="S",1,IF(AE8="I",2,IF(AF8="D",3,4)))</f>
        <v>3</v>
      </c>
      <c r="AH8" s="139"/>
      <c r="AI8" s="142">
        <v>3</v>
      </c>
    </row>
    <row r="9" spans="1:35" s="140" customFormat="1" ht="30" customHeight="1" x14ac:dyDescent="0.35">
      <c r="A9" s="150">
        <v>3</v>
      </c>
      <c r="B9" s="130" t="str">
        <f t="shared" si="0"/>
        <v/>
      </c>
      <c r="C9" s="131">
        <f t="shared" si="1"/>
        <v>3</v>
      </c>
      <c r="D9" s="96"/>
      <c r="E9" s="132" t="str">
        <f t="shared" si="2"/>
        <v/>
      </c>
      <c r="F9" s="153" t="str">
        <f t="shared" si="3"/>
        <v>Each task the CTI function completes within the INT cycle should be reviewed in order to attain the level of governance that is required based on the actions it completes (E.g. Sharing Intelligence externally). There are legal and ethical considerations throughout the CTI process that should be considered.</v>
      </c>
      <c r="G9" s="152"/>
      <c r="H9" s="152"/>
      <c r="I9" s="154"/>
      <c r="J9" s="152"/>
      <c r="K9" s="152"/>
      <c r="L9" s="152"/>
      <c r="M9" s="152"/>
      <c r="N9" s="134" t="str">
        <f>IFERROR(IF(VLOOKUP(A9,Weightings!A:Y,25,FALSE)=0,"",VLOOKUP(A9,Weightings!A:Y,25,FALSE)),"")</f>
        <v/>
      </c>
      <c r="O9" s="134" t="str">
        <f>IFERROR(VLOOKUP(AH9,detail_maturity_score,3,FALSE)*VLOOKUP(A9,Weightings!A:Y,23,FALSE),"")</f>
        <v/>
      </c>
      <c r="P9" s="135"/>
      <c r="Q9" s="135"/>
      <c r="R9" s="131"/>
      <c r="S9" s="131"/>
      <c r="T9" s="131"/>
      <c r="U9" s="131"/>
      <c r="V9" s="131"/>
      <c r="W9" s="131"/>
      <c r="X9" s="131"/>
      <c r="Y9" s="131"/>
      <c r="Z9" s="136"/>
      <c r="AA9" s="131"/>
      <c r="AB9" s="131"/>
      <c r="AC9" s="137"/>
      <c r="AD9" s="138">
        <f t="shared" si="4"/>
        <v>0</v>
      </c>
      <c r="AE9" s="138">
        <f t="shared" si="5"/>
        <v>0</v>
      </c>
      <c r="AF9" s="138" t="str">
        <f t="shared" si="6"/>
        <v/>
      </c>
      <c r="AG9" s="139">
        <f t="shared" si="7"/>
        <v>4</v>
      </c>
      <c r="AH9" s="139">
        <v>1</v>
      </c>
      <c r="AI9" s="142"/>
    </row>
    <row r="10" spans="1:35" s="140" customFormat="1" ht="10" hidden="1" customHeight="1" x14ac:dyDescent="0.35">
      <c r="A10" s="150">
        <v>4</v>
      </c>
      <c r="B10" s="130" t="str">
        <f t="shared" si="0"/>
        <v/>
      </c>
      <c r="C10" s="131">
        <f t="shared" si="1"/>
        <v>0</v>
      </c>
      <c r="D10" s="96"/>
      <c r="E10" s="132" t="str">
        <f t="shared" si="2"/>
        <v/>
      </c>
      <c r="F10" s="151" t="str">
        <f t="shared" si="3"/>
        <v>Have you established a governance structure to oversee and coordinate the intelligence function?</v>
      </c>
      <c r="G10" s="152"/>
      <c r="H10" s="152"/>
      <c r="I10" s="152"/>
      <c r="J10" s="152"/>
      <c r="K10" s="152"/>
      <c r="L10" s="152"/>
      <c r="M10" s="152"/>
      <c r="N10" s="134" t="str">
        <f>IFERROR(IF(VLOOKUP(A10,Weightings!A:Y,25,FALSE)=0,"",VLOOKUP(A10,Weightings!A:Y,25,FALSE)),"")</f>
        <v/>
      </c>
      <c r="O10" s="134" t="str">
        <f>IFERROR(VLOOKUP(AH10,detail_maturity_score,3,FALSE)*VLOOKUP(A10,Weightings!A:Y,23,FALSE),"")</f>
        <v/>
      </c>
      <c r="P10" s="135"/>
      <c r="Q10" s="135"/>
      <c r="R10" s="131"/>
      <c r="S10" s="131"/>
      <c r="T10" s="131"/>
      <c r="U10" s="131"/>
      <c r="V10" s="131"/>
      <c r="W10" s="131"/>
      <c r="X10" s="131"/>
      <c r="Y10" s="131"/>
      <c r="Z10" s="136"/>
      <c r="AA10" s="131"/>
      <c r="AB10" s="131"/>
      <c r="AC10" s="137"/>
      <c r="AD10" s="138">
        <f t="shared" si="4"/>
        <v>0</v>
      </c>
      <c r="AE10" s="138">
        <f t="shared" si="5"/>
        <v>0</v>
      </c>
      <c r="AF10" s="138" t="str">
        <f t="shared" si="6"/>
        <v/>
      </c>
      <c r="AG10" s="139">
        <f t="shared" si="7"/>
        <v>4</v>
      </c>
      <c r="AH10"/>
      <c r="AI10" s="142"/>
    </row>
    <row r="11" spans="1:35" s="140" customFormat="1" ht="0.65" hidden="1" customHeight="1" x14ac:dyDescent="0.35">
      <c r="A11" s="150">
        <v>5</v>
      </c>
      <c r="B11" s="130" t="str">
        <f t="shared" si="0"/>
        <v/>
      </c>
      <c r="C11" s="131">
        <f t="shared" si="1"/>
        <v>0</v>
      </c>
      <c r="D11" s="96"/>
      <c r="E11" s="132" t="str">
        <f t="shared" si="2"/>
        <v/>
      </c>
      <c r="F11" s="153" t="str">
        <f t="shared" si="3"/>
        <v xml:space="preserve">Does the CTI function have a clear Mission and set of objectives, are these linked the Critical Intelligence Requirements (CIRs)? </v>
      </c>
      <c r="G11" s="152"/>
      <c r="H11" s="152"/>
      <c r="I11" s="154"/>
      <c r="J11" s="152"/>
      <c r="K11" s="152"/>
      <c r="L11" s="152"/>
      <c r="M11" s="152"/>
      <c r="N11" s="134" t="str">
        <f>IFERROR(IF(VLOOKUP(A11,Weightings!A:Y,25,FALSE)=0,"",VLOOKUP(A11,Weightings!A:Y,25,FALSE)),"")</f>
        <v/>
      </c>
      <c r="O11" s="238" t="str">
        <f>IFERROR(VLOOKUP(AH11,detail_maturity_score,3,FALSE)*VLOOKUP(A11,Weightings!A:Y,23,FALSE),"")</f>
        <v/>
      </c>
      <c r="P11" s="135"/>
      <c r="Q11" s="135"/>
      <c r="R11" s="131"/>
      <c r="S11" s="131"/>
      <c r="T11" s="131"/>
      <c r="U11" s="131"/>
      <c r="V11" s="131"/>
      <c r="W11" s="131"/>
      <c r="X11" s="131"/>
      <c r="Y11" s="131"/>
      <c r="Z11" s="136"/>
      <c r="AA11" s="131"/>
      <c r="AB11" s="131"/>
      <c r="AC11" s="137"/>
      <c r="AD11" s="138">
        <f t="shared" si="4"/>
        <v>0</v>
      </c>
      <c r="AE11" s="138">
        <f t="shared" si="5"/>
        <v>0</v>
      </c>
      <c r="AF11" s="138" t="str">
        <f t="shared" si="6"/>
        <v/>
      </c>
      <c r="AG11" s="139">
        <f t="shared" si="7"/>
        <v>4</v>
      </c>
      <c r="AH11" s="139">
        <v>1</v>
      </c>
      <c r="AI11" s="142"/>
    </row>
    <row r="12" spans="1:35" s="140" customFormat="1" ht="30" hidden="1" customHeight="1" x14ac:dyDescent="0.35">
      <c r="A12" s="150">
        <v>6</v>
      </c>
      <c r="B12" s="130" t="str">
        <f t="shared" si="0"/>
        <v/>
      </c>
      <c r="C12" s="131">
        <f t="shared" si="1"/>
        <v>0</v>
      </c>
      <c r="D12" s="96"/>
      <c r="E12" s="132" t="str">
        <f t="shared" si="2"/>
        <v/>
      </c>
      <c r="F12" s="151" t="str">
        <f t="shared" si="3"/>
        <v>Do you maintain key performance indicators for each of the intelligence products, in order to measure the impact and effectiveness of the product?</v>
      </c>
      <c r="G12" s="152"/>
      <c r="H12" s="152"/>
      <c r="I12" s="152"/>
      <c r="J12" s="152"/>
      <c r="K12" s="152"/>
      <c r="L12" s="152"/>
      <c r="M12" s="152"/>
      <c r="N12" s="134" t="str">
        <f>IFERROR(IF(VLOOKUP(A12,Weightings!A:Y,25,FALSE)=0,"",VLOOKUP(A12,Weightings!A:Y,25,FALSE)),"")</f>
        <v/>
      </c>
      <c r="O12" s="134" t="str">
        <f>IFERROR(VLOOKUP(AH12,detail_maturity_score,3,FALSE)*VLOOKUP(A12,Weightings!A:Y,23,FALSE),"")</f>
        <v/>
      </c>
      <c r="P12" s="135"/>
      <c r="Q12" s="135"/>
      <c r="R12" s="131"/>
      <c r="S12" s="131"/>
      <c r="T12" s="131"/>
      <c r="U12" s="131"/>
      <c r="V12" s="131"/>
      <c r="W12" s="131"/>
      <c r="X12" s="131"/>
      <c r="Y12" s="131"/>
      <c r="Z12" s="136"/>
      <c r="AA12" s="131"/>
      <c r="AB12" s="131"/>
      <c r="AC12" s="137"/>
      <c r="AD12" s="138">
        <f t="shared" si="4"/>
        <v>0</v>
      </c>
      <c r="AE12" s="138">
        <f t="shared" si="5"/>
        <v>0</v>
      </c>
      <c r="AF12" s="138" t="str">
        <f t="shared" si="6"/>
        <v/>
      </c>
      <c r="AG12" s="139">
        <f t="shared" si="7"/>
        <v>4</v>
      </c>
      <c r="AH12"/>
      <c r="AI12" s="142"/>
    </row>
    <row r="13" spans="1:35" s="140" customFormat="1" ht="30" hidden="1" customHeight="1" x14ac:dyDescent="0.35">
      <c r="A13" s="150">
        <v>7</v>
      </c>
      <c r="B13" s="130" t="str">
        <f t="shared" si="0"/>
        <v/>
      </c>
      <c r="C13" s="131">
        <f t="shared" si="1"/>
        <v>0</v>
      </c>
      <c r="D13" s="96"/>
      <c r="E13" s="132" t="str">
        <f t="shared" si="2"/>
        <v/>
      </c>
      <c r="F13" s="153" t="str">
        <f t="shared" si="3"/>
        <v xml:space="preserve">Does the CTI function have a ‘supplier selection criteria’ standard and document? </v>
      </c>
      <c r="G13" s="152"/>
      <c r="H13" s="152"/>
      <c r="I13" s="154"/>
      <c r="J13" s="152"/>
      <c r="K13" s="152"/>
      <c r="L13" s="152"/>
      <c r="M13" s="152"/>
      <c r="N13" s="134" t="str">
        <f>IFERROR(IF(VLOOKUP(A13,Weightings!A:Y,25,FALSE)=0,"",VLOOKUP(A13,Weightings!A:Y,25,FALSE)),"")</f>
        <v/>
      </c>
      <c r="O13" s="134" t="str">
        <f>IFERROR(VLOOKUP(AH13,detail_maturity_score,3,FALSE)*VLOOKUP(A13,Weightings!A:Y,23,FALSE),"")</f>
        <v/>
      </c>
      <c r="P13" s="135"/>
      <c r="Q13" s="135"/>
      <c r="R13" s="131"/>
      <c r="S13" s="131"/>
      <c r="T13" s="131"/>
      <c r="U13" s="131"/>
      <c r="V13" s="131"/>
      <c r="W13" s="131"/>
      <c r="X13" s="131"/>
      <c r="Y13" s="131"/>
      <c r="Z13" s="136"/>
      <c r="AA13" s="131"/>
      <c r="AB13" s="131"/>
      <c r="AC13" s="137"/>
      <c r="AD13" s="138">
        <f t="shared" si="4"/>
        <v>0</v>
      </c>
      <c r="AE13" s="138">
        <f t="shared" si="5"/>
        <v>0</v>
      </c>
      <c r="AF13" s="138" t="str">
        <f t="shared" si="6"/>
        <v/>
      </c>
      <c r="AG13" s="139">
        <f t="shared" si="7"/>
        <v>4</v>
      </c>
      <c r="AH13" s="139">
        <v>1</v>
      </c>
      <c r="AI13" s="142"/>
    </row>
    <row r="14" spans="1:35" s="140" customFormat="1" ht="30" hidden="1" customHeight="1" x14ac:dyDescent="0.35">
      <c r="A14" s="150">
        <v>8</v>
      </c>
      <c r="B14" s="130" t="str">
        <f t="shared" si="0"/>
        <v/>
      </c>
      <c r="C14" s="131">
        <f t="shared" si="1"/>
        <v>0</v>
      </c>
      <c r="D14" s="96"/>
      <c r="E14" s="132" t="str">
        <f t="shared" si="2"/>
        <v/>
      </c>
      <c r="F14" s="153" t="str">
        <f t="shared" si="3"/>
        <v>Legal and regulatory compliance;</v>
      </c>
      <c r="G14" s="152"/>
      <c r="H14" s="152"/>
      <c r="I14" s="154"/>
      <c r="J14" s="152"/>
      <c r="K14" s="152"/>
      <c r="L14" s="152"/>
      <c r="M14" s="152"/>
      <c r="N14" s="134" t="str">
        <f>IFERROR(IF(VLOOKUP(A14,Weightings!A:Y,25,FALSE)=0,"",VLOOKUP(A14,Weightings!A:Y,25,FALSE)),"")</f>
        <v/>
      </c>
      <c r="O14" s="134" t="str">
        <f>IFERROR(VLOOKUP(AH14,detail_maturity_score,3,FALSE)*VLOOKUP(A14,Weightings!A:Y,23,FALSE),"")</f>
        <v/>
      </c>
      <c r="P14" s="135"/>
      <c r="Q14" s="135"/>
      <c r="R14" s="131"/>
      <c r="S14" s="131"/>
      <c r="T14" s="131"/>
      <c r="U14" s="131"/>
      <c r="V14" s="131"/>
      <c r="W14" s="131"/>
      <c r="X14" s="131"/>
      <c r="Y14" s="131"/>
      <c r="Z14" s="136"/>
      <c r="AA14" s="131"/>
      <c r="AB14" s="131"/>
      <c r="AC14" s="137"/>
      <c r="AD14" s="138">
        <f t="shared" si="4"/>
        <v>0</v>
      </c>
      <c r="AE14" s="138">
        <f t="shared" si="5"/>
        <v>0</v>
      </c>
      <c r="AF14" s="138" t="str">
        <f t="shared" si="6"/>
        <v/>
      </c>
      <c r="AG14" s="139">
        <f t="shared" si="7"/>
        <v>4</v>
      </c>
      <c r="AH14" s="139">
        <v>1</v>
      </c>
      <c r="AI14" s="142"/>
    </row>
    <row r="15" spans="1:35" s="140" customFormat="1" ht="30" hidden="1" customHeight="1" x14ac:dyDescent="0.35">
      <c r="A15" s="150">
        <v>9</v>
      </c>
      <c r="B15" s="130" t="str">
        <f t="shared" si="0"/>
        <v/>
      </c>
      <c r="C15" s="131">
        <f t="shared" si="1"/>
        <v>0</v>
      </c>
      <c r="D15" s="96"/>
      <c r="E15" s="132" t="str">
        <f t="shared" si="2"/>
        <v/>
      </c>
      <c r="F15" s="153" t="str">
        <f t="shared" si="3"/>
        <v>Has the sharing of intelligence direction to internal resources been reviewed to ensure legal and regulatory compliance?</v>
      </c>
      <c r="G15" s="152"/>
      <c r="H15" s="152"/>
      <c r="I15" s="154"/>
      <c r="J15" s="152"/>
      <c r="K15" s="152"/>
      <c r="L15" s="152"/>
      <c r="M15" s="152"/>
      <c r="N15" s="134" t="str">
        <f>IFERROR(IF(VLOOKUP(A15,Weightings!A:Y,25,FALSE)=0,"",VLOOKUP(A15,Weightings!A:Y,25,FALSE)),"")</f>
        <v/>
      </c>
      <c r="O15" s="134" t="str">
        <f>IFERROR(VLOOKUP(AH15,detail_maturity_score,3,FALSE)*VLOOKUP(A15,Weightings!A:Y,23,FALSE),"")</f>
        <v/>
      </c>
      <c r="P15" s="135"/>
      <c r="Q15" s="135"/>
      <c r="R15" s="131"/>
      <c r="S15" s="131"/>
      <c r="T15" s="131"/>
      <c r="U15" s="131"/>
      <c r="V15" s="131"/>
      <c r="W15" s="131"/>
      <c r="X15" s="131"/>
      <c r="Y15" s="131"/>
      <c r="Z15" s="136"/>
      <c r="AA15" s="131"/>
      <c r="AB15" s="131"/>
      <c r="AC15" s="137"/>
      <c r="AD15" s="138">
        <f t="shared" si="4"/>
        <v>0</v>
      </c>
      <c r="AE15" s="138">
        <f t="shared" si="5"/>
        <v>0</v>
      </c>
      <c r="AF15" s="138" t="str">
        <f t="shared" si="6"/>
        <v/>
      </c>
      <c r="AG15" s="139">
        <f t="shared" si="7"/>
        <v>4</v>
      </c>
      <c r="AH15" s="139">
        <v>1</v>
      </c>
      <c r="AI15" s="142"/>
    </row>
    <row r="16" spans="1:35" s="140" customFormat="1" ht="30" hidden="1" customHeight="1" x14ac:dyDescent="0.35">
      <c r="A16" s="150">
        <v>10</v>
      </c>
      <c r="B16" s="130" t="str">
        <f t="shared" si="0"/>
        <v/>
      </c>
      <c r="C16" s="131">
        <f t="shared" si="1"/>
        <v>3</v>
      </c>
      <c r="D16" s="96"/>
      <c r="E16" s="132" t="str">
        <f t="shared" si="2"/>
        <v/>
      </c>
      <c r="F16" s="151" t="str">
        <f t="shared" si="3"/>
        <v>Has the sharing of intelligence direction to external sources or third parties been reviewed to ensure legal and regulatory compliance?</v>
      </c>
      <c r="G16" s="152"/>
      <c r="H16" s="152"/>
      <c r="I16" s="152"/>
      <c r="J16" s="152"/>
      <c r="K16" s="152"/>
      <c r="L16" s="152"/>
      <c r="M16" s="152"/>
      <c r="N16" s="134" t="str">
        <f>IFERROR(IF(VLOOKUP(A16,Weightings!A:Y,25,FALSE)=0,"",VLOOKUP(A16,Weightings!A:Y,25,FALSE)),"")</f>
        <v/>
      </c>
      <c r="O16" s="134" t="str">
        <f>IFERROR(VLOOKUP(AH16,detail_maturity_score,3,FALSE)*VLOOKUP(A16,Weightings!A:Y,23,FALSE),"")</f>
        <v/>
      </c>
      <c r="P16" s="135"/>
      <c r="Q16" s="135"/>
      <c r="R16" s="131"/>
      <c r="S16" s="131"/>
      <c r="T16" s="131"/>
      <c r="U16" s="131"/>
      <c r="V16" s="131"/>
      <c r="W16" s="131"/>
      <c r="X16" s="131"/>
      <c r="Y16" s="131"/>
      <c r="Z16" s="136"/>
      <c r="AA16" s="131"/>
      <c r="AB16" s="131"/>
      <c r="AC16" s="137"/>
      <c r="AD16" s="138">
        <f t="shared" si="4"/>
        <v>0</v>
      </c>
      <c r="AE16" s="138">
        <f t="shared" si="5"/>
        <v>0</v>
      </c>
      <c r="AF16" s="138" t="str">
        <f t="shared" si="6"/>
        <v/>
      </c>
      <c r="AG16" s="139">
        <f t="shared" si="7"/>
        <v>4</v>
      </c>
      <c r="AH16"/>
      <c r="AI16" s="142"/>
    </row>
    <row r="17" spans="1:35" s="140" customFormat="1" ht="30" hidden="1" customHeight="1" x14ac:dyDescent="0.35">
      <c r="A17" s="150">
        <v>11</v>
      </c>
      <c r="B17" s="130" t="str">
        <f t="shared" si="0"/>
        <v/>
      </c>
      <c r="C17" s="131">
        <f t="shared" si="1"/>
        <v>0</v>
      </c>
      <c r="D17" s="96"/>
      <c r="E17" s="132" t="str">
        <f t="shared" si="2"/>
        <v/>
      </c>
      <c r="F17" s="153" t="str">
        <f t="shared" si="3"/>
        <v>Have all SANDAs (Sources and Agencies which are used in the Intelligence collection plan) been reviewed for legal and regulatory compliance?</v>
      </c>
      <c r="G17" s="152"/>
      <c r="H17" s="152"/>
      <c r="I17" s="154"/>
      <c r="J17" s="152"/>
      <c r="K17" s="152"/>
      <c r="L17" s="152"/>
      <c r="M17" s="152"/>
      <c r="N17" s="134" t="str">
        <f>IFERROR(IF(VLOOKUP(A17,Weightings!A:Y,25,FALSE)=0,"",VLOOKUP(A17,Weightings!A:Y,25,FALSE)),"")</f>
        <v/>
      </c>
      <c r="O17" s="134" t="str">
        <f>IFERROR(VLOOKUP(AH17,detail_maturity_score,3,FALSE)*VLOOKUP(A17,Weightings!A:Y,23,FALSE),"")</f>
        <v/>
      </c>
      <c r="P17" s="135"/>
      <c r="Q17" s="135"/>
      <c r="R17" s="131"/>
      <c r="S17" s="131"/>
      <c r="T17" s="131"/>
      <c r="U17" s="131"/>
      <c r="V17" s="131"/>
      <c r="W17" s="131"/>
      <c r="X17" s="131"/>
      <c r="Y17" s="131"/>
      <c r="Z17" s="136"/>
      <c r="AA17" s="131"/>
      <c r="AB17" s="131"/>
      <c r="AC17" s="137"/>
      <c r="AD17" s="138">
        <f t="shared" si="4"/>
        <v>0</v>
      </c>
      <c r="AE17" s="138">
        <f t="shared" si="5"/>
        <v>0</v>
      </c>
      <c r="AF17" s="138" t="str">
        <f t="shared" si="6"/>
        <v/>
      </c>
      <c r="AG17" s="139">
        <f t="shared" si="7"/>
        <v>4</v>
      </c>
      <c r="AH17" s="139">
        <v>1</v>
      </c>
      <c r="AI17" s="142"/>
    </row>
    <row r="18" spans="1:35" s="140" customFormat="1" ht="17.5" hidden="1" customHeight="1" x14ac:dyDescent="0.35">
      <c r="A18" s="150">
        <v>12</v>
      </c>
      <c r="B18" s="130" t="str">
        <f t="shared" si="0"/>
        <v/>
      </c>
      <c r="C18" s="131">
        <f t="shared" si="1"/>
        <v>0</v>
      </c>
      <c r="D18" s="96"/>
      <c r="E18" s="132" t="str">
        <f t="shared" si="2"/>
        <v/>
      </c>
      <c r="F18" s="153" t="str">
        <f t="shared" si="3"/>
        <v>Is stored data/information/intelligence regularly reviewed for legal and regulatory compliance? (E.g. GDPR)</v>
      </c>
      <c r="G18" s="152"/>
      <c r="H18" s="152"/>
      <c r="I18" s="154"/>
      <c r="J18" s="152"/>
      <c r="K18" s="152"/>
      <c r="L18" s="152"/>
      <c r="M18" s="152"/>
      <c r="N18" s="134" t="str">
        <f>IFERROR(IF(VLOOKUP(A18,Weightings!A:Y,25,FALSE)=0,"",VLOOKUP(A18,Weightings!A:Y,25,FALSE)),"")</f>
        <v/>
      </c>
      <c r="O18" s="134" t="str">
        <f>IFERROR(VLOOKUP(AH18,detail_maturity_score,3,FALSE)*VLOOKUP(A18,Weightings!A:Y,23,FALSE),"")</f>
        <v/>
      </c>
      <c r="P18" s="135"/>
      <c r="Q18" s="135"/>
      <c r="R18" s="131"/>
      <c r="S18" s="131"/>
      <c r="T18" s="131"/>
      <c r="U18" s="131"/>
      <c r="V18" s="131"/>
      <c r="W18" s="131"/>
      <c r="X18" s="131"/>
      <c r="Y18" s="131"/>
      <c r="Z18" s="136"/>
      <c r="AA18" s="131"/>
      <c r="AB18" s="131"/>
      <c r="AC18" s="137"/>
      <c r="AD18" s="138">
        <f t="shared" si="4"/>
        <v>0</v>
      </c>
      <c r="AE18" s="138">
        <f t="shared" si="5"/>
        <v>0</v>
      </c>
      <c r="AF18" s="138" t="str">
        <f t="shared" si="6"/>
        <v/>
      </c>
      <c r="AG18" s="139">
        <f t="shared" si="7"/>
        <v>4</v>
      </c>
      <c r="AH18" s="139">
        <v>1</v>
      </c>
      <c r="AI18" s="142"/>
    </row>
    <row r="19" spans="1:35" s="140" customFormat="1" ht="45" hidden="1" customHeight="1" x14ac:dyDescent="0.35">
      <c r="A19" s="150">
        <v>13</v>
      </c>
      <c r="B19" s="130" t="str">
        <f t="shared" si="0"/>
        <v/>
      </c>
      <c r="C19" s="131">
        <f t="shared" si="1"/>
        <v>3</v>
      </c>
      <c r="D19" s="96"/>
      <c r="E19" s="132" t="str">
        <f t="shared" si="2"/>
        <v/>
      </c>
      <c r="F19" s="151" t="str">
        <f t="shared" si="3"/>
        <v xml:space="preserve">Each task the Cyber Threat Intelligence (CTI) function completes within the Intelligence (INT) cycle should be reviewed in order to attain the level of governance that is required based on the actions it completes (E.g. Sharing Intelligence externally). There are legal and ethical considerations throughout the CTI process that should be considered and where appropriate checked with legal council in the applicable regions. </v>
      </c>
      <c r="G19" s="152"/>
      <c r="H19" s="152"/>
      <c r="I19" s="152"/>
      <c r="J19" s="152"/>
      <c r="K19" s="152"/>
      <c r="L19" s="152"/>
      <c r="M19" s="152"/>
      <c r="N19" s="134" t="str">
        <f>IFERROR(IF(VLOOKUP(A19,Weightings!A:Y,25,FALSE)=0,"",VLOOKUP(A19,Weightings!A:Y,25,FALSE)),"")</f>
        <v/>
      </c>
      <c r="O19" s="134" t="str">
        <f>IFERROR(VLOOKUP(AH19,detail_maturity_score,3,FALSE)*VLOOKUP(A19,Weightings!A:Y,23,FALSE),"")</f>
        <v/>
      </c>
      <c r="P19" s="135"/>
      <c r="Q19" s="135"/>
      <c r="R19" s="131"/>
      <c r="S19" s="131"/>
      <c r="T19" s="131"/>
      <c r="U19" s="131"/>
      <c r="V19" s="131"/>
      <c r="W19" s="131"/>
      <c r="X19" s="131"/>
      <c r="Y19" s="131"/>
      <c r="Z19" s="136"/>
      <c r="AA19" s="131"/>
      <c r="AB19" s="131"/>
      <c r="AC19" s="137"/>
      <c r="AD19" s="138">
        <f t="shared" si="4"/>
        <v>0</v>
      </c>
      <c r="AE19" s="138">
        <f t="shared" si="5"/>
        <v>0</v>
      </c>
      <c r="AF19" s="138" t="str">
        <f t="shared" si="6"/>
        <v>D</v>
      </c>
      <c r="AG19" s="139">
        <f t="shared" si="7"/>
        <v>3</v>
      </c>
      <c r="AH19"/>
      <c r="AI19" s="142"/>
    </row>
    <row r="20" spans="1:35" s="140" customFormat="1" ht="30" customHeight="1" x14ac:dyDescent="0.35">
      <c r="A20" s="150">
        <v>14</v>
      </c>
      <c r="B20" s="130" t="str">
        <f t="shared" si="0"/>
        <v>A.1.01</v>
      </c>
      <c r="C20" s="131">
        <f t="shared" si="1"/>
        <v>5</v>
      </c>
      <c r="D20" s="361"/>
      <c r="E20" s="132" t="str">
        <f t="shared" si="2"/>
        <v>A.1.01</v>
      </c>
      <c r="F20" s="153" t="str">
        <f t="shared" si="3"/>
        <v>Have you established a governance structure to oversee and coordinate the intelligence function?</v>
      </c>
      <c r="G20" s="152"/>
      <c r="H20" s="360"/>
      <c r="I20" s="154"/>
      <c r="J20" s="152"/>
      <c r="K20" s="152"/>
      <c r="L20" s="152"/>
      <c r="M20" s="152"/>
      <c r="N20" s="134" t="str">
        <f>IFERROR(IF(VLOOKUP(A20,Weightings!A:Y,25,FALSE)=0,"",VLOOKUP(A20,Weightings!A:Y,25,FALSE)),"")</f>
        <v>x 1</v>
      </c>
      <c r="O20" s="134" t="str">
        <f>IFERROR(VLOOKUP(AH20,detail_maturity_score,3,FALSE)*VLOOKUP(A20,Weightings!A:Y,23,FALSE),"")</f>
        <v/>
      </c>
      <c r="P20" s="135"/>
      <c r="Q20" s="135"/>
      <c r="R20" s="131"/>
      <c r="S20" s="131"/>
      <c r="T20" s="131"/>
      <c r="U20" s="131"/>
      <c r="V20" s="131"/>
      <c r="W20" s="131"/>
      <c r="X20" s="131"/>
      <c r="Y20" s="131"/>
      <c r="Z20" s="136"/>
      <c r="AA20" s="131"/>
      <c r="AB20" s="131"/>
      <c r="AC20" s="137"/>
      <c r="AD20" s="138">
        <f t="shared" si="4"/>
        <v>0</v>
      </c>
      <c r="AE20" s="138">
        <f t="shared" si="5"/>
        <v>0</v>
      </c>
      <c r="AF20" s="138" t="str">
        <f t="shared" si="6"/>
        <v>D</v>
      </c>
      <c r="AG20" s="139">
        <f t="shared" si="7"/>
        <v>3</v>
      </c>
      <c r="AH20" s="139">
        <v>1</v>
      </c>
      <c r="AI20" s="142"/>
    </row>
    <row r="21" spans="1:35" s="140" customFormat="1" ht="30" customHeight="1" x14ac:dyDescent="0.35">
      <c r="A21" s="150">
        <v>15</v>
      </c>
      <c r="B21" s="130" t="str">
        <f t="shared" si="0"/>
        <v>A.1.02</v>
      </c>
      <c r="C21" s="131">
        <f t="shared" si="1"/>
        <v>5</v>
      </c>
      <c r="D21" s="361"/>
      <c r="E21" s="132" t="str">
        <f t="shared" si="2"/>
        <v>A.1.02</v>
      </c>
      <c r="F21" s="153" t="str">
        <f t="shared" si="3"/>
        <v>Has the intelligence function been reviewed for legal and ethical compliance; including but not limited to intelligence source, processing of data (GDPR) and monitoring of employee's activities?</v>
      </c>
      <c r="G21" s="152"/>
      <c r="H21" s="152"/>
      <c r="I21" s="154"/>
      <c r="J21" s="152"/>
      <c r="K21" s="152"/>
      <c r="L21" s="152"/>
      <c r="M21" s="152"/>
      <c r="N21" s="134" t="str">
        <f>IFERROR(IF(VLOOKUP(A21,Weightings!A:Y,25,FALSE)=0,"",VLOOKUP(A21,Weightings!A:Y,25,FALSE)),"")</f>
        <v>x 1</v>
      </c>
      <c r="O21" s="134" t="str">
        <f>IFERROR(VLOOKUP(AH21,detail_maturity_score,3,FALSE)*VLOOKUP(A21,Weightings!A:Y,23,FALSE),"")</f>
        <v/>
      </c>
      <c r="P21" s="135"/>
      <c r="Q21" s="135"/>
      <c r="R21" s="131"/>
      <c r="S21" s="131"/>
      <c r="T21" s="131"/>
      <c r="U21" s="131"/>
      <c r="V21" s="131"/>
      <c r="W21" s="131"/>
      <c r="X21" s="131"/>
      <c r="Y21" s="131"/>
      <c r="Z21" s="136"/>
      <c r="AA21" s="131"/>
      <c r="AB21" s="131"/>
      <c r="AC21" s="137"/>
      <c r="AD21" s="138">
        <f t="shared" si="4"/>
        <v>0</v>
      </c>
      <c r="AE21" s="138">
        <f t="shared" si="5"/>
        <v>0</v>
      </c>
      <c r="AF21" s="138" t="str">
        <f t="shared" si="6"/>
        <v>D</v>
      </c>
      <c r="AG21" s="139">
        <f t="shared" si="7"/>
        <v>3</v>
      </c>
      <c r="AH21" s="139">
        <v>1</v>
      </c>
      <c r="AI21" s="142"/>
    </row>
    <row r="22" spans="1:35" s="140" customFormat="1" ht="30" customHeight="1" x14ac:dyDescent="0.35">
      <c r="A22" s="150">
        <v>16</v>
      </c>
      <c r="B22" s="130" t="str">
        <f t="shared" si="0"/>
        <v>A.1.03</v>
      </c>
      <c r="C22" s="131">
        <f t="shared" si="1"/>
        <v>5</v>
      </c>
      <c r="D22" s="96"/>
      <c r="E22" s="132" t="str">
        <f t="shared" si="2"/>
        <v>A.1.03</v>
      </c>
      <c r="F22" s="133" t="str">
        <f t="shared" si="3"/>
        <v xml:space="preserve">Does the CTI function have a ‘supplier selection criteria’ standard and document? </v>
      </c>
      <c r="G22" s="152"/>
      <c r="H22" s="152"/>
      <c r="I22" s="152"/>
      <c r="J22" s="152"/>
      <c r="K22" s="152"/>
      <c r="L22" s="152"/>
      <c r="M22" s="152"/>
      <c r="N22" s="134" t="str">
        <f>IFERROR(IF(VLOOKUP(A22,Weightings!A:Y,25,FALSE)=0,"",VLOOKUP(A22,Weightings!A:Y,25,FALSE)),"")</f>
        <v>x 1</v>
      </c>
      <c r="O22" s="134" t="str">
        <f>IFERROR(VLOOKUP(AH22,detail_maturity_score,3,FALSE)*VLOOKUP(A22,Weightings!A:Y,23,FALSE),"")</f>
        <v/>
      </c>
      <c r="P22" s="135"/>
      <c r="Q22" s="135"/>
      <c r="R22" s="131"/>
      <c r="S22" s="131"/>
      <c r="T22" s="131"/>
      <c r="U22" s="131"/>
      <c r="V22" s="131"/>
      <c r="W22" s="131"/>
      <c r="X22" s="131"/>
      <c r="Y22" s="131"/>
      <c r="Z22" s="136"/>
      <c r="AA22" s="131"/>
      <c r="AB22" s="131"/>
      <c r="AC22" s="137"/>
      <c r="AD22" s="138">
        <f t="shared" si="4"/>
        <v>0</v>
      </c>
      <c r="AE22" s="138">
        <f t="shared" si="5"/>
        <v>0</v>
      </c>
      <c r="AF22" s="138" t="str">
        <f t="shared" si="6"/>
        <v>D</v>
      </c>
      <c r="AG22" s="139">
        <f t="shared" si="7"/>
        <v>3</v>
      </c>
      <c r="AH22" s="139">
        <v>1</v>
      </c>
      <c r="AI22" s="142"/>
    </row>
    <row r="23" spans="1:35" s="140" customFormat="1" ht="30" customHeight="1" x14ac:dyDescent="0.35">
      <c r="A23" s="150">
        <v>17</v>
      </c>
      <c r="B23" s="130" t="str">
        <f t="shared" si="0"/>
        <v>A.1.04</v>
      </c>
      <c r="C23" s="131">
        <f t="shared" si="1"/>
        <v>5</v>
      </c>
      <c r="D23" s="96"/>
      <c r="E23" s="132" t="str">
        <f t="shared" si="2"/>
        <v>A.1.04</v>
      </c>
      <c r="F23" s="133" t="str">
        <f t="shared" si="3"/>
        <v>Does the function or the wider security function sign up to an Industry Code of Conduct (For example CREST) and or set of Ethical Standards?</v>
      </c>
      <c r="G23" s="152"/>
      <c r="H23" s="152"/>
      <c r="I23" s="154"/>
      <c r="J23" s="152"/>
      <c r="K23" s="152"/>
      <c r="L23" s="152"/>
      <c r="M23" s="152"/>
      <c r="N23" s="134" t="str">
        <f>IFERROR(IF(VLOOKUP(A23,Weightings!A:Y,25,FALSE)=0,"",VLOOKUP(A23,Weightings!A:Y,25,FALSE)),"")</f>
        <v>x 1</v>
      </c>
      <c r="O23" s="134" t="str">
        <f>IFERROR(VLOOKUP(AH23,detail_maturity_score,3,FALSE)*VLOOKUP(A23,Weightings!A:Y,23,FALSE),"")</f>
        <v/>
      </c>
      <c r="P23" s="135"/>
      <c r="Q23" s="135"/>
      <c r="R23" s="131"/>
      <c r="S23" s="131"/>
      <c r="T23" s="131"/>
      <c r="U23" s="131"/>
      <c r="V23" s="131"/>
      <c r="W23" s="131"/>
      <c r="X23" s="131"/>
      <c r="Y23" s="131"/>
      <c r="Z23" s="136"/>
      <c r="AA23" s="131"/>
      <c r="AB23" s="131"/>
      <c r="AC23" s="137"/>
      <c r="AD23" s="138">
        <f t="shared" si="4"/>
        <v>0</v>
      </c>
      <c r="AE23" s="138">
        <f t="shared" si="5"/>
        <v>0</v>
      </c>
      <c r="AF23" s="138" t="str">
        <f t="shared" si="6"/>
        <v>D</v>
      </c>
      <c r="AG23" s="139">
        <f t="shared" si="7"/>
        <v>3</v>
      </c>
      <c r="AH23" s="139">
        <v>1</v>
      </c>
      <c r="AI23" s="142"/>
    </row>
    <row r="24" spans="1:35" s="140" customFormat="1" ht="29.25" customHeight="1" x14ac:dyDescent="0.35">
      <c r="A24" s="150">
        <v>18</v>
      </c>
      <c r="B24" s="130" t="str">
        <f t="shared" si="0"/>
        <v>A.1.05</v>
      </c>
      <c r="C24" s="131">
        <f t="shared" si="1"/>
        <v>5</v>
      </c>
      <c r="D24" s="96"/>
      <c r="E24" s="132" t="str">
        <f t="shared" si="2"/>
        <v>A.1.05</v>
      </c>
      <c r="F24" s="133" t="str">
        <f t="shared" si="3"/>
        <v>Does the function have an internal employee handbook Covering Governance?</v>
      </c>
      <c r="G24" s="152"/>
      <c r="H24" s="152"/>
      <c r="I24" s="154"/>
      <c r="J24" s="152"/>
      <c r="K24" s="152"/>
      <c r="L24" s="152"/>
      <c r="M24" s="152"/>
      <c r="N24" s="134" t="str">
        <f>IFERROR(IF(VLOOKUP(A24,Weightings!A:Y,25,FALSE)=0,"",VLOOKUP(A24,Weightings!A:Y,25,FALSE)),"")</f>
        <v>x 1</v>
      </c>
      <c r="O24" s="134" t="str">
        <f>IFERROR(VLOOKUP(AH24,detail_maturity_score,3,FALSE)*VLOOKUP(A24,Weightings!A:Y,23,FALSE),"")</f>
        <v/>
      </c>
      <c r="P24" s="135"/>
      <c r="Q24" s="135"/>
      <c r="R24" s="131"/>
      <c r="S24" s="131"/>
      <c r="T24" s="131"/>
      <c r="U24" s="131"/>
      <c r="V24" s="131"/>
      <c r="W24" s="131"/>
      <c r="X24" s="131"/>
      <c r="Y24" s="131"/>
      <c r="Z24" s="136"/>
      <c r="AA24" s="131"/>
      <c r="AB24" s="131"/>
      <c r="AC24" s="137"/>
      <c r="AD24" s="138">
        <f t="shared" si="4"/>
        <v>0</v>
      </c>
      <c r="AE24" s="138">
        <f t="shared" si="5"/>
        <v>0</v>
      </c>
      <c r="AF24" s="138" t="str">
        <f t="shared" si="6"/>
        <v>D</v>
      </c>
      <c r="AG24" s="139">
        <f t="shared" si="7"/>
        <v>3</v>
      </c>
      <c r="AH24" s="139">
        <v>1</v>
      </c>
      <c r="AI24" s="142"/>
    </row>
    <row r="25" spans="1:35" s="140" customFormat="1" ht="30" hidden="1" customHeight="1" x14ac:dyDescent="0.35">
      <c r="A25" s="150">
        <v>19</v>
      </c>
      <c r="B25" s="130" t="str">
        <f t="shared" si="0"/>
        <v>A</v>
      </c>
      <c r="C25" s="131">
        <f t="shared" si="1"/>
        <v>1</v>
      </c>
      <c r="D25" s="96"/>
      <c r="E25" s="132" t="str">
        <f t="shared" si="2"/>
        <v>Phase A</v>
      </c>
      <c r="F25" s="141" t="str">
        <f t="shared" si="3"/>
        <v>Has the sharing of intelligence direction to internal resources been reviewed to ensure legal and regulatory compliance?</v>
      </c>
      <c r="G25" s="152"/>
      <c r="H25" s="152"/>
      <c r="I25" s="154"/>
      <c r="J25" s="152"/>
      <c r="K25" s="152"/>
      <c r="L25" s="152"/>
      <c r="M25" s="152"/>
      <c r="N25" s="134" t="str">
        <f>IFERROR(IF(VLOOKUP(A25,Weightings!A:Y,25,FALSE)=0,"",VLOOKUP(A25,Weightings!A:Y,25,FALSE)),"")</f>
        <v>x 3</v>
      </c>
      <c r="O25" s="134" t="str">
        <f>IFERROR(VLOOKUP(AH25,detail_maturity_score,3,FALSE)*VLOOKUP(A25,Weightings!A:Y,23,FALSE),"")</f>
        <v/>
      </c>
      <c r="P25" s="135"/>
      <c r="Q25" s="135"/>
      <c r="R25" s="131"/>
      <c r="S25" s="131"/>
      <c r="T25" s="131"/>
      <c r="U25" s="131"/>
      <c r="V25" s="131"/>
      <c r="W25" s="131"/>
      <c r="X25" s="131"/>
      <c r="Y25" s="131"/>
      <c r="Z25" s="136"/>
      <c r="AA25" s="131"/>
      <c r="AB25" s="131"/>
      <c r="AC25" s="137"/>
      <c r="AD25" s="138">
        <f t="shared" si="4"/>
        <v>0</v>
      </c>
      <c r="AE25" s="138">
        <f t="shared" si="5"/>
        <v>0</v>
      </c>
      <c r="AF25" s="138" t="str">
        <f t="shared" si="6"/>
        <v>D</v>
      </c>
      <c r="AG25" s="139">
        <f t="shared" si="7"/>
        <v>3</v>
      </c>
      <c r="AH25" s="139">
        <v>1</v>
      </c>
      <c r="AI25" s="142"/>
    </row>
    <row r="26" spans="1:35" s="140" customFormat="1" ht="30" hidden="1" customHeight="1" x14ac:dyDescent="0.35">
      <c r="A26" s="150">
        <v>20</v>
      </c>
      <c r="B26" s="130" t="str">
        <f t="shared" si="0"/>
        <v>A</v>
      </c>
      <c r="C26" s="131">
        <f t="shared" si="1"/>
        <v>1</v>
      </c>
      <c r="D26" s="96"/>
      <c r="E26" s="132" t="str">
        <f t="shared" si="2"/>
        <v>Phase A</v>
      </c>
      <c r="F26" s="141" t="str">
        <f t="shared" si="3"/>
        <v>Has the sharing of intelligence direction to external sources or third parties been reviewed to ensure legal and regulatory compliance?</v>
      </c>
      <c r="G26" s="152"/>
      <c r="H26" s="152"/>
      <c r="I26" s="154"/>
      <c r="J26" s="152"/>
      <c r="K26" s="152"/>
      <c r="L26" s="152"/>
      <c r="M26" s="152"/>
      <c r="N26" s="134" t="str">
        <f>IFERROR(IF(VLOOKUP(A26,Weightings!A:Y,25,FALSE)=0,"",VLOOKUP(A26,Weightings!A:Y,25,FALSE)),"")</f>
        <v>x 3</v>
      </c>
      <c r="O26" s="134" t="str">
        <f>IFERROR(VLOOKUP(AH26,detail_maturity_score,3,FALSE)*VLOOKUP(A26,Weightings!A:Y,23,FALSE),"")</f>
        <v/>
      </c>
      <c r="P26" s="135"/>
      <c r="Q26" s="135"/>
      <c r="R26" s="131"/>
      <c r="S26" s="131"/>
      <c r="T26" s="131"/>
      <c r="U26" s="131"/>
      <c r="V26" s="131"/>
      <c r="W26" s="131"/>
      <c r="X26" s="131"/>
      <c r="Y26" s="131"/>
      <c r="Z26" s="136"/>
      <c r="AA26" s="131"/>
      <c r="AB26" s="131"/>
      <c r="AC26" s="137"/>
      <c r="AD26" s="138">
        <f t="shared" si="4"/>
        <v>0</v>
      </c>
      <c r="AE26" s="138">
        <f t="shared" si="5"/>
        <v>0</v>
      </c>
      <c r="AF26" s="138" t="str">
        <f t="shared" si="6"/>
        <v>D</v>
      </c>
      <c r="AG26" s="139">
        <f t="shared" si="7"/>
        <v>3</v>
      </c>
      <c r="AH26" s="139">
        <v>1</v>
      </c>
      <c r="AI26" s="142"/>
    </row>
    <row r="27" spans="1:35" s="140" customFormat="1" ht="30" hidden="1" customHeight="1" x14ac:dyDescent="0.35">
      <c r="A27" s="150">
        <v>21</v>
      </c>
      <c r="B27" s="130" t="str">
        <f t="shared" si="0"/>
        <v>A</v>
      </c>
      <c r="C27" s="131">
        <f t="shared" si="1"/>
        <v>1</v>
      </c>
      <c r="D27" s="96"/>
      <c r="E27" s="132" t="str">
        <f t="shared" si="2"/>
        <v>Phase A</v>
      </c>
      <c r="F27" s="141" t="str">
        <f t="shared" si="3"/>
        <v>Have all SANDAs (Sources and Agencies which are used in the Intelligence collection plan) been reviewed for legal and regulatory compliance?</v>
      </c>
      <c r="G27" s="152"/>
      <c r="H27" s="152"/>
      <c r="I27" s="154"/>
      <c r="J27" s="152"/>
      <c r="K27" s="152"/>
      <c r="L27" s="152"/>
      <c r="M27" s="152"/>
      <c r="N27" s="134" t="str">
        <f>IFERROR(IF(VLOOKUP(A27,Weightings!A:Y,25,FALSE)=0,"",VLOOKUP(A27,Weightings!A:Y,25,FALSE)),"")</f>
        <v>x 3</v>
      </c>
      <c r="O27" s="134" t="str">
        <f>IFERROR(VLOOKUP(AH27,detail_maturity_score,3,FALSE)*VLOOKUP(A27,Weightings!A:Y,23,FALSE),"")</f>
        <v/>
      </c>
      <c r="P27" s="135"/>
      <c r="Q27" s="135"/>
      <c r="R27" s="131"/>
      <c r="S27" s="131"/>
      <c r="T27" s="131"/>
      <c r="U27" s="131"/>
      <c r="V27" s="131"/>
      <c r="W27" s="131"/>
      <c r="X27" s="131"/>
      <c r="Y27" s="131"/>
      <c r="Z27" s="136"/>
      <c r="AA27" s="131"/>
      <c r="AB27" s="131"/>
      <c r="AC27" s="137"/>
      <c r="AD27" s="138">
        <f t="shared" si="4"/>
        <v>0</v>
      </c>
      <c r="AE27" s="138">
        <f t="shared" si="5"/>
        <v>0</v>
      </c>
      <c r="AF27" s="138" t="str">
        <f t="shared" si="6"/>
        <v>D</v>
      </c>
      <c r="AG27" s="139">
        <f t="shared" si="7"/>
        <v>3</v>
      </c>
      <c r="AH27" s="139">
        <v>1</v>
      </c>
      <c r="AI27" s="142"/>
    </row>
    <row r="28" spans="1:35" s="140" customFormat="1" ht="30" hidden="1" customHeight="1" x14ac:dyDescent="0.35">
      <c r="A28" s="150">
        <v>22</v>
      </c>
      <c r="B28" s="130" t="str">
        <f t="shared" si="0"/>
        <v>A</v>
      </c>
      <c r="C28" s="131">
        <f t="shared" si="1"/>
        <v>1</v>
      </c>
      <c r="D28" s="96"/>
      <c r="E28" s="132" t="str">
        <f t="shared" si="2"/>
        <v>Phase A</v>
      </c>
      <c r="F28" s="141" t="str">
        <f t="shared" si="3"/>
        <v>Is stored data/information/intelligence regularly reviewed for legal and regulatory compliance? (E.g. GDPR)</v>
      </c>
      <c r="G28" s="152"/>
      <c r="H28" s="152"/>
      <c r="I28" s="154"/>
      <c r="J28" s="152"/>
      <c r="K28" s="152"/>
      <c r="L28" s="152"/>
      <c r="M28" s="152"/>
      <c r="N28" s="134" t="str">
        <f>IFERROR(IF(VLOOKUP(A28,Weightings!A:Y,25,FALSE)=0,"",VLOOKUP(A28,Weightings!A:Y,25,FALSE)),"")</f>
        <v>x 3</v>
      </c>
      <c r="O28" s="134" t="str">
        <f>IFERROR(VLOOKUP(AH28,detail_maturity_score,3,FALSE)*VLOOKUP(A28,Weightings!A:Y,23,FALSE),"")</f>
        <v/>
      </c>
      <c r="P28" s="135"/>
      <c r="Q28" s="135"/>
      <c r="R28" s="131"/>
      <c r="S28" s="131"/>
      <c r="T28" s="131"/>
      <c r="U28" s="131"/>
      <c r="V28" s="131"/>
      <c r="W28" s="131"/>
      <c r="X28" s="131"/>
      <c r="Y28" s="131"/>
      <c r="Z28" s="136"/>
      <c r="AA28" s="131"/>
      <c r="AB28" s="131"/>
      <c r="AC28" s="137"/>
      <c r="AD28" s="138">
        <f t="shared" si="4"/>
        <v>0</v>
      </c>
      <c r="AE28" s="138">
        <f t="shared" si="5"/>
        <v>0</v>
      </c>
      <c r="AF28" s="138" t="str">
        <f t="shared" si="6"/>
        <v>D</v>
      </c>
      <c r="AG28" s="139">
        <f t="shared" si="7"/>
        <v>3</v>
      </c>
      <c r="AH28" s="139">
        <v>1</v>
      </c>
      <c r="AI28" s="142"/>
    </row>
    <row r="29" spans="1:35" s="140" customFormat="1" ht="30" hidden="1" customHeight="1" x14ac:dyDescent="0.35">
      <c r="A29" s="150">
        <v>23</v>
      </c>
      <c r="B29" s="130" t="str">
        <f t="shared" si="0"/>
        <v>A</v>
      </c>
      <c r="C29" s="131">
        <f t="shared" si="1"/>
        <v>1</v>
      </c>
      <c r="D29" s="96"/>
      <c r="E29" s="132" t="str">
        <f t="shared" si="2"/>
        <v>Phase A</v>
      </c>
      <c r="F29" s="141" t="str">
        <f t="shared" si="3"/>
        <v>Has the sharing of reporting externally be reviewed against legal and regulatory constraints?</v>
      </c>
      <c r="G29" s="152"/>
      <c r="H29" s="152"/>
      <c r="I29" s="154"/>
      <c r="J29" s="152"/>
      <c r="K29" s="152"/>
      <c r="L29" s="152"/>
      <c r="M29" s="152"/>
      <c r="N29" s="134" t="str">
        <f>IFERROR(IF(VLOOKUP(A29,Weightings!A:Y,25,FALSE)=0,"",VLOOKUP(A29,Weightings!A:Y,25,FALSE)),"")</f>
        <v>x 3</v>
      </c>
      <c r="O29" s="134" t="str">
        <f>IFERROR(VLOOKUP(AH29,detail_maturity_score,3,FALSE)*VLOOKUP(A29,Weightings!A:Y,23,FALSE),"")</f>
        <v/>
      </c>
      <c r="P29" s="135"/>
      <c r="Q29" s="135"/>
      <c r="R29" s="131"/>
      <c r="S29" s="131"/>
      <c r="T29" s="131"/>
      <c r="U29" s="131"/>
      <c r="V29" s="131"/>
      <c r="W29" s="131"/>
      <c r="X29" s="131"/>
      <c r="Y29" s="131"/>
      <c r="Z29" s="136"/>
      <c r="AA29" s="131"/>
      <c r="AB29" s="131"/>
      <c r="AC29" s="137"/>
      <c r="AD29" s="138">
        <f t="shared" si="4"/>
        <v>0</v>
      </c>
      <c r="AE29" s="138">
        <f t="shared" si="5"/>
        <v>0</v>
      </c>
      <c r="AF29" s="138" t="str">
        <f t="shared" si="6"/>
        <v>D</v>
      </c>
      <c r="AG29" s="139">
        <f t="shared" si="7"/>
        <v>3</v>
      </c>
      <c r="AH29" s="139">
        <v>1</v>
      </c>
      <c r="AI29" s="142"/>
    </row>
    <row r="30" spans="1:35" s="140" customFormat="1" ht="30" hidden="1" customHeight="1" x14ac:dyDescent="0.35">
      <c r="A30" s="150">
        <v>24</v>
      </c>
      <c r="B30" s="130" t="str">
        <f t="shared" si="0"/>
        <v>A</v>
      </c>
      <c r="C30" s="131">
        <f t="shared" si="1"/>
        <v>1</v>
      </c>
      <c r="D30" s="96"/>
      <c r="E30" s="132" t="str">
        <f t="shared" si="2"/>
        <v>Phase A</v>
      </c>
      <c r="F30" s="178" t="str">
        <f t="shared" si="3"/>
        <v>Are legal and regulatory constraints documented and reviewed?</v>
      </c>
      <c r="G30" s="152"/>
      <c r="H30" s="152"/>
      <c r="I30" s="154"/>
      <c r="J30" s="152"/>
      <c r="K30" s="152"/>
      <c r="L30" s="152"/>
      <c r="M30" s="152"/>
      <c r="N30" s="134" t="str">
        <f>IFERROR(IF(VLOOKUP(A30,Weightings!A:Y,25,FALSE)=0,"",VLOOKUP(A30,Weightings!A:Y,25,FALSE)),"")</f>
        <v>x 3</v>
      </c>
      <c r="O30" s="134" t="str">
        <f>IFERROR(VLOOKUP(AH30,detail_maturity_score,3,FALSE)*VLOOKUP(A30,Weightings!A:Y,23,FALSE),"")</f>
        <v/>
      </c>
      <c r="P30" s="135"/>
      <c r="Q30" s="135"/>
      <c r="R30" s="131"/>
      <c r="S30" s="131"/>
      <c r="T30" s="131"/>
      <c r="U30" s="131"/>
      <c r="V30" s="131"/>
      <c r="W30" s="131"/>
      <c r="X30" s="131"/>
      <c r="Y30" s="131"/>
      <c r="Z30" s="136"/>
      <c r="AA30" s="131"/>
      <c r="AB30" s="131"/>
      <c r="AC30" s="137"/>
      <c r="AD30" s="138">
        <f t="shared" si="4"/>
        <v>0</v>
      </c>
      <c r="AE30" s="138">
        <f t="shared" si="5"/>
        <v>0</v>
      </c>
      <c r="AF30" s="138" t="str">
        <f t="shared" si="6"/>
        <v>D</v>
      </c>
      <c r="AG30" s="139">
        <f t="shared" si="7"/>
        <v>3</v>
      </c>
      <c r="AH30" s="139">
        <v>1</v>
      </c>
      <c r="AI30" s="142"/>
    </row>
    <row r="31" spans="1:35" s="140" customFormat="1" ht="30" hidden="1" customHeight="1" x14ac:dyDescent="0.35">
      <c r="A31" s="150">
        <v>25</v>
      </c>
      <c r="B31" s="130" t="str">
        <f t="shared" si="0"/>
        <v>A</v>
      </c>
      <c r="C31" s="131">
        <f t="shared" si="1"/>
        <v>1</v>
      </c>
      <c r="D31" s="96"/>
      <c r="E31" s="132" t="str">
        <f t="shared" si="2"/>
        <v>Phase A</v>
      </c>
      <c r="F31" s="178" t="str">
        <f t="shared" si="3"/>
        <v>Has the CTI function been audited for compliance with applicable regulatory and legal standards?</v>
      </c>
      <c r="G31" s="152"/>
      <c r="H31" s="152"/>
      <c r="I31" s="154"/>
      <c r="J31" s="152"/>
      <c r="K31" s="152"/>
      <c r="L31" s="152"/>
      <c r="M31" s="152"/>
      <c r="N31" s="134" t="str">
        <f>IFERROR(IF(VLOOKUP(A31,Weightings!A:Y,25,FALSE)=0,"",VLOOKUP(A31,Weightings!A:Y,25,FALSE)),"")</f>
        <v>x 3</v>
      </c>
      <c r="O31" s="134" t="str">
        <f>IFERROR(VLOOKUP(AH31,detail_maturity_score,3,FALSE)*VLOOKUP(A31,Weightings!A:Y,23,FALSE),"")</f>
        <v/>
      </c>
      <c r="P31" s="135"/>
      <c r="Q31" s="135"/>
      <c r="R31" s="131"/>
      <c r="S31" s="131"/>
      <c r="T31" s="131"/>
      <c r="U31" s="131"/>
      <c r="V31" s="131"/>
      <c r="W31" s="131"/>
      <c r="X31" s="131"/>
      <c r="Y31" s="131"/>
      <c r="Z31" s="136"/>
      <c r="AA31" s="131"/>
      <c r="AB31" s="131"/>
      <c r="AC31" s="137"/>
      <c r="AD31" s="138">
        <f t="shared" si="4"/>
        <v>0</v>
      </c>
      <c r="AE31" s="138">
        <f t="shared" si="5"/>
        <v>0</v>
      </c>
      <c r="AF31" s="138" t="str">
        <f t="shared" si="6"/>
        <v>D</v>
      </c>
      <c r="AG31" s="139">
        <f t="shared" si="7"/>
        <v>3</v>
      </c>
      <c r="AH31" s="139">
        <v>1</v>
      </c>
      <c r="AI31" s="142"/>
    </row>
    <row r="32" spans="1:35" s="140" customFormat="1" ht="30" hidden="1" customHeight="1" x14ac:dyDescent="0.35">
      <c r="A32" s="150">
        <v>26</v>
      </c>
      <c r="B32" s="130" t="str">
        <f t="shared" si="0"/>
        <v>A</v>
      </c>
      <c r="C32" s="131">
        <f t="shared" si="1"/>
        <v>1</v>
      </c>
      <c r="D32" s="96"/>
      <c r="E32" s="132" t="str">
        <f t="shared" si="2"/>
        <v>Phase A</v>
      </c>
      <c r="F32" s="141" t="str">
        <f t="shared" si="3"/>
        <v>Has the CTI function subject to an external audit or information security management system (ISMS) review?</v>
      </c>
      <c r="G32" s="152"/>
      <c r="H32" s="152"/>
      <c r="I32" s="152"/>
      <c r="J32" s="152"/>
      <c r="K32" s="152"/>
      <c r="L32" s="152"/>
      <c r="M32" s="152"/>
      <c r="N32" s="134" t="str">
        <f>IFERROR(IF(VLOOKUP(A32,Weightings!A:Y,25,FALSE)=0,"",VLOOKUP(A32,Weightings!A:Y,25,FALSE)),"")</f>
        <v>x 3</v>
      </c>
      <c r="O32" s="134">
        <f>IFERROR(VLOOKUP(AH32,detail_maturity_score,3,FALSE)*VLOOKUP(A32,Weightings!A:Y,23,FALSE),"")</f>
        <v>0</v>
      </c>
      <c r="P32" s="135"/>
      <c r="Q32" s="135"/>
      <c r="R32" s="131"/>
      <c r="S32" s="131"/>
      <c r="T32" s="131"/>
      <c r="U32" s="131"/>
      <c r="V32" s="131"/>
      <c r="W32" s="131"/>
      <c r="X32" s="131"/>
      <c r="Y32" s="131"/>
      <c r="Z32" s="136"/>
      <c r="AA32" s="131"/>
      <c r="AB32" s="131"/>
      <c r="AC32" s="137"/>
      <c r="AD32" s="138">
        <f t="shared" si="4"/>
        <v>0</v>
      </c>
      <c r="AE32" s="138">
        <f t="shared" si="5"/>
        <v>0</v>
      </c>
      <c r="AF32" s="138" t="str">
        <f t="shared" si="6"/>
        <v>D</v>
      </c>
      <c r="AG32" s="139">
        <f t="shared" si="7"/>
        <v>3</v>
      </c>
      <c r="AH32" s="139">
        <v>2</v>
      </c>
      <c r="AI32" s="142"/>
    </row>
    <row r="33" spans="1:35" s="140" customFormat="1" ht="30" hidden="1" customHeight="1" x14ac:dyDescent="0.35">
      <c r="A33" s="150">
        <v>27</v>
      </c>
      <c r="B33" s="130" t="str">
        <f t="shared" si="0"/>
        <v>A</v>
      </c>
      <c r="C33" s="131">
        <f t="shared" si="1"/>
        <v>1</v>
      </c>
      <c r="D33" s="96"/>
      <c r="E33" s="132" t="str">
        <f t="shared" si="2"/>
        <v>Phase A</v>
      </c>
      <c r="F33" s="141" t="str">
        <f t="shared" si="3"/>
        <v>Has the CTI function been subject to 2nd or 3rd line audits?</v>
      </c>
      <c r="G33" s="152"/>
      <c r="H33" s="152"/>
      <c r="I33" s="154"/>
      <c r="J33" s="152"/>
      <c r="K33" s="152"/>
      <c r="L33" s="152"/>
      <c r="M33" s="152"/>
      <c r="N33" s="134" t="str">
        <f>IFERROR(IF(VLOOKUP(A33,Weightings!A:Y,25,FALSE)=0,"",VLOOKUP(A33,Weightings!A:Y,25,FALSE)),"")</f>
        <v>x 3</v>
      </c>
      <c r="O33" s="134" t="str">
        <f>IFERROR(VLOOKUP(AH33,detail_maturity_score,3,FALSE)*VLOOKUP(A33,Weightings!A:Y,23,FALSE),"")</f>
        <v/>
      </c>
      <c r="P33" s="135"/>
      <c r="Q33" s="135"/>
      <c r="R33" s="131"/>
      <c r="S33" s="131"/>
      <c r="T33" s="131"/>
      <c r="U33" s="131"/>
      <c r="V33" s="131"/>
      <c r="W33" s="131"/>
      <c r="X33" s="131"/>
      <c r="Y33" s="131"/>
      <c r="Z33" s="136"/>
      <c r="AA33" s="131"/>
      <c r="AB33" s="131"/>
      <c r="AC33" s="137"/>
      <c r="AD33" s="138">
        <f t="shared" si="4"/>
        <v>0</v>
      </c>
      <c r="AE33" s="138">
        <f t="shared" si="5"/>
        <v>0</v>
      </c>
      <c r="AF33" s="138" t="str">
        <f t="shared" si="6"/>
        <v>D</v>
      </c>
      <c r="AG33" s="139">
        <f t="shared" si="7"/>
        <v>3</v>
      </c>
      <c r="AH33" s="139">
        <v>1</v>
      </c>
      <c r="AI33" s="142"/>
    </row>
    <row r="34" spans="1:35" s="140" customFormat="1" ht="30" hidden="1" customHeight="1" x14ac:dyDescent="0.35">
      <c r="A34" s="150">
        <v>28</v>
      </c>
      <c r="B34" s="130" t="str">
        <f t="shared" si="0"/>
        <v>A</v>
      </c>
      <c r="C34" s="131">
        <f t="shared" si="1"/>
        <v>1</v>
      </c>
      <c r="D34" s="96"/>
      <c r="E34" s="132" t="str">
        <f t="shared" si="2"/>
        <v>Phase A</v>
      </c>
      <c r="F34" s="133" t="str">
        <f t="shared" si="3"/>
        <v>Does the function or the wider security function sign up to an Industry Code of Conduct (For example CREST)?</v>
      </c>
      <c r="G34" s="152"/>
      <c r="H34" s="152"/>
      <c r="I34" s="154"/>
      <c r="J34" s="152"/>
      <c r="K34" s="152"/>
      <c r="L34" s="152"/>
      <c r="M34" s="152"/>
      <c r="N34" s="134" t="str">
        <f>IFERROR(IF(VLOOKUP(A34,Weightings!A:Y,25,FALSE)=0,"",VLOOKUP(A34,Weightings!A:Y,25,FALSE)),"")</f>
        <v>x 3</v>
      </c>
      <c r="O34" s="134" t="str">
        <f>IFERROR(VLOOKUP(AH34,detail_maturity_score,3,FALSE)*VLOOKUP(A34,Weightings!A:Y,23,FALSE),"")</f>
        <v/>
      </c>
      <c r="P34" s="135"/>
      <c r="Q34" s="135"/>
      <c r="R34" s="131"/>
      <c r="S34" s="131"/>
      <c r="T34" s="131"/>
      <c r="U34" s="131"/>
      <c r="V34" s="131"/>
      <c r="W34" s="131"/>
      <c r="X34" s="131"/>
      <c r="Y34" s="131"/>
      <c r="Z34" s="136"/>
      <c r="AA34" s="131"/>
      <c r="AB34" s="131"/>
      <c r="AC34" s="137"/>
      <c r="AD34" s="138">
        <f t="shared" si="4"/>
        <v>0</v>
      </c>
      <c r="AE34" s="138">
        <f t="shared" si="5"/>
        <v>0</v>
      </c>
      <c r="AF34" s="138" t="str">
        <f t="shared" si="6"/>
        <v>D</v>
      </c>
      <c r="AG34" s="139">
        <f t="shared" si="7"/>
        <v>3</v>
      </c>
      <c r="AH34" s="139">
        <v>1</v>
      </c>
      <c r="AI34" s="142"/>
    </row>
    <row r="35" spans="1:35" s="140" customFormat="1" ht="30" hidden="1" customHeight="1" x14ac:dyDescent="0.35">
      <c r="A35" s="150">
        <v>29</v>
      </c>
      <c r="B35" s="130" t="str">
        <f t="shared" si="0"/>
        <v>A</v>
      </c>
      <c r="C35" s="131">
        <f t="shared" si="1"/>
        <v>1</v>
      </c>
      <c r="D35" s="96"/>
      <c r="E35" s="132" t="str">
        <f t="shared" si="2"/>
        <v>Phase A</v>
      </c>
      <c r="F35" s="153" t="str">
        <f t="shared" si="3"/>
        <v>Does the function have or is signed up to a set of ethical standards (For example CREST)?</v>
      </c>
      <c r="G35" s="152"/>
      <c r="H35" s="152"/>
      <c r="I35" s="154"/>
      <c r="J35" s="152"/>
      <c r="K35" s="152"/>
      <c r="L35" s="152"/>
      <c r="M35" s="152"/>
      <c r="N35" s="134" t="str">
        <f>IFERROR(IF(VLOOKUP(A35,Weightings!A:Y,25,FALSE)=0,"",VLOOKUP(A35,Weightings!A:Y,25,FALSE)),"")</f>
        <v>x 3</v>
      </c>
      <c r="O35" s="134" t="str">
        <f>IFERROR(VLOOKUP(AH35,detail_maturity_score,3,FALSE)*VLOOKUP(A35,Weightings!A:Y,23,FALSE),"")</f>
        <v/>
      </c>
      <c r="P35" s="135"/>
      <c r="Q35" s="135"/>
      <c r="R35" s="131"/>
      <c r="S35" s="131"/>
      <c r="T35" s="131"/>
      <c r="U35" s="131"/>
      <c r="V35" s="131"/>
      <c r="W35" s="131"/>
      <c r="X35" s="131"/>
      <c r="Y35" s="131"/>
      <c r="Z35" s="136"/>
      <c r="AA35" s="131"/>
      <c r="AB35" s="131"/>
      <c r="AC35" s="137"/>
      <c r="AD35" s="138">
        <f t="shared" si="4"/>
        <v>0</v>
      </c>
      <c r="AE35" s="138">
        <f t="shared" si="5"/>
        <v>0</v>
      </c>
      <c r="AF35" s="138" t="str">
        <f t="shared" si="6"/>
        <v>D</v>
      </c>
      <c r="AG35" s="139">
        <f t="shared" si="7"/>
        <v>3</v>
      </c>
      <c r="AH35" s="139">
        <v>1</v>
      </c>
      <c r="AI35" s="142"/>
    </row>
    <row r="36" spans="1:35" s="140" customFormat="1" ht="30" hidden="1" customHeight="1" x14ac:dyDescent="0.35">
      <c r="A36" s="150">
        <v>30</v>
      </c>
      <c r="B36" s="130" t="str">
        <f t="shared" si="0"/>
        <v>A</v>
      </c>
      <c r="C36" s="131">
        <f t="shared" si="1"/>
        <v>1</v>
      </c>
      <c r="D36" s="96"/>
      <c r="E36" s="132" t="str">
        <f t="shared" si="2"/>
        <v>Phase A</v>
      </c>
      <c r="F36" s="133" t="str">
        <f t="shared" si="3"/>
        <v>Does the function have an internal employee handbook Covering Governance?</v>
      </c>
      <c r="G36" s="152"/>
      <c r="H36" s="152"/>
      <c r="I36" s="152"/>
      <c r="J36" s="152"/>
      <c r="K36" s="152"/>
      <c r="L36" s="152"/>
      <c r="M36" s="152"/>
      <c r="N36" s="134" t="str">
        <f>IFERROR(IF(VLOOKUP(A36,Weightings!A:Y,25,FALSE)=0,"",VLOOKUP(A36,Weightings!A:Y,25,FALSE)),"")</f>
        <v>x 3</v>
      </c>
      <c r="O36" s="134" t="str">
        <f>IFERROR(VLOOKUP(AH36,detail_maturity_score,3,FALSE)*VLOOKUP(A36,Weightings!A:Y,23,FALSE),"")</f>
        <v/>
      </c>
      <c r="P36" s="135"/>
      <c r="Q36" s="135"/>
      <c r="R36" s="131"/>
      <c r="S36" s="131"/>
      <c r="T36" s="131"/>
      <c r="U36" s="131"/>
      <c r="V36" s="131"/>
      <c r="W36" s="131"/>
      <c r="X36" s="131"/>
      <c r="Y36" s="131"/>
      <c r="Z36" s="136"/>
      <c r="AA36" s="131"/>
      <c r="AB36" s="131"/>
      <c r="AC36" s="137"/>
      <c r="AD36" s="138">
        <f t="shared" si="4"/>
        <v>0</v>
      </c>
      <c r="AE36" s="138">
        <f t="shared" si="5"/>
        <v>0</v>
      </c>
      <c r="AF36" s="138" t="str">
        <f t="shared" si="6"/>
        <v>D</v>
      </c>
      <c r="AG36" s="139">
        <f t="shared" si="7"/>
        <v>3</v>
      </c>
      <c r="AH36" s="139">
        <v>1</v>
      </c>
      <c r="AI36" s="142"/>
    </row>
    <row r="37" spans="1:35" s="140" customFormat="1" ht="1.4" hidden="1" customHeight="1" x14ac:dyDescent="0.35">
      <c r="A37" s="150">
        <v>31</v>
      </c>
      <c r="B37" s="130" t="str">
        <f t="shared" si="0"/>
        <v/>
      </c>
      <c r="C37" s="131">
        <f t="shared" si="1"/>
        <v>3</v>
      </c>
      <c r="D37" s="96"/>
      <c r="E37" s="132" t="str">
        <f t="shared" si="2"/>
        <v/>
      </c>
      <c r="F37" s="141">
        <f t="shared" si="3"/>
        <v>0</v>
      </c>
      <c r="G37" s="152"/>
      <c r="H37" s="152"/>
      <c r="I37" s="154"/>
      <c r="J37" s="152"/>
      <c r="K37" s="152"/>
      <c r="L37" s="152"/>
      <c r="M37" s="152"/>
      <c r="N37" s="134" t="str">
        <f>IFERROR(IF(VLOOKUP(A37,Weightings!A:Y,25,FALSE)=0,"",VLOOKUP(A37,Weightings!A:Y,25,FALSE)),"")</f>
        <v/>
      </c>
      <c r="O37" s="134" t="str">
        <f>IFERROR(VLOOKUP(AH37,detail_maturity_score,3,FALSE)*VLOOKUP(A37,Weightings!A:Y,23,FALSE),"")</f>
        <v/>
      </c>
      <c r="P37" s="135"/>
      <c r="Q37" s="135"/>
      <c r="R37" s="131"/>
      <c r="S37" s="131"/>
      <c r="T37" s="131"/>
      <c r="U37" s="131"/>
      <c r="V37" s="131"/>
      <c r="W37" s="131"/>
      <c r="X37" s="131"/>
      <c r="Y37" s="131"/>
      <c r="Z37" s="136"/>
      <c r="AA37" s="131"/>
      <c r="AB37" s="131"/>
      <c r="AC37" s="137"/>
      <c r="AD37" s="138">
        <f t="shared" si="4"/>
        <v>0</v>
      </c>
      <c r="AE37" s="138">
        <f t="shared" si="5"/>
        <v>0</v>
      </c>
      <c r="AF37" s="138" t="str">
        <f t="shared" si="6"/>
        <v>D</v>
      </c>
      <c r="AG37" s="139">
        <f t="shared" si="7"/>
        <v>3</v>
      </c>
      <c r="AH37" s="139">
        <v>1</v>
      </c>
      <c r="AI37" s="142"/>
    </row>
    <row r="38" spans="1:35" s="140" customFormat="1" ht="30" hidden="1" customHeight="1" x14ac:dyDescent="0.35">
      <c r="A38" s="150">
        <v>32</v>
      </c>
      <c r="B38" s="130" t="str">
        <f t="shared" si="0"/>
        <v/>
      </c>
      <c r="C38" s="131">
        <f t="shared" si="1"/>
        <v>3</v>
      </c>
      <c r="D38" s="96"/>
      <c r="E38" s="132" t="str">
        <f t="shared" si="2"/>
        <v/>
      </c>
      <c r="F38" s="141">
        <f t="shared" si="3"/>
        <v>0</v>
      </c>
      <c r="G38" s="152"/>
      <c r="H38" s="152"/>
      <c r="I38" s="154"/>
      <c r="J38" s="152"/>
      <c r="K38" s="152"/>
      <c r="L38" s="152"/>
      <c r="M38" s="152"/>
      <c r="N38" s="134" t="str">
        <f>IFERROR(IF(VLOOKUP(A38,Weightings!A:Y,25,FALSE)=0,"",VLOOKUP(A38,Weightings!A:Y,25,FALSE)),"")</f>
        <v/>
      </c>
      <c r="O38" s="134" t="str">
        <f>IFERROR(VLOOKUP(AH38,detail_maturity_score,3,FALSE)*VLOOKUP(A38,Weightings!A:Y,23,FALSE),"")</f>
        <v/>
      </c>
      <c r="P38" s="135"/>
      <c r="Q38" s="135"/>
      <c r="R38" s="131"/>
      <c r="S38" s="131"/>
      <c r="T38" s="131"/>
      <c r="U38" s="131"/>
      <c r="V38" s="131"/>
      <c r="W38" s="131"/>
      <c r="X38" s="131"/>
      <c r="Y38" s="131"/>
      <c r="Z38" s="136"/>
      <c r="AA38" s="131"/>
      <c r="AB38" s="131"/>
      <c r="AC38" s="137"/>
      <c r="AD38" s="138">
        <f t="shared" si="4"/>
        <v>0</v>
      </c>
      <c r="AE38" s="138">
        <f t="shared" si="5"/>
        <v>0</v>
      </c>
      <c r="AF38" s="138" t="str">
        <f t="shared" si="6"/>
        <v>D</v>
      </c>
      <c r="AG38" s="139">
        <f t="shared" si="7"/>
        <v>3</v>
      </c>
      <c r="AH38" s="139">
        <v>1</v>
      </c>
      <c r="AI38" s="142"/>
    </row>
    <row r="39" spans="1:35" s="140" customFormat="1" ht="30" hidden="1" customHeight="1" x14ac:dyDescent="0.35">
      <c r="A39" s="150">
        <v>33</v>
      </c>
      <c r="B39" s="130" t="str">
        <f t="shared" si="0"/>
        <v/>
      </c>
      <c r="C39" s="131">
        <f t="shared" si="1"/>
        <v>3</v>
      </c>
      <c r="D39" s="96"/>
      <c r="E39" s="132" t="str">
        <f t="shared" si="2"/>
        <v/>
      </c>
      <c r="F39" s="141">
        <f t="shared" si="3"/>
        <v>0</v>
      </c>
      <c r="G39" s="152"/>
      <c r="H39" s="152"/>
      <c r="I39" s="154"/>
      <c r="J39" s="152"/>
      <c r="K39" s="152"/>
      <c r="L39" s="152"/>
      <c r="M39" s="152"/>
      <c r="N39" s="134" t="str">
        <f>IFERROR(IF(VLOOKUP(A39,Weightings!A:Y,25,FALSE)=0,"",VLOOKUP(A39,Weightings!A:Y,25,FALSE)),"")</f>
        <v/>
      </c>
      <c r="O39" s="134" t="str">
        <f>IFERROR(VLOOKUP(AH39,detail_maturity_score,3,FALSE)*VLOOKUP(A39,Weightings!A:Y,23,FALSE),"")</f>
        <v/>
      </c>
      <c r="P39" s="135"/>
      <c r="Q39" s="135"/>
      <c r="R39" s="131"/>
      <c r="S39" s="131"/>
      <c r="T39" s="131"/>
      <c r="U39" s="131"/>
      <c r="V39" s="131"/>
      <c r="W39" s="131"/>
      <c r="X39" s="131"/>
      <c r="Y39" s="131"/>
      <c r="Z39" s="136"/>
      <c r="AA39" s="131"/>
      <c r="AB39" s="131"/>
      <c r="AC39" s="137"/>
      <c r="AD39" s="138">
        <f t="shared" si="4"/>
        <v>0</v>
      </c>
      <c r="AE39" s="138">
        <f t="shared" si="5"/>
        <v>0</v>
      </c>
      <c r="AF39" s="138" t="str">
        <f t="shared" si="6"/>
        <v>D</v>
      </c>
      <c r="AG39" s="139">
        <f t="shared" si="7"/>
        <v>3</v>
      </c>
      <c r="AH39" s="139">
        <v>1</v>
      </c>
      <c r="AI39" s="142"/>
    </row>
    <row r="40" spans="1:35" s="140" customFormat="1" hidden="1" x14ac:dyDescent="0.35">
      <c r="A40" s="150">
        <v>34</v>
      </c>
      <c r="B40" s="130" t="str">
        <f t="shared" si="0"/>
        <v/>
      </c>
      <c r="C40" s="131">
        <f t="shared" si="1"/>
        <v>3</v>
      </c>
      <c r="D40" s="96"/>
      <c r="E40" s="132" t="str">
        <f t="shared" si="2"/>
        <v/>
      </c>
      <c r="F40" s="141">
        <f t="shared" si="3"/>
        <v>0</v>
      </c>
      <c r="G40" s="152"/>
      <c r="H40" s="152"/>
      <c r="I40" s="154"/>
      <c r="J40" s="152"/>
      <c r="K40" s="152"/>
      <c r="L40" s="152"/>
      <c r="M40" s="152"/>
      <c r="N40" s="134" t="str">
        <f>IFERROR(IF(VLOOKUP(A40,Weightings!A:Y,25,FALSE)=0,"",VLOOKUP(A40,Weightings!A:Y,25,FALSE)),"")</f>
        <v/>
      </c>
      <c r="O40" s="134" t="str">
        <f>IFERROR(VLOOKUP(AH40,detail_maturity_score,3,FALSE)*VLOOKUP(A40,Weightings!A:Y,23,FALSE),"")</f>
        <v/>
      </c>
      <c r="P40" s="135"/>
      <c r="Q40" s="135"/>
      <c r="R40" s="131"/>
      <c r="S40" s="131"/>
      <c r="T40" s="131"/>
      <c r="U40" s="131"/>
      <c r="V40" s="131"/>
      <c r="W40" s="131"/>
      <c r="X40" s="131"/>
      <c r="Y40" s="131"/>
      <c r="Z40" s="136"/>
      <c r="AA40" s="131"/>
      <c r="AB40" s="131"/>
      <c r="AC40" s="137"/>
      <c r="AD40" s="138">
        <f t="shared" si="4"/>
        <v>0</v>
      </c>
      <c r="AE40" s="138">
        <f t="shared" si="5"/>
        <v>0</v>
      </c>
      <c r="AF40" s="138" t="str">
        <f t="shared" si="6"/>
        <v>D</v>
      </c>
      <c r="AG40" s="139">
        <f t="shared" si="7"/>
        <v>3</v>
      </c>
      <c r="AH40" s="139">
        <v>1</v>
      </c>
      <c r="AI40" s="142"/>
    </row>
    <row r="41" spans="1:35" s="140" customFormat="1" hidden="1" x14ac:dyDescent="0.35">
      <c r="A41" s="150">
        <v>35</v>
      </c>
      <c r="B41" s="130" t="str">
        <f t="shared" si="0"/>
        <v/>
      </c>
      <c r="C41" s="131">
        <f t="shared" si="1"/>
        <v>3</v>
      </c>
      <c r="D41" s="96"/>
      <c r="E41" s="132" t="str">
        <f t="shared" si="2"/>
        <v/>
      </c>
      <c r="F41" s="141">
        <f t="shared" si="3"/>
        <v>0</v>
      </c>
      <c r="G41" s="152"/>
      <c r="H41" s="152"/>
      <c r="I41" s="154"/>
      <c r="J41" s="152"/>
      <c r="K41" s="152"/>
      <c r="L41" s="152"/>
      <c r="M41" s="152"/>
      <c r="N41" s="134" t="str">
        <f>IFERROR(IF(VLOOKUP(A41,Weightings!A:Y,25,FALSE)=0,"",VLOOKUP(A41,Weightings!A:Y,25,FALSE)),"")</f>
        <v/>
      </c>
      <c r="O41" s="134" t="str">
        <f>IFERROR(VLOOKUP(AH41,detail_maturity_score,3,FALSE)*VLOOKUP(A41,Weightings!A:Y,23,FALSE),"")</f>
        <v/>
      </c>
      <c r="P41" s="135"/>
      <c r="Q41" s="135"/>
      <c r="R41" s="131"/>
      <c r="S41" s="131"/>
      <c r="T41" s="131"/>
      <c r="U41" s="131"/>
      <c r="V41" s="131"/>
      <c r="W41" s="131"/>
      <c r="X41" s="131"/>
      <c r="Y41" s="131"/>
      <c r="Z41" s="136"/>
      <c r="AA41" s="131"/>
      <c r="AB41" s="131"/>
      <c r="AC41" s="137"/>
      <c r="AD41" s="138">
        <f t="shared" si="4"/>
        <v>0</v>
      </c>
      <c r="AE41" s="138">
        <f t="shared" si="5"/>
        <v>0</v>
      </c>
      <c r="AF41" s="138" t="str">
        <f t="shared" si="6"/>
        <v>D</v>
      </c>
      <c r="AG41" s="139">
        <f t="shared" si="7"/>
        <v>3</v>
      </c>
      <c r="AH41" s="139">
        <v>1</v>
      </c>
      <c r="AI41" s="142"/>
    </row>
    <row r="42" spans="1:35" s="140" customFormat="1" ht="30" hidden="1" customHeight="1" x14ac:dyDescent="0.35">
      <c r="A42" s="150">
        <v>36</v>
      </c>
      <c r="B42" s="130" t="str">
        <f t="shared" si="0"/>
        <v/>
      </c>
      <c r="C42" s="131">
        <f t="shared" si="1"/>
        <v>3</v>
      </c>
      <c r="D42" s="96"/>
      <c r="E42" s="132" t="str">
        <f t="shared" si="2"/>
        <v/>
      </c>
      <c r="F42" s="141">
        <f t="shared" si="3"/>
        <v>0</v>
      </c>
      <c r="G42" s="152"/>
      <c r="H42" s="152"/>
      <c r="I42" s="154"/>
      <c r="J42" s="152"/>
      <c r="K42" s="152"/>
      <c r="L42" s="152"/>
      <c r="M42" s="152"/>
      <c r="N42" s="134" t="str">
        <f>IFERROR(IF(VLOOKUP(A42,Weightings!A:Y,25,FALSE)=0,"",VLOOKUP(A42,Weightings!A:Y,25,FALSE)),"")</f>
        <v/>
      </c>
      <c r="O42" s="134" t="str">
        <f>IFERROR(VLOOKUP(AH42,detail_maturity_score,3,FALSE)*VLOOKUP(A42,Weightings!A:Y,23,FALSE),"")</f>
        <v/>
      </c>
      <c r="P42" s="135"/>
      <c r="Q42" s="135"/>
      <c r="R42" s="131"/>
      <c r="S42" s="131"/>
      <c r="T42" s="131"/>
      <c r="U42" s="131"/>
      <c r="V42" s="131"/>
      <c r="W42" s="131"/>
      <c r="X42" s="131"/>
      <c r="Y42" s="131"/>
      <c r="Z42" s="136"/>
      <c r="AA42" s="131"/>
      <c r="AB42" s="131"/>
      <c r="AC42" s="137"/>
      <c r="AD42" s="138">
        <f t="shared" si="4"/>
        <v>0</v>
      </c>
      <c r="AE42" s="138">
        <f t="shared" si="5"/>
        <v>0</v>
      </c>
      <c r="AF42" s="138" t="str">
        <f t="shared" si="6"/>
        <v>D</v>
      </c>
      <c r="AG42" s="139">
        <f t="shared" si="7"/>
        <v>3</v>
      </c>
      <c r="AH42" s="139">
        <v>1</v>
      </c>
      <c r="AI42" s="142"/>
    </row>
    <row r="43" spans="1:35" s="140" customFormat="1" hidden="1" x14ac:dyDescent="0.35">
      <c r="A43" s="150">
        <v>37</v>
      </c>
      <c r="B43" s="130" t="str">
        <f t="shared" si="0"/>
        <v/>
      </c>
      <c r="C43" s="131">
        <f t="shared" si="1"/>
        <v>3</v>
      </c>
      <c r="D43" s="96"/>
      <c r="E43" s="132" t="str">
        <f t="shared" si="2"/>
        <v/>
      </c>
      <c r="F43" s="141">
        <f t="shared" si="3"/>
        <v>0</v>
      </c>
      <c r="G43" s="152"/>
      <c r="H43" s="152"/>
      <c r="I43" s="154"/>
      <c r="J43" s="152"/>
      <c r="K43" s="152"/>
      <c r="L43" s="152"/>
      <c r="M43" s="152"/>
      <c r="N43" s="134" t="str">
        <f>IFERROR(IF(VLOOKUP(A43,Weightings!A:Y,25,FALSE)=0,"",VLOOKUP(A43,Weightings!A:Y,25,FALSE)),"")</f>
        <v/>
      </c>
      <c r="O43" s="134" t="str">
        <f>IFERROR(VLOOKUP(AH43,detail_maturity_score,3,FALSE)*VLOOKUP(A43,Weightings!A:Y,23,FALSE),"")</f>
        <v/>
      </c>
      <c r="P43" s="135"/>
      <c r="Q43" s="135"/>
      <c r="R43" s="131"/>
      <c r="S43" s="131"/>
      <c r="T43" s="131"/>
      <c r="U43" s="131"/>
      <c r="V43" s="131"/>
      <c r="W43" s="131"/>
      <c r="X43" s="131"/>
      <c r="Y43" s="131"/>
      <c r="Z43" s="136"/>
      <c r="AA43" s="131"/>
      <c r="AB43" s="131"/>
      <c r="AC43" s="137"/>
      <c r="AD43" s="138">
        <f t="shared" si="4"/>
        <v>0</v>
      </c>
      <c r="AE43" s="138">
        <f t="shared" si="5"/>
        <v>0</v>
      </c>
      <c r="AF43" s="138" t="str">
        <f t="shared" si="6"/>
        <v>D</v>
      </c>
      <c r="AG43" s="139">
        <f t="shared" si="7"/>
        <v>3</v>
      </c>
      <c r="AH43" s="139">
        <v>1</v>
      </c>
      <c r="AI43" s="142"/>
    </row>
    <row r="44" spans="1:35" s="140" customFormat="1" hidden="1" x14ac:dyDescent="0.35">
      <c r="A44" s="150">
        <v>38</v>
      </c>
      <c r="B44" s="130" t="str">
        <f t="shared" si="0"/>
        <v/>
      </c>
      <c r="C44" s="131">
        <f t="shared" si="1"/>
        <v>3</v>
      </c>
      <c r="D44" s="96"/>
      <c r="E44" s="132" t="str">
        <f t="shared" si="2"/>
        <v/>
      </c>
      <c r="F44" s="141">
        <f t="shared" si="3"/>
        <v>0</v>
      </c>
      <c r="G44" s="152"/>
      <c r="H44" s="152"/>
      <c r="I44" s="154"/>
      <c r="J44" s="152"/>
      <c r="K44" s="152"/>
      <c r="L44" s="152"/>
      <c r="M44" s="152"/>
      <c r="N44" s="134" t="str">
        <f>IFERROR(IF(VLOOKUP(A44,Weightings!A:Y,25,FALSE)=0,"",VLOOKUP(A44,Weightings!A:Y,25,FALSE)),"")</f>
        <v/>
      </c>
      <c r="O44" s="134" t="str">
        <f>IFERROR(VLOOKUP(AH44,detail_maturity_score,3,FALSE)*VLOOKUP(A44,Weightings!A:Y,23,FALSE),"")</f>
        <v/>
      </c>
      <c r="P44" s="135"/>
      <c r="Q44" s="135"/>
      <c r="R44" s="131"/>
      <c r="S44" s="131"/>
      <c r="T44" s="131"/>
      <c r="U44" s="131"/>
      <c r="V44" s="131"/>
      <c r="W44" s="131"/>
      <c r="X44" s="131"/>
      <c r="Y44" s="131"/>
      <c r="Z44" s="136"/>
      <c r="AA44" s="131"/>
      <c r="AB44" s="131"/>
      <c r="AC44" s="137"/>
      <c r="AD44" s="138">
        <f t="shared" si="4"/>
        <v>0</v>
      </c>
      <c r="AE44" s="138">
        <f t="shared" si="5"/>
        <v>0</v>
      </c>
      <c r="AF44" s="138" t="str">
        <f t="shared" si="6"/>
        <v>D</v>
      </c>
      <c r="AG44" s="139">
        <f t="shared" si="7"/>
        <v>3</v>
      </c>
      <c r="AH44" s="139">
        <v>1</v>
      </c>
      <c r="AI44" s="142"/>
    </row>
    <row r="45" spans="1:35" s="140" customFormat="1" ht="30" hidden="1" customHeight="1" x14ac:dyDescent="0.35">
      <c r="A45" s="150">
        <v>39</v>
      </c>
      <c r="B45" s="130" t="str">
        <f t="shared" si="0"/>
        <v/>
      </c>
      <c r="C45" s="131">
        <f t="shared" si="1"/>
        <v>3</v>
      </c>
      <c r="D45" s="96"/>
      <c r="E45" s="132" t="str">
        <f t="shared" si="2"/>
        <v/>
      </c>
      <c r="F45" s="133">
        <f t="shared" si="3"/>
        <v>0</v>
      </c>
      <c r="G45" s="152"/>
      <c r="H45" s="152"/>
      <c r="I45" s="152"/>
      <c r="J45" s="152"/>
      <c r="K45" s="152"/>
      <c r="L45" s="152"/>
      <c r="M45" s="152"/>
      <c r="N45" s="134" t="str">
        <f>IFERROR(IF(VLOOKUP(A45,Weightings!A:Y,25,FALSE)=0,"",VLOOKUP(A45,Weightings!A:Y,25,FALSE)),"")</f>
        <v/>
      </c>
      <c r="O45" s="134" t="str">
        <f>IFERROR(VLOOKUP(AH45,detail_maturity_score,3,FALSE)*VLOOKUP(A45,Weightings!A:Y,23,FALSE),"")</f>
        <v/>
      </c>
      <c r="P45" s="135"/>
      <c r="Q45" s="135"/>
      <c r="R45" s="131"/>
      <c r="S45" s="131"/>
      <c r="T45" s="131"/>
      <c r="U45" s="131"/>
      <c r="V45" s="131"/>
      <c r="W45" s="131"/>
      <c r="X45" s="131"/>
      <c r="Y45" s="131"/>
      <c r="Z45" s="136"/>
      <c r="AA45" s="131"/>
      <c r="AB45" s="131"/>
      <c r="AC45" s="137"/>
      <c r="AD45" s="138">
        <f t="shared" si="4"/>
        <v>0</v>
      </c>
      <c r="AE45" s="138">
        <f t="shared" si="5"/>
        <v>0</v>
      </c>
      <c r="AF45" s="138" t="str">
        <f t="shared" si="6"/>
        <v>D</v>
      </c>
      <c r="AG45" s="139">
        <f t="shared" si="7"/>
        <v>3</v>
      </c>
      <c r="AH45"/>
      <c r="AI45" s="142"/>
    </row>
    <row r="46" spans="1:35" s="140" customFormat="1" hidden="1" x14ac:dyDescent="0.35">
      <c r="A46" s="150">
        <v>40</v>
      </c>
      <c r="B46" s="130" t="str">
        <f t="shared" si="0"/>
        <v/>
      </c>
      <c r="C46" s="131">
        <f t="shared" si="1"/>
        <v>3</v>
      </c>
      <c r="D46" s="96"/>
      <c r="E46" s="132" t="str">
        <f t="shared" si="2"/>
        <v/>
      </c>
      <c r="F46" s="141">
        <f t="shared" si="3"/>
        <v>0</v>
      </c>
      <c r="G46" s="152"/>
      <c r="H46" s="152"/>
      <c r="I46" s="154"/>
      <c r="J46" s="152"/>
      <c r="K46" s="152"/>
      <c r="L46" s="152"/>
      <c r="M46" s="152"/>
      <c r="N46" s="134" t="str">
        <f>IFERROR(IF(VLOOKUP(A46,Weightings!A:Y,25,FALSE)=0,"",VLOOKUP(A46,Weightings!A:Y,25,FALSE)),"")</f>
        <v/>
      </c>
      <c r="O46" s="134" t="str">
        <f>IFERROR(VLOOKUP(AH46,detail_maturity_score,3,FALSE)*VLOOKUP(A46,Weightings!A:Y,23,FALSE),"")</f>
        <v/>
      </c>
      <c r="P46" s="135"/>
      <c r="Q46" s="135"/>
      <c r="R46" s="131"/>
      <c r="S46" s="131"/>
      <c r="T46" s="131"/>
      <c r="U46" s="131"/>
      <c r="V46" s="131"/>
      <c r="W46" s="131"/>
      <c r="X46" s="131"/>
      <c r="Y46" s="131"/>
      <c r="Z46" s="136"/>
      <c r="AA46" s="131"/>
      <c r="AB46" s="131"/>
      <c r="AC46" s="137"/>
      <c r="AD46" s="138">
        <f t="shared" si="4"/>
        <v>0</v>
      </c>
      <c r="AE46" s="138">
        <f t="shared" si="5"/>
        <v>0</v>
      </c>
      <c r="AF46" s="138" t="str">
        <f t="shared" si="6"/>
        <v>D</v>
      </c>
      <c r="AG46" s="139">
        <f t="shared" si="7"/>
        <v>3</v>
      </c>
      <c r="AH46" s="139">
        <v>1</v>
      </c>
      <c r="AI46" s="142"/>
    </row>
    <row r="47" spans="1:35" s="140" customFormat="1" ht="1.4" hidden="1" customHeight="1" x14ac:dyDescent="0.35">
      <c r="A47" s="150">
        <v>41</v>
      </c>
      <c r="B47" s="130" t="str">
        <f t="shared" si="0"/>
        <v/>
      </c>
      <c r="C47" s="131">
        <f t="shared" si="1"/>
        <v>3</v>
      </c>
      <c r="D47" s="96"/>
      <c r="E47" s="132" t="str">
        <f t="shared" si="2"/>
        <v/>
      </c>
      <c r="F47" s="141">
        <f t="shared" si="3"/>
        <v>0</v>
      </c>
      <c r="G47" s="152"/>
      <c r="H47" s="152"/>
      <c r="I47" s="154"/>
      <c r="J47" s="152"/>
      <c r="K47" s="152"/>
      <c r="L47" s="152"/>
      <c r="M47" s="152"/>
      <c r="N47" s="134" t="str">
        <f>IFERROR(IF(VLOOKUP(A47,Weightings!A:Y,25,FALSE)=0,"",VLOOKUP(A47,Weightings!A:Y,25,FALSE)),"")</f>
        <v/>
      </c>
      <c r="O47" s="134" t="str">
        <f>IFERROR(VLOOKUP(AH47,detail_maturity_score,3,FALSE)*VLOOKUP(A47,Weightings!A:Y,23,FALSE),"")</f>
        <v/>
      </c>
      <c r="P47" s="135"/>
      <c r="Q47" s="135"/>
      <c r="R47" s="131"/>
      <c r="S47" s="131"/>
      <c r="T47" s="131"/>
      <c r="U47" s="131"/>
      <c r="V47" s="131"/>
      <c r="W47" s="131"/>
      <c r="X47" s="131"/>
      <c r="Y47" s="131"/>
      <c r="Z47" s="136"/>
      <c r="AA47" s="131"/>
      <c r="AB47" s="131"/>
      <c r="AC47" s="137"/>
      <c r="AD47" s="138">
        <f t="shared" si="4"/>
        <v>0</v>
      </c>
      <c r="AE47" s="138">
        <f t="shared" si="5"/>
        <v>0</v>
      </c>
      <c r="AF47" s="138" t="str">
        <f t="shared" si="6"/>
        <v>D</v>
      </c>
      <c r="AG47" s="139">
        <f t="shared" si="7"/>
        <v>3</v>
      </c>
      <c r="AH47" s="139">
        <v>1</v>
      </c>
      <c r="AI47" s="142"/>
    </row>
    <row r="48" spans="1:35" s="140" customFormat="1" ht="30" hidden="1" customHeight="1" x14ac:dyDescent="0.35">
      <c r="A48" s="150">
        <v>42</v>
      </c>
      <c r="B48" s="130" t="str">
        <f t="shared" si="0"/>
        <v/>
      </c>
      <c r="C48" s="131">
        <f t="shared" si="1"/>
        <v>3</v>
      </c>
      <c r="D48" s="96"/>
      <c r="E48" s="132" t="str">
        <f t="shared" si="2"/>
        <v/>
      </c>
      <c r="F48" s="141">
        <f t="shared" si="3"/>
        <v>0</v>
      </c>
      <c r="G48" s="152"/>
      <c r="H48" s="152"/>
      <c r="I48" s="154"/>
      <c r="J48" s="152"/>
      <c r="K48" s="152"/>
      <c r="L48" s="152"/>
      <c r="M48" s="152"/>
      <c r="N48" s="134" t="str">
        <f>IFERROR(IF(VLOOKUP(A48,Weightings!A:Y,25,FALSE)=0,"",VLOOKUP(A48,Weightings!A:Y,25,FALSE)),"")</f>
        <v/>
      </c>
      <c r="O48" s="134" t="str">
        <f>IFERROR(VLOOKUP(AH48,detail_maturity_score,3,FALSE)*VLOOKUP(A48,Weightings!A:Y,23,FALSE),"")</f>
        <v/>
      </c>
      <c r="P48" s="135"/>
      <c r="Q48" s="135"/>
      <c r="R48" s="131"/>
      <c r="S48" s="131"/>
      <c r="T48" s="131"/>
      <c r="U48" s="131"/>
      <c r="V48" s="131"/>
      <c r="W48" s="131"/>
      <c r="X48" s="131"/>
      <c r="Y48" s="131"/>
      <c r="Z48" s="136"/>
      <c r="AA48" s="131"/>
      <c r="AB48" s="131"/>
      <c r="AC48" s="137"/>
      <c r="AD48" s="138">
        <f t="shared" si="4"/>
        <v>0</v>
      </c>
      <c r="AE48" s="138">
        <f t="shared" si="5"/>
        <v>0</v>
      </c>
      <c r="AF48" s="138" t="str">
        <f t="shared" si="6"/>
        <v>D</v>
      </c>
      <c r="AG48" s="139">
        <f t="shared" si="7"/>
        <v>3</v>
      </c>
      <c r="AH48" s="139">
        <v>1</v>
      </c>
      <c r="AI48" s="142"/>
    </row>
    <row r="49" spans="1:35" s="140" customFormat="1" ht="30" hidden="1" customHeight="1" x14ac:dyDescent="0.35">
      <c r="A49" s="150">
        <v>43</v>
      </c>
      <c r="B49" s="130" t="str">
        <f t="shared" si="0"/>
        <v/>
      </c>
      <c r="C49" s="131">
        <f t="shared" si="1"/>
        <v>3</v>
      </c>
      <c r="D49" s="96"/>
      <c r="E49" s="132" t="str">
        <f t="shared" si="2"/>
        <v/>
      </c>
      <c r="F49" s="133">
        <f t="shared" si="3"/>
        <v>0</v>
      </c>
      <c r="G49" s="152"/>
      <c r="H49" s="152"/>
      <c r="I49" s="152"/>
      <c r="J49" s="152"/>
      <c r="K49" s="152"/>
      <c r="L49" s="152"/>
      <c r="M49" s="152"/>
      <c r="N49" s="134" t="str">
        <f>IFERROR(IF(VLOOKUP(A49,Weightings!A:Y,25,FALSE)=0,"",VLOOKUP(A49,Weightings!A:Y,25,FALSE)),"")</f>
        <v/>
      </c>
      <c r="O49" s="134" t="str">
        <f>IFERROR(VLOOKUP(AH49,detail_maturity_score,3,FALSE)*VLOOKUP(A49,Weightings!A:Y,23,FALSE),"")</f>
        <v/>
      </c>
      <c r="P49" s="135"/>
      <c r="Q49" s="135"/>
      <c r="R49" s="131"/>
      <c r="S49" s="131"/>
      <c r="T49" s="131"/>
      <c r="U49" s="131"/>
      <c r="V49" s="131"/>
      <c r="W49" s="131"/>
      <c r="X49" s="131"/>
      <c r="Y49" s="131"/>
      <c r="Z49" s="136"/>
      <c r="AA49" s="131"/>
      <c r="AB49" s="131"/>
      <c r="AC49" s="137"/>
      <c r="AD49" s="138">
        <f t="shared" si="4"/>
        <v>0</v>
      </c>
      <c r="AE49" s="138">
        <f t="shared" si="5"/>
        <v>0</v>
      </c>
      <c r="AF49" s="138" t="str">
        <f t="shared" si="6"/>
        <v>D</v>
      </c>
      <c r="AG49" s="139">
        <f t="shared" si="7"/>
        <v>3</v>
      </c>
      <c r="AH49"/>
      <c r="AI49" s="142"/>
    </row>
    <row r="50" spans="1:35" s="140" customFormat="1" ht="30" hidden="1" customHeight="1" x14ac:dyDescent="0.35">
      <c r="A50" s="150">
        <v>44</v>
      </c>
      <c r="B50" s="130" t="str">
        <f t="shared" si="0"/>
        <v/>
      </c>
      <c r="C50" s="131">
        <f t="shared" si="1"/>
        <v>3</v>
      </c>
      <c r="D50" s="96"/>
      <c r="E50" s="132" t="str">
        <f t="shared" si="2"/>
        <v/>
      </c>
      <c r="F50" s="141">
        <f t="shared" si="3"/>
        <v>0</v>
      </c>
      <c r="G50" s="152"/>
      <c r="H50" s="152"/>
      <c r="I50" s="154"/>
      <c r="J50" s="152"/>
      <c r="K50" s="152"/>
      <c r="L50" s="152"/>
      <c r="M50" s="152"/>
      <c r="N50" s="134" t="str">
        <f>IFERROR(IF(VLOOKUP(A50,Weightings!A:Y,25,FALSE)=0,"",VLOOKUP(A50,Weightings!A:Y,25,FALSE)),"")</f>
        <v/>
      </c>
      <c r="O50" s="134" t="str">
        <f>IFERROR(VLOOKUP(AH50,detail_maturity_score,3,FALSE)*VLOOKUP(A50,Weightings!A:Y,23,FALSE),"")</f>
        <v/>
      </c>
      <c r="P50" s="135"/>
      <c r="Q50" s="135"/>
      <c r="R50" s="131"/>
      <c r="S50" s="131"/>
      <c r="T50" s="131"/>
      <c r="U50" s="131"/>
      <c r="V50" s="131"/>
      <c r="W50" s="131"/>
      <c r="X50" s="131"/>
      <c r="Y50" s="131"/>
      <c r="Z50" s="136"/>
      <c r="AA50" s="131"/>
      <c r="AB50" s="131"/>
      <c r="AC50" s="137"/>
      <c r="AD50" s="138">
        <f t="shared" si="4"/>
        <v>0</v>
      </c>
      <c r="AE50" s="138">
        <f t="shared" si="5"/>
        <v>0</v>
      </c>
      <c r="AF50" s="138" t="str">
        <f t="shared" si="6"/>
        <v>D</v>
      </c>
      <c r="AG50" s="139">
        <f t="shared" si="7"/>
        <v>3</v>
      </c>
      <c r="AH50" s="139">
        <v>1</v>
      </c>
      <c r="AI50" s="142"/>
    </row>
    <row r="51" spans="1:35" s="140" customFormat="1" ht="30" hidden="1" customHeight="1" x14ac:dyDescent="0.35">
      <c r="A51" s="150">
        <v>45</v>
      </c>
      <c r="B51" s="130" t="str">
        <f t="shared" si="0"/>
        <v/>
      </c>
      <c r="C51" s="131">
        <f t="shared" si="1"/>
        <v>3</v>
      </c>
      <c r="D51" s="96"/>
      <c r="E51" s="132" t="str">
        <f t="shared" si="2"/>
        <v/>
      </c>
      <c r="F51" s="141">
        <f t="shared" si="3"/>
        <v>0</v>
      </c>
      <c r="G51" s="152"/>
      <c r="H51" s="152"/>
      <c r="I51" s="154"/>
      <c r="J51" s="152"/>
      <c r="K51" s="152"/>
      <c r="L51" s="152"/>
      <c r="M51" s="152"/>
      <c r="N51" s="134" t="str">
        <f>IFERROR(IF(VLOOKUP(A51,Weightings!A:Y,25,FALSE)=0,"",VLOOKUP(A51,Weightings!A:Y,25,FALSE)),"")</f>
        <v/>
      </c>
      <c r="O51" s="134" t="str">
        <f>IFERROR(VLOOKUP(AH51,detail_maturity_score,3,FALSE)*VLOOKUP(A51,Weightings!A:Y,23,FALSE),"")</f>
        <v/>
      </c>
      <c r="P51" s="135"/>
      <c r="Q51" s="135"/>
      <c r="R51" s="131"/>
      <c r="S51" s="131"/>
      <c r="T51" s="131"/>
      <c r="U51" s="131"/>
      <c r="V51" s="131"/>
      <c r="W51" s="131"/>
      <c r="X51" s="131"/>
      <c r="Y51" s="131"/>
      <c r="Z51" s="136"/>
      <c r="AA51" s="131"/>
      <c r="AB51" s="131"/>
      <c r="AC51" s="137"/>
      <c r="AD51" s="138">
        <f t="shared" si="4"/>
        <v>0</v>
      </c>
      <c r="AE51" s="138">
        <f t="shared" si="5"/>
        <v>0</v>
      </c>
      <c r="AF51" s="138" t="str">
        <f t="shared" si="6"/>
        <v>D</v>
      </c>
      <c r="AG51" s="139">
        <f t="shared" si="7"/>
        <v>3</v>
      </c>
      <c r="AH51" s="139">
        <v>1</v>
      </c>
      <c r="AI51" s="142"/>
    </row>
    <row r="52" spans="1:35" s="140" customFormat="1" ht="30" hidden="1" customHeight="1" x14ac:dyDescent="0.35">
      <c r="A52" s="150">
        <v>46</v>
      </c>
      <c r="B52" s="130" t="str">
        <f t="shared" si="0"/>
        <v/>
      </c>
      <c r="C52" s="131">
        <f t="shared" si="1"/>
        <v>3</v>
      </c>
      <c r="D52" s="96"/>
      <c r="E52" s="132" t="str">
        <f t="shared" si="2"/>
        <v/>
      </c>
      <c r="F52" s="141">
        <f t="shared" si="3"/>
        <v>0</v>
      </c>
      <c r="G52" s="152"/>
      <c r="H52" s="152"/>
      <c r="I52" s="154"/>
      <c r="J52" s="152"/>
      <c r="K52" s="152"/>
      <c r="L52" s="152"/>
      <c r="M52" s="152"/>
      <c r="N52" s="134" t="str">
        <f>IFERROR(IF(VLOOKUP(A52,Weightings!A:Y,25,FALSE)=0,"",VLOOKUP(A52,Weightings!A:Y,25,FALSE)),"")</f>
        <v/>
      </c>
      <c r="O52" s="134" t="str">
        <f>IFERROR(VLOOKUP(AH52,detail_maturity_score,3,FALSE)*VLOOKUP(A52,Weightings!A:Y,23,FALSE),"")</f>
        <v/>
      </c>
      <c r="P52" s="135"/>
      <c r="Q52" s="135"/>
      <c r="R52" s="131"/>
      <c r="S52" s="131"/>
      <c r="T52" s="131"/>
      <c r="U52" s="131"/>
      <c r="V52" s="131"/>
      <c r="W52" s="131"/>
      <c r="X52" s="131"/>
      <c r="Y52" s="131"/>
      <c r="Z52" s="136"/>
      <c r="AA52" s="131"/>
      <c r="AB52" s="131"/>
      <c r="AC52" s="137"/>
      <c r="AD52" s="138">
        <f t="shared" si="4"/>
        <v>0</v>
      </c>
      <c r="AE52" s="138">
        <f t="shared" si="5"/>
        <v>0</v>
      </c>
      <c r="AF52" s="138" t="str">
        <f t="shared" si="6"/>
        <v>D</v>
      </c>
      <c r="AG52" s="139">
        <f t="shared" si="7"/>
        <v>3</v>
      </c>
      <c r="AH52" s="139">
        <v>1</v>
      </c>
      <c r="AI52" s="142"/>
    </row>
    <row r="53" spans="1:35" s="140" customFormat="1" ht="30" hidden="1" customHeight="1" x14ac:dyDescent="0.35">
      <c r="A53" s="150">
        <v>47</v>
      </c>
      <c r="B53" s="130" t="str">
        <f t="shared" si="0"/>
        <v/>
      </c>
      <c r="C53" s="131">
        <f t="shared" si="1"/>
        <v>3</v>
      </c>
      <c r="D53" s="96"/>
      <c r="E53" s="132" t="str">
        <f t="shared" si="2"/>
        <v/>
      </c>
      <c r="F53" s="141">
        <f t="shared" si="3"/>
        <v>0</v>
      </c>
      <c r="G53" s="152"/>
      <c r="H53" s="152"/>
      <c r="I53" s="154"/>
      <c r="J53" s="152"/>
      <c r="K53" s="152"/>
      <c r="L53" s="152"/>
      <c r="M53" s="152"/>
      <c r="N53" s="134" t="str">
        <f>IFERROR(IF(VLOOKUP(A53,Weightings!A:Y,25,FALSE)=0,"",VLOOKUP(A53,Weightings!A:Y,25,FALSE)),"")</f>
        <v/>
      </c>
      <c r="O53" s="134" t="str">
        <f>IFERROR(VLOOKUP(AH53,detail_maturity_score,3,FALSE)*VLOOKUP(A53,Weightings!A:Y,23,FALSE),"")</f>
        <v/>
      </c>
      <c r="P53" s="135"/>
      <c r="Q53" s="135"/>
      <c r="R53" s="131"/>
      <c r="S53" s="131"/>
      <c r="T53" s="131"/>
      <c r="U53" s="131"/>
      <c r="V53" s="131"/>
      <c r="W53" s="131"/>
      <c r="X53" s="131"/>
      <c r="Y53" s="131"/>
      <c r="Z53" s="136"/>
      <c r="AA53" s="131"/>
      <c r="AB53" s="131"/>
      <c r="AC53" s="137"/>
      <c r="AD53" s="138">
        <f t="shared" si="4"/>
        <v>0</v>
      </c>
      <c r="AE53" s="138">
        <f t="shared" si="5"/>
        <v>0</v>
      </c>
      <c r="AF53" s="138" t="str">
        <f t="shared" si="6"/>
        <v>D</v>
      </c>
      <c r="AG53" s="139">
        <f t="shared" si="7"/>
        <v>3</v>
      </c>
      <c r="AH53" s="139">
        <v>1</v>
      </c>
      <c r="AI53" s="142"/>
    </row>
    <row r="54" spans="1:35" s="140" customFormat="1" hidden="1" x14ac:dyDescent="0.35">
      <c r="A54" s="150">
        <v>48</v>
      </c>
      <c r="B54" s="130" t="str">
        <f t="shared" si="0"/>
        <v/>
      </c>
      <c r="C54" s="131">
        <f t="shared" si="1"/>
        <v>3</v>
      </c>
      <c r="D54" s="96"/>
      <c r="E54" s="132" t="str">
        <f t="shared" si="2"/>
        <v/>
      </c>
      <c r="F54" s="133">
        <f t="shared" si="3"/>
        <v>0</v>
      </c>
      <c r="G54" s="152"/>
      <c r="H54" s="152"/>
      <c r="I54" s="152"/>
      <c r="J54" s="152"/>
      <c r="K54" s="152"/>
      <c r="L54" s="152"/>
      <c r="M54" s="152"/>
      <c r="N54" s="134" t="str">
        <f>IFERROR(IF(VLOOKUP(A54,Weightings!A:Y,25,FALSE)=0,"",VLOOKUP(A54,Weightings!A:Y,25,FALSE)),"")</f>
        <v/>
      </c>
      <c r="O54" s="134" t="str">
        <f>IFERROR(VLOOKUP(AH54,detail_maturity_score,3,FALSE)*VLOOKUP(A54,Weightings!A:Y,23,FALSE),"")</f>
        <v/>
      </c>
      <c r="P54" s="135"/>
      <c r="Q54" s="135"/>
      <c r="R54" s="131"/>
      <c r="S54" s="131"/>
      <c r="T54" s="131"/>
      <c r="U54" s="131"/>
      <c r="V54" s="131"/>
      <c r="W54" s="131"/>
      <c r="X54" s="131"/>
      <c r="Y54" s="131"/>
      <c r="Z54" s="136"/>
      <c r="AA54" s="131"/>
      <c r="AB54" s="131"/>
      <c r="AC54" s="137"/>
      <c r="AD54" s="138">
        <f t="shared" si="4"/>
        <v>0</v>
      </c>
      <c r="AE54" s="138">
        <f t="shared" si="5"/>
        <v>0</v>
      </c>
      <c r="AF54" s="138" t="str">
        <f t="shared" si="6"/>
        <v>D</v>
      </c>
      <c r="AG54" s="139">
        <f t="shared" si="7"/>
        <v>3</v>
      </c>
      <c r="AH54"/>
      <c r="AI54" s="142"/>
    </row>
    <row r="55" spans="1:35" s="140" customFormat="1" ht="30" hidden="1" customHeight="1" x14ac:dyDescent="0.35">
      <c r="A55" s="150">
        <v>49</v>
      </c>
      <c r="B55" s="130" t="str">
        <f t="shared" si="0"/>
        <v/>
      </c>
      <c r="C55" s="131">
        <f t="shared" si="1"/>
        <v>3</v>
      </c>
      <c r="D55" s="96"/>
      <c r="E55" s="132" t="str">
        <f t="shared" si="2"/>
        <v/>
      </c>
      <c r="F55" s="141">
        <f t="shared" si="3"/>
        <v>0</v>
      </c>
      <c r="G55" s="152"/>
      <c r="H55" s="152"/>
      <c r="I55" s="154"/>
      <c r="J55" s="152"/>
      <c r="K55" s="152"/>
      <c r="L55" s="152"/>
      <c r="M55" s="152"/>
      <c r="N55" s="134" t="str">
        <f>IFERROR(IF(VLOOKUP(A55,Weightings!A:Y,25,FALSE)=0,"",VLOOKUP(A55,Weightings!A:Y,25,FALSE)),"")</f>
        <v/>
      </c>
      <c r="O55" s="134" t="str">
        <f>IFERROR(VLOOKUP(AH55,detail_maturity_score,3,FALSE)*VLOOKUP(A55,Weightings!A:Y,23,FALSE),"")</f>
        <v/>
      </c>
      <c r="P55" s="135"/>
      <c r="Q55" s="135"/>
      <c r="R55" s="131"/>
      <c r="S55" s="131"/>
      <c r="T55" s="131"/>
      <c r="U55" s="131"/>
      <c r="V55" s="131"/>
      <c r="W55" s="131"/>
      <c r="X55" s="131"/>
      <c r="Y55" s="131"/>
      <c r="Z55" s="136"/>
      <c r="AA55" s="131"/>
      <c r="AB55" s="131"/>
      <c r="AC55" s="137"/>
      <c r="AD55" s="138">
        <f t="shared" si="4"/>
        <v>0</v>
      </c>
      <c r="AE55" s="138">
        <f t="shared" si="5"/>
        <v>0</v>
      </c>
      <c r="AF55" s="138" t="str">
        <f t="shared" si="6"/>
        <v>D</v>
      </c>
      <c r="AG55" s="139">
        <f t="shared" si="7"/>
        <v>3</v>
      </c>
      <c r="AH55" s="139">
        <v>1</v>
      </c>
      <c r="AI55" s="142"/>
    </row>
    <row r="56" spans="1:35" s="140" customFormat="1" ht="30" hidden="1" customHeight="1" x14ac:dyDescent="0.35">
      <c r="A56" s="150">
        <v>50</v>
      </c>
      <c r="B56" s="130" t="str">
        <f t="shared" si="0"/>
        <v/>
      </c>
      <c r="C56" s="131">
        <f t="shared" si="1"/>
        <v>3</v>
      </c>
      <c r="D56" s="96"/>
      <c r="E56" s="132" t="str">
        <f t="shared" si="2"/>
        <v/>
      </c>
      <c r="F56" s="141">
        <f t="shared" si="3"/>
        <v>0</v>
      </c>
      <c r="G56" s="152"/>
      <c r="H56" s="152"/>
      <c r="I56" s="154"/>
      <c r="J56" s="152"/>
      <c r="K56" s="152"/>
      <c r="L56" s="152"/>
      <c r="M56" s="152"/>
      <c r="N56" s="134" t="str">
        <f>IFERROR(IF(VLOOKUP(A56,Weightings!A:Y,25,FALSE)=0,"",VLOOKUP(A56,Weightings!A:Y,25,FALSE)),"")</f>
        <v/>
      </c>
      <c r="O56" s="134" t="str">
        <f>IFERROR(VLOOKUP(AH56,detail_maturity_score,3,FALSE)*VLOOKUP(A56,Weightings!A:Y,23,FALSE),"")</f>
        <v/>
      </c>
      <c r="P56" s="135"/>
      <c r="Q56" s="135"/>
      <c r="R56" s="131"/>
      <c r="S56" s="131"/>
      <c r="T56" s="131"/>
      <c r="U56" s="131"/>
      <c r="V56" s="131"/>
      <c r="W56" s="131"/>
      <c r="X56" s="131"/>
      <c r="Y56" s="131"/>
      <c r="Z56" s="136"/>
      <c r="AA56" s="131"/>
      <c r="AB56" s="131"/>
      <c r="AC56" s="137"/>
      <c r="AD56" s="138">
        <f t="shared" si="4"/>
        <v>0</v>
      </c>
      <c r="AE56" s="138">
        <f t="shared" si="5"/>
        <v>0</v>
      </c>
      <c r="AF56" s="138" t="str">
        <f t="shared" si="6"/>
        <v>D</v>
      </c>
      <c r="AG56" s="139">
        <f t="shared" si="7"/>
        <v>3</v>
      </c>
      <c r="AH56" s="139">
        <v>1</v>
      </c>
      <c r="AI56" s="142"/>
    </row>
    <row r="57" spans="1:35" s="140" customFormat="1" ht="30" hidden="1" customHeight="1" x14ac:dyDescent="0.35">
      <c r="A57" s="150">
        <v>51</v>
      </c>
      <c r="B57" s="130" t="str">
        <f t="shared" si="0"/>
        <v/>
      </c>
      <c r="C57" s="131">
        <f t="shared" si="1"/>
        <v>3</v>
      </c>
      <c r="D57" s="96"/>
      <c r="E57" s="132" t="str">
        <f t="shared" si="2"/>
        <v/>
      </c>
      <c r="F57" s="141">
        <f t="shared" si="3"/>
        <v>0</v>
      </c>
      <c r="G57" s="152"/>
      <c r="H57" s="152"/>
      <c r="I57" s="154"/>
      <c r="J57" s="152"/>
      <c r="K57" s="152"/>
      <c r="L57" s="152"/>
      <c r="M57" s="152"/>
      <c r="N57" s="134" t="str">
        <f>IFERROR(IF(VLOOKUP(A57,Weightings!A:Y,25,FALSE)=0,"",VLOOKUP(A57,Weightings!A:Y,25,FALSE)),"")</f>
        <v/>
      </c>
      <c r="O57" s="134" t="str">
        <f>IFERROR(VLOOKUP(AH57,detail_maturity_score,3,FALSE)*VLOOKUP(A57,Weightings!A:Y,23,FALSE),"")</f>
        <v/>
      </c>
      <c r="P57" s="135"/>
      <c r="Q57" s="135"/>
      <c r="R57" s="131"/>
      <c r="S57" s="131"/>
      <c r="T57" s="131"/>
      <c r="U57" s="131"/>
      <c r="V57" s="131"/>
      <c r="W57" s="131"/>
      <c r="X57" s="131"/>
      <c r="Y57" s="131"/>
      <c r="Z57" s="136"/>
      <c r="AA57" s="131"/>
      <c r="AB57" s="131"/>
      <c r="AC57" s="137"/>
      <c r="AD57" s="138">
        <f t="shared" si="4"/>
        <v>0</v>
      </c>
      <c r="AE57" s="138">
        <f t="shared" si="5"/>
        <v>0</v>
      </c>
      <c r="AF57" s="138" t="str">
        <f t="shared" si="6"/>
        <v>D</v>
      </c>
      <c r="AG57" s="139">
        <f t="shared" si="7"/>
        <v>3</v>
      </c>
      <c r="AH57" s="139">
        <v>1</v>
      </c>
      <c r="AI57" s="142"/>
    </row>
    <row r="58" spans="1:35" s="140" customFormat="1" ht="30" hidden="1" customHeight="1" x14ac:dyDescent="0.35">
      <c r="A58" s="150">
        <v>52</v>
      </c>
      <c r="B58" s="130" t="str">
        <f t="shared" si="0"/>
        <v/>
      </c>
      <c r="C58" s="131">
        <f t="shared" si="1"/>
        <v>3</v>
      </c>
      <c r="D58" s="96"/>
      <c r="E58" s="132" t="str">
        <f t="shared" si="2"/>
        <v/>
      </c>
      <c r="F58" s="141">
        <f t="shared" si="3"/>
        <v>0</v>
      </c>
      <c r="G58" s="152"/>
      <c r="H58" s="152"/>
      <c r="I58" s="154"/>
      <c r="J58" s="152"/>
      <c r="K58" s="152"/>
      <c r="L58" s="152"/>
      <c r="M58" s="152"/>
      <c r="N58" s="134" t="str">
        <f>IFERROR(IF(VLOOKUP(A58,Weightings!A:Y,25,FALSE)=0,"",VLOOKUP(A58,Weightings!A:Y,25,FALSE)),"")</f>
        <v/>
      </c>
      <c r="O58" s="134" t="str">
        <f>IFERROR(VLOOKUP(AH58,detail_maturity_score,3,FALSE)*VLOOKUP(A58,Weightings!A:Y,23,FALSE),"")</f>
        <v/>
      </c>
      <c r="P58" s="135"/>
      <c r="Q58" s="135"/>
      <c r="R58" s="131"/>
      <c r="S58" s="131"/>
      <c r="T58" s="131"/>
      <c r="U58" s="131"/>
      <c r="V58" s="131"/>
      <c r="W58" s="131"/>
      <c r="X58" s="131"/>
      <c r="Y58" s="131"/>
      <c r="Z58" s="136"/>
      <c r="AA58" s="131"/>
      <c r="AB58" s="131"/>
      <c r="AC58" s="137"/>
      <c r="AD58" s="138">
        <f t="shared" si="4"/>
        <v>0</v>
      </c>
      <c r="AE58" s="138">
        <f t="shared" si="5"/>
        <v>0</v>
      </c>
      <c r="AF58" s="138" t="str">
        <f t="shared" si="6"/>
        <v>D</v>
      </c>
      <c r="AG58" s="139">
        <f t="shared" si="7"/>
        <v>3</v>
      </c>
      <c r="AH58" s="139">
        <v>1</v>
      </c>
      <c r="AI58" s="142"/>
    </row>
    <row r="59" spans="1:35" s="140" customFormat="1" hidden="1" x14ac:dyDescent="0.35">
      <c r="A59" s="150">
        <v>53</v>
      </c>
      <c r="B59" s="130" t="str">
        <f t="shared" si="0"/>
        <v/>
      </c>
      <c r="C59" s="131">
        <f t="shared" si="1"/>
        <v>3</v>
      </c>
      <c r="D59" s="96"/>
      <c r="E59" s="132" t="str">
        <f t="shared" si="2"/>
        <v/>
      </c>
      <c r="F59" s="153">
        <f t="shared" si="3"/>
        <v>0</v>
      </c>
      <c r="G59" s="152"/>
      <c r="H59" s="152"/>
      <c r="I59" s="154"/>
      <c r="J59" s="152"/>
      <c r="K59" s="152"/>
      <c r="L59" s="152"/>
      <c r="M59" s="152"/>
      <c r="N59" s="134" t="str">
        <f>IFERROR(IF(VLOOKUP(A59,Weightings!A:Y,25,FALSE)=0,"",VLOOKUP(A59,Weightings!A:Y,25,FALSE)),"")</f>
        <v/>
      </c>
      <c r="O59" s="134" t="str">
        <f>IFERROR(VLOOKUP(AH59,detail_maturity_score,3,FALSE)*VLOOKUP(A59,Weightings!A:Y,23,FALSE),"")</f>
        <v/>
      </c>
      <c r="P59" s="135"/>
      <c r="Q59" s="135"/>
      <c r="R59" s="131"/>
      <c r="S59" s="131"/>
      <c r="T59" s="131"/>
      <c r="U59" s="131"/>
      <c r="V59" s="131"/>
      <c r="W59" s="131"/>
      <c r="X59" s="131"/>
      <c r="Y59" s="131"/>
      <c r="Z59" s="136"/>
      <c r="AA59" s="131"/>
      <c r="AB59" s="131"/>
      <c r="AC59" s="137"/>
      <c r="AD59" s="138">
        <f t="shared" si="4"/>
        <v>0</v>
      </c>
      <c r="AE59" s="138">
        <f t="shared" si="5"/>
        <v>0</v>
      </c>
      <c r="AF59" s="138" t="str">
        <f t="shared" si="6"/>
        <v>D</v>
      </c>
      <c r="AG59" s="139">
        <f t="shared" si="7"/>
        <v>3</v>
      </c>
      <c r="AH59" s="139">
        <v>1</v>
      </c>
      <c r="AI59" s="142"/>
    </row>
    <row r="60" spans="1:35" s="140" customFormat="1" ht="30" hidden="1" customHeight="1" x14ac:dyDescent="0.35">
      <c r="A60" s="150">
        <v>54</v>
      </c>
      <c r="B60" s="130" t="str">
        <f t="shared" si="0"/>
        <v/>
      </c>
      <c r="C60" s="131">
        <f t="shared" si="1"/>
        <v>3</v>
      </c>
      <c r="D60" s="96"/>
      <c r="E60" s="132" t="str">
        <f t="shared" si="2"/>
        <v/>
      </c>
      <c r="F60" s="133">
        <f t="shared" si="3"/>
        <v>0</v>
      </c>
      <c r="G60" s="152"/>
      <c r="H60" s="152"/>
      <c r="I60" s="152"/>
      <c r="J60" s="152"/>
      <c r="K60" s="152"/>
      <c r="L60" s="152"/>
      <c r="M60" s="152"/>
      <c r="N60" s="134" t="str">
        <f>IFERROR(IF(VLOOKUP(A60,Weightings!A:Y,25,FALSE)=0,"",VLOOKUP(A60,Weightings!A:Y,25,FALSE)),"")</f>
        <v/>
      </c>
      <c r="O60" s="134" t="str">
        <f>IFERROR(VLOOKUP(AH60,detail_maturity_score,3,FALSE)*VLOOKUP(A60,Weightings!A:Y,23,FALSE),"")</f>
        <v/>
      </c>
      <c r="P60" s="135"/>
      <c r="Q60" s="135"/>
      <c r="R60" s="131"/>
      <c r="S60" s="131"/>
      <c r="T60" s="131"/>
      <c r="U60" s="131"/>
      <c r="V60" s="131"/>
      <c r="W60" s="131"/>
      <c r="X60" s="131"/>
      <c r="Y60" s="131"/>
      <c r="Z60" s="136"/>
      <c r="AA60" s="131"/>
      <c r="AB60" s="131"/>
      <c r="AC60" s="137"/>
      <c r="AD60" s="138">
        <f t="shared" si="4"/>
        <v>0</v>
      </c>
      <c r="AE60" s="138">
        <f t="shared" si="5"/>
        <v>0</v>
      </c>
      <c r="AF60" s="138" t="str">
        <f t="shared" si="6"/>
        <v>D</v>
      </c>
      <c r="AG60" s="139">
        <f t="shared" si="7"/>
        <v>3</v>
      </c>
      <c r="AH60"/>
      <c r="AI60" s="142"/>
    </row>
    <row r="61" spans="1:35" s="140" customFormat="1" hidden="1" x14ac:dyDescent="0.35">
      <c r="A61" s="150">
        <v>55</v>
      </c>
      <c r="B61" s="130" t="str">
        <f t="shared" si="0"/>
        <v/>
      </c>
      <c r="C61" s="131">
        <f t="shared" si="1"/>
        <v>3</v>
      </c>
      <c r="D61" s="96"/>
      <c r="E61" s="132" t="str">
        <f t="shared" si="2"/>
        <v/>
      </c>
      <c r="F61" s="141">
        <f t="shared" si="3"/>
        <v>0</v>
      </c>
      <c r="G61" s="152"/>
      <c r="H61" s="152"/>
      <c r="I61" s="154"/>
      <c r="J61" s="152"/>
      <c r="K61" s="152"/>
      <c r="L61" s="152"/>
      <c r="M61" s="152"/>
      <c r="N61" s="134" t="str">
        <f>IFERROR(IF(VLOOKUP(A61,Weightings!A:Y,25,FALSE)=0,"",VLOOKUP(A61,Weightings!A:Y,25,FALSE)),"")</f>
        <v/>
      </c>
      <c r="O61" s="134" t="str">
        <f>IFERROR(VLOOKUP(AH61,detail_maturity_score,3,FALSE)*VLOOKUP(A61,Weightings!A:Y,23,FALSE),"")</f>
        <v/>
      </c>
      <c r="P61" s="135"/>
      <c r="Q61" s="135"/>
      <c r="R61" s="131"/>
      <c r="S61" s="131"/>
      <c r="T61" s="131"/>
      <c r="U61" s="131"/>
      <c r="V61" s="131"/>
      <c r="W61" s="131"/>
      <c r="X61" s="131"/>
      <c r="Y61" s="131"/>
      <c r="Z61" s="136"/>
      <c r="AA61" s="131"/>
      <c r="AB61" s="131"/>
      <c r="AC61" s="137"/>
      <c r="AD61" s="138">
        <f t="shared" si="4"/>
        <v>0</v>
      </c>
      <c r="AE61" s="138">
        <f t="shared" si="5"/>
        <v>0</v>
      </c>
      <c r="AF61" s="138" t="str">
        <f t="shared" si="6"/>
        <v>D</v>
      </c>
      <c r="AG61" s="139">
        <f t="shared" si="7"/>
        <v>3</v>
      </c>
      <c r="AH61" s="139">
        <v>1</v>
      </c>
      <c r="AI61" s="142"/>
    </row>
    <row r="62" spans="1:35" s="140" customFormat="1" hidden="1" x14ac:dyDescent="0.35">
      <c r="A62" s="150">
        <v>56</v>
      </c>
      <c r="B62" s="130" t="str">
        <f t="shared" si="0"/>
        <v/>
      </c>
      <c r="C62" s="131">
        <f t="shared" si="1"/>
        <v>3</v>
      </c>
      <c r="D62" s="96"/>
      <c r="E62" s="132" t="str">
        <f t="shared" si="2"/>
        <v/>
      </c>
      <c r="F62" s="141">
        <f t="shared" si="3"/>
        <v>0</v>
      </c>
      <c r="G62" s="152"/>
      <c r="H62" s="152"/>
      <c r="I62" s="154"/>
      <c r="J62" s="152"/>
      <c r="K62" s="152"/>
      <c r="L62" s="152"/>
      <c r="M62" s="152"/>
      <c r="N62" s="134" t="str">
        <f>IFERROR(IF(VLOOKUP(A62,Weightings!A:Y,25,FALSE)=0,"",VLOOKUP(A62,Weightings!A:Y,25,FALSE)),"")</f>
        <v/>
      </c>
      <c r="O62" s="134" t="str">
        <f>IFERROR(VLOOKUP(AH62,detail_maturity_score,3,FALSE)*VLOOKUP(A62,Weightings!A:Y,23,FALSE),"")</f>
        <v/>
      </c>
      <c r="P62" s="135"/>
      <c r="Q62" s="135"/>
      <c r="R62" s="131"/>
      <c r="S62" s="131"/>
      <c r="T62" s="131"/>
      <c r="U62" s="131"/>
      <c r="V62" s="131"/>
      <c r="W62" s="131"/>
      <c r="X62" s="131"/>
      <c r="Y62" s="131"/>
      <c r="Z62" s="136"/>
      <c r="AA62" s="131"/>
      <c r="AB62" s="131"/>
      <c r="AC62" s="137"/>
      <c r="AD62" s="138">
        <f t="shared" si="4"/>
        <v>0</v>
      </c>
      <c r="AE62" s="138">
        <f t="shared" si="5"/>
        <v>0</v>
      </c>
      <c r="AF62" s="138" t="str">
        <f t="shared" si="6"/>
        <v>D</v>
      </c>
      <c r="AG62" s="139">
        <f t="shared" si="7"/>
        <v>3</v>
      </c>
      <c r="AH62" s="139">
        <v>1</v>
      </c>
      <c r="AI62" s="142"/>
    </row>
    <row r="63" spans="1:35" s="140" customFormat="1" ht="30" hidden="1" customHeight="1" x14ac:dyDescent="0.35">
      <c r="A63" s="150">
        <v>57</v>
      </c>
      <c r="B63" s="130" t="str">
        <f t="shared" si="0"/>
        <v/>
      </c>
      <c r="C63" s="131">
        <f t="shared" si="1"/>
        <v>3</v>
      </c>
      <c r="D63" s="96"/>
      <c r="E63" s="132" t="str">
        <f t="shared" si="2"/>
        <v/>
      </c>
      <c r="F63" s="141">
        <f t="shared" si="3"/>
        <v>0</v>
      </c>
      <c r="G63" s="152"/>
      <c r="H63" s="152"/>
      <c r="I63" s="154"/>
      <c r="J63" s="152"/>
      <c r="K63" s="152"/>
      <c r="L63" s="152"/>
      <c r="M63" s="152"/>
      <c r="N63" s="134" t="str">
        <f>IFERROR(IF(VLOOKUP(A63,Weightings!A:Y,25,FALSE)=0,"",VLOOKUP(A63,Weightings!A:Y,25,FALSE)),"")</f>
        <v/>
      </c>
      <c r="O63" s="134" t="str">
        <f>IFERROR(VLOOKUP(AH63,detail_maturity_score,3,FALSE)*VLOOKUP(A63,Weightings!A:Y,23,FALSE),"")</f>
        <v/>
      </c>
      <c r="P63" s="135"/>
      <c r="Q63" s="135"/>
      <c r="R63" s="131"/>
      <c r="S63" s="131"/>
      <c r="T63" s="131"/>
      <c r="U63" s="131"/>
      <c r="V63" s="131"/>
      <c r="W63" s="131"/>
      <c r="X63" s="131"/>
      <c r="Y63" s="131"/>
      <c r="Z63" s="136"/>
      <c r="AA63" s="131"/>
      <c r="AB63" s="131"/>
      <c r="AC63" s="137"/>
      <c r="AD63" s="138">
        <f t="shared" si="4"/>
        <v>0</v>
      </c>
      <c r="AE63" s="138">
        <f t="shared" si="5"/>
        <v>0</v>
      </c>
      <c r="AF63" s="138" t="str">
        <f t="shared" si="6"/>
        <v>D</v>
      </c>
      <c r="AG63" s="139">
        <f t="shared" si="7"/>
        <v>3</v>
      </c>
      <c r="AH63" s="139">
        <v>1</v>
      </c>
      <c r="AI63" s="142"/>
    </row>
    <row r="64" spans="1:35" s="140" customFormat="1" ht="30" hidden="1" customHeight="1" x14ac:dyDescent="0.35">
      <c r="A64" s="150">
        <v>58</v>
      </c>
      <c r="B64" s="130" t="str">
        <f t="shared" si="0"/>
        <v/>
      </c>
      <c r="C64" s="131">
        <f t="shared" si="1"/>
        <v>3</v>
      </c>
      <c r="D64" s="96"/>
      <c r="E64" s="132" t="str">
        <f t="shared" si="2"/>
        <v/>
      </c>
      <c r="F64" s="141">
        <f t="shared" si="3"/>
        <v>0</v>
      </c>
      <c r="G64" s="152"/>
      <c r="H64" s="152"/>
      <c r="I64" s="154"/>
      <c r="J64" s="152"/>
      <c r="K64" s="152"/>
      <c r="L64" s="152"/>
      <c r="M64" s="152"/>
      <c r="N64" s="134" t="str">
        <f>IFERROR(IF(VLOOKUP(A64,Weightings!A:Y,25,FALSE)=0,"",VLOOKUP(A64,Weightings!A:Y,25,FALSE)),"")</f>
        <v/>
      </c>
      <c r="O64" s="134" t="str">
        <f>IFERROR(VLOOKUP(AH64,detail_maturity_score,3,FALSE)*VLOOKUP(A64,Weightings!A:Y,23,FALSE),"")</f>
        <v/>
      </c>
      <c r="P64" s="135"/>
      <c r="Q64" s="135"/>
      <c r="R64" s="131"/>
      <c r="S64" s="131"/>
      <c r="T64" s="131"/>
      <c r="U64" s="131"/>
      <c r="V64" s="131"/>
      <c r="W64" s="131"/>
      <c r="X64" s="131"/>
      <c r="Y64" s="131"/>
      <c r="Z64" s="136"/>
      <c r="AA64" s="131"/>
      <c r="AB64" s="131"/>
      <c r="AC64" s="137"/>
      <c r="AD64" s="138">
        <f t="shared" si="4"/>
        <v>0</v>
      </c>
      <c r="AE64" s="138">
        <f t="shared" si="5"/>
        <v>0</v>
      </c>
      <c r="AF64" s="138" t="str">
        <f t="shared" si="6"/>
        <v>D</v>
      </c>
      <c r="AG64" s="139">
        <f t="shared" si="7"/>
        <v>3</v>
      </c>
      <c r="AH64" s="139">
        <v>1</v>
      </c>
      <c r="AI64" s="142"/>
    </row>
    <row r="65" spans="1:35" s="140" customFormat="1" ht="30" hidden="1" customHeight="1" x14ac:dyDescent="0.35">
      <c r="A65" s="150">
        <v>59</v>
      </c>
      <c r="B65" s="130" t="str">
        <f t="shared" si="0"/>
        <v/>
      </c>
      <c r="C65" s="131">
        <f t="shared" si="1"/>
        <v>3</v>
      </c>
      <c r="D65" s="96"/>
      <c r="E65" s="132" t="str">
        <f t="shared" si="2"/>
        <v/>
      </c>
      <c r="F65" s="141">
        <f t="shared" si="3"/>
        <v>0</v>
      </c>
      <c r="G65" s="152"/>
      <c r="H65" s="152"/>
      <c r="I65" s="154"/>
      <c r="J65" s="152"/>
      <c r="K65" s="152"/>
      <c r="L65" s="152"/>
      <c r="M65" s="152"/>
      <c r="N65" s="134" t="str">
        <f>IFERROR(IF(VLOOKUP(A65,Weightings!A:Y,25,FALSE)=0,"",VLOOKUP(A65,Weightings!A:Y,25,FALSE)),"")</f>
        <v/>
      </c>
      <c r="O65" s="134" t="str">
        <f>IFERROR(VLOOKUP(AH65,detail_maturity_score,3,FALSE)*VLOOKUP(A65,Weightings!A:Y,23,FALSE),"")</f>
        <v/>
      </c>
      <c r="P65" s="135"/>
      <c r="Q65" s="135"/>
      <c r="R65" s="131"/>
      <c r="S65" s="131"/>
      <c r="T65" s="131"/>
      <c r="U65" s="131"/>
      <c r="V65" s="131"/>
      <c r="W65" s="131"/>
      <c r="X65" s="131"/>
      <c r="Y65" s="131"/>
      <c r="Z65" s="136"/>
      <c r="AA65" s="131"/>
      <c r="AB65" s="131"/>
      <c r="AC65" s="137"/>
      <c r="AD65" s="138">
        <f t="shared" si="4"/>
        <v>0</v>
      </c>
      <c r="AE65" s="138">
        <f t="shared" si="5"/>
        <v>0</v>
      </c>
      <c r="AF65" s="138" t="str">
        <f t="shared" si="6"/>
        <v>D</v>
      </c>
      <c r="AG65" s="139">
        <f t="shared" si="7"/>
        <v>3</v>
      </c>
      <c r="AH65" s="139">
        <v>1</v>
      </c>
      <c r="AI65" s="142"/>
    </row>
    <row r="66" spans="1:35" s="140" customFormat="1" ht="30" hidden="1" customHeight="1" x14ac:dyDescent="0.35">
      <c r="A66" s="147">
        <v>60</v>
      </c>
      <c r="B66" s="130" t="str">
        <f t="shared" si="0"/>
        <v/>
      </c>
      <c r="C66" s="131">
        <f t="shared" si="1"/>
        <v>3</v>
      </c>
      <c r="D66" s="96"/>
      <c r="E66" s="155" t="str">
        <f t="shared" si="2"/>
        <v/>
      </c>
      <c r="F66" s="156">
        <f t="shared" si="3"/>
        <v>0</v>
      </c>
      <c r="G66" s="224"/>
      <c r="H66" s="224"/>
      <c r="I66" s="224"/>
      <c r="J66" s="224"/>
      <c r="K66" s="224"/>
      <c r="L66" s="224"/>
      <c r="M66" s="224"/>
      <c r="N66" s="225" t="str">
        <f>IFERROR(IF(VLOOKUP(A66,Weightings!A:Y,25,FALSE)=0,"",VLOOKUP(A66,Weightings!A:Y,25,FALSE)),"")</f>
        <v/>
      </c>
      <c r="O66" s="226" t="str">
        <f>IFERROR(VLOOKUP(AH66,detail_maturity_score,3,FALSE)*VLOOKUP(A66,Weightings!A:Y,23,FALSE),"")</f>
        <v/>
      </c>
      <c r="P66" s="226"/>
      <c r="Q66" s="226"/>
      <c r="R66" s="226"/>
      <c r="S66" s="225"/>
      <c r="T66" s="225"/>
      <c r="U66" s="225"/>
      <c r="V66" s="225"/>
      <c r="W66" s="225"/>
      <c r="X66" s="225"/>
      <c r="Y66" s="225"/>
      <c r="Z66" s="225"/>
      <c r="AA66" s="225"/>
      <c r="AB66" s="225"/>
      <c r="AC66" s="138"/>
      <c r="AD66" s="138">
        <f t="shared" si="4"/>
        <v>0</v>
      </c>
      <c r="AE66" s="138">
        <f t="shared" si="5"/>
        <v>0</v>
      </c>
      <c r="AF66" s="138" t="str">
        <f t="shared" si="6"/>
        <v>D</v>
      </c>
      <c r="AG66" s="139">
        <f t="shared" si="7"/>
        <v>3</v>
      </c>
      <c r="AH66"/>
      <c r="AI66" s="142">
        <v>3</v>
      </c>
    </row>
    <row r="67" spans="1:35" s="140" customFormat="1" hidden="1" x14ac:dyDescent="0.35">
      <c r="A67" s="150">
        <v>61</v>
      </c>
      <c r="B67" s="130" t="str">
        <f t="shared" si="0"/>
        <v/>
      </c>
      <c r="C67" s="131">
        <f t="shared" si="1"/>
        <v>3</v>
      </c>
      <c r="D67" s="96"/>
      <c r="E67" s="132" t="str">
        <f t="shared" si="2"/>
        <v/>
      </c>
      <c r="F67" s="153">
        <f t="shared" si="3"/>
        <v>0</v>
      </c>
      <c r="G67" s="152"/>
      <c r="H67" s="152"/>
      <c r="I67" s="154"/>
      <c r="J67" s="152"/>
      <c r="K67" s="152"/>
      <c r="L67" s="152"/>
      <c r="M67" s="152"/>
      <c r="N67" s="134" t="str">
        <f>IFERROR(IF(VLOOKUP(A67,Weightings!A:Y,25,FALSE)=0,"",VLOOKUP(A67,Weightings!A:Y,25,FALSE)),"")</f>
        <v/>
      </c>
      <c r="O67" s="134" t="str">
        <f>IFERROR(VLOOKUP(AH67,detail_maturity_score,3,FALSE)*VLOOKUP(A67,Weightings!A:Y,23,FALSE),"")</f>
        <v/>
      </c>
      <c r="P67" s="135"/>
      <c r="Q67" s="135"/>
      <c r="R67" s="131"/>
      <c r="S67" s="131"/>
      <c r="T67" s="131"/>
      <c r="U67" s="131"/>
      <c r="V67" s="131"/>
      <c r="W67" s="131"/>
      <c r="X67" s="131"/>
      <c r="Y67" s="131"/>
      <c r="Z67" s="136"/>
      <c r="AA67" s="131"/>
      <c r="AB67" s="131"/>
      <c r="AC67" s="137"/>
      <c r="AD67" s="138">
        <f t="shared" si="4"/>
        <v>0</v>
      </c>
      <c r="AE67" s="138">
        <f t="shared" si="5"/>
        <v>0</v>
      </c>
      <c r="AF67" s="138" t="str">
        <f t="shared" si="6"/>
        <v>D</v>
      </c>
      <c r="AG67" s="139">
        <f t="shared" si="7"/>
        <v>3</v>
      </c>
      <c r="AH67" s="139">
        <v>1</v>
      </c>
      <c r="AI67" s="142"/>
    </row>
    <row r="68" spans="1:35" s="140" customFormat="1" hidden="1" x14ac:dyDescent="0.35">
      <c r="A68" s="150">
        <v>62</v>
      </c>
      <c r="B68" s="130" t="str">
        <f t="shared" si="0"/>
        <v/>
      </c>
      <c r="C68" s="131">
        <f t="shared" si="1"/>
        <v>3</v>
      </c>
      <c r="D68" s="96"/>
      <c r="E68" s="132" t="str">
        <f t="shared" si="2"/>
        <v/>
      </c>
      <c r="F68" s="151">
        <f t="shared" si="3"/>
        <v>0</v>
      </c>
      <c r="G68" s="152"/>
      <c r="H68" s="152"/>
      <c r="I68" s="152"/>
      <c r="J68" s="152"/>
      <c r="K68" s="152"/>
      <c r="L68" s="152"/>
      <c r="M68" s="152"/>
      <c r="N68" s="134" t="str">
        <f>IFERROR(IF(VLOOKUP(A68,Weightings!A:Y,25,FALSE)=0,"",VLOOKUP(A68,Weightings!A:Y,25,FALSE)),"")</f>
        <v/>
      </c>
      <c r="O68" s="134" t="str">
        <f>IFERROR(VLOOKUP(AH68,detail_maturity_score,3,FALSE)*VLOOKUP(A68,Weightings!A:Y,23,FALSE),"")</f>
        <v/>
      </c>
      <c r="P68" s="135"/>
      <c r="Q68" s="135"/>
      <c r="R68" s="131"/>
      <c r="S68" s="131"/>
      <c r="T68" s="131"/>
      <c r="U68" s="131"/>
      <c r="V68" s="131"/>
      <c r="W68" s="131"/>
      <c r="X68" s="131"/>
      <c r="Y68" s="131"/>
      <c r="Z68" s="136"/>
      <c r="AA68" s="131"/>
      <c r="AB68" s="131"/>
      <c r="AC68" s="137"/>
      <c r="AD68" s="138">
        <f t="shared" si="4"/>
        <v>0</v>
      </c>
      <c r="AE68" s="138">
        <f t="shared" si="5"/>
        <v>0</v>
      </c>
      <c r="AF68" s="138" t="str">
        <f t="shared" si="6"/>
        <v>D</v>
      </c>
      <c r="AG68" s="139">
        <f t="shared" si="7"/>
        <v>3</v>
      </c>
      <c r="AH68"/>
      <c r="AI68" s="142"/>
    </row>
    <row r="69" spans="1:35" s="140" customFormat="1" hidden="1" x14ac:dyDescent="0.35">
      <c r="A69" s="150">
        <v>63</v>
      </c>
      <c r="B69" s="130" t="str">
        <f t="shared" si="0"/>
        <v/>
      </c>
      <c r="C69" s="131">
        <f t="shared" si="1"/>
        <v>3</v>
      </c>
      <c r="D69" s="96"/>
      <c r="E69" s="132" t="str">
        <f t="shared" si="2"/>
        <v/>
      </c>
      <c r="F69" s="153">
        <f t="shared" si="3"/>
        <v>0</v>
      </c>
      <c r="G69" s="152"/>
      <c r="H69" s="152"/>
      <c r="I69" s="154"/>
      <c r="J69" s="152"/>
      <c r="K69" s="152"/>
      <c r="L69" s="152"/>
      <c r="M69" s="152"/>
      <c r="N69" s="134" t="str">
        <f>IFERROR(IF(VLOOKUP(A69,Weightings!A:Y,25,FALSE)=0,"",VLOOKUP(A69,Weightings!A:Y,25,FALSE)),"")</f>
        <v/>
      </c>
      <c r="O69" s="134" t="str">
        <f>IFERROR(VLOOKUP(AH69,detail_maturity_score,3,FALSE)*VLOOKUP(A69,Weightings!A:Y,23,FALSE),"")</f>
        <v/>
      </c>
      <c r="P69" s="135"/>
      <c r="Q69" s="135"/>
      <c r="R69" s="131"/>
      <c r="S69" s="131"/>
      <c r="T69" s="131"/>
      <c r="U69" s="131"/>
      <c r="V69" s="131"/>
      <c r="W69" s="131"/>
      <c r="X69" s="131"/>
      <c r="Y69" s="131"/>
      <c r="Z69" s="136"/>
      <c r="AA69" s="131"/>
      <c r="AB69" s="131"/>
      <c r="AC69" s="137"/>
      <c r="AD69" s="138">
        <f t="shared" si="4"/>
        <v>0</v>
      </c>
      <c r="AE69" s="138">
        <f t="shared" si="5"/>
        <v>0</v>
      </c>
      <c r="AF69" s="138" t="str">
        <f t="shared" si="6"/>
        <v>D</v>
      </c>
      <c r="AG69" s="139">
        <f t="shared" si="7"/>
        <v>3</v>
      </c>
      <c r="AH69" s="139">
        <v>1</v>
      </c>
      <c r="AI69" s="142"/>
    </row>
    <row r="70" spans="1:35" s="140" customFormat="1" hidden="1" x14ac:dyDescent="0.35">
      <c r="A70" s="150">
        <v>64</v>
      </c>
      <c r="B70" s="130" t="str">
        <f t="shared" si="0"/>
        <v/>
      </c>
      <c r="C70" s="131">
        <f t="shared" si="1"/>
        <v>3</v>
      </c>
      <c r="D70" s="96"/>
      <c r="E70" s="132" t="str">
        <f t="shared" si="2"/>
        <v/>
      </c>
      <c r="F70" s="151">
        <f t="shared" si="3"/>
        <v>0</v>
      </c>
      <c r="G70" s="152"/>
      <c r="H70" s="152"/>
      <c r="I70" s="152"/>
      <c r="J70" s="152"/>
      <c r="K70" s="152"/>
      <c r="L70" s="152"/>
      <c r="M70" s="152"/>
      <c r="N70" s="134" t="str">
        <f>IFERROR(IF(VLOOKUP(A70,Weightings!A:Y,25,FALSE)=0,"",VLOOKUP(A70,Weightings!A:Y,25,FALSE)),"")</f>
        <v/>
      </c>
      <c r="O70" s="134" t="str">
        <f>IFERROR(VLOOKUP(AH70,detail_maturity_score,3,FALSE)*VLOOKUP(A70,Weightings!A:Y,23,FALSE),"")</f>
        <v/>
      </c>
      <c r="P70" s="135"/>
      <c r="Q70" s="135"/>
      <c r="R70" s="131"/>
      <c r="S70" s="131"/>
      <c r="T70" s="131"/>
      <c r="U70" s="131"/>
      <c r="V70" s="131"/>
      <c r="W70" s="131"/>
      <c r="X70" s="131"/>
      <c r="Y70" s="131"/>
      <c r="Z70" s="136"/>
      <c r="AA70" s="131"/>
      <c r="AB70" s="131"/>
      <c r="AC70" s="137"/>
      <c r="AD70" s="138">
        <f t="shared" si="4"/>
        <v>0</v>
      </c>
      <c r="AE70" s="138">
        <f t="shared" si="5"/>
        <v>0</v>
      </c>
      <c r="AF70" s="138" t="str">
        <f t="shared" si="6"/>
        <v>D</v>
      </c>
      <c r="AG70" s="139">
        <f t="shared" si="7"/>
        <v>3</v>
      </c>
      <c r="AH70"/>
      <c r="AI70" s="142"/>
    </row>
    <row r="71" spans="1:35" s="140" customFormat="1" hidden="1" x14ac:dyDescent="0.35">
      <c r="A71" s="150">
        <v>65</v>
      </c>
      <c r="B71" s="130" t="str">
        <f t="shared" si="0"/>
        <v/>
      </c>
      <c r="C71" s="131">
        <f t="shared" si="1"/>
        <v>3</v>
      </c>
      <c r="D71" s="96"/>
      <c r="E71" s="132" t="str">
        <f t="shared" si="2"/>
        <v/>
      </c>
      <c r="F71" s="153">
        <f t="shared" si="3"/>
        <v>0</v>
      </c>
      <c r="G71" s="152"/>
      <c r="H71" s="152"/>
      <c r="I71" s="154"/>
      <c r="J71" s="152"/>
      <c r="K71" s="152"/>
      <c r="L71" s="152"/>
      <c r="M71" s="152"/>
      <c r="N71" s="134" t="str">
        <f>IFERROR(IF(VLOOKUP(A71,Weightings!A:Y,25,FALSE)=0,"",VLOOKUP(A71,Weightings!A:Y,25,FALSE)),"")</f>
        <v/>
      </c>
      <c r="O71" s="134" t="str">
        <f>IFERROR(VLOOKUP(AH71,detail_maturity_score,3,FALSE)*VLOOKUP(A71,Weightings!A:Y,23,FALSE),"")</f>
        <v/>
      </c>
      <c r="P71" s="135"/>
      <c r="Q71" s="135"/>
      <c r="R71" s="131"/>
      <c r="S71" s="131"/>
      <c r="T71" s="131"/>
      <c r="U71" s="131"/>
      <c r="V71" s="131"/>
      <c r="W71" s="131"/>
      <c r="X71" s="131"/>
      <c r="Y71" s="131"/>
      <c r="Z71" s="136"/>
      <c r="AA71" s="131"/>
      <c r="AB71" s="131"/>
      <c r="AC71" s="137"/>
      <c r="AD71" s="138">
        <f t="shared" si="4"/>
        <v>0</v>
      </c>
      <c r="AE71" s="138">
        <f t="shared" si="5"/>
        <v>0</v>
      </c>
      <c r="AF71" s="138" t="str">
        <f t="shared" si="6"/>
        <v>D</v>
      </c>
      <c r="AG71" s="139">
        <f t="shared" si="7"/>
        <v>3</v>
      </c>
      <c r="AH71" s="139">
        <v>1</v>
      </c>
      <c r="AI71" s="142"/>
    </row>
    <row r="72" spans="1:35" s="140" customFormat="1" hidden="1" x14ac:dyDescent="0.35">
      <c r="A72" s="150">
        <v>66</v>
      </c>
      <c r="B72" s="130" t="str">
        <f t="shared" ref="B72:B135" si="8">VLOOKUP(A72,contentrefmockup,2,FALSE)</f>
        <v/>
      </c>
      <c r="C72" s="131">
        <f t="shared" ref="C72:C135" si="9">VLOOKUP(A72,contentrefmockup,15,FALSE)</f>
        <v>3</v>
      </c>
      <c r="D72" s="96"/>
      <c r="E72" s="132" t="str">
        <f t="shared" ref="E72:E135" si="10">IF(C72=1,"Phase "&amp;B72,IF(C72=2,"Step "&amp;VLOOKUP(A72,contentrefmockup,4,FALSE),B72))</f>
        <v/>
      </c>
      <c r="F72" s="151">
        <f t="shared" ref="F72:F135" si="11">VLOOKUP(A72,contentrefmockup,7,FALSE)</f>
        <v>0</v>
      </c>
      <c r="G72" s="152"/>
      <c r="H72" s="152"/>
      <c r="I72" s="152"/>
      <c r="J72" s="152"/>
      <c r="K72" s="152"/>
      <c r="L72" s="152"/>
      <c r="M72" s="152"/>
      <c r="N72" s="134" t="str">
        <f>IFERROR(IF(VLOOKUP(A72,Weightings!A:Y,25,FALSE)=0,"",VLOOKUP(A72,Weightings!A:Y,25,FALSE)),"")</f>
        <v/>
      </c>
      <c r="O72" s="134" t="str">
        <f>IFERROR(VLOOKUP(AH72,detail_maturity_score,3,FALSE)*VLOOKUP(A72,Weightings!A:Y,23,FALSE),"")</f>
        <v/>
      </c>
      <c r="P72" s="135"/>
      <c r="Q72" s="135"/>
      <c r="R72" s="131"/>
      <c r="S72" s="131"/>
      <c r="T72" s="131"/>
      <c r="U72" s="131"/>
      <c r="V72" s="131"/>
      <c r="W72" s="131"/>
      <c r="X72" s="131"/>
      <c r="Y72" s="131"/>
      <c r="Z72" s="136"/>
      <c r="AA72" s="131"/>
      <c r="AB72" s="131"/>
      <c r="AC72" s="137"/>
      <c r="AD72" s="138">
        <f t="shared" ref="AD72:AD135" si="12">VLOOKUP($A72,contentrefmockup,26,FALSE)</f>
        <v>0</v>
      </c>
      <c r="AE72" s="138">
        <f t="shared" ref="AE72:AE135" si="13">VLOOKUP($A72,contentrefmockup,27,FALSE)</f>
        <v>0</v>
      </c>
      <c r="AF72" s="138" t="str">
        <f t="shared" ref="AF72:AF135" si="14">VLOOKUP($A72,contentrefmockup,28,FALSE)</f>
        <v>D</v>
      </c>
      <c r="AG72" s="139">
        <f t="shared" ref="AG72:AG135" si="15">IF(AD72="S",1,IF(AE72="I",2,IF(AF72="D",3,4)))</f>
        <v>3</v>
      </c>
      <c r="AH72"/>
      <c r="AI72" s="142"/>
    </row>
    <row r="73" spans="1:35" s="140" customFormat="1" hidden="1" x14ac:dyDescent="0.35">
      <c r="A73" s="150">
        <v>67</v>
      </c>
      <c r="B73" s="130" t="str">
        <f t="shared" si="8"/>
        <v/>
      </c>
      <c r="C73" s="131">
        <f t="shared" si="9"/>
        <v>3</v>
      </c>
      <c r="D73" s="96"/>
      <c r="E73" s="132" t="str">
        <f t="shared" si="10"/>
        <v/>
      </c>
      <c r="F73" s="153">
        <f t="shared" si="11"/>
        <v>0</v>
      </c>
      <c r="G73" s="152"/>
      <c r="H73" s="152"/>
      <c r="I73" s="154"/>
      <c r="J73" s="152"/>
      <c r="K73" s="152"/>
      <c r="L73" s="152"/>
      <c r="M73" s="152"/>
      <c r="N73" s="134" t="str">
        <f>IFERROR(IF(VLOOKUP(A73,Weightings!A:Y,25,FALSE)=0,"",VLOOKUP(A73,Weightings!A:Y,25,FALSE)),"")</f>
        <v/>
      </c>
      <c r="O73" s="134" t="str">
        <f>IFERROR(VLOOKUP(AH73,detail_maturity_score,3,FALSE)*VLOOKUP(A73,Weightings!A:Y,23,FALSE),"")</f>
        <v/>
      </c>
      <c r="P73" s="135"/>
      <c r="Q73" s="135"/>
      <c r="R73" s="131"/>
      <c r="S73" s="131"/>
      <c r="T73" s="131"/>
      <c r="U73" s="131"/>
      <c r="V73" s="131"/>
      <c r="W73" s="131"/>
      <c r="X73" s="131"/>
      <c r="Y73" s="131"/>
      <c r="Z73" s="136"/>
      <c r="AA73" s="131"/>
      <c r="AB73" s="131"/>
      <c r="AC73" s="137"/>
      <c r="AD73" s="138">
        <f t="shared" si="12"/>
        <v>0</v>
      </c>
      <c r="AE73" s="138">
        <f t="shared" si="13"/>
        <v>0</v>
      </c>
      <c r="AF73" s="138" t="str">
        <f t="shared" si="14"/>
        <v>D</v>
      </c>
      <c r="AG73" s="139">
        <f t="shared" si="15"/>
        <v>3</v>
      </c>
      <c r="AH73" s="139">
        <v>1</v>
      </c>
      <c r="AI73" s="142"/>
    </row>
    <row r="74" spans="1:35" s="140" customFormat="1" hidden="1" x14ac:dyDescent="0.35">
      <c r="A74" s="150">
        <v>68</v>
      </c>
      <c r="B74" s="130" t="str">
        <f t="shared" si="8"/>
        <v/>
      </c>
      <c r="C74" s="131">
        <f t="shared" si="9"/>
        <v>3</v>
      </c>
      <c r="D74" s="96"/>
      <c r="E74" s="132" t="str">
        <f t="shared" si="10"/>
        <v/>
      </c>
      <c r="F74" s="153">
        <f t="shared" si="11"/>
        <v>0</v>
      </c>
      <c r="G74" s="152"/>
      <c r="H74" s="152"/>
      <c r="I74" s="154"/>
      <c r="J74" s="152"/>
      <c r="K74" s="152"/>
      <c r="L74" s="152"/>
      <c r="M74" s="152"/>
      <c r="N74" s="134" t="str">
        <f>IFERROR(IF(VLOOKUP(A74,Weightings!A:Y,25,FALSE)=0,"",VLOOKUP(A74,Weightings!A:Y,25,FALSE)),"")</f>
        <v/>
      </c>
      <c r="O74" s="134" t="str">
        <f>IFERROR(VLOOKUP(AH74,detail_maturity_score,3,FALSE)*VLOOKUP(A74,Weightings!A:Y,23,FALSE),"")</f>
        <v/>
      </c>
      <c r="P74" s="135"/>
      <c r="Q74" s="135"/>
      <c r="R74" s="131"/>
      <c r="S74" s="131"/>
      <c r="T74" s="131"/>
      <c r="U74" s="131"/>
      <c r="V74" s="131"/>
      <c r="W74" s="131"/>
      <c r="X74" s="131"/>
      <c r="Y74" s="131"/>
      <c r="Z74" s="136"/>
      <c r="AA74" s="131"/>
      <c r="AB74" s="131"/>
      <c r="AC74" s="137"/>
      <c r="AD74" s="138">
        <f t="shared" si="12"/>
        <v>0</v>
      </c>
      <c r="AE74" s="138">
        <f t="shared" si="13"/>
        <v>0</v>
      </c>
      <c r="AF74" s="138" t="str">
        <f t="shared" si="14"/>
        <v>D</v>
      </c>
      <c r="AG74" s="139">
        <f t="shared" si="15"/>
        <v>3</v>
      </c>
      <c r="AH74" s="139">
        <v>1</v>
      </c>
      <c r="AI74" s="142"/>
    </row>
    <row r="75" spans="1:35" s="140" customFormat="1" hidden="1" x14ac:dyDescent="0.35">
      <c r="A75" s="150">
        <v>69</v>
      </c>
      <c r="B75" s="130" t="str">
        <f t="shared" si="8"/>
        <v/>
      </c>
      <c r="C75" s="131">
        <f t="shared" si="9"/>
        <v>3</v>
      </c>
      <c r="D75" s="96"/>
      <c r="E75" s="132" t="str">
        <f t="shared" si="10"/>
        <v/>
      </c>
      <c r="F75" s="153">
        <f t="shared" si="11"/>
        <v>0</v>
      </c>
      <c r="G75" s="152"/>
      <c r="H75" s="152"/>
      <c r="I75" s="154"/>
      <c r="J75" s="152"/>
      <c r="K75" s="152"/>
      <c r="L75" s="152"/>
      <c r="M75" s="152"/>
      <c r="N75" s="134" t="str">
        <f>IFERROR(IF(VLOOKUP(A75,Weightings!A:Y,25,FALSE)=0,"",VLOOKUP(A75,Weightings!A:Y,25,FALSE)),"")</f>
        <v/>
      </c>
      <c r="O75" s="134" t="str">
        <f>IFERROR(VLOOKUP(AH75,detail_maturity_score,3,FALSE)*VLOOKUP(A75,Weightings!A:Y,23,FALSE),"")</f>
        <v/>
      </c>
      <c r="P75" s="135"/>
      <c r="Q75" s="135"/>
      <c r="R75" s="131"/>
      <c r="S75" s="131"/>
      <c r="T75" s="131"/>
      <c r="U75" s="131"/>
      <c r="V75" s="131"/>
      <c r="W75" s="131"/>
      <c r="X75" s="131"/>
      <c r="Y75" s="131"/>
      <c r="Z75" s="136"/>
      <c r="AA75" s="131"/>
      <c r="AB75" s="131"/>
      <c r="AC75" s="137"/>
      <c r="AD75" s="138">
        <f t="shared" si="12"/>
        <v>0</v>
      </c>
      <c r="AE75" s="138">
        <f t="shared" si="13"/>
        <v>0</v>
      </c>
      <c r="AF75" s="138" t="str">
        <f t="shared" si="14"/>
        <v>D</v>
      </c>
      <c r="AG75" s="139">
        <f t="shared" si="15"/>
        <v>3</v>
      </c>
      <c r="AH75" s="139">
        <v>1</v>
      </c>
      <c r="AI75" s="142"/>
    </row>
    <row r="76" spans="1:35" s="140" customFormat="1" hidden="1" x14ac:dyDescent="0.35">
      <c r="A76" s="150">
        <v>70</v>
      </c>
      <c r="B76" s="130" t="str">
        <f t="shared" si="8"/>
        <v/>
      </c>
      <c r="C76" s="131">
        <f t="shared" si="9"/>
        <v>3</v>
      </c>
      <c r="D76" s="96"/>
      <c r="E76" s="132" t="str">
        <f t="shared" si="10"/>
        <v/>
      </c>
      <c r="F76" s="153">
        <f t="shared" si="11"/>
        <v>0</v>
      </c>
      <c r="G76" s="152"/>
      <c r="H76" s="152"/>
      <c r="I76" s="154"/>
      <c r="J76" s="152"/>
      <c r="K76" s="152"/>
      <c r="L76" s="152"/>
      <c r="M76" s="152"/>
      <c r="N76" s="134" t="str">
        <f>IFERROR(IF(VLOOKUP(A76,Weightings!A:Y,25,FALSE)=0,"",VLOOKUP(A76,Weightings!A:Y,25,FALSE)),"")</f>
        <v/>
      </c>
      <c r="O76" s="134" t="str">
        <f>IFERROR(VLOOKUP(AH76,detail_maturity_score,3,FALSE)*VLOOKUP(A76,Weightings!A:Y,23,FALSE),"")</f>
        <v/>
      </c>
      <c r="P76" s="135"/>
      <c r="Q76" s="135"/>
      <c r="R76" s="131"/>
      <c r="S76" s="131"/>
      <c r="T76" s="131"/>
      <c r="U76" s="131"/>
      <c r="V76" s="131"/>
      <c r="W76" s="131"/>
      <c r="X76" s="131"/>
      <c r="Y76" s="131"/>
      <c r="Z76" s="136"/>
      <c r="AA76" s="131"/>
      <c r="AB76" s="131"/>
      <c r="AC76" s="137"/>
      <c r="AD76" s="138">
        <f t="shared" si="12"/>
        <v>0</v>
      </c>
      <c r="AE76" s="138">
        <f t="shared" si="13"/>
        <v>0</v>
      </c>
      <c r="AF76" s="138" t="str">
        <f t="shared" si="14"/>
        <v>D</v>
      </c>
      <c r="AG76" s="139">
        <f t="shared" si="15"/>
        <v>3</v>
      </c>
      <c r="AH76" s="139">
        <v>1</v>
      </c>
      <c r="AI76" s="142"/>
    </row>
    <row r="77" spans="1:35" s="140" customFormat="1" hidden="1" x14ac:dyDescent="0.35">
      <c r="A77" s="150">
        <v>71</v>
      </c>
      <c r="B77" s="130" t="str">
        <f t="shared" si="8"/>
        <v/>
      </c>
      <c r="C77" s="131">
        <f t="shared" si="9"/>
        <v>3</v>
      </c>
      <c r="D77" s="96"/>
      <c r="E77" s="132" t="str">
        <f t="shared" si="10"/>
        <v/>
      </c>
      <c r="F77" s="153">
        <f t="shared" si="11"/>
        <v>0</v>
      </c>
      <c r="G77" s="152"/>
      <c r="H77" s="152"/>
      <c r="I77" s="154"/>
      <c r="J77" s="152"/>
      <c r="K77" s="152"/>
      <c r="L77" s="152"/>
      <c r="M77" s="152"/>
      <c r="N77" s="134" t="str">
        <f>IFERROR(IF(VLOOKUP(A77,Weightings!A:Y,25,FALSE)=0,"",VLOOKUP(A77,Weightings!A:Y,25,FALSE)),"")</f>
        <v/>
      </c>
      <c r="O77" s="134" t="str">
        <f>IFERROR(VLOOKUP(AH77,detail_maturity_score,3,FALSE)*VLOOKUP(A77,Weightings!A:Y,23,FALSE),"")</f>
        <v/>
      </c>
      <c r="P77" s="135"/>
      <c r="Q77" s="135"/>
      <c r="R77" s="131"/>
      <c r="S77" s="131"/>
      <c r="T77" s="131"/>
      <c r="U77" s="131"/>
      <c r="V77" s="131"/>
      <c r="W77" s="131"/>
      <c r="X77" s="131"/>
      <c r="Y77" s="131"/>
      <c r="Z77" s="136"/>
      <c r="AA77" s="131"/>
      <c r="AB77" s="131"/>
      <c r="AC77" s="137"/>
      <c r="AD77" s="138">
        <f t="shared" si="12"/>
        <v>0</v>
      </c>
      <c r="AE77" s="138">
        <f t="shared" si="13"/>
        <v>0</v>
      </c>
      <c r="AF77" s="138" t="str">
        <f t="shared" si="14"/>
        <v>D</v>
      </c>
      <c r="AG77" s="139">
        <f t="shared" si="15"/>
        <v>3</v>
      </c>
      <c r="AH77" s="139">
        <v>1</v>
      </c>
      <c r="AI77" s="142"/>
    </row>
    <row r="78" spans="1:35" s="140" customFormat="1" hidden="1" x14ac:dyDescent="0.35">
      <c r="A78" s="150">
        <v>72</v>
      </c>
      <c r="B78" s="130" t="str">
        <f t="shared" si="8"/>
        <v/>
      </c>
      <c r="C78" s="131">
        <f t="shared" si="9"/>
        <v>3</v>
      </c>
      <c r="D78" s="96"/>
      <c r="E78" s="132" t="str">
        <f t="shared" si="10"/>
        <v/>
      </c>
      <c r="F78" s="153">
        <f t="shared" si="11"/>
        <v>0</v>
      </c>
      <c r="G78" s="152"/>
      <c r="H78" s="152"/>
      <c r="I78" s="154"/>
      <c r="J78" s="152"/>
      <c r="K78" s="152"/>
      <c r="L78" s="152"/>
      <c r="M78" s="152"/>
      <c r="N78" s="134" t="str">
        <f>IFERROR(IF(VLOOKUP(A78,Weightings!A:Y,25,FALSE)=0,"",VLOOKUP(A78,Weightings!A:Y,25,FALSE)),"")</f>
        <v/>
      </c>
      <c r="O78" s="134" t="str">
        <f>IFERROR(VLOOKUP(AH78,detail_maturity_score,3,FALSE)*VLOOKUP(A78,Weightings!A:Y,23,FALSE),"")</f>
        <v/>
      </c>
      <c r="P78" s="135"/>
      <c r="Q78" s="135"/>
      <c r="R78" s="131"/>
      <c r="S78" s="131"/>
      <c r="T78" s="131"/>
      <c r="U78" s="131"/>
      <c r="V78" s="131"/>
      <c r="W78" s="131"/>
      <c r="X78" s="131"/>
      <c r="Y78" s="131"/>
      <c r="Z78" s="136"/>
      <c r="AA78" s="131"/>
      <c r="AB78" s="131"/>
      <c r="AC78" s="137"/>
      <c r="AD78" s="138">
        <f t="shared" si="12"/>
        <v>0</v>
      </c>
      <c r="AE78" s="138">
        <f t="shared" si="13"/>
        <v>0</v>
      </c>
      <c r="AF78" s="138" t="str">
        <f t="shared" si="14"/>
        <v>D</v>
      </c>
      <c r="AG78" s="139">
        <f t="shared" si="15"/>
        <v>3</v>
      </c>
      <c r="AH78" s="139">
        <v>1</v>
      </c>
      <c r="AI78" s="142"/>
    </row>
    <row r="79" spans="1:35" s="140" customFormat="1" hidden="1" x14ac:dyDescent="0.35">
      <c r="A79" s="150">
        <v>73</v>
      </c>
      <c r="B79" s="130" t="str">
        <f t="shared" si="8"/>
        <v/>
      </c>
      <c r="C79" s="131">
        <f t="shared" si="9"/>
        <v>3</v>
      </c>
      <c r="D79" s="96"/>
      <c r="E79" s="132" t="str">
        <f t="shared" si="10"/>
        <v/>
      </c>
      <c r="F79" s="151">
        <f t="shared" si="11"/>
        <v>0</v>
      </c>
      <c r="G79" s="152"/>
      <c r="H79" s="152"/>
      <c r="I79" s="152"/>
      <c r="J79" s="152"/>
      <c r="K79" s="152"/>
      <c r="L79" s="152"/>
      <c r="M79" s="152"/>
      <c r="N79" s="134" t="str">
        <f>IFERROR(IF(VLOOKUP(A79,Weightings!A:Y,25,FALSE)=0,"",VLOOKUP(A79,Weightings!A:Y,25,FALSE)),"")</f>
        <v/>
      </c>
      <c r="O79" s="134" t="str">
        <f>IFERROR(VLOOKUP(AH79,detail_maturity_score,3,FALSE)*VLOOKUP(A79,Weightings!A:Y,23,FALSE),"")</f>
        <v/>
      </c>
      <c r="P79" s="135"/>
      <c r="Q79" s="135"/>
      <c r="R79" s="131"/>
      <c r="S79" s="131"/>
      <c r="T79" s="131"/>
      <c r="U79" s="131"/>
      <c r="V79" s="131"/>
      <c r="W79" s="131"/>
      <c r="X79" s="131"/>
      <c r="Y79" s="131"/>
      <c r="Z79" s="136"/>
      <c r="AA79" s="131"/>
      <c r="AB79" s="131"/>
      <c r="AC79" s="137"/>
      <c r="AD79" s="138">
        <f t="shared" si="12"/>
        <v>0</v>
      </c>
      <c r="AE79" s="138">
        <f t="shared" si="13"/>
        <v>0</v>
      </c>
      <c r="AF79" s="138" t="str">
        <f t="shared" si="14"/>
        <v>D</v>
      </c>
      <c r="AG79" s="139">
        <f t="shared" si="15"/>
        <v>3</v>
      </c>
      <c r="AH79"/>
      <c r="AI79" s="142"/>
    </row>
    <row r="80" spans="1:35" s="140" customFormat="1" ht="1.4" hidden="1" customHeight="1" x14ac:dyDescent="0.35">
      <c r="A80" s="150">
        <v>74</v>
      </c>
      <c r="B80" s="130" t="str">
        <f t="shared" si="8"/>
        <v/>
      </c>
      <c r="C80" s="131">
        <f t="shared" si="9"/>
        <v>3</v>
      </c>
      <c r="D80" s="96"/>
      <c r="E80" s="132" t="str">
        <f t="shared" si="10"/>
        <v/>
      </c>
      <c r="F80" s="153">
        <f t="shared" si="11"/>
        <v>0</v>
      </c>
      <c r="G80" s="152"/>
      <c r="H80" s="152"/>
      <c r="I80" s="154"/>
      <c r="J80" s="152"/>
      <c r="K80" s="152"/>
      <c r="L80" s="152"/>
      <c r="M80" s="152"/>
      <c r="N80" s="134" t="str">
        <f>IFERROR(IF(VLOOKUP(A80,Weightings!A:Y,25,FALSE)=0,"",VLOOKUP(A80,Weightings!A:Y,25,FALSE)),"")</f>
        <v/>
      </c>
      <c r="O80" s="134" t="str">
        <f>IFERROR(VLOOKUP(AH80,detail_maturity_score,3,FALSE)*VLOOKUP(A80,Weightings!A:Y,23,FALSE),"")</f>
        <v/>
      </c>
      <c r="P80" s="135"/>
      <c r="Q80" s="135"/>
      <c r="R80" s="131"/>
      <c r="S80" s="131"/>
      <c r="T80" s="131"/>
      <c r="U80" s="131"/>
      <c r="V80" s="131"/>
      <c r="W80" s="131"/>
      <c r="X80" s="131"/>
      <c r="Y80" s="131"/>
      <c r="Z80" s="136"/>
      <c r="AA80" s="131"/>
      <c r="AB80" s="131"/>
      <c r="AC80" s="137"/>
      <c r="AD80" s="138">
        <f t="shared" si="12"/>
        <v>0</v>
      </c>
      <c r="AE80" s="138">
        <f t="shared" si="13"/>
        <v>0</v>
      </c>
      <c r="AF80" s="138" t="str">
        <f t="shared" si="14"/>
        <v>D</v>
      </c>
      <c r="AG80" s="139">
        <f t="shared" si="15"/>
        <v>3</v>
      </c>
      <c r="AH80" s="139">
        <v>1</v>
      </c>
      <c r="AI80" s="142"/>
    </row>
    <row r="81" spans="1:35" s="140" customFormat="1" hidden="1" x14ac:dyDescent="0.35">
      <c r="A81" s="150">
        <v>75</v>
      </c>
      <c r="B81" s="130" t="str">
        <f t="shared" si="8"/>
        <v/>
      </c>
      <c r="C81" s="131">
        <f t="shared" si="9"/>
        <v>3</v>
      </c>
      <c r="D81" s="96"/>
      <c r="E81" s="132" t="str">
        <f t="shared" si="10"/>
        <v/>
      </c>
      <c r="F81" s="153">
        <f t="shared" si="11"/>
        <v>0</v>
      </c>
      <c r="G81" s="152"/>
      <c r="H81" s="152"/>
      <c r="I81" s="154"/>
      <c r="J81" s="152"/>
      <c r="K81" s="152"/>
      <c r="L81" s="152"/>
      <c r="M81" s="152"/>
      <c r="N81" s="134" t="str">
        <f>IFERROR(IF(VLOOKUP(A81,Weightings!A:Y,25,FALSE)=0,"",VLOOKUP(A81,Weightings!A:Y,25,FALSE)),"")</f>
        <v/>
      </c>
      <c r="O81" s="134" t="str">
        <f>IFERROR(VLOOKUP(AH81,detail_maturity_score,3,FALSE)*VLOOKUP(A81,Weightings!A:Y,23,FALSE),"")</f>
        <v/>
      </c>
      <c r="P81" s="135"/>
      <c r="Q81" s="135"/>
      <c r="R81" s="131"/>
      <c r="S81" s="131"/>
      <c r="T81" s="131"/>
      <c r="U81" s="131"/>
      <c r="V81" s="131"/>
      <c r="W81" s="131"/>
      <c r="X81" s="131"/>
      <c r="Y81" s="131"/>
      <c r="Z81" s="136"/>
      <c r="AA81" s="131"/>
      <c r="AB81" s="131"/>
      <c r="AC81" s="137"/>
      <c r="AD81" s="138">
        <f t="shared" si="12"/>
        <v>0</v>
      </c>
      <c r="AE81" s="138">
        <f t="shared" si="13"/>
        <v>0</v>
      </c>
      <c r="AF81" s="138" t="str">
        <f t="shared" si="14"/>
        <v>D</v>
      </c>
      <c r="AG81" s="139">
        <f t="shared" si="15"/>
        <v>3</v>
      </c>
      <c r="AH81" s="139">
        <v>1</v>
      </c>
      <c r="AI81" s="142"/>
    </row>
    <row r="82" spans="1:35" s="140" customFormat="1" ht="30" hidden="1" customHeight="1" x14ac:dyDescent="0.35">
      <c r="A82" s="150">
        <v>76</v>
      </c>
      <c r="B82" s="130" t="str">
        <f t="shared" si="8"/>
        <v/>
      </c>
      <c r="C82" s="131">
        <f t="shared" si="9"/>
        <v>3</v>
      </c>
      <c r="D82" s="96"/>
      <c r="E82" s="132" t="str">
        <f t="shared" si="10"/>
        <v/>
      </c>
      <c r="F82" s="133">
        <f t="shared" si="11"/>
        <v>0</v>
      </c>
      <c r="G82" s="152"/>
      <c r="H82" s="152"/>
      <c r="I82" s="152"/>
      <c r="J82" s="152"/>
      <c r="K82" s="152"/>
      <c r="L82" s="152"/>
      <c r="M82" s="152"/>
      <c r="N82" s="134" t="str">
        <f>IFERROR(IF(VLOOKUP(A82,Weightings!A:Y,25,FALSE)=0,"",VLOOKUP(A82,Weightings!A:Y,25,FALSE)),"")</f>
        <v/>
      </c>
      <c r="O82" s="134" t="str">
        <f>IFERROR(VLOOKUP(AH82,detail_maturity_score,3,FALSE)*VLOOKUP(A82,Weightings!A:Y,23,FALSE),"")</f>
        <v/>
      </c>
      <c r="P82" s="135"/>
      <c r="Q82" s="135"/>
      <c r="R82" s="131"/>
      <c r="S82" s="131"/>
      <c r="T82" s="131"/>
      <c r="U82" s="131"/>
      <c r="V82" s="131"/>
      <c r="W82" s="131"/>
      <c r="X82" s="131"/>
      <c r="Y82" s="131"/>
      <c r="Z82" s="136"/>
      <c r="AA82" s="131"/>
      <c r="AB82" s="131"/>
      <c r="AC82" s="137"/>
      <c r="AD82" s="138">
        <f t="shared" si="12"/>
        <v>0</v>
      </c>
      <c r="AE82" s="138">
        <f t="shared" si="13"/>
        <v>0</v>
      </c>
      <c r="AF82" s="138" t="str">
        <f t="shared" si="14"/>
        <v>D</v>
      </c>
      <c r="AG82" s="139">
        <f t="shared" si="15"/>
        <v>3</v>
      </c>
      <c r="AH82"/>
      <c r="AI82" s="142"/>
    </row>
    <row r="83" spans="1:35" s="140" customFormat="1" ht="30" hidden="1" customHeight="1" x14ac:dyDescent="0.35">
      <c r="A83" s="150">
        <v>77</v>
      </c>
      <c r="B83" s="130" t="str">
        <f t="shared" si="8"/>
        <v/>
      </c>
      <c r="C83" s="131">
        <f t="shared" si="9"/>
        <v>3</v>
      </c>
      <c r="D83" s="96"/>
      <c r="E83" s="132" t="str">
        <f t="shared" si="10"/>
        <v/>
      </c>
      <c r="F83" s="141">
        <f t="shared" si="11"/>
        <v>0</v>
      </c>
      <c r="G83" s="152"/>
      <c r="H83" s="152"/>
      <c r="I83" s="154"/>
      <c r="J83" s="152"/>
      <c r="K83" s="152"/>
      <c r="L83" s="152"/>
      <c r="M83" s="152"/>
      <c r="N83" s="134" t="str">
        <f>IFERROR(IF(VLOOKUP(A83,Weightings!A:Y,25,FALSE)=0,"",VLOOKUP(A83,Weightings!A:Y,25,FALSE)),"")</f>
        <v/>
      </c>
      <c r="O83" s="134" t="str">
        <f>IFERROR(VLOOKUP(AH83,detail_maturity_score,3,FALSE)*VLOOKUP(A83,Weightings!A:Y,23,FALSE),"")</f>
        <v/>
      </c>
      <c r="P83" s="135"/>
      <c r="Q83" s="135"/>
      <c r="R83" s="131"/>
      <c r="S83" s="131"/>
      <c r="T83" s="131"/>
      <c r="U83" s="131"/>
      <c r="V83" s="131"/>
      <c r="W83" s="131"/>
      <c r="X83" s="131"/>
      <c r="Y83" s="131"/>
      <c r="Z83" s="136"/>
      <c r="AA83" s="131"/>
      <c r="AB83" s="131"/>
      <c r="AC83" s="137"/>
      <c r="AD83" s="138">
        <f t="shared" si="12"/>
        <v>0</v>
      </c>
      <c r="AE83" s="138">
        <f t="shared" si="13"/>
        <v>0</v>
      </c>
      <c r="AF83" s="138" t="str">
        <f t="shared" si="14"/>
        <v>D</v>
      </c>
      <c r="AG83" s="139">
        <f t="shared" si="15"/>
        <v>3</v>
      </c>
      <c r="AH83" s="139">
        <v>1</v>
      </c>
      <c r="AI83" s="142"/>
    </row>
    <row r="84" spans="1:35" s="140" customFormat="1" ht="30" hidden="1" customHeight="1" x14ac:dyDescent="0.35">
      <c r="A84" s="150">
        <v>78</v>
      </c>
      <c r="B84" s="130" t="str">
        <f t="shared" si="8"/>
        <v/>
      </c>
      <c r="C84" s="131">
        <f t="shared" si="9"/>
        <v>3</v>
      </c>
      <c r="D84" s="96"/>
      <c r="E84" s="132" t="str">
        <f t="shared" si="10"/>
        <v/>
      </c>
      <c r="F84" s="141">
        <f t="shared" si="11"/>
        <v>0</v>
      </c>
      <c r="G84" s="152"/>
      <c r="H84" s="152"/>
      <c r="I84" s="154"/>
      <c r="J84" s="152"/>
      <c r="K84" s="152"/>
      <c r="L84" s="152"/>
      <c r="M84" s="152"/>
      <c r="N84" s="134" t="str">
        <f>IFERROR(IF(VLOOKUP(A84,Weightings!A:Y,25,FALSE)=0,"",VLOOKUP(A84,Weightings!A:Y,25,FALSE)),"")</f>
        <v/>
      </c>
      <c r="O84" s="134" t="str">
        <f>IFERROR(VLOOKUP(AH84,detail_maturity_score,3,FALSE)*VLOOKUP(A84,Weightings!A:Y,23,FALSE),"")</f>
        <v/>
      </c>
      <c r="P84" s="135"/>
      <c r="Q84" s="135"/>
      <c r="R84" s="131"/>
      <c r="S84" s="131"/>
      <c r="T84" s="131"/>
      <c r="U84" s="131"/>
      <c r="V84" s="131"/>
      <c r="W84" s="131"/>
      <c r="X84" s="131"/>
      <c r="Y84" s="131"/>
      <c r="Z84" s="136"/>
      <c r="AA84" s="131"/>
      <c r="AB84" s="131"/>
      <c r="AC84" s="137"/>
      <c r="AD84" s="138">
        <f t="shared" si="12"/>
        <v>0</v>
      </c>
      <c r="AE84" s="138">
        <f t="shared" si="13"/>
        <v>0</v>
      </c>
      <c r="AF84" s="138" t="str">
        <f t="shared" si="14"/>
        <v>D</v>
      </c>
      <c r="AG84" s="139">
        <f t="shared" si="15"/>
        <v>3</v>
      </c>
      <c r="AH84" s="139">
        <v>1</v>
      </c>
      <c r="AI84" s="142"/>
    </row>
    <row r="85" spans="1:35" s="140" customFormat="1" ht="30" hidden="1" customHeight="1" x14ac:dyDescent="0.35">
      <c r="A85" s="150">
        <v>79</v>
      </c>
      <c r="B85" s="130" t="str">
        <f t="shared" si="8"/>
        <v/>
      </c>
      <c r="C85" s="131">
        <f t="shared" si="9"/>
        <v>3</v>
      </c>
      <c r="D85" s="96"/>
      <c r="E85" s="132" t="str">
        <f t="shared" si="10"/>
        <v/>
      </c>
      <c r="F85" s="141">
        <f t="shared" si="11"/>
        <v>0</v>
      </c>
      <c r="G85" s="152"/>
      <c r="H85" s="152"/>
      <c r="I85" s="154"/>
      <c r="J85" s="152"/>
      <c r="K85" s="152"/>
      <c r="L85" s="152"/>
      <c r="M85" s="152"/>
      <c r="N85" s="134" t="str">
        <f>IFERROR(IF(VLOOKUP(A85,Weightings!A:Y,25,FALSE)=0,"",VLOOKUP(A85,Weightings!A:Y,25,FALSE)),"")</f>
        <v/>
      </c>
      <c r="O85" s="134" t="str">
        <f>IFERROR(VLOOKUP(AH85,detail_maturity_score,3,FALSE)*VLOOKUP(A85,Weightings!A:Y,23,FALSE),"")</f>
        <v/>
      </c>
      <c r="P85" s="135"/>
      <c r="Q85" s="135"/>
      <c r="R85" s="131"/>
      <c r="S85" s="131"/>
      <c r="T85" s="131"/>
      <c r="U85" s="131"/>
      <c r="V85" s="131"/>
      <c r="W85" s="131"/>
      <c r="X85" s="131"/>
      <c r="Y85" s="131"/>
      <c r="Z85" s="136"/>
      <c r="AA85" s="131"/>
      <c r="AB85" s="131"/>
      <c r="AC85" s="137"/>
      <c r="AD85" s="138">
        <f t="shared" si="12"/>
        <v>0</v>
      </c>
      <c r="AE85" s="138">
        <f t="shared" si="13"/>
        <v>0</v>
      </c>
      <c r="AF85" s="138" t="str">
        <f t="shared" si="14"/>
        <v>D</v>
      </c>
      <c r="AG85" s="139">
        <f t="shared" si="15"/>
        <v>3</v>
      </c>
      <c r="AH85" s="139">
        <v>1</v>
      </c>
      <c r="AI85" s="142"/>
    </row>
    <row r="86" spans="1:35" s="140" customFormat="1" ht="30" hidden="1" customHeight="1" x14ac:dyDescent="0.35">
      <c r="A86" s="150">
        <v>80</v>
      </c>
      <c r="B86" s="130" t="str">
        <f t="shared" si="8"/>
        <v/>
      </c>
      <c r="C86" s="131">
        <f t="shared" si="9"/>
        <v>3</v>
      </c>
      <c r="D86" s="96"/>
      <c r="E86" s="132" t="str">
        <f t="shared" si="10"/>
        <v/>
      </c>
      <c r="F86" s="133">
        <f t="shared" si="11"/>
        <v>0</v>
      </c>
      <c r="G86" s="152"/>
      <c r="H86" s="152"/>
      <c r="I86" s="152"/>
      <c r="J86" s="152"/>
      <c r="K86" s="152"/>
      <c r="L86" s="152"/>
      <c r="M86" s="152"/>
      <c r="N86" s="134" t="str">
        <f>IFERROR(IF(VLOOKUP(A86,Weightings!A:Y,25,FALSE)=0,"",VLOOKUP(A86,Weightings!A:Y,25,FALSE)),"")</f>
        <v/>
      </c>
      <c r="O86" s="134" t="str">
        <f>IFERROR(VLOOKUP(AH86,detail_maturity_score,3,FALSE)*VLOOKUP(A86,Weightings!A:Y,23,FALSE),"")</f>
        <v/>
      </c>
      <c r="P86" s="135"/>
      <c r="Q86" s="135"/>
      <c r="R86" s="131"/>
      <c r="S86" s="131"/>
      <c r="T86" s="131"/>
      <c r="U86" s="131"/>
      <c r="V86" s="131"/>
      <c r="W86" s="131"/>
      <c r="X86" s="131"/>
      <c r="Y86" s="131"/>
      <c r="Z86" s="136"/>
      <c r="AA86" s="131"/>
      <c r="AB86" s="131"/>
      <c r="AC86" s="137"/>
      <c r="AD86" s="138">
        <f t="shared" si="12"/>
        <v>0</v>
      </c>
      <c r="AE86" s="138">
        <f t="shared" si="13"/>
        <v>0</v>
      </c>
      <c r="AF86" s="138" t="str">
        <f t="shared" si="14"/>
        <v>D</v>
      </c>
      <c r="AG86" s="139">
        <f t="shared" si="15"/>
        <v>3</v>
      </c>
      <c r="AH86"/>
      <c r="AI86" s="142"/>
    </row>
    <row r="87" spans="1:35" s="140" customFormat="1" ht="30" hidden="1" customHeight="1" x14ac:dyDescent="0.35">
      <c r="A87" s="150">
        <v>81</v>
      </c>
      <c r="B87" s="130" t="str">
        <f t="shared" si="8"/>
        <v/>
      </c>
      <c r="C87" s="131">
        <f t="shared" si="9"/>
        <v>3</v>
      </c>
      <c r="D87" s="96"/>
      <c r="E87" s="132" t="str">
        <f t="shared" si="10"/>
        <v/>
      </c>
      <c r="F87" s="141">
        <f t="shared" si="11"/>
        <v>0</v>
      </c>
      <c r="G87" s="152"/>
      <c r="H87" s="152"/>
      <c r="I87" s="154"/>
      <c r="J87" s="152"/>
      <c r="K87" s="152"/>
      <c r="L87" s="152"/>
      <c r="M87" s="152"/>
      <c r="N87" s="134" t="str">
        <f>IFERROR(IF(VLOOKUP(A87,Weightings!A:Y,25,FALSE)=0,"",VLOOKUP(A87,Weightings!A:Y,25,FALSE)),"")</f>
        <v/>
      </c>
      <c r="O87" s="134" t="str">
        <f>IFERROR(VLOOKUP(AH87,detail_maturity_score,3,FALSE)*VLOOKUP(A87,Weightings!A:Y,23,FALSE),"")</f>
        <v/>
      </c>
      <c r="P87" s="135"/>
      <c r="Q87" s="135"/>
      <c r="R87" s="131"/>
      <c r="S87" s="131"/>
      <c r="T87" s="131"/>
      <c r="U87" s="131"/>
      <c r="V87" s="131"/>
      <c r="W87" s="131"/>
      <c r="X87" s="131"/>
      <c r="Y87" s="131"/>
      <c r="Z87" s="136"/>
      <c r="AA87" s="131"/>
      <c r="AB87" s="131"/>
      <c r="AC87" s="137"/>
      <c r="AD87" s="138">
        <f t="shared" si="12"/>
        <v>0</v>
      </c>
      <c r="AE87" s="138">
        <f t="shared" si="13"/>
        <v>0</v>
      </c>
      <c r="AF87" s="138" t="str">
        <f t="shared" si="14"/>
        <v>D</v>
      </c>
      <c r="AG87" s="139">
        <f t="shared" si="15"/>
        <v>3</v>
      </c>
      <c r="AH87" s="139">
        <v>1</v>
      </c>
      <c r="AI87" s="142"/>
    </row>
    <row r="88" spans="1:35" s="140" customFormat="1" ht="30" hidden="1" customHeight="1" x14ac:dyDescent="0.35">
      <c r="A88" s="150">
        <v>82</v>
      </c>
      <c r="B88" s="130" t="str">
        <f t="shared" si="8"/>
        <v/>
      </c>
      <c r="C88" s="131">
        <f t="shared" si="9"/>
        <v>3</v>
      </c>
      <c r="D88" s="96"/>
      <c r="E88" s="132" t="str">
        <f t="shared" si="10"/>
        <v/>
      </c>
      <c r="F88" s="141">
        <f t="shared" si="11"/>
        <v>0</v>
      </c>
      <c r="G88" s="152"/>
      <c r="H88" s="152"/>
      <c r="I88" s="154"/>
      <c r="J88" s="152"/>
      <c r="K88" s="152"/>
      <c r="L88" s="152"/>
      <c r="M88" s="152"/>
      <c r="N88" s="134" t="str">
        <f>IFERROR(IF(VLOOKUP(A88,Weightings!A:Y,25,FALSE)=0,"",VLOOKUP(A88,Weightings!A:Y,25,FALSE)),"")</f>
        <v/>
      </c>
      <c r="O88" s="134" t="str">
        <f>IFERROR(VLOOKUP(AH88,detail_maturity_score,3,FALSE)*VLOOKUP(A88,Weightings!A:Y,23,FALSE),"")</f>
        <v/>
      </c>
      <c r="P88" s="135"/>
      <c r="Q88" s="135"/>
      <c r="R88" s="131"/>
      <c r="S88" s="131"/>
      <c r="T88" s="131"/>
      <c r="U88" s="131"/>
      <c r="V88" s="131"/>
      <c r="W88" s="131"/>
      <c r="X88" s="131"/>
      <c r="Y88" s="131"/>
      <c r="Z88" s="136"/>
      <c r="AA88" s="131"/>
      <c r="AB88" s="131"/>
      <c r="AC88" s="137"/>
      <c r="AD88" s="138">
        <f t="shared" si="12"/>
        <v>0</v>
      </c>
      <c r="AE88" s="138">
        <f t="shared" si="13"/>
        <v>0</v>
      </c>
      <c r="AF88" s="138" t="str">
        <f t="shared" si="14"/>
        <v>D</v>
      </c>
      <c r="AG88" s="139">
        <f t="shared" si="15"/>
        <v>3</v>
      </c>
      <c r="AH88" s="139">
        <v>1</v>
      </c>
      <c r="AI88" s="142"/>
    </row>
    <row r="89" spans="1:35" s="140" customFormat="1" ht="30" hidden="1" customHeight="1" x14ac:dyDescent="0.35">
      <c r="A89" s="150">
        <v>83</v>
      </c>
      <c r="B89" s="130" t="str">
        <f t="shared" si="8"/>
        <v/>
      </c>
      <c r="C89" s="131">
        <f t="shared" si="9"/>
        <v>3</v>
      </c>
      <c r="D89" s="96"/>
      <c r="E89" s="132" t="str">
        <f t="shared" si="10"/>
        <v/>
      </c>
      <c r="F89" s="141">
        <f t="shared" si="11"/>
        <v>0</v>
      </c>
      <c r="G89" s="152"/>
      <c r="H89" s="152"/>
      <c r="I89" s="154"/>
      <c r="J89" s="152"/>
      <c r="K89" s="152"/>
      <c r="L89" s="152"/>
      <c r="M89" s="152"/>
      <c r="N89" s="134" t="str">
        <f>IFERROR(IF(VLOOKUP(A89,Weightings!A:Y,25,FALSE)=0,"",VLOOKUP(A89,Weightings!A:Y,25,FALSE)),"")</f>
        <v/>
      </c>
      <c r="O89" s="134" t="str">
        <f>IFERROR(VLOOKUP(AH89,detail_maturity_score,3,FALSE)*VLOOKUP(A89,Weightings!A:Y,23,FALSE),"")</f>
        <v/>
      </c>
      <c r="P89" s="135"/>
      <c r="Q89" s="135"/>
      <c r="R89" s="131"/>
      <c r="S89" s="131"/>
      <c r="T89" s="131"/>
      <c r="U89" s="131"/>
      <c r="V89" s="131"/>
      <c r="W89" s="131"/>
      <c r="X89" s="131"/>
      <c r="Y89" s="131"/>
      <c r="Z89" s="136"/>
      <c r="AA89" s="131"/>
      <c r="AB89" s="131"/>
      <c r="AC89" s="137"/>
      <c r="AD89" s="138">
        <f t="shared" si="12"/>
        <v>0</v>
      </c>
      <c r="AE89" s="138">
        <f t="shared" si="13"/>
        <v>0</v>
      </c>
      <c r="AF89" s="138" t="str">
        <f t="shared" si="14"/>
        <v>D</v>
      </c>
      <c r="AG89" s="139">
        <f t="shared" si="15"/>
        <v>3</v>
      </c>
      <c r="AH89" s="139">
        <v>1</v>
      </c>
      <c r="AI89" s="142"/>
    </row>
    <row r="90" spans="1:35" s="140" customFormat="1" ht="30" hidden="1" customHeight="1" x14ac:dyDescent="0.35">
      <c r="A90" s="150">
        <v>84</v>
      </c>
      <c r="B90" s="130" t="str">
        <f t="shared" si="8"/>
        <v/>
      </c>
      <c r="C90" s="131">
        <f t="shared" si="9"/>
        <v>3</v>
      </c>
      <c r="D90" s="96"/>
      <c r="E90" s="132" t="str">
        <f t="shared" si="10"/>
        <v/>
      </c>
      <c r="F90" s="133">
        <f t="shared" si="11"/>
        <v>0</v>
      </c>
      <c r="G90" s="152"/>
      <c r="H90" s="152"/>
      <c r="I90" s="152"/>
      <c r="J90" s="152"/>
      <c r="K90" s="152"/>
      <c r="L90" s="152"/>
      <c r="M90" s="152"/>
      <c r="N90" s="134" t="str">
        <f>IFERROR(IF(VLOOKUP(A90,Weightings!A:Y,25,FALSE)=0,"",VLOOKUP(A90,Weightings!A:Y,25,FALSE)),"")</f>
        <v/>
      </c>
      <c r="O90" s="134" t="str">
        <f>IFERROR(VLOOKUP(AH90,detail_maturity_score,3,FALSE)*VLOOKUP(A90,Weightings!A:Y,23,FALSE),"")</f>
        <v/>
      </c>
      <c r="P90" s="135"/>
      <c r="Q90" s="135"/>
      <c r="R90" s="131"/>
      <c r="S90" s="131"/>
      <c r="T90" s="131"/>
      <c r="U90" s="131"/>
      <c r="V90" s="131"/>
      <c r="W90" s="131"/>
      <c r="X90" s="131"/>
      <c r="Y90" s="131"/>
      <c r="Z90" s="136"/>
      <c r="AA90" s="131"/>
      <c r="AB90" s="131"/>
      <c r="AC90" s="137"/>
      <c r="AD90" s="138">
        <f t="shared" si="12"/>
        <v>0</v>
      </c>
      <c r="AE90" s="138">
        <f t="shared" si="13"/>
        <v>0</v>
      </c>
      <c r="AF90" s="138" t="str">
        <f t="shared" si="14"/>
        <v>D</v>
      </c>
      <c r="AG90" s="139">
        <f t="shared" si="15"/>
        <v>3</v>
      </c>
      <c r="AH90"/>
      <c r="AI90" s="142"/>
    </row>
    <row r="91" spans="1:35" s="140" customFormat="1" hidden="1" x14ac:dyDescent="0.35">
      <c r="A91" s="150">
        <v>85</v>
      </c>
      <c r="B91" s="130" t="str">
        <f t="shared" si="8"/>
        <v/>
      </c>
      <c r="C91" s="131">
        <f t="shared" si="9"/>
        <v>3</v>
      </c>
      <c r="D91" s="96"/>
      <c r="E91" s="132" t="str">
        <f t="shared" si="10"/>
        <v/>
      </c>
      <c r="F91" s="141">
        <f t="shared" si="11"/>
        <v>0</v>
      </c>
      <c r="G91" s="152"/>
      <c r="H91" s="152"/>
      <c r="I91" s="154"/>
      <c r="J91" s="152"/>
      <c r="K91" s="152"/>
      <c r="L91" s="152"/>
      <c r="M91" s="152"/>
      <c r="N91" s="134" t="str">
        <f>IFERROR(IF(VLOOKUP(A91,Weightings!A:Y,25,FALSE)=0,"",VLOOKUP(A91,Weightings!A:Y,25,FALSE)),"")</f>
        <v/>
      </c>
      <c r="O91" s="134" t="str">
        <f>IFERROR(VLOOKUP(AH91,detail_maturity_score,3,FALSE)*VLOOKUP(A91,Weightings!A:Y,23,FALSE),"")</f>
        <v/>
      </c>
      <c r="P91" s="135"/>
      <c r="Q91" s="135"/>
      <c r="R91" s="131"/>
      <c r="S91" s="131"/>
      <c r="T91" s="131"/>
      <c r="U91" s="131"/>
      <c r="V91" s="131"/>
      <c r="W91" s="131"/>
      <c r="X91" s="131"/>
      <c r="Y91" s="131"/>
      <c r="Z91" s="136"/>
      <c r="AA91" s="131"/>
      <c r="AB91" s="131"/>
      <c r="AC91" s="137"/>
      <c r="AD91" s="138">
        <f t="shared" si="12"/>
        <v>0</v>
      </c>
      <c r="AE91" s="138">
        <f t="shared" si="13"/>
        <v>0</v>
      </c>
      <c r="AF91" s="138" t="str">
        <f t="shared" si="14"/>
        <v>D</v>
      </c>
      <c r="AG91" s="139">
        <f t="shared" si="15"/>
        <v>3</v>
      </c>
      <c r="AH91" s="139">
        <v>1</v>
      </c>
      <c r="AI91" s="142"/>
    </row>
    <row r="92" spans="1:35" s="140" customFormat="1" ht="30" hidden="1" customHeight="1" x14ac:dyDescent="0.35">
      <c r="A92" s="150">
        <v>86</v>
      </c>
      <c r="B92" s="130" t="str">
        <f t="shared" si="8"/>
        <v/>
      </c>
      <c r="C92" s="131">
        <f t="shared" si="9"/>
        <v>3</v>
      </c>
      <c r="D92" s="96"/>
      <c r="E92" s="132" t="str">
        <f t="shared" si="10"/>
        <v/>
      </c>
      <c r="F92" s="141">
        <f t="shared" si="11"/>
        <v>0</v>
      </c>
      <c r="G92" s="152"/>
      <c r="H92" s="152"/>
      <c r="I92" s="154"/>
      <c r="J92" s="152"/>
      <c r="K92" s="152"/>
      <c r="L92" s="152"/>
      <c r="M92" s="152"/>
      <c r="N92" s="134" t="str">
        <f>IFERROR(IF(VLOOKUP(A92,Weightings!A:Y,25,FALSE)=0,"",VLOOKUP(A92,Weightings!A:Y,25,FALSE)),"")</f>
        <v/>
      </c>
      <c r="O92" s="134" t="str">
        <f>IFERROR(VLOOKUP(AH92,detail_maturity_score,3,FALSE)*VLOOKUP(A92,Weightings!A:Y,23,FALSE),"")</f>
        <v/>
      </c>
      <c r="P92" s="135"/>
      <c r="Q92" s="135"/>
      <c r="R92" s="131"/>
      <c r="S92" s="131"/>
      <c r="T92" s="131"/>
      <c r="U92" s="131"/>
      <c r="V92" s="131"/>
      <c r="W92" s="131"/>
      <c r="X92" s="131"/>
      <c r="Y92" s="131"/>
      <c r="Z92" s="136"/>
      <c r="AA92" s="131"/>
      <c r="AB92" s="131"/>
      <c r="AC92" s="137"/>
      <c r="AD92" s="138">
        <f t="shared" si="12"/>
        <v>0</v>
      </c>
      <c r="AE92" s="138">
        <f t="shared" si="13"/>
        <v>0</v>
      </c>
      <c r="AF92" s="138" t="str">
        <f t="shared" si="14"/>
        <v>D</v>
      </c>
      <c r="AG92" s="139">
        <f t="shared" si="15"/>
        <v>3</v>
      </c>
      <c r="AH92" s="139">
        <v>1</v>
      </c>
      <c r="AI92" s="142"/>
    </row>
    <row r="93" spans="1:35" s="140" customFormat="1" ht="30" hidden="1" customHeight="1" x14ac:dyDescent="0.35">
      <c r="A93" s="150">
        <v>87</v>
      </c>
      <c r="B93" s="130" t="str">
        <f t="shared" si="8"/>
        <v/>
      </c>
      <c r="C93" s="131">
        <f t="shared" si="9"/>
        <v>3</v>
      </c>
      <c r="D93" s="96"/>
      <c r="E93" s="132" t="str">
        <f t="shared" si="10"/>
        <v/>
      </c>
      <c r="F93" s="141">
        <f t="shared" si="11"/>
        <v>0</v>
      </c>
      <c r="G93" s="152"/>
      <c r="H93" s="152"/>
      <c r="I93" s="154"/>
      <c r="J93" s="152"/>
      <c r="K93" s="152"/>
      <c r="L93" s="152"/>
      <c r="M93" s="152"/>
      <c r="N93" s="134" t="str">
        <f>IFERROR(IF(VLOOKUP(A93,Weightings!A:Y,25,FALSE)=0,"",VLOOKUP(A93,Weightings!A:Y,25,FALSE)),"")</f>
        <v/>
      </c>
      <c r="O93" s="134" t="str">
        <f>IFERROR(VLOOKUP(AH93,detail_maturity_score,3,FALSE)*VLOOKUP(A93,Weightings!A:Y,23,FALSE),"")</f>
        <v/>
      </c>
      <c r="P93" s="135"/>
      <c r="Q93" s="135"/>
      <c r="R93" s="131"/>
      <c r="S93" s="131"/>
      <c r="T93" s="131"/>
      <c r="U93" s="131"/>
      <c r="V93" s="131"/>
      <c r="W93" s="131"/>
      <c r="X93" s="131"/>
      <c r="Y93" s="131"/>
      <c r="Z93" s="136"/>
      <c r="AA93" s="131"/>
      <c r="AB93" s="131"/>
      <c r="AC93" s="137"/>
      <c r="AD93" s="138">
        <f t="shared" si="12"/>
        <v>0</v>
      </c>
      <c r="AE93" s="138">
        <f t="shared" si="13"/>
        <v>0</v>
      </c>
      <c r="AF93" s="138" t="str">
        <f t="shared" si="14"/>
        <v>D</v>
      </c>
      <c r="AG93" s="139">
        <f t="shared" si="15"/>
        <v>3</v>
      </c>
      <c r="AH93" s="139">
        <v>1</v>
      </c>
      <c r="AI93" s="142"/>
    </row>
    <row r="94" spans="1:35" s="140" customFormat="1" hidden="1" x14ac:dyDescent="0.35">
      <c r="A94" s="150">
        <v>88</v>
      </c>
      <c r="B94" s="130" t="str">
        <f t="shared" si="8"/>
        <v/>
      </c>
      <c r="C94" s="131">
        <f t="shared" si="9"/>
        <v>3</v>
      </c>
      <c r="D94" s="96"/>
      <c r="E94" s="132" t="str">
        <f t="shared" si="10"/>
        <v/>
      </c>
      <c r="F94" s="141">
        <f t="shared" si="11"/>
        <v>0</v>
      </c>
      <c r="G94" s="152"/>
      <c r="H94" s="152"/>
      <c r="I94" s="154"/>
      <c r="J94" s="152"/>
      <c r="K94" s="152"/>
      <c r="L94" s="152"/>
      <c r="M94" s="152"/>
      <c r="N94" s="134" t="str">
        <f>IFERROR(IF(VLOOKUP(A94,Weightings!A:Y,25,FALSE)=0,"",VLOOKUP(A94,Weightings!A:Y,25,FALSE)),"")</f>
        <v/>
      </c>
      <c r="O94" s="134" t="str">
        <f>IFERROR(VLOOKUP(AH94,detail_maturity_score,3,FALSE)*VLOOKUP(A94,Weightings!A:Y,23,FALSE),"")</f>
        <v/>
      </c>
      <c r="P94" s="135"/>
      <c r="Q94" s="135"/>
      <c r="R94" s="131"/>
      <c r="S94" s="131"/>
      <c r="T94" s="131"/>
      <c r="U94" s="131"/>
      <c r="V94" s="131"/>
      <c r="W94" s="131"/>
      <c r="X94" s="131"/>
      <c r="Y94" s="131"/>
      <c r="Z94" s="136"/>
      <c r="AA94" s="131"/>
      <c r="AB94" s="131"/>
      <c r="AC94" s="137"/>
      <c r="AD94" s="138">
        <f t="shared" si="12"/>
        <v>0</v>
      </c>
      <c r="AE94" s="138">
        <f t="shared" si="13"/>
        <v>0</v>
      </c>
      <c r="AF94" s="138" t="str">
        <f t="shared" si="14"/>
        <v>D</v>
      </c>
      <c r="AG94" s="139">
        <f t="shared" si="15"/>
        <v>3</v>
      </c>
      <c r="AH94" s="139">
        <v>1</v>
      </c>
      <c r="AI94" s="142"/>
    </row>
    <row r="95" spans="1:35" s="140" customFormat="1" ht="30" hidden="1" customHeight="1" x14ac:dyDescent="0.35">
      <c r="A95" s="150">
        <v>89</v>
      </c>
      <c r="B95" s="130" t="str">
        <f t="shared" si="8"/>
        <v/>
      </c>
      <c r="C95" s="131">
        <f t="shared" si="9"/>
        <v>3</v>
      </c>
      <c r="D95" s="96"/>
      <c r="E95" s="132" t="str">
        <f t="shared" si="10"/>
        <v/>
      </c>
      <c r="F95" s="133">
        <f t="shared" si="11"/>
        <v>0</v>
      </c>
      <c r="G95" s="152"/>
      <c r="H95" s="152"/>
      <c r="I95" s="152"/>
      <c r="J95" s="152"/>
      <c r="K95" s="152"/>
      <c r="L95" s="152"/>
      <c r="M95" s="152"/>
      <c r="N95" s="134" t="str">
        <f>IFERROR(IF(VLOOKUP(A95,Weightings!A:Y,25,FALSE)=0,"",VLOOKUP(A95,Weightings!A:Y,25,FALSE)),"")</f>
        <v/>
      </c>
      <c r="O95" s="134" t="str">
        <f>IFERROR(VLOOKUP(AH95,detail_maturity_score,3,FALSE)*VLOOKUP(A95,Weightings!A:Y,23,FALSE),"")</f>
        <v/>
      </c>
      <c r="P95" s="135"/>
      <c r="Q95" s="135"/>
      <c r="R95" s="131"/>
      <c r="S95" s="131"/>
      <c r="T95" s="131"/>
      <c r="U95" s="131"/>
      <c r="V95" s="131"/>
      <c r="W95" s="131"/>
      <c r="X95" s="131"/>
      <c r="Y95" s="131"/>
      <c r="Z95" s="136"/>
      <c r="AA95" s="131"/>
      <c r="AB95" s="131"/>
      <c r="AC95" s="137"/>
      <c r="AD95" s="138">
        <f t="shared" si="12"/>
        <v>0</v>
      </c>
      <c r="AE95" s="138">
        <f t="shared" si="13"/>
        <v>0</v>
      </c>
      <c r="AF95" s="138" t="str">
        <f t="shared" si="14"/>
        <v>D</v>
      </c>
      <c r="AG95" s="139">
        <f t="shared" si="15"/>
        <v>3</v>
      </c>
      <c r="AH95"/>
      <c r="AI95" s="142"/>
    </row>
    <row r="96" spans="1:35" s="140" customFormat="1" ht="30" hidden="1" customHeight="1" x14ac:dyDescent="0.35">
      <c r="A96" s="150">
        <v>90</v>
      </c>
      <c r="B96" s="130" t="str">
        <f t="shared" si="8"/>
        <v/>
      </c>
      <c r="C96" s="131">
        <f t="shared" si="9"/>
        <v>3</v>
      </c>
      <c r="D96" s="96"/>
      <c r="E96" s="132" t="str">
        <f t="shared" si="10"/>
        <v/>
      </c>
      <c r="F96" s="141">
        <f t="shared" si="11"/>
        <v>0</v>
      </c>
      <c r="G96" s="152"/>
      <c r="H96" s="152"/>
      <c r="I96" s="154"/>
      <c r="J96" s="152"/>
      <c r="K96" s="152"/>
      <c r="L96" s="152"/>
      <c r="M96" s="152"/>
      <c r="N96" s="134" t="str">
        <f>IFERROR(IF(VLOOKUP(A96,Weightings!A:Y,25,FALSE)=0,"",VLOOKUP(A96,Weightings!A:Y,25,FALSE)),"")</f>
        <v/>
      </c>
      <c r="O96" s="134" t="str">
        <f>IFERROR(VLOOKUP(AH96,detail_maturity_score,3,FALSE)*VLOOKUP(A96,Weightings!A:Y,23,FALSE),"")</f>
        <v/>
      </c>
      <c r="P96" s="135"/>
      <c r="Q96" s="135"/>
      <c r="R96" s="131"/>
      <c r="S96" s="131"/>
      <c r="T96" s="131"/>
      <c r="U96" s="131"/>
      <c r="V96" s="131"/>
      <c r="W96" s="131"/>
      <c r="X96" s="131"/>
      <c r="Y96" s="131"/>
      <c r="Z96" s="136"/>
      <c r="AA96" s="131"/>
      <c r="AB96" s="131"/>
      <c r="AC96" s="137"/>
      <c r="AD96" s="138">
        <f t="shared" si="12"/>
        <v>0</v>
      </c>
      <c r="AE96" s="138">
        <f t="shared" si="13"/>
        <v>0</v>
      </c>
      <c r="AF96" s="138" t="str">
        <f t="shared" si="14"/>
        <v>D</v>
      </c>
      <c r="AG96" s="139">
        <f t="shared" si="15"/>
        <v>3</v>
      </c>
      <c r="AH96" s="139">
        <v>1</v>
      </c>
      <c r="AI96" s="142"/>
    </row>
    <row r="97" spans="1:35" s="140" customFormat="1" ht="30" hidden="1" customHeight="1" x14ac:dyDescent="0.35">
      <c r="A97" s="150">
        <v>91</v>
      </c>
      <c r="B97" s="130" t="str">
        <f t="shared" si="8"/>
        <v/>
      </c>
      <c r="C97" s="131">
        <f t="shared" si="9"/>
        <v>3</v>
      </c>
      <c r="D97" s="96"/>
      <c r="E97" s="132" t="str">
        <f t="shared" si="10"/>
        <v/>
      </c>
      <c r="F97" s="141">
        <f t="shared" si="11"/>
        <v>0</v>
      </c>
      <c r="G97" s="152"/>
      <c r="H97" s="152"/>
      <c r="I97" s="154"/>
      <c r="J97" s="152"/>
      <c r="K97" s="152"/>
      <c r="L97" s="152"/>
      <c r="M97" s="152"/>
      <c r="N97" s="134" t="str">
        <f>IFERROR(IF(VLOOKUP(A97,Weightings!A:Y,25,FALSE)=0,"",VLOOKUP(A97,Weightings!A:Y,25,FALSE)),"")</f>
        <v/>
      </c>
      <c r="O97" s="134" t="str">
        <f>IFERROR(VLOOKUP(AH97,detail_maturity_score,3,FALSE)*VLOOKUP(A97,Weightings!A:Y,23,FALSE),"")</f>
        <v/>
      </c>
      <c r="P97" s="135"/>
      <c r="Q97" s="135"/>
      <c r="R97" s="131"/>
      <c r="S97" s="131"/>
      <c r="T97" s="131"/>
      <c r="U97" s="131"/>
      <c r="V97" s="131"/>
      <c r="W97" s="131"/>
      <c r="X97" s="131"/>
      <c r="Y97" s="131"/>
      <c r="Z97" s="136"/>
      <c r="AA97" s="131"/>
      <c r="AB97" s="131"/>
      <c r="AC97" s="137"/>
      <c r="AD97" s="138">
        <f t="shared" si="12"/>
        <v>0</v>
      </c>
      <c r="AE97" s="138">
        <f t="shared" si="13"/>
        <v>0</v>
      </c>
      <c r="AF97" s="138" t="str">
        <f t="shared" si="14"/>
        <v>D</v>
      </c>
      <c r="AG97" s="139">
        <f t="shared" si="15"/>
        <v>3</v>
      </c>
      <c r="AH97" s="139">
        <v>1</v>
      </c>
      <c r="AI97" s="142"/>
    </row>
    <row r="98" spans="1:35" s="140" customFormat="1" ht="30" hidden="1" customHeight="1" x14ac:dyDescent="0.35">
      <c r="A98" s="150">
        <v>92</v>
      </c>
      <c r="B98" s="130" t="str">
        <f t="shared" si="8"/>
        <v/>
      </c>
      <c r="C98" s="131">
        <f t="shared" si="9"/>
        <v>3</v>
      </c>
      <c r="D98" s="96"/>
      <c r="E98" s="132" t="str">
        <f t="shared" si="10"/>
        <v/>
      </c>
      <c r="F98" s="141">
        <f t="shared" si="11"/>
        <v>0</v>
      </c>
      <c r="G98" s="152"/>
      <c r="H98" s="152"/>
      <c r="I98" s="154"/>
      <c r="J98" s="152"/>
      <c r="K98" s="152"/>
      <c r="L98" s="152"/>
      <c r="M98" s="152"/>
      <c r="N98" s="134" t="str">
        <f>IFERROR(IF(VLOOKUP(A98,Weightings!A:Y,25,FALSE)=0,"",VLOOKUP(A98,Weightings!A:Y,25,FALSE)),"")</f>
        <v/>
      </c>
      <c r="O98" s="134" t="str">
        <f>IFERROR(VLOOKUP(AH98,detail_maturity_score,3,FALSE)*VLOOKUP(A98,Weightings!A:Y,23,FALSE),"")</f>
        <v/>
      </c>
      <c r="P98" s="135"/>
      <c r="Q98" s="135"/>
      <c r="R98" s="131"/>
      <c r="S98" s="131"/>
      <c r="T98" s="131"/>
      <c r="U98" s="131"/>
      <c r="V98" s="131"/>
      <c r="W98" s="131"/>
      <c r="X98" s="131"/>
      <c r="Y98" s="131"/>
      <c r="Z98" s="136"/>
      <c r="AA98" s="131"/>
      <c r="AB98" s="131"/>
      <c r="AC98" s="137"/>
      <c r="AD98" s="138">
        <f t="shared" si="12"/>
        <v>0</v>
      </c>
      <c r="AE98" s="138">
        <f t="shared" si="13"/>
        <v>0</v>
      </c>
      <c r="AF98" s="138" t="str">
        <f t="shared" si="14"/>
        <v>D</v>
      </c>
      <c r="AG98" s="139">
        <f t="shared" si="15"/>
        <v>3</v>
      </c>
      <c r="AH98" s="139">
        <v>1</v>
      </c>
      <c r="AI98" s="142"/>
    </row>
    <row r="99" spans="1:35" s="140" customFormat="1" ht="30" hidden="1" customHeight="1" x14ac:dyDescent="0.35">
      <c r="A99" s="150">
        <v>93</v>
      </c>
      <c r="B99" s="130" t="str">
        <f t="shared" si="8"/>
        <v/>
      </c>
      <c r="C99" s="131">
        <f t="shared" si="9"/>
        <v>3</v>
      </c>
      <c r="D99" s="96"/>
      <c r="E99" s="132" t="str">
        <f t="shared" si="10"/>
        <v/>
      </c>
      <c r="F99" s="141">
        <f t="shared" si="11"/>
        <v>0</v>
      </c>
      <c r="G99" s="152"/>
      <c r="H99" s="152"/>
      <c r="I99" s="154"/>
      <c r="J99" s="152"/>
      <c r="K99" s="152"/>
      <c r="L99" s="152"/>
      <c r="M99" s="152"/>
      <c r="N99" s="134" t="str">
        <f>IFERROR(IF(VLOOKUP(A99,Weightings!A:Y,25,FALSE)=0,"",VLOOKUP(A99,Weightings!A:Y,25,FALSE)),"")</f>
        <v/>
      </c>
      <c r="O99" s="134" t="str">
        <f>IFERROR(VLOOKUP(AH99,detail_maturity_score,3,FALSE)*VLOOKUP(A99,Weightings!A:Y,23,FALSE),"")</f>
        <v/>
      </c>
      <c r="P99" s="135"/>
      <c r="Q99" s="135"/>
      <c r="R99" s="131"/>
      <c r="S99" s="131"/>
      <c r="T99" s="131"/>
      <c r="U99" s="131"/>
      <c r="V99" s="131"/>
      <c r="W99" s="131"/>
      <c r="X99" s="131"/>
      <c r="Y99" s="131"/>
      <c r="Z99" s="136"/>
      <c r="AA99" s="131"/>
      <c r="AB99" s="131"/>
      <c r="AC99" s="137"/>
      <c r="AD99" s="138">
        <f t="shared" si="12"/>
        <v>0</v>
      </c>
      <c r="AE99" s="138">
        <f t="shared" si="13"/>
        <v>0</v>
      </c>
      <c r="AF99" s="138" t="str">
        <f t="shared" si="14"/>
        <v>D</v>
      </c>
      <c r="AG99" s="139">
        <f t="shared" si="15"/>
        <v>3</v>
      </c>
      <c r="AH99" s="139">
        <v>1</v>
      </c>
      <c r="AI99" s="142"/>
    </row>
    <row r="100" spans="1:35" s="140" customFormat="1" ht="30" hidden="1" customHeight="1" x14ac:dyDescent="0.35">
      <c r="A100" s="150">
        <v>94</v>
      </c>
      <c r="B100" s="130" t="str">
        <f t="shared" si="8"/>
        <v/>
      </c>
      <c r="C100" s="131">
        <f t="shared" si="9"/>
        <v>3</v>
      </c>
      <c r="D100" s="96"/>
      <c r="E100" s="132" t="str">
        <f t="shared" si="10"/>
        <v/>
      </c>
      <c r="F100" s="133">
        <f t="shared" si="11"/>
        <v>0</v>
      </c>
      <c r="G100" s="152"/>
      <c r="H100" s="152"/>
      <c r="I100" s="152"/>
      <c r="J100" s="152"/>
      <c r="K100" s="152"/>
      <c r="L100" s="152"/>
      <c r="M100" s="152"/>
      <c r="N100" s="134" t="str">
        <f>IFERROR(IF(VLOOKUP(A100,Weightings!A:Y,25,FALSE)=0,"",VLOOKUP(A100,Weightings!A:Y,25,FALSE)),"")</f>
        <v/>
      </c>
      <c r="O100" s="134" t="str">
        <f>IFERROR(VLOOKUP(AH100,detail_maturity_score,3,FALSE)*VLOOKUP(A100,Weightings!A:Y,23,FALSE),"")</f>
        <v/>
      </c>
      <c r="P100" s="135"/>
      <c r="Q100" s="135"/>
      <c r="R100" s="131"/>
      <c r="S100" s="131"/>
      <c r="T100" s="131"/>
      <c r="U100" s="131"/>
      <c r="V100" s="131"/>
      <c r="W100" s="131"/>
      <c r="X100" s="131"/>
      <c r="Y100" s="131"/>
      <c r="Z100" s="136"/>
      <c r="AA100" s="131"/>
      <c r="AB100" s="131"/>
      <c r="AC100" s="137"/>
      <c r="AD100" s="138">
        <f t="shared" si="12"/>
        <v>0</v>
      </c>
      <c r="AE100" s="138">
        <f t="shared" si="13"/>
        <v>0</v>
      </c>
      <c r="AF100" s="138" t="str">
        <f t="shared" si="14"/>
        <v>D</v>
      </c>
      <c r="AG100" s="139">
        <f t="shared" si="15"/>
        <v>3</v>
      </c>
      <c r="AH100"/>
      <c r="AI100" s="142"/>
    </row>
    <row r="101" spans="1:35" s="140" customFormat="1" hidden="1" x14ac:dyDescent="0.35">
      <c r="A101" s="150">
        <v>95</v>
      </c>
      <c r="B101" s="130" t="str">
        <f t="shared" si="8"/>
        <v/>
      </c>
      <c r="C101" s="131">
        <f t="shared" si="9"/>
        <v>3</v>
      </c>
      <c r="D101" s="96"/>
      <c r="E101" s="132" t="str">
        <f t="shared" si="10"/>
        <v/>
      </c>
      <c r="F101" s="141">
        <f t="shared" si="11"/>
        <v>0</v>
      </c>
      <c r="G101" s="152"/>
      <c r="H101" s="152"/>
      <c r="I101" s="154"/>
      <c r="J101" s="152"/>
      <c r="K101" s="152"/>
      <c r="L101" s="152"/>
      <c r="M101" s="152"/>
      <c r="N101" s="134" t="str">
        <f>IFERROR(IF(VLOOKUP(A101,Weightings!A:Y,25,FALSE)=0,"",VLOOKUP(A101,Weightings!A:Y,25,FALSE)),"")</f>
        <v/>
      </c>
      <c r="O101" s="134" t="str">
        <f>IFERROR(VLOOKUP(AH101,detail_maturity_score,3,FALSE)*VLOOKUP(A101,Weightings!A:Y,23,FALSE),"")</f>
        <v/>
      </c>
      <c r="P101" s="135"/>
      <c r="Q101" s="135"/>
      <c r="R101" s="131"/>
      <c r="S101" s="131"/>
      <c r="T101" s="131"/>
      <c r="U101" s="131"/>
      <c r="V101" s="131"/>
      <c r="W101" s="131"/>
      <c r="X101" s="131"/>
      <c r="Y101" s="131"/>
      <c r="Z101" s="136"/>
      <c r="AA101" s="131"/>
      <c r="AB101" s="131"/>
      <c r="AC101" s="137"/>
      <c r="AD101" s="138">
        <f t="shared" si="12"/>
        <v>0</v>
      </c>
      <c r="AE101" s="138">
        <f t="shared" si="13"/>
        <v>0</v>
      </c>
      <c r="AF101" s="138" t="str">
        <f t="shared" si="14"/>
        <v>D</v>
      </c>
      <c r="AG101" s="139">
        <f t="shared" si="15"/>
        <v>3</v>
      </c>
      <c r="AH101" s="139">
        <v>1</v>
      </c>
      <c r="AI101" s="142"/>
    </row>
    <row r="102" spans="1:35" s="140" customFormat="1" hidden="1" x14ac:dyDescent="0.35">
      <c r="A102" s="150">
        <v>96</v>
      </c>
      <c r="B102" s="130" t="str">
        <f t="shared" si="8"/>
        <v/>
      </c>
      <c r="C102" s="131">
        <f t="shared" si="9"/>
        <v>3</v>
      </c>
      <c r="D102" s="96"/>
      <c r="E102" s="132" t="str">
        <f t="shared" si="10"/>
        <v/>
      </c>
      <c r="F102" s="141">
        <f t="shared" si="11"/>
        <v>0</v>
      </c>
      <c r="G102" s="152"/>
      <c r="H102" s="152"/>
      <c r="I102" s="154"/>
      <c r="J102" s="152"/>
      <c r="K102" s="152"/>
      <c r="L102" s="152"/>
      <c r="M102" s="152"/>
      <c r="N102" s="134" t="str">
        <f>IFERROR(IF(VLOOKUP(A102,Weightings!A:Y,25,FALSE)=0,"",VLOOKUP(A102,Weightings!A:Y,25,FALSE)),"")</f>
        <v/>
      </c>
      <c r="O102" s="134" t="str">
        <f>IFERROR(VLOOKUP(AH102,detail_maturity_score,3,FALSE)*VLOOKUP(A102,Weightings!A:Y,23,FALSE),"")</f>
        <v/>
      </c>
      <c r="P102" s="135"/>
      <c r="Q102" s="135"/>
      <c r="R102" s="131"/>
      <c r="S102" s="131"/>
      <c r="T102" s="131"/>
      <c r="U102" s="131"/>
      <c r="V102" s="131"/>
      <c r="W102" s="131"/>
      <c r="X102" s="131"/>
      <c r="Y102" s="131"/>
      <c r="Z102" s="136"/>
      <c r="AA102" s="131"/>
      <c r="AB102" s="131"/>
      <c r="AC102" s="137"/>
      <c r="AD102" s="138">
        <f t="shared" si="12"/>
        <v>0</v>
      </c>
      <c r="AE102" s="138">
        <f t="shared" si="13"/>
        <v>0</v>
      </c>
      <c r="AF102" s="138" t="str">
        <f t="shared" si="14"/>
        <v>D</v>
      </c>
      <c r="AG102" s="139">
        <f t="shared" si="15"/>
        <v>3</v>
      </c>
      <c r="AH102" s="139">
        <v>1</v>
      </c>
      <c r="AI102" s="142"/>
    </row>
    <row r="103" spans="1:35" s="140" customFormat="1" ht="30" hidden="1" customHeight="1" x14ac:dyDescent="0.35">
      <c r="A103" s="150">
        <v>97</v>
      </c>
      <c r="B103" s="130" t="str">
        <f t="shared" si="8"/>
        <v/>
      </c>
      <c r="C103" s="131">
        <f t="shared" si="9"/>
        <v>3</v>
      </c>
      <c r="D103" s="96"/>
      <c r="E103" s="132" t="str">
        <f t="shared" si="10"/>
        <v/>
      </c>
      <c r="F103" s="141">
        <f t="shared" si="11"/>
        <v>0</v>
      </c>
      <c r="G103" s="152"/>
      <c r="H103" s="152"/>
      <c r="I103" s="154"/>
      <c r="J103" s="152"/>
      <c r="K103" s="152"/>
      <c r="L103" s="152"/>
      <c r="M103" s="152"/>
      <c r="N103" s="134" t="str">
        <f>IFERROR(IF(VLOOKUP(A103,Weightings!A:Y,25,FALSE)=0,"",VLOOKUP(A103,Weightings!A:Y,25,FALSE)),"")</f>
        <v/>
      </c>
      <c r="O103" s="134" t="str">
        <f>IFERROR(VLOOKUP(AH103,detail_maturity_score,3,FALSE)*VLOOKUP(A103,Weightings!A:Y,23,FALSE),"")</f>
        <v/>
      </c>
      <c r="P103" s="135"/>
      <c r="Q103" s="135"/>
      <c r="R103" s="131"/>
      <c r="S103" s="131"/>
      <c r="T103" s="131"/>
      <c r="U103" s="131"/>
      <c r="V103" s="131"/>
      <c r="W103" s="131"/>
      <c r="X103" s="131"/>
      <c r="Y103" s="131"/>
      <c r="Z103" s="136"/>
      <c r="AA103" s="131"/>
      <c r="AB103" s="131"/>
      <c r="AC103" s="137"/>
      <c r="AD103" s="138">
        <f t="shared" si="12"/>
        <v>0</v>
      </c>
      <c r="AE103" s="138">
        <f t="shared" si="13"/>
        <v>0</v>
      </c>
      <c r="AF103" s="138" t="str">
        <f t="shared" si="14"/>
        <v>D</v>
      </c>
      <c r="AG103" s="139">
        <f t="shared" si="15"/>
        <v>3</v>
      </c>
      <c r="AH103" s="139">
        <v>1</v>
      </c>
      <c r="AI103" s="142"/>
    </row>
    <row r="104" spans="1:35" s="140" customFormat="1" hidden="1" x14ac:dyDescent="0.35">
      <c r="A104" s="150">
        <v>98</v>
      </c>
      <c r="B104" s="130" t="str">
        <f t="shared" si="8"/>
        <v/>
      </c>
      <c r="C104" s="131">
        <f t="shared" si="9"/>
        <v>3</v>
      </c>
      <c r="D104" s="96"/>
      <c r="E104" s="132" t="str">
        <f t="shared" si="10"/>
        <v/>
      </c>
      <c r="F104" s="133">
        <f t="shared" si="11"/>
        <v>0</v>
      </c>
      <c r="G104" s="152"/>
      <c r="H104" s="152"/>
      <c r="I104" s="152"/>
      <c r="J104" s="152"/>
      <c r="K104" s="152"/>
      <c r="L104" s="152"/>
      <c r="M104" s="152"/>
      <c r="N104" s="134" t="str">
        <f>IFERROR(IF(VLOOKUP(A104,Weightings!A:Y,25,FALSE)=0,"",VLOOKUP(A104,Weightings!A:Y,25,FALSE)),"")</f>
        <v/>
      </c>
      <c r="O104" s="134" t="str">
        <f>IFERROR(VLOOKUP(AH104,detail_maturity_score,3,FALSE)*VLOOKUP(A104,Weightings!A:Y,23,FALSE),"")</f>
        <v/>
      </c>
      <c r="P104" s="135"/>
      <c r="Q104" s="135"/>
      <c r="R104" s="131"/>
      <c r="S104" s="131"/>
      <c r="T104" s="131"/>
      <c r="U104" s="131"/>
      <c r="V104" s="131"/>
      <c r="W104" s="131"/>
      <c r="X104" s="131"/>
      <c r="Y104" s="131"/>
      <c r="Z104" s="136"/>
      <c r="AA104" s="131"/>
      <c r="AB104" s="131"/>
      <c r="AC104" s="137"/>
      <c r="AD104" s="138">
        <f t="shared" si="12"/>
        <v>0</v>
      </c>
      <c r="AE104" s="138">
        <f t="shared" si="13"/>
        <v>0</v>
      </c>
      <c r="AF104" s="138" t="str">
        <f t="shared" si="14"/>
        <v>D</v>
      </c>
      <c r="AG104" s="139">
        <f t="shared" si="15"/>
        <v>3</v>
      </c>
      <c r="AH104"/>
      <c r="AI104" s="142"/>
    </row>
    <row r="105" spans="1:35" s="140" customFormat="1" hidden="1" x14ac:dyDescent="0.35">
      <c r="A105" s="150">
        <v>99</v>
      </c>
      <c r="B105" s="130" t="str">
        <f t="shared" si="8"/>
        <v/>
      </c>
      <c r="C105" s="131">
        <f t="shared" si="9"/>
        <v>3</v>
      </c>
      <c r="D105" s="96"/>
      <c r="E105" s="132" t="str">
        <f t="shared" si="10"/>
        <v/>
      </c>
      <c r="F105" s="141">
        <f t="shared" si="11"/>
        <v>0</v>
      </c>
      <c r="G105" s="152"/>
      <c r="H105" s="152"/>
      <c r="I105" s="154"/>
      <c r="J105" s="152"/>
      <c r="K105" s="152"/>
      <c r="L105" s="152"/>
      <c r="M105" s="152"/>
      <c r="N105" s="134" t="str">
        <f>IFERROR(IF(VLOOKUP(A105,Weightings!A:Y,25,FALSE)=0,"",VLOOKUP(A105,Weightings!A:Y,25,FALSE)),"")</f>
        <v/>
      </c>
      <c r="O105" s="134" t="str">
        <f>IFERROR(VLOOKUP(AH105,detail_maturity_score,3,FALSE)*VLOOKUP(A105,Weightings!A:Y,23,FALSE),"")</f>
        <v/>
      </c>
      <c r="P105" s="135"/>
      <c r="Q105" s="135"/>
      <c r="R105" s="131"/>
      <c r="S105" s="131"/>
      <c r="T105" s="131"/>
      <c r="U105" s="131"/>
      <c r="V105" s="131"/>
      <c r="W105" s="131"/>
      <c r="X105" s="131"/>
      <c r="Y105" s="131"/>
      <c r="Z105" s="136"/>
      <c r="AA105" s="131"/>
      <c r="AB105" s="131"/>
      <c r="AC105" s="137"/>
      <c r="AD105" s="138">
        <f t="shared" si="12"/>
        <v>0</v>
      </c>
      <c r="AE105" s="138">
        <f t="shared" si="13"/>
        <v>0</v>
      </c>
      <c r="AF105" s="138" t="str">
        <f t="shared" si="14"/>
        <v>D</v>
      </c>
      <c r="AG105" s="139">
        <f t="shared" si="15"/>
        <v>3</v>
      </c>
      <c r="AH105" s="139">
        <v>1</v>
      </c>
      <c r="AI105" s="142"/>
    </row>
    <row r="106" spans="1:35" s="140" customFormat="1" ht="30" hidden="1" customHeight="1" x14ac:dyDescent="0.35">
      <c r="A106" s="150">
        <v>100</v>
      </c>
      <c r="B106" s="130" t="str">
        <f t="shared" si="8"/>
        <v/>
      </c>
      <c r="C106" s="131">
        <f t="shared" si="9"/>
        <v>3</v>
      </c>
      <c r="D106" s="96"/>
      <c r="E106" s="132" t="str">
        <f t="shared" si="10"/>
        <v/>
      </c>
      <c r="F106" s="141">
        <f t="shared" si="11"/>
        <v>0</v>
      </c>
      <c r="G106" s="152"/>
      <c r="H106" s="152"/>
      <c r="I106" s="154"/>
      <c r="J106" s="152"/>
      <c r="K106" s="152"/>
      <c r="L106" s="152"/>
      <c r="M106" s="152"/>
      <c r="N106" s="134" t="str">
        <f>IFERROR(IF(VLOOKUP(A106,Weightings!A:Y,25,FALSE)=0,"",VLOOKUP(A106,Weightings!A:Y,25,FALSE)),"")</f>
        <v/>
      </c>
      <c r="O106" s="134" t="str">
        <f>IFERROR(VLOOKUP(AH106,detail_maturity_score,3,FALSE)*VLOOKUP(A106,Weightings!A:Y,23,FALSE),"")</f>
        <v/>
      </c>
      <c r="P106" s="135"/>
      <c r="Q106" s="135"/>
      <c r="R106" s="131"/>
      <c r="S106" s="131"/>
      <c r="T106" s="131"/>
      <c r="U106" s="131"/>
      <c r="V106" s="131"/>
      <c r="W106" s="131"/>
      <c r="X106" s="131"/>
      <c r="Y106" s="131"/>
      <c r="Z106" s="136"/>
      <c r="AA106" s="131"/>
      <c r="AB106" s="131"/>
      <c r="AC106" s="137"/>
      <c r="AD106" s="138">
        <f t="shared" si="12"/>
        <v>0</v>
      </c>
      <c r="AE106" s="138">
        <f t="shared" si="13"/>
        <v>0</v>
      </c>
      <c r="AF106" s="138" t="str">
        <f t="shared" si="14"/>
        <v>D</v>
      </c>
      <c r="AG106" s="139">
        <f t="shared" si="15"/>
        <v>3</v>
      </c>
      <c r="AH106" s="139">
        <v>1</v>
      </c>
      <c r="AI106" s="142"/>
    </row>
    <row r="107" spans="1:35" s="140" customFormat="1" ht="30" hidden="1" customHeight="1" x14ac:dyDescent="0.35">
      <c r="A107" s="150">
        <v>101</v>
      </c>
      <c r="B107" s="130" t="str">
        <f t="shared" si="8"/>
        <v/>
      </c>
      <c r="C107" s="131">
        <f t="shared" si="9"/>
        <v>3</v>
      </c>
      <c r="D107" s="96"/>
      <c r="E107" s="132" t="str">
        <f t="shared" si="10"/>
        <v/>
      </c>
      <c r="F107" s="141">
        <f t="shared" si="11"/>
        <v>0</v>
      </c>
      <c r="G107" s="152"/>
      <c r="H107" s="152"/>
      <c r="I107" s="154"/>
      <c r="J107" s="152"/>
      <c r="K107" s="152"/>
      <c r="L107" s="152"/>
      <c r="M107" s="152"/>
      <c r="N107" s="134" t="str">
        <f>IFERROR(IF(VLOOKUP(A107,Weightings!A:Y,25,FALSE)=0,"",VLOOKUP(A107,Weightings!A:Y,25,FALSE)),"")</f>
        <v/>
      </c>
      <c r="O107" s="134" t="str">
        <f>IFERROR(VLOOKUP(AH107,detail_maturity_score,3,FALSE)*VLOOKUP(A107,Weightings!A:Y,23,FALSE),"")</f>
        <v/>
      </c>
      <c r="P107" s="135"/>
      <c r="Q107" s="135"/>
      <c r="R107" s="131"/>
      <c r="S107" s="131"/>
      <c r="T107" s="131"/>
      <c r="U107" s="131"/>
      <c r="V107" s="131"/>
      <c r="W107" s="131"/>
      <c r="X107" s="131"/>
      <c r="Y107" s="131"/>
      <c r="Z107" s="136"/>
      <c r="AA107" s="131"/>
      <c r="AB107" s="131"/>
      <c r="AC107" s="137"/>
      <c r="AD107" s="138">
        <f t="shared" si="12"/>
        <v>0</v>
      </c>
      <c r="AE107" s="138">
        <f t="shared" si="13"/>
        <v>0</v>
      </c>
      <c r="AF107" s="138" t="str">
        <f t="shared" si="14"/>
        <v>D</v>
      </c>
      <c r="AG107" s="139">
        <f t="shared" si="15"/>
        <v>3</v>
      </c>
      <c r="AH107" s="139">
        <v>1</v>
      </c>
      <c r="AI107" s="142"/>
    </row>
    <row r="108" spans="1:35" s="140" customFormat="1" ht="30" hidden="1" customHeight="1" x14ac:dyDescent="0.35">
      <c r="A108" s="150">
        <v>102</v>
      </c>
      <c r="B108" s="130" t="str">
        <f t="shared" si="8"/>
        <v/>
      </c>
      <c r="C108" s="131">
        <f t="shared" si="9"/>
        <v>3</v>
      </c>
      <c r="D108" s="96"/>
      <c r="E108" s="132" t="str">
        <f t="shared" si="10"/>
        <v/>
      </c>
      <c r="F108" s="141">
        <f t="shared" si="11"/>
        <v>0</v>
      </c>
      <c r="G108" s="152"/>
      <c r="H108" s="152"/>
      <c r="I108" s="154"/>
      <c r="J108" s="152"/>
      <c r="K108" s="152"/>
      <c r="L108" s="152"/>
      <c r="M108" s="152"/>
      <c r="N108" s="134" t="str">
        <f>IFERROR(IF(VLOOKUP(A108,Weightings!A:Y,25,FALSE)=0,"",VLOOKUP(A108,Weightings!A:Y,25,FALSE)),"")</f>
        <v/>
      </c>
      <c r="O108" s="134" t="str">
        <f>IFERROR(VLOOKUP(AH108,detail_maturity_score,3,FALSE)*VLOOKUP(A108,Weightings!A:Y,23,FALSE),"")</f>
        <v/>
      </c>
      <c r="P108" s="135"/>
      <c r="Q108" s="135"/>
      <c r="R108" s="131"/>
      <c r="S108" s="131"/>
      <c r="T108" s="131"/>
      <c r="U108" s="131"/>
      <c r="V108" s="131"/>
      <c r="W108" s="131"/>
      <c r="X108" s="131"/>
      <c r="Y108" s="131"/>
      <c r="Z108" s="136"/>
      <c r="AA108" s="131"/>
      <c r="AB108" s="131"/>
      <c r="AC108" s="137"/>
      <c r="AD108" s="138">
        <f t="shared" si="12"/>
        <v>0</v>
      </c>
      <c r="AE108" s="138">
        <f t="shared" si="13"/>
        <v>0</v>
      </c>
      <c r="AF108" s="138" t="str">
        <f t="shared" si="14"/>
        <v>D</v>
      </c>
      <c r="AG108" s="139">
        <f t="shared" si="15"/>
        <v>3</v>
      </c>
      <c r="AH108" s="139">
        <v>1</v>
      </c>
      <c r="AI108" s="142"/>
    </row>
    <row r="109" spans="1:35" s="140" customFormat="1" hidden="1" x14ac:dyDescent="0.35">
      <c r="A109" s="150">
        <v>103</v>
      </c>
      <c r="B109" s="130" t="str">
        <f t="shared" si="8"/>
        <v/>
      </c>
      <c r="C109" s="131">
        <f t="shared" si="9"/>
        <v>3</v>
      </c>
      <c r="D109" s="96"/>
      <c r="E109" s="132" t="str">
        <f t="shared" si="10"/>
        <v/>
      </c>
      <c r="F109" s="133">
        <f t="shared" si="11"/>
        <v>0</v>
      </c>
      <c r="G109" s="152"/>
      <c r="H109" s="152"/>
      <c r="I109" s="152"/>
      <c r="J109" s="152"/>
      <c r="K109" s="152"/>
      <c r="L109" s="152"/>
      <c r="M109" s="152"/>
      <c r="N109" s="134" t="str">
        <f>IFERROR(IF(VLOOKUP(A109,Weightings!A:Y,25,FALSE)=0,"",VLOOKUP(A109,Weightings!A:Y,25,FALSE)),"")</f>
        <v/>
      </c>
      <c r="O109" s="134" t="str">
        <f>IFERROR(VLOOKUP(AH109,detail_maturity_score,3,FALSE)*VLOOKUP(A109,Weightings!A:Y,23,FALSE),"")</f>
        <v/>
      </c>
      <c r="P109" s="135"/>
      <c r="Q109" s="135"/>
      <c r="R109" s="131"/>
      <c r="S109" s="131"/>
      <c r="T109" s="131"/>
      <c r="U109" s="131"/>
      <c r="V109" s="131"/>
      <c r="W109" s="131"/>
      <c r="X109" s="131"/>
      <c r="Y109" s="131"/>
      <c r="Z109" s="136"/>
      <c r="AA109" s="131"/>
      <c r="AB109" s="131"/>
      <c r="AC109" s="137"/>
      <c r="AD109" s="138">
        <f t="shared" si="12"/>
        <v>0</v>
      </c>
      <c r="AE109" s="138">
        <f t="shared" si="13"/>
        <v>0</v>
      </c>
      <c r="AF109" s="138" t="str">
        <f t="shared" si="14"/>
        <v>D</v>
      </c>
      <c r="AG109" s="139">
        <f t="shared" si="15"/>
        <v>3</v>
      </c>
      <c r="AH109"/>
      <c r="AI109" s="142"/>
    </row>
    <row r="110" spans="1:35" s="140" customFormat="1" ht="2.5" hidden="1" customHeight="1" x14ac:dyDescent="0.35">
      <c r="A110" s="150">
        <v>104</v>
      </c>
      <c r="B110" s="130" t="str">
        <f t="shared" si="8"/>
        <v/>
      </c>
      <c r="C110" s="131">
        <f t="shared" si="9"/>
        <v>3</v>
      </c>
      <c r="D110" s="96"/>
      <c r="E110" s="132" t="str">
        <f t="shared" si="10"/>
        <v/>
      </c>
      <c r="F110" s="141">
        <f t="shared" si="11"/>
        <v>0</v>
      </c>
      <c r="G110" s="152"/>
      <c r="H110" s="152"/>
      <c r="I110" s="154"/>
      <c r="J110" s="152"/>
      <c r="K110" s="152"/>
      <c r="L110" s="152"/>
      <c r="M110" s="152"/>
      <c r="N110" s="134" t="str">
        <f>IFERROR(IF(VLOOKUP(A110,Weightings!A:Y,25,FALSE)=0,"",VLOOKUP(A110,Weightings!A:Y,25,FALSE)),"")</f>
        <v/>
      </c>
      <c r="O110" s="134" t="str">
        <f>IFERROR(VLOOKUP(AH110,detail_maturity_score,3,FALSE)*VLOOKUP(A110,Weightings!A:Y,23,FALSE),"")</f>
        <v/>
      </c>
      <c r="P110" s="135"/>
      <c r="Q110" s="135"/>
      <c r="R110" s="131"/>
      <c r="S110" s="131"/>
      <c r="T110" s="131"/>
      <c r="U110" s="131"/>
      <c r="V110" s="131"/>
      <c r="W110" s="131"/>
      <c r="X110" s="131"/>
      <c r="Y110" s="131"/>
      <c r="Z110" s="136"/>
      <c r="AA110" s="131"/>
      <c r="AB110" s="131"/>
      <c r="AC110" s="137"/>
      <c r="AD110" s="138">
        <f t="shared" si="12"/>
        <v>0</v>
      </c>
      <c r="AE110" s="138">
        <f t="shared" si="13"/>
        <v>0</v>
      </c>
      <c r="AF110" s="138" t="str">
        <f t="shared" si="14"/>
        <v>D</v>
      </c>
      <c r="AG110" s="139">
        <f t="shared" si="15"/>
        <v>3</v>
      </c>
      <c r="AH110" s="139">
        <v>1</v>
      </c>
      <c r="AI110" s="142"/>
    </row>
    <row r="111" spans="1:35" s="140" customFormat="1" ht="30" hidden="1" customHeight="1" x14ac:dyDescent="0.35">
      <c r="A111" s="150">
        <v>105</v>
      </c>
      <c r="B111" s="130" t="str">
        <f t="shared" si="8"/>
        <v/>
      </c>
      <c r="C111" s="131">
        <f t="shared" si="9"/>
        <v>3</v>
      </c>
      <c r="D111" s="96"/>
      <c r="E111" s="132" t="str">
        <f t="shared" si="10"/>
        <v/>
      </c>
      <c r="F111" s="141">
        <f t="shared" si="11"/>
        <v>0</v>
      </c>
      <c r="G111" s="152"/>
      <c r="H111" s="152"/>
      <c r="I111" s="154"/>
      <c r="J111" s="152"/>
      <c r="K111" s="152"/>
      <c r="L111" s="152"/>
      <c r="M111" s="152"/>
      <c r="N111" s="134" t="str">
        <f>IFERROR(IF(VLOOKUP(A111,Weightings!A:Y,25,FALSE)=0,"",VLOOKUP(A111,Weightings!A:Y,25,FALSE)),"")</f>
        <v/>
      </c>
      <c r="O111" s="134" t="str">
        <f>IFERROR(VLOOKUP(AH111,detail_maturity_score,3,FALSE)*VLOOKUP(A111,Weightings!A:Y,23,FALSE),"")</f>
        <v/>
      </c>
      <c r="P111" s="135"/>
      <c r="Q111" s="135"/>
      <c r="R111" s="131"/>
      <c r="S111" s="131"/>
      <c r="T111" s="131"/>
      <c r="U111" s="131"/>
      <c r="V111" s="131"/>
      <c r="W111" s="131"/>
      <c r="X111" s="131"/>
      <c r="Y111" s="131"/>
      <c r="Z111" s="136"/>
      <c r="AA111" s="131"/>
      <c r="AB111" s="131"/>
      <c r="AC111" s="137"/>
      <c r="AD111" s="138">
        <f t="shared" si="12"/>
        <v>0</v>
      </c>
      <c r="AE111" s="138">
        <f t="shared" si="13"/>
        <v>0</v>
      </c>
      <c r="AF111" s="138" t="str">
        <f t="shared" si="14"/>
        <v>D</v>
      </c>
      <c r="AG111" s="139">
        <f t="shared" si="15"/>
        <v>3</v>
      </c>
      <c r="AH111" s="139">
        <v>1</v>
      </c>
      <c r="AI111" s="142"/>
    </row>
    <row r="112" spans="1:35" s="140" customFormat="1" ht="30" hidden="1" customHeight="1" x14ac:dyDescent="0.35">
      <c r="A112" s="150">
        <v>106</v>
      </c>
      <c r="B112" s="130" t="str">
        <f t="shared" si="8"/>
        <v/>
      </c>
      <c r="C112" s="131">
        <f t="shared" si="9"/>
        <v>3</v>
      </c>
      <c r="D112" s="96"/>
      <c r="E112" s="132" t="str">
        <f t="shared" si="10"/>
        <v/>
      </c>
      <c r="F112" s="141">
        <f t="shared" si="11"/>
        <v>0</v>
      </c>
      <c r="G112" s="152"/>
      <c r="H112" s="152"/>
      <c r="I112" s="154"/>
      <c r="J112" s="152"/>
      <c r="K112" s="152"/>
      <c r="L112" s="152"/>
      <c r="M112" s="152"/>
      <c r="N112" s="134" t="str">
        <f>IFERROR(IF(VLOOKUP(A112,Weightings!A:Y,25,FALSE)=0,"",VLOOKUP(A112,Weightings!A:Y,25,FALSE)),"")</f>
        <v/>
      </c>
      <c r="O112" s="134" t="str">
        <f>IFERROR(VLOOKUP(AH112,detail_maturity_score,3,FALSE)*VLOOKUP(A112,Weightings!A:Y,23,FALSE),"")</f>
        <v/>
      </c>
      <c r="P112" s="135"/>
      <c r="Q112" s="135"/>
      <c r="R112" s="131"/>
      <c r="S112" s="131"/>
      <c r="T112" s="131"/>
      <c r="U112" s="131"/>
      <c r="V112" s="131"/>
      <c r="W112" s="131"/>
      <c r="X112" s="131"/>
      <c r="Y112" s="131"/>
      <c r="Z112" s="136"/>
      <c r="AA112" s="131"/>
      <c r="AB112" s="131"/>
      <c r="AC112" s="137"/>
      <c r="AD112" s="138">
        <f t="shared" si="12"/>
        <v>0</v>
      </c>
      <c r="AE112" s="138">
        <f t="shared" si="13"/>
        <v>0</v>
      </c>
      <c r="AF112" s="138" t="str">
        <f t="shared" si="14"/>
        <v>D</v>
      </c>
      <c r="AG112" s="139">
        <f t="shared" si="15"/>
        <v>3</v>
      </c>
      <c r="AH112" s="139">
        <v>1</v>
      </c>
      <c r="AI112" s="142"/>
    </row>
    <row r="113" spans="1:35" s="140" customFormat="1" hidden="1" x14ac:dyDescent="0.35">
      <c r="A113" s="150">
        <v>107</v>
      </c>
      <c r="B113" s="130" t="str">
        <f t="shared" si="8"/>
        <v/>
      </c>
      <c r="C113" s="131">
        <f t="shared" si="9"/>
        <v>3</v>
      </c>
      <c r="D113" s="96"/>
      <c r="E113" s="132" t="str">
        <f t="shared" si="10"/>
        <v/>
      </c>
      <c r="F113" s="133">
        <f t="shared" si="11"/>
        <v>0</v>
      </c>
      <c r="G113" s="152"/>
      <c r="H113" s="152"/>
      <c r="I113" s="152"/>
      <c r="J113" s="152"/>
      <c r="K113" s="152"/>
      <c r="L113" s="152"/>
      <c r="M113" s="152"/>
      <c r="N113" s="134" t="str">
        <f>IFERROR(IF(VLOOKUP(A113,Weightings!A:Y,25,FALSE)=0,"",VLOOKUP(A113,Weightings!A:Y,25,FALSE)),"")</f>
        <v/>
      </c>
      <c r="O113" s="134" t="str">
        <f>IFERROR(VLOOKUP(AH113,detail_maturity_score,3,FALSE)*VLOOKUP(A113,Weightings!A:Y,23,FALSE),"")</f>
        <v/>
      </c>
      <c r="P113" s="135"/>
      <c r="Q113" s="135"/>
      <c r="R113" s="131"/>
      <c r="S113" s="131"/>
      <c r="T113" s="131"/>
      <c r="U113" s="131"/>
      <c r="V113" s="131"/>
      <c r="W113" s="131"/>
      <c r="X113" s="131"/>
      <c r="Y113" s="131"/>
      <c r="Z113" s="136"/>
      <c r="AA113" s="131"/>
      <c r="AB113" s="131"/>
      <c r="AC113" s="137"/>
      <c r="AD113" s="138">
        <f t="shared" si="12"/>
        <v>0</v>
      </c>
      <c r="AE113" s="138">
        <f t="shared" si="13"/>
        <v>0</v>
      </c>
      <c r="AF113" s="138" t="str">
        <f t="shared" si="14"/>
        <v>D</v>
      </c>
      <c r="AG113" s="139">
        <f t="shared" si="15"/>
        <v>3</v>
      </c>
      <c r="AH113"/>
      <c r="AI113" s="142"/>
    </row>
    <row r="114" spans="1:35" s="140" customFormat="1" ht="30" hidden="1" customHeight="1" x14ac:dyDescent="0.35">
      <c r="A114" s="150">
        <v>108</v>
      </c>
      <c r="B114" s="130" t="str">
        <f t="shared" si="8"/>
        <v/>
      </c>
      <c r="C114" s="131">
        <f t="shared" si="9"/>
        <v>3</v>
      </c>
      <c r="D114" s="96"/>
      <c r="E114" s="132" t="str">
        <f t="shared" si="10"/>
        <v/>
      </c>
      <c r="F114" s="141">
        <f t="shared" si="11"/>
        <v>0</v>
      </c>
      <c r="G114" s="152"/>
      <c r="H114" s="152"/>
      <c r="I114" s="154"/>
      <c r="J114" s="152"/>
      <c r="K114" s="152"/>
      <c r="L114" s="152"/>
      <c r="M114" s="152"/>
      <c r="N114" s="134" t="str">
        <f>IFERROR(IF(VLOOKUP(A114,Weightings!A:Y,25,FALSE)=0,"",VLOOKUP(A114,Weightings!A:Y,25,FALSE)),"")</f>
        <v/>
      </c>
      <c r="O114" s="134" t="str">
        <f>IFERROR(VLOOKUP(AH114,detail_maturity_score,3,FALSE)*VLOOKUP(A114,Weightings!A:Y,23,FALSE),"")</f>
        <v/>
      </c>
      <c r="P114" s="135"/>
      <c r="Q114" s="135"/>
      <c r="R114" s="131"/>
      <c r="S114" s="131"/>
      <c r="T114" s="131"/>
      <c r="U114" s="131"/>
      <c r="V114" s="131"/>
      <c r="W114" s="131"/>
      <c r="X114" s="131"/>
      <c r="Y114" s="131"/>
      <c r="Z114" s="136"/>
      <c r="AA114" s="131"/>
      <c r="AB114" s="131"/>
      <c r="AC114" s="137"/>
      <c r="AD114" s="138">
        <f t="shared" si="12"/>
        <v>0</v>
      </c>
      <c r="AE114" s="138">
        <f t="shared" si="13"/>
        <v>0</v>
      </c>
      <c r="AF114" s="138" t="str">
        <f t="shared" si="14"/>
        <v>D</v>
      </c>
      <c r="AG114" s="139">
        <f t="shared" si="15"/>
        <v>3</v>
      </c>
      <c r="AH114" s="139">
        <v>1</v>
      </c>
      <c r="AI114" s="142"/>
    </row>
    <row r="115" spans="1:35" s="140" customFormat="1" hidden="1" x14ac:dyDescent="0.35">
      <c r="A115" s="150">
        <v>109</v>
      </c>
      <c r="B115" s="130" t="str">
        <f t="shared" si="8"/>
        <v/>
      </c>
      <c r="C115" s="131">
        <f t="shared" si="9"/>
        <v>3</v>
      </c>
      <c r="D115" s="96"/>
      <c r="E115" s="132" t="str">
        <f t="shared" si="10"/>
        <v/>
      </c>
      <c r="F115" s="141">
        <f t="shared" si="11"/>
        <v>0</v>
      </c>
      <c r="G115" s="152"/>
      <c r="H115" s="152"/>
      <c r="I115" s="154"/>
      <c r="J115" s="152"/>
      <c r="K115" s="152"/>
      <c r="L115" s="152"/>
      <c r="M115" s="152"/>
      <c r="N115" s="134" t="str">
        <f>IFERROR(IF(VLOOKUP(A115,Weightings!A:Y,25,FALSE)=0,"",VLOOKUP(A115,Weightings!A:Y,25,FALSE)),"")</f>
        <v/>
      </c>
      <c r="O115" s="134" t="str">
        <f>IFERROR(VLOOKUP(AH115,detail_maturity_score,3,FALSE)*VLOOKUP(A115,Weightings!A:Y,23,FALSE),"")</f>
        <v/>
      </c>
      <c r="P115" s="135"/>
      <c r="Q115" s="135"/>
      <c r="R115" s="131"/>
      <c r="S115" s="131"/>
      <c r="T115" s="131"/>
      <c r="U115" s="131"/>
      <c r="V115" s="131"/>
      <c r="W115" s="131"/>
      <c r="X115" s="131"/>
      <c r="Y115" s="131"/>
      <c r="Z115" s="136"/>
      <c r="AA115" s="131"/>
      <c r="AB115" s="131"/>
      <c r="AC115" s="137"/>
      <c r="AD115" s="138">
        <f t="shared" si="12"/>
        <v>0</v>
      </c>
      <c r="AE115" s="138">
        <f t="shared" si="13"/>
        <v>0</v>
      </c>
      <c r="AF115" s="138" t="str">
        <f t="shared" si="14"/>
        <v>D</v>
      </c>
      <c r="AG115" s="139">
        <f t="shared" si="15"/>
        <v>3</v>
      </c>
      <c r="AH115" s="139">
        <v>1</v>
      </c>
      <c r="AI115" s="142"/>
    </row>
    <row r="116" spans="1:35" s="140" customFormat="1" hidden="1" x14ac:dyDescent="0.35">
      <c r="A116" s="150">
        <v>110</v>
      </c>
      <c r="B116" s="130" t="str">
        <f t="shared" si="8"/>
        <v/>
      </c>
      <c r="C116" s="131">
        <f t="shared" si="9"/>
        <v>3</v>
      </c>
      <c r="D116" s="96"/>
      <c r="E116" s="132" t="str">
        <f t="shared" si="10"/>
        <v/>
      </c>
      <c r="F116" s="141">
        <f t="shared" si="11"/>
        <v>0</v>
      </c>
      <c r="G116" s="152"/>
      <c r="H116" s="152"/>
      <c r="I116" s="154"/>
      <c r="J116" s="152"/>
      <c r="K116" s="152"/>
      <c r="L116" s="152"/>
      <c r="M116" s="152"/>
      <c r="N116" s="134" t="str">
        <f>IFERROR(IF(VLOOKUP(A116,Weightings!A:Y,25,FALSE)=0,"",VLOOKUP(A116,Weightings!A:Y,25,FALSE)),"")</f>
        <v/>
      </c>
      <c r="O116" s="134" t="str">
        <f>IFERROR(VLOOKUP(AH116,detail_maturity_score,3,FALSE)*VLOOKUP(A116,Weightings!A:Y,23,FALSE),"")</f>
        <v/>
      </c>
      <c r="P116" s="135"/>
      <c r="Q116" s="135"/>
      <c r="R116" s="131"/>
      <c r="S116" s="131"/>
      <c r="T116" s="131"/>
      <c r="U116" s="131"/>
      <c r="V116" s="131"/>
      <c r="W116" s="131"/>
      <c r="X116" s="131"/>
      <c r="Y116" s="131"/>
      <c r="Z116" s="136"/>
      <c r="AA116" s="131"/>
      <c r="AB116" s="131"/>
      <c r="AC116" s="137"/>
      <c r="AD116" s="138">
        <f t="shared" si="12"/>
        <v>0</v>
      </c>
      <c r="AE116" s="138">
        <f t="shared" si="13"/>
        <v>0</v>
      </c>
      <c r="AF116" s="138" t="str">
        <f t="shared" si="14"/>
        <v>D</v>
      </c>
      <c r="AG116" s="139">
        <f t="shared" si="15"/>
        <v>3</v>
      </c>
      <c r="AH116" s="139">
        <v>1</v>
      </c>
      <c r="AI116" s="142"/>
    </row>
    <row r="117" spans="1:35" s="140" customFormat="1" ht="30" hidden="1" customHeight="1" x14ac:dyDescent="0.35">
      <c r="A117" s="150">
        <v>111</v>
      </c>
      <c r="B117" s="130" t="str">
        <f t="shared" si="8"/>
        <v/>
      </c>
      <c r="C117" s="131">
        <f t="shared" si="9"/>
        <v>3</v>
      </c>
      <c r="D117" s="96"/>
      <c r="E117" s="132" t="str">
        <f t="shared" si="10"/>
        <v/>
      </c>
      <c r="F117" s="133">
        <f t="shared" si="11"/>
        <v>0</v>
      </c>
      <c r="G117" s="152"/>
      <c r="H117" s="152"/>
      <c r="I117" s="152"/>
      <c r="J117" s="152"/>
      <c r="K117" s="152"/>
      <c r="L117" s="152"/>
      <c r="M117" s="152"/>
      <c r="N117" s="134" t="str">
        <f>IFERROR(IF(VLOOKUP(A117,Weightings!A:Y,25,FALSE)=0,"",VLOOKUP(A117,Weightings!A:Y,25,FALSE)),"")</f>
        <v/>
      </c>
      <c r="O117" s="134" t="str">
        <f>IFERROR(VLOOKUP(AH117,detail_maturity_score,3,FALSE)*VLOOKUP(A117,Weightings!A:Y,23,FALSE),"")</f>
        <v/>
      </c>
      <c r="P117" s="135"/>
      <c r="Q117" s="135"/>
      <c r="R117" s="131"/>
      <c r="S117" s="131"/>
      <c r="T117" s="131"/>
      <c r="U117" s="131"/>
      <c r="V117" s="131"/>
      <c r="W117" s="131"/>
      <c r="X117" s="131"/>
      <c r="Y117" s="131"/>
      <c r="Z117" s="136"/>
      <c r="AA117" s="131"/>
      <c r="AB117" s="131"/>
      <c r="AC117" s="137"/>
      <c r="AD117" s="138">
        <f t="shared" si="12"/>
        <v>0</v>
      </c>
      <c r="AE117" s="138">
        <f t="shared" si="13"/>
        <v>0</v>
      </c>
      <c r="AF117" s="138" t="str">
        <f t="shared" si="14"/>
        <v>D</v>
      </c>
      <c r="AG117" s="139">
        <f t="shared" si="15"/>
        <v>3</v>
      </c>
      <c r="AH117"/>
      <c r="AI117" s="142"/>
    </row>
    <row r="118" spans="1:35" s="140" customFormat="1" hidden="1" x14ac:dyDescent="0.35">
      <c r="A118" s="150">
        <v>112</v>
      </c>
      <c r="B118" s="130" t="str">
        <f t="shared" si="8"/>
        <v/>
      </c>
      <c r="C118" s="131">
        <f t="shared" si="9"/>
        <v>3</v>
      </c>
      <c r="D118" s="96"/>
      <c r="E118" s="132" t="str">
        <f t="shared" si="10"/>
        <v/>
      </c>
      <c r="F118" s="141">
        <f t="shared" si="11"/>
        <v>0</v>
      </c>
      <c r="G118" s="152"/>
      <c r="H118" s="152"/>
      <c r="I118" s="154"/>
      <c r="J118" s="152"/>
      <c r="K118" s="152"/>
      <c r="L118" s="152"/>
      <c r="M118" s="152"/>
      <c r="N118" s="134" t="str">
        <f>IFERROR(IF(VLOOKUP(A118,Weightings!A:Y,25,FALSE)=0,"",VLOOKUP(A118,Weightings!A:Y,25,FALSE)),"")</f>
        <v/>
      </c>
      <c r="O118" s="134" t="str">
        <f>IFERROR(VLOOKUP(AH118,detail_maturity_score,3,FALSE)*VLOOKUP(A118,Weightings!A:Y,23,FALSE),"")</f>
        <v/>
      </c>
      <c r="P118" s="135"/>
      <c r="Q118" s="135"/>
      <c r="R118" s="131"/>
      <c r="S118" s="131"/>
      <c r="T118" s="131"/>
      <c r="U118" s="131"/>
      <c r="V118" s="131"/>
      <c r="W118" s="131"/>
      <c r="X118" s="131"/>
      <c r="Y118" s="131"/>
      <c r="Z118" s="136"/>
      <c r="AA118" s="131"/>
      <c r="AB118" s="131"/>
      <c r="AC118" s="137"/>
      <c r="AD118" s="138">
        <f t="shared" si="12"/>
        <v>0</v>
      </c>
      <c r="AE118" s="138">
        <f t="shared" si="13"/>
        <v>0</v>
      </c>
      <c r="AF118" s="138" t="str">
        <f t="shared" si="14"/>
        <v>D</v>
      </c>
      <c r="AG118" s="139">
        <f t="shared" si="15"/>
        <v>3</v>
      </c>
      <c r="AH118" s="139">
        <v>1</v>
      </c>
      <c r="AI118" s="142"/>
    </row>
    <row r="119" spans="1:35" s="140" customFormat="1" ht="30" hidden="1" customHeight="1" x14ac:dyDescent="0.35">
      <c r="A119" s="150">
        <v>113</v>
      </c>
      <c r="B119" s="130" t="str">
        <f t="shared" si="8"/>
        <v/>
      </c>
      <c r="C119" s="131">
        <f t="shared" si="9"/>
        <v>3</v>
      </c>
      <c r="D119" s="96"/>
      <c r="E119" s="132" t="str">
        <f t="shared" si="10"/>
        <v/>
      </c>
      <c r="F119" s="141">
        <f t="shared" si="11"/>
        <v>0</v>
      </c>
      <c r="G119" s="152"/>
      <c r="H119" s="152"/>
      <c r="I119" s="154"/>
      <c r="J119" s="152"/>
      <c r="K119" s="152"/>
      <c r="L119" s="152"/>
      <c r="M119" s="152"/>
      <c r="N119" s="134" t="str">
        <f>IFERROR(IF(VLOOKUP(A119,Weightings!A:Y,25,FALSE)=0,"",VLOOKUP(A119,Weightings!A:Y,25,FALSE)),"")</f>
        <v/>
      </c>
      <c r="O119" s="134" t="str">
        <f>IFERROR(VLOOKUP(AH119,detail_maturity_score,3,FALSE)*VLOOKUP(A119,Weightings!A:Y,23,FALSE),"")</f>
        <v/>
      </c>
      <c r="P119" s="135"/>
      <c r="Q119" s="135"/>
      <c r="R119" s="131"/>
      <c r="S119" s="131"/>
      <c r="T119" s="131"/>
      <c r="U119" s="131"/>
      <c r="V119" s="131"/>
      <c r="W119" s="131"/>
      <c r="X119" s="131"/>
      <c r="Y119" s="131"/>
      <c r="Z119" s="136"/>
      <c r="AA119" s="131"/>
      <c r="AB119" s="131"/>
      <c r="AC119" s="137"/>
      <c r="AD119" s="138">
        <f t="shared" si="12"/>
        <v>0</v>
      </c>
      <c r="AE119" s="138">
        <f t="shared" si="13"/>
        <v>0</v>
      </c>
      <c r="AF119" s="138" t="str">
        <f t="shared" si="14"/>
        <v>D</v>
      </c>
      <c r="AG119" s="139">
        <f t="shared" si="15"/>
        <v>3</v>
      </c>
      <c r="AH119" s="139">
        <v>1</v>
      </c>
      <c r="AI119" s="142"/>
    </row>
    <row r="120" spans="1:35" s="140" customFormat="1" hidden="1" x14ac:dyDescent="0.35">
      <c r="A120" s="150">
        <v>114</v>
      </c>
      <c r="B120" s="130" t="str">
        <f t="shared" si="8"/>
        <v/>
      </c>
      <c r="C120" s="131">
        <f t="shared" si="9"/>
        <v>3</v>
      </c>
      <c r="D120" s="96"/>
      <c r="E120" s="132" t="str">
        <f t="shared" si="10"/>
        <v/>
      </c>
      <c r="F120" s="141">
        <f t="shared" si="11"/>
        <v>0</v>
      </c>
      <c r="G120" s="152"/>
      <c r="H120" s="152"/>
      <c r="I120" s="154"/>
      <c r="J120" s="152"/>
      <c r="K120" s="152"/>
      <c r="L120" s="152"/>
      <c r="M120" s="152"/>
      <c r="N120" s="134" t="str">
        <f>IFERROR(IF(VLOOKUP(A120,Weightings!A:Y,25,FALSE)=0,"",VLOOKUP(A120,Weightings!A:Y,25,FALSE)),"")</f>
        <v/>
      </c>
      <c r="O120" s="134" t="str">
        <f>IFERROR(VLOOKUP(AH120,detail_maturity_score,3,FALSE)*VLOOKUP(A120,Weightings!A:Y,23,FALSE),"")</f>
        <v/>
      </c>
      <c r="P120" s="135"/>
      <c r="Q120" s="135"/>
      <c r="R120" s="131"/>
      <c r="S120" s="131"/>
      <c r="T120" s="131"/>
      <c r="U120" s="131"/>
      <c r="V120" s="131"/>
      <c r="W120" s="131"/>
      <c r="X120" s="131"/>
      <c r="Y120" s="131"/>
      <c r="Z120" s="136"/>
      <c r="AA120" s="131"/>
      <c r="AB120" s="131"/>
      <c r="AC120" s="137"/>
      <c r="AD120" s="138">
        <f t="shared" si="12"/>
        <v>0</v>
      </c>
      <c r="AE120" s="138">
        <f t="shared" si="13"/>
        <v>0</v>
      </c>
      <c r="AF120" s="138" t="str">
        <f t="shared" si="14"/>
        <v>D</v>
      </c>
      <c r="AG120" s="139">
        <f t="shared" si="15"/>
        <v>3</v>
      </c>
      <c r="AH120" s="139">
        <v>1</v>
      </c>
      <c r="AI120" s="142"/>
    </row>
    <row r="121" spans="1:35" s="140" customFormat="1" ht="30" hidden="1" customHeight="1" x14ac:dyDescent="0.35">
      <c r="A121" s="150">
        <v>115</v>
      </c>
      <c r="B121" s="130" t="str">
        <f t="shared" si="8"/>
        <v/>
      </c>
      <c r="C121" s="131">
        <f t="shared" si="9"/>
        <v>3</v>
      </c>
      <c r="D121" s="96"/>
      <c r="E121" s="132" t="str">
        <f t="shared" si="10"/>
        <v/>
      </c>
      <c r="F121" s="133">
        <f t="shared" si="11"/>
        <v>0</v>
      </c>
      <c r="G121" s="152"/>
      <c r="H121" s="152"/>
      <c r="I121" s="152"/>
      <c r="J121" s="152"/>
      <c r="K121" s="152"/>
      <c r="L121" s="152"/>
      <c r="M121" s="152"/>
      <c r="N121" s="134" t="str">
        <f>IFERROR(IF(VLOOKUP(A121,Weightings!A:Y,25,FALSE)=0,"",VLOOKUP(A121,Weightings!A:Y,25,FALSE)),"")</f>
        <v/>
      </c>
      <c r="O121" s="134" t="str">
        <f>IFERROR(VLOOKUP(AH121,detail_maturity_score,3,FALSE)*VLOOKUP(A121,Weightings!A:Y,23,FALSE),"")</f>
        <v/>
      </c>
      <c r="P121" s="135"/>
      <c r="Q121" s="135"/>
      <c r="R121" s="131"/>
      <c r="S121" s="131"/>
      <c r="T121" s="131"/>
      <c r="U121" s="131"/>
      <c r="V121" s="131"/>
      <c r="W121" s="131"/>
      <c r="X121" s="131"/>
      <c r="Y121" s="131"/>
      <c r="Z121" s="136"/>
      <c r="AA121" s="131"/>
      <c r="AB121" s="131"/>
      <c r="AC121" s="137"/>
      <c r="AD121" s="138">
        <f t="shared" si="12"/>
        <v>0</v>
      </c>
      <c r="AE121" s="138">
        <f t="shared" si="13"/>
        <v>0</v>
      </c>
      <c r="AF121" s="138" t="str">
        <f t="shared" si="14"/>
        <v>D</v>
      </c>
      <c r="AG121" s="139">
        <f t="shared" si="15"/>
        <v>3</v>
      </c>
      <c r="AH121"/>
      <c r="AI121" s="142"/>
    </row>
    <row r="122" spans="1:35" s="140" customFormat="1" ht="30" hidden="1" customHeight="1" x14ac:dyDescent="0.35">
      <c r="A122" s="150">
        <v>116</v>
      </c>
      <c r="B122" s="130" t="str">
        <f t="shared" si="8"/>
        <v/>
      </c>
      <c r="C122" s="131">
        <f t="shared" si="9"/>
        <v>3</v>
      </c>
      <c r="D122" s="96"/>
      <c r="E122" s="132" t="str">
        <f t="shared" si="10"/>
        <v/>
      </c>
      <c r="F122" s="141">
        <f t="shared" si="11"/>
        <v>0</v>
      </c>
      <c r="G122" s="152"/>
      <c r="H122" s="152"/>
      <c r="I122" s="154"/>
      <c r="J122" s="152"/>
      <c r="K122" s="152"/>
      <c r="L122" s="152"/>
      <c r="M122" s="152"/>
      <c r="N122" s="134" t="str">
        <f>IFERROR(IF(VLOOKUP(A122,Weightings!A:Y,25,FALSE)=0,"",VLOOKUP(A122,Weightings!A:Y,25,FALSE)),"")</f>
        <v/>
      </c>
      <c r="O122" s="134" t="str">
        <f>IFERROR(VLOOKUP(AH122,detail_maturity_score,3,FALSE)*VLOOKUP(A122,Weightings!A:Y,23,FALSE),"")</f>
        <v/>
      </c>
      <c r="P122" s="135"/>
      <c r="Q122" s="135"/>
      <c r="R122" s="131"/>
      <c r="S122" s="131"/>
      <c r="T122" s="131"/>
      <c r="U122" s="131"/>
      <c r="V122" s="131"/>
      <c r="W122" s="131"/>
      <c r="X122" s="131"/>
      <c r="Y122" s="131"/>
      <c r="Z122" s="136"/>
      <c r="AA122" s="131"/>
      <c r="AB122" s="131"/>
      <c r="AC122" s="137"/>
      <c r="AD122" s="138">
        <f t="shared" si="12"/>
        <v>0</v>
      </c>
      <c r="AE122" s="138">
        <f t="shared" si="13"/>
        <v>0</v>
      </c>
      <c r="AF122" s="138" t="str">
        <f t="shared" si="14"/>
        <v>D</v>
      </c>
      <c r="AG122" s="139">
        <f t="shared" si="15"/>
        <v>3</v>
      </c>
      <c r="AH122" s="139">
        <v>1</v>
      </c>
      <c r="AI122" s="142"/>
    </row>
    <row r="123" spans="1:35" s="140" customFormat="1" ht="30" hidden="1" customHeight="1" x14ac:dyDescent="0.35">
      <c r="A123" s="150">
        <v>117</v>
      </c>
      <c r="B123" s="130" t="str">
        <f t="shared" si="8"/>
        <v/>
      </c>
      <c r="C123" s="131">
        <f t="shared" si="9"/>
        <v>3</v>
      </c>
      <c r="D123" s="96"/>
      <c r="E123" s="132" t="str">
        <f t="shared" si="10"/>
        <v/>
      </c>
      <c r="F123" s="141">
        <f t="shared" si="11"/>
        <v>0</v>
      </c>
      <c r="G123" s="152"/>
      <c r="H123" s="152"/>
      <c r="I123" s="154"/>
      <c r="J123" s="152"/>
      <c r="K123" s="152"/>
      <c r="L123" s="152"/>
      <c r="M123" s="152"/>
      <c r="N123" s="134" t="str">
        <f>IFERROR(IF(VLOOKUP(A123,Weightings!A:Y,25,FALSE)=0,"",VLOOKUP(A123,Weightings!A:Y,25,FALSE)),"")</f>
        <v/>
      </c>
      <c r="O123" s="134" t="str">
        <f>IFERROR(VLOOKUP(AH123,detail_maturity_score,3,FALSE)*VLOOKUP(A123,Weightings!A:Y,23,FALSE),"")</f>
        <v/>
      </c>
      <c r="P123" s="135"/>
      <c r="Q123" s="135"/>
      <c r="R123" s="131"/>
      <c r="S123" s="131"/>
      <c r="T123" s="131"/>
      <c r="U123" s="131"/>
      <c r="V123" s="131"/>
      <c r="W123" s="131"/>
      <c r="X123" s="131"/>
      <c r="Y123" s="131"/>
      <c r="Z123" s="136"/>
      <c r="AA123" s="131"/>
      <c r="AB123" s="131"/>
      <c r="AC123" s="137"/>
      <c r="AD123" s="138">
        <f t="shared" si="12"/>
        <v>0</v>
      </c>
      <c r="AE123" s="138">
        <f t="shared" si="13"/>
        <v>0</v>
      </c>
      <c r="AF123" s="138" t="str">
        <f t="shared" si="14"/>
        <v>D</v>
      </c>
      <c r="AG123" s="139">
        <f t="shared" si="15"/>
        <v>3</v>
      </c>
      <c r="AH123" s="139">
        <v>1</v>
      </c>
      <c r="AI123" s="142"/>
    </row>
    <row r="124" spans="1:35" s="140" customFormat="1" ht="30" hidden="1" customHeight="1" x14ac:dyDescent="0.35">
      <c r="A124" s="150">
        <v>118</v>
      </c>
      <c r="B124" s="130" t="str">
        <f t="shared" si="8"/>
        <v/>
      </c>
      <c r="C124" s="131">
        <f t="shared" si="9"/>
        <v>3</v>
      </c>
      <c r="D124" s="96"/>
      <c r="E124" s="132" t="str">
        <f t="shared" si="10"/>
        <v/>
      </c>
      <c r="F124" s="141">
        <f t="shared" si="11"/>
        <v>0</v>
      </c>
      <c r="G124" s="152"/>
      <c r="H124" s="152"/>
      <c r="I124" s="154"/>
      <c r="J124" s="152"/>
      <c r="K124" s="152"/>
      <c r="L124" s="152"/>
      <c r="M124" s="152"/>
      <c r="N124" s="134" t="str">
        <f>IFERROR(IF(VLOOKUP(A124,Weightings!A:Y,25,FALSE)=0,"",VLOOKUP(A124,Weightings!A:Y,25,FALSE)),"")</f>
        <v/>
      </c>
      <c r="O124" s="134" t="str">
        <f>IFERROR(VLOOKUP(AH124,detail_maturity_score,3,FALSE)*VLOOKUP(A124,Weightings!A:Y,23,FALSE),"")</f>
        <v/>
      </c>
      <c r="P124" s="135"/>
      <c r="Q124" s="135"/>
      <c r="R124" s="131"/>
      <c r="S124" s="131"/>
      <c r="T124" s="131"/>
      <c r="U124" s="131"/>
      <c r="V124" s="131"/>
      <c r="W124" s="131"/>
      <c r="X124" s="131"/>
      <c r="Y124" s="131"/>
      <c r="Z124" s="136"/>
      <c r="AA124" s="131"/>
      <c r="AB124" s="131"/>
      <c r="AC124" s="137"/>
      <c r="AD124" s="138">
        <f t="shared" si="12"/>
        <v>0</v>
      </c>
      <c r="AE124" s="138">
        <f t="shared" si="13"/>
        <v>0</v>
      </c>
      <c r="AF124" s="138" t="str">
        <f t="shared" si="14"/>
        <v>D</v>
      </c>
      <c r="AG124" s="139">
        <f t="shared" si="15"/>
        <v>3</v>
      </c>
      <c r="AH124" s="139">
        <v>1</v>
      </c>
      <c r="AI124" s="142"/>
    </row>
    <row r="125" spans="1:35" s="140" customFormat="1" ht="30" hidden="1" customHeight="1" x14ac:dyDescent="0.35">
      <c r="A125" s="150">
        <v>119</v>
      </c>
      <c r="B125" s="130" t="str">
        <f t="shared" si="8"/>
        <v/>
      </c>
      <c r="C125" s="131">
        <f t="shared" si="9"/>
        <v>3</v>
      </c>
      <c r="D125" s="96"/>
      <c r="E125" s="132" t="str">
        <f t="shared" si="10"/>
        <v/>
      </c>
      <c r="F125" s="141">
        <f t="shared" si="11"/>
        <v>0</v>
      </c>
      <c r="G125" s="152"/>
      <c r="H125" s="152"/>
      <c r="I125" s="154"/>
      <c r="J125" s="152"/>
      <c r="K125" s="152"/>
      <c r="L125" s="152"/>
      <c r="M125" s="152"/>
      <c r="N125" s="134" t="str">
        <f>IFERROR(IF(VLOOKUP(A125,Weightings!A:Y,25,FALSE)=0,"",VLOOKUP(A125,Weightings!A:Y,25,FALSE)),"")</f>
        <v/>
      </c>
      <c r="O125" s="134" t="str">
        <f>IFERROR(VLOOKUP(AH125,detail_maturity_score,3,FALSE)*VLOOKUP(A125,Weightings!A:Y,23,FALSE),"")</f>
        <v/>
      </c>
      <c r="P125" s="135"/>
      <c r="Q125" s="135"/>
      <c r="R125" s="131"/>
      <c r="S125" s="131"/>
      <c r="T125" s="131"/>
      <c r="U125" s="131"/>
      <c r="V125" s="131"/>
      <c r="W125" s="131"/>
      <c r="X125" s="131"/>
      <c r="Y125" s="131"/>
      <c r="Z125" s="136"/>
      <c r="AA125" s="131"/>
      <c r="AB125" s="131"/>
      <c r="AC125" s="137"/>
      <c r="AD125" s="138">
        <f t="shared" si="12"/>
        <v>0</v>
      </c>
      <c r="AE125" s="138">
        <f t="shared" si="13"/>
        <v>0</v>
      </c>
      <c r="AF125" s="138" t="str">
        <f t="shared" si="14"/>
        <v>D</v>
      </c>
      <c r="AG125" s="139">
        <f t="shared" si="15"/>
        <v>3</v>
      </c>
      <c r="AH125" s="139">
        <v>1</v>
      </c>
      <c r="AI125" s="142"/>
    </row>
    <row r="126" spans="1:35" s="140" customFormat="1" ht="30" hidden="1" customHeight="1" x14ac:dyDescent="0.35">
      <c r="A126" s="147">
        <v>120</v>
      </c>
      <c r="B126" s="130" t="str">
        <f t="shared" si="8"/>
        <v/>
      </c>
      <c r="C126" s="131">
        <f t="shared" si="9"/>
        <v>3</v>
      </c>
      <c r="D126" s="96"/>
      <c r="E126" s="155" t="str">
        <f t="shared" si="10"/>
        <v/>
      </c>
      <c r="F126" s="156">
        <f t="shared" si="11"/>
        <v>0</v>
      </c>
      <c r="G126" s="224"/>
      <c r="H126" s="224"/>
      <c r="I126" s="224"/>
      <c r="J126" s="224"/>
      <c r="K126" s="224"/>
      <c r="L126" s="224"/>
      <c r="M126" s="224"/>
      <c r="N126" s="225" t="str">
        <f>IFERROR(IF(VLOOKUP(A126,Weightings!A:Y,25,FALSE)=0,"",VLOOKUP(A126,Weightings!A:Y,25,FALSE)),"")</f>
        <v/>
      </c>
      <c r="O126" s="226" t="str">
        <f>IFERROR(VLOOKUP(AH126,detail_maturity_score,3,FALSE)*VLOOKUP(A126,Weightings!A:Y,23,FALSE),"")</f>
        <v/>
      </c>
      <c r="P126" s="226"/>
      <c r="Q126" s="226"/>
      <c r="R126" s="226"/>
      <c r="S126" s="225"/>
      <c r="T126" s="225"/>
      <c r="U126" s="225"/>
      <c r="V126" s="225"/>
      <c r="W126" s="225"/>
      <c r="X126" s="225"/>
      <c r="Y126" s="225"/>
      <c r="Z126" s="225"/>
      <c r="AA126" s="225"/>
      <c r="AB126" s="225"/>
      <c r="AC126" s="138"/>
      <c r="AD126" s="138">
        <f t="shared" si="12"/>
        <v>0</v>
      </c>
      <c r="AE126" s="138">
        <f t="shared" si="13"/>
        <v>0</v>
      </c>
      <c r="AF126" s="138" t="str">
        <f t="shared" si="14"/>
        <v>D</v>
      </c>
      <c r="AG126" s="139">
        <f t="shared" si="15"/>
        <v>3</v>
      </c>
      <c r="AH126"/>
      <c r="AI126" s="142">
        <v>3</v>
      </c>
    </row>
    <row r="127" spans="1:35" s="140" customFormat="1" hidden="1" x14ac:dyDescent="0.35">
      <c r="A127" s="150">
        <v>121</v>
      </c>
      <c r="B127" s="130" t="str">
        <f t="shared" si="8"/>
        <v/>
      </c>
      <c r="C127" s="131">
        <f t="shared" si="9"/>
        <v>3</v>
      </c>
      <c r="D127" s="96"/>
      <c r="E127" s="132" t="str">
        <f t="shared" si="10"/>
        <v/>
      </c>
      <c r="F127" s="153">
        <f t="shared" si="11"/>
        <v>0</v>
      </c>
      <c r="G127" s="152"/>
      <c r="H127" s="152"/>
      <c r="I127" s="154"/>
      <c r="J127" s="152"/>
      <c r="K127" s="152"/>
      <c r="L127" s="152"/>
      <c r="M127" s="152"/>
      <c r="N127" s="134" t="str">
        <f>IFERROR(IF(VLOOKUP(A127,Weightings!A:Y,25,FALSE)=0,"",VLOOKUP(A127,Weightings!A:Y,25,FALSE)),"")</f>
        <v/>
      </c>
      <c r="O127" s="134" t="str">
        <f>IFERROR(VLOOKUP(AH127,detail_maturity_score,3,FALSE)*VLOOKUP(A127,Weightings!A:Y,23,FALSE),"")</f>
        <v/>
      </c>
      <c r="P127" s="135"/>
      <c r="Q127" s="135"/>
      <c r="R127" s="131"/>
      <c r="S127" s="131"/>
      <c r="T127" s="131"/>
      <c r="U127" s="131"/>
      <c r="V127" s="131"/>
      <c r="W127" s="131"/>
      <c r="X127" s="131"/>
      <c r="Y127" s="131"/>
      <c r="Z127" s="136"/>
      <c r="AA127" s="131"/>
      <c r="AB127" s="131"/>
      <c r="AC127" s="137"/>
      <c r="AD127" s="138">
        <f t="shared" si="12"/>
        <v>0</v>
      </c>
      <c r="AE127" s="138">
        <f t="shared" si="13"/>
        <v>0</v>
      </c>
      <c r="AF127" s="138" t="str">
        <f t="shared" si="14"/>
        <v>D</v>
      </c>
      <c r="AG127" s="139">
        <f t="shared" si="15"/>
        <v>3</v>
      </c>
      <c r="AH127" s="139">
        <v>1</v>
      </c>
      <c r="AI127" s="142"/>
    </row>
    <row r="128" spans="1:35" s="140" customFormat="1" hidden="1" x14ac:dyDescent="0.35">
      <c r="A128" s="150">
        <v>122</v>
      </c>
      <c r="B128" s="130" t="str">
        <f t="shared" si="8"/>
        <v/>
      </c>
      <c r="C128" s="131">
        <f t="shared" si="9"/>
        <v>3</v>
      </c>
      <c r="D128" s="96"/>
      <c r="E128" s="132" t="str">
        <f t="shared" si="10"/>
        <v/>
      </c>
      <c r="F128" s="151">
        <f t="shared" si="11"/>
        <v>0</v>
      </c>
      <c r="G128" s="152"/>
      <c r="H128" s="152"/>
      <c r="I128" s="152"/>
      <c r="J128" s="152"/>
      <c r="K128" s="152"/>
      <c r="L128" s="152"/>
      <c r="M128" s="152"/>
      <c r="N128" s="134" t="str">
        <f>IFERROR(IF(VLOOKUP(A128,Weightings!A:Y,25,FALSE)=0,"",VLOOKUP(A128,Weightings!A:Y,25,FALSE)),"")</f>
        <v/>
      </c>
      <c r="O128" s="134" t="str">
        <f>IFERROR(VLOOKUP(AH128,detail_maturity_score,3,FALSE)*VLOOKUP(A128,Weightings!A:Y,23,FALSE),"")</f>
        <v/>
      </c>
      <c r="P128" s="135"/>
      <c r="Q128" s="135"/>
      <c r="R128" s="131"/>
      <c r="S128" s="131"/>
      <c r="T128" s="131"/>
      <c r="U128" s="131"/>
      <c r="V128" s="131"/>
      <c r="W128" s="131"/>
      <c r="X128" s="131"/>
      <c r="Y128" s="131"/>
      <c r="Z128" s="136"/>
      <c r="AA128" s="131"/>
      <c r="AB128" s="131"/>
      <c r="AC128" s="137"/>
      <c r="AD128" s="138">
        <f t="shared" si="12"/>
        <v>0</v>
      </c>
      <c r="AE128" s="138">
        <f t="shared" si="13"/>
        <v>0</v>
      </c>
      <c r="AF128" s="138" t="str">
        <f t="shared" si="14"/>
        <v>D</v>
      </c>
      <c r="AG128" s="139">
        <f t="shared" si="15"/>
        <v>3</v>
      </c>
      <c r="AH128"/>
      <c r="AI128" s="142"/>
    </row>
    <row r="129" spans="1:35" s="140" customFormat="1" hidden="1" x14ac:dyDescent="0.35">
      <c r="A129" s="150">
        <v>123</v>
      </c>
      <c r="B129" s="130" t="str">
        <f t="shared" si="8"/>
        <v/>
      </c>
      <c r="C129" s="131">
        <f t="shared" si="9"/>
        <v>3</v>
      </c>
      <c r="D129" s="96"/>
      <c r="E129" s="132" t="str">
        <f t="shared" si="10"/>
        <v/>
      </c>
      <c r="F129" s="153">
        <f t="shared" si="11"/>
        <v>0</v>
      </c>
      <c r="G129" s="152"/>
      <c r="H129" s="152"/>
      <c r="I129" s="154"/>
      <c r="J129" s="152"/>
      <c r="K129" s="152"/>
      <c r="L129" s="152"/>
      <c r="M129" s="152"/>
      <c r="N129" s="134" t="str">
        <f>IFERROR(IF(VLOOKUP(A129,Weightings!A:Y,25,FALSE)=0,"",VLOOKUP(A129,Weightings!A:Y,25,FALSE)),"")</f>
        <v/>
      </c>
      <c r="O129" s="134" t="str">
        <f>IFERROR(VLOOKUP(AH129,detail_maturity_score,3,FALSE)*VLOOKUP(A129,Weightings!A:Y,23,FALSE),"")</f>
        <v/>
      </c>
      <c r="P129" s="135"/>
      <c r="Q129" s="135"/>
      <c r="R129" s="131"/>
      <c r="S129" s="131"/>
      <c r="T129" s="131"/>
      <c r="U129" s="131"/>
      <c r="V129" s="131"/>
      <c r="W129" s="131"/>
      <c r="X129" s="131"/>
      <c r="Y129" s="131"/>
      <c r="Z129" s="136"/>
      <c r="AA129" s="131"/>
      <c r="AB129" s="131"/>
      <c r="AC129" s="137"/>
      <c r="AD129" s="138">
        <f t="shared" si="12"/>
        <v>0</v>
      </c>
      <c r="AE129" s="138">
        <f t="shared" si="13"/>
        <v>0</v>
      </c>
      <c r="AF129" s="138" t="str">
        <f t="shared" si="14"/>
        <v>D</v>
      </c>
      <c r="AG129" s="139">
        <f t="shared" si="15"/>
        <v>3</v>
      </c>
      <c r="AH129" s="139">
        <v>1</v>
      </c>
      <c r="AI129" s="142"/>
    </row>
    <row r="130" spans="1:35" s="140" customFormat="1" hidden="1" x14ac:dyDescent="0.35">
      <c r="A130" s="150">
        <v>124</v>
      </c>
      <c r="B130" s="130" t="str">
        <f t="shared" si="8"/>
        <v/>
      </c>
      <c r="C130" s="131">
        <f t="shared" si="9"/>
        <v>3</v>
      </c>
      <c r="D130" s="96"/>
      <c r="E130" s="132" t="str">
        <f t="shared" si="10"/>
        <v/>
      </c>
      <c r="F130" s="153">
        <f t="shared" si="11"/>
        <v>0</v>
      </c>
      <c r="G130" s="152"/>
      <c r="H130" s="152"/>
      <c r="I130" s="154"/>
      <c r="J130" s="152"/>
      <c r="K130" s="152"/>
      <c r="L130" s="152"/>
      <c r="M130" s="152"/>
      <c r="N130" s="134" t="str">
        <f>IFERROR(IF(VLOOKUP(A130,Weightings!A:Y,25,FALSE)=0,"",VLOOKUP(A130,Weightings!A:Y,25,FALSE)),"")</f>
        <v/>
      </c>
      <c r="O130" s="134" t="str">
        <f>IFERROR(VLOOKUP(AH130,detail_maturity_score,3,FALSE)*VLOOKUP(A130,Weightings!A:Y,23,FALSE),"")</f>
        <v/>
      </c>
      <c r="P130" s="135"/>
      <c r="Q130" s="135"/>
      <c r="R130" s="131"/>
      <c r="S130" s="131"/>
      <c r="T130" s="131"/>
      <c r="U130" s="131"/>
      <c r="V130" s="131"/>
      <c r="W130" s="131"/>
      <c r="X130" s="131"/>
      <c r="Y130" s="131"/>
      <c r="Z130" s="136"/>
      <c r="AA130" s="131"/>
      <c r="AB130" s="131"/>
      <c r="AC130" s="137"/>
      <c r="AD130" s="138">
        <f t="shared" si="12"/>
        <v>0</v>
      </c>
      <c r="AE130" s="138">
        <f t="shared" si="13"/>
        <v>0</v>
      </c>
      <c r="AF130" s="138" t="str">
        <f t="shared" si="14"/>
        <v>D</v>
      </c>
      <c r="AG130" s="139">
        <f t="shared" si="15"/>
        <v>3</v>
      </c>
      <c r="AH130" s="139">
        <v>1</v>
      </c>
      <c r="AI130" s="142"/>
    </row>
    <row r="131" spans="1:35" s="140" customFormat="1" hidden="1" x14ac:dyDescent="0.35">
      <c r="A131" s="150">
        <v>125</v>
      </c>
      <c r="B131" s="130" t="str">
        <f t="shared" si="8"/>
        <v/>
      </c>
      <c r="C131" s="131">
        <f t="shared" si="9"/>
        <v>3</v>
      </c>
      <c r="D131" s="96"/>
      <c r="E131" s="132" t="str">
        <f t="shared" si="10"/>
        <v/>
      </c>
      <c r="F131" s="151">
        <f t="shared" si="11"/>
        <v>0</v>
      </c>
      <c r="G131" s="152"/>
      <c r="H131" s="152"/>
      <c r="I131" s="152"/>
      <c r="J131" s="152"/>
      <c r="K131" s="152"/>
      <c r="L131" s="152"/>
      <c r="M131" s="152"/>
      <c r="N131" s="134" t="str">
        <f>IFERROR(IF(VLOOKUP(A131,Weightings!A:Y,25,FALSE)=0,"",VLOOKUP(A131,Weightings!A:Y,25,FALSE)),"")</f>
        <v/>
      </c>
      <c r="O131" s="134" t="str">
        <f>IFERROR(VLOOKUP(AH131,detail_maturity_score,3,FALSE)*VLOOKUP(A131,Weightings!A:Y,23,FALSE),"")</f>
        <v/>
      </c>
      <c r="P131" s="135"/>
      <c r="Q131" s="135"/>
      <c r="R131" s="131"/>
      <c r="S131" s="131"/>
      <c r="T131" s="131"/>
      <c r="U131" s="131"/>
      <c r="V131" s="131"/>
      <c r="W131" s="131"/>
      <c r="X131" s="131"/>
      <c r="Y131" s="131"/>
      <c r="Z131" s="136"/>
      <c r="AA131" s="131"/>
      <c r="AB131" s="131"/>
      <c r="AC131" s="137"/>
      <c r="AD131" s="138">
        <f t="shared" si="12"/>
        <v>0</v>
      </c>
      <c r="AE131" s="138">
        <f t="shared" si="13"/>
        <v>0</v>
      </c>
      <c r="AF131" s="138" t="str">
        <f t="shared" si="14"/>
        <v>D</v>
      </c>
      <c r="AG131" s="139">
        <f t="shared" si="15"/>
        <v>3</v>
      </c>
      <c r="AH131"/>
      <c r="AI131" s="142"/>
    </row>
    <row r="132" spans="1:35" s="140" customFormat="1" hidden="1" x14ac:dyDescent="0.35">
      <c r="A132" s="150">
        <v>126</v>
      </c>
      <c r="B132" s="130" t="str">
        <f t="shared" si="8"/>
        <v/>
      </c>
      <c r="C132" s="131">
        <f t="shared" si="9"/>
        <v>3</v>
      </c>
      <c r="D132" s="96"/>
      <c r="E132" s="132" t="str">
        <f t="shared" si="10"/>
        <v/>
      </c>
      <c r="F132" s="153">
        <f t="shared" si="11"/>
        <v>0</v>
      </c>
      <c r="G132" s="152"/>
      <c r="H132" s="152"/>
      <c r="I132" s="154"/>
      <c r="J132" s="152"/>
      <c r="K132" s="152"/>
      <c r="L132" s="152"/>
      <c r="M132" s="152"/>
      <c r="N132" s="134" t="str">
        <f>IFERROR(IF(VLOOKUP(A132,Weightings!A:Y,25,FALSE)=0,"",VLOOKUP(A132,Weightings!A:Y,25,FALSE)),"")</f>
        <v/>
      </c>
      <c r="O132" s="134" t="str">
        <f>IFERROR(VLOOKUP(AH132,detail_maturity_score,3,FALSE)*VLOOKUP(A132,Weightings!A:Y,23,FALSE),"")</f>
        <v/>
      </c>
      <c r="P132" s="135"/>
      <c r="Q132" s="135"/>
      <c r="R132" s="131"/>
      <c r="S132" s="131"/>
      <c r="T132" s="131"/>
      <c r="U132" s="131"/>
      <c r="V132" s="131"/>
      <c r="W132" s="131"/>
      <c r="X132" s="131"/>
      <c r="Y132" s="131"/>
      <c r="Z132" s="136"/>
      <c r="AA132" s="131"/>
      <c r="AB132" s="131"/>
      <c r="AC132" s="137"/>
      <c r="AD132" s="138">
        <f t="shared" si="12"/>
        <v>0</v>
      </c>
      <c r="AE132" s="138">
        <f t="shared" si="13"/>
        <v>0</v>
      </c>
      <c r="AF132" s="138" t="str">
        <f t="shared" si="14"/>
        <v>D</v>
      </c>
      <c r="AG132" s="139">
        <f t="shared" si="15"/>
        <v>3</v>
      </c>
      <c r="AH132" s="139">
        <v>1</v>
      </c>
      <c r="AI132" s="142"/>
    </row>
    <row r="133" spans="1:35" s="140" customFormat="1" hidden="1" x14ac:dyDescent="0.35">
      <c r="A133" s="150">
        <v>127</v>
      </c>
      <c r="B133" s="130" t="str">
        <f t="shared" si="8"/>
        <v/>
      </c>
      <c r="C133" s="131">
        <f t="shared" si="9"/>
        <v>3</v>
      </c>
      <c r="D133" s="96"/>
      <c r="E133" s="132" t="str">
        <f t="shared" si="10"/>
        <v/>
      </c>
      <c r="F133" s="153">
        <f t="shared" si="11"/>
        <v>0</v>
      </c>
      <c r="G133" s="152"/>
      <c r="H133" s="152"/>
      <c r="I133" s="154"/>
      <c r="J133" s="152"/>
      <c r="K133" s="152"/>
      <c r="L133" s="152"/>
      <c r="M133" s="152"/>
      <c r="N133" s="134" t="str">
        <f>IFERROR(IF(VLOOKUP(A133,Weightings!A:Y,25,FALSE)=0,"",VLOOKUP(A133,Weightings!A:Y,25,FALSE)),"")</f>
        <v/>
      </c>
      <c r="O133" s="134" t="str">
        <f>IFERROR(VLOOKUP(AH133,detail_maturity_score,3,FALSE)*VLOOKUP(A133,Weightings!A:Y,23,FALSE),"")</f>
        <v/>
      </c>
      <c r="P133" s="135"/>
      <c r="Q133" s="135"/>
      <c r="R133" s="131"/>
      <c r="S133" s="131"/>
      <c r="T133" s="131"/>
      <c r="U133" s="131"/>
      <c r="V133" s="131"/>
      <c r="W133" s="131"/>
      <c r="X133" s="131"/>
      <c r="Y133" s="131"/>
      <c r="Z133" s="136"/>
      <c r="AA133" s="131"/>
      <c r="AB133" s="131"/>
      <c r="AC133" s="137"/>
      <c r="AD133" s="138">
        <f t="shared" si="12"/>
        <v>0</v>
      </c>
      <c r="AE133" s="138">
        <f t="shared" si="13"/>
        <v>0</v>
      </c>
      <c r="AF133" s="138" t="str">
        <f t="shared" si="14"/>
        <v>D</v>
      </c>
      <c r="AG133" s="139">
        <f t="shared" si="15"/>
        <v>3</v>
      </c>
      <c r="AH133" s="139">
        <v>1</v>
      </c>
      <c r="AI133" s="142"/>
    </row>
    <row r="134" spans="1:35" s="140" customFormat="1" hidden="1" x14ac:dyDescent="0.35">
      <c r="A134" s="150">
        <v>128</v>
      </c>
      <c r="B134" s="130" t="str">
        <f t="shared" si="8"/>
        <v/>
      </c>
      <c r="C134" s="131">
        <f t="shared" si="9"/>
        <v>3</v>
      </c>
      <c r="D134" s="96"/>
      <c r="E134" s="132" t="str">
        <f t="shared" si="10"/>
        <v/>
      </c>
      <c r="F134" s="153">
        <f t="shared" si="11"/>
        <v>0</v>
      </c>
      <c r="G134" s="152"/>
      <c r="H134" s="152"/>
      <c r="I134" s="154"/>
      <c r="J134" s="152"/>
      <c r="K134" s="152"/>
      <c r="L134" s="152"/>
      <c r="M134" s="152"/>
      <c r="N134" s="134" t="str">
        <f>IFERROR(IF(VLOOKUP(A134,Weightings!A:Y,25,FALSE)=0,"",VLOOKUP(A134,Weightings!A:Y,25,FALSE)),"")</f>
        <v/>
      </c>
      <c r="O134" s="134" t="str">
        <f>IFERROR(VLOOKUP(AH134,detail_maturity_score,3,FALSE)*VLOOKUP(A134,Weightings!A:Y,23,FALSE),"")</f>
        <v/>
      </c>
      <c r="P134" s="135"/>
      <c r="Q134" s="135"/>
      <c r="R134" s="131"/>
      <c r="S134" s="131"/>
      <c r="T134" s="131"/>
      <c r="U134" s="131"/>
      <c r="V134" s="131"/>
      <c r="W134" s="131"/>
      <c r="X134" s="131"/>
      <c r="Y134" s="131"/>
      <c r="Z134" s="136"/>
      <c r="AA134" s="131"/>
      <c r="AB134" s="131"/>
      <c r="AC134" s="137"/>
      <c r="AD134" s="138">
        <f t="shared" si="12"/>
        <v>0</v>
      </c>
      <c r="AE134" s="138">
        <f t="shared" si="13"/>
        <v>0</v>
      </c>
      <c r="AF134" s="138" t="str">
        <f t="shared" si="14"/>
        <v>D</v>
      </c>
      <c r="AG134" s="139">
        <f t="shared" si="15"/>
        <v>3</v>
      </c>
      <c r="AH134" s="139">
        <v>1</v>
      </c>
      <c r="AI134" s="142"/>
    </row>
    <row r="135" spans="1:35" s="140" customFormat="1" hidden="1" x14ac:dyDescent="0.35">
      <c r="A135" s="150">
        <v>129</v>
      </c>
      <c r="B135" s="130" t="str">
        <f t="shared" si="8"/>
        <v/>
      </c>
      <c r="C135" s="131">
        <f t="shared" si="9"/>
        <v>3</v>
      </c>
      <c r="D135" s="96"/>
      <c r="E135" s="132" t="str">
        <f t="shared" si="10"/>
        <v/>
      </c>
      <c r="F135" s="153">
        <f t="shared" si="11"/>
        <v>0</v>
      </c>
      <c r="G135" s="152"/>
      <c r="H135" s="152"/>
      <c r="I135" s="154"/>
      <c r="J135" s="152"/>
      <c r="K135" s="152"/>
      <c r="L135" s="152"/>
      <c r="M135" s="152"/>
      <c r="N135" s="134" t="str">
        <f>IFERROR(IF(VLOOKUP(A135,Weightings!A:Y,25,FALSE)=0,"",VLOOKUP(A135,Weightings!A:Y,25,FALSE)),"")</f>
        <v/>
      </c>
      <c r="O135" s="134" t="str">
        <f>IFERROR(VLOOKUP(AH135,detail_maturity_score,3,FALSE)*VLOOKUP(A135,Weightings!A:Y,23,FALSE),"")</f>
        <v/>
      </c>
      <c r="P135" s="135"/>
      <c r="Q135" s="135"/>
      <c r="R135" s="131"/>
      <c r="S135" s="131"/>
      <c r="T135" s="131"/>
      <c r="U135" s="131"/>
      <c r="V135" s="131"/>
      <c r="W135" s="131"/>
      <c r="X135" s="131"/>
      <c r="Y135" s="131"/>
      <c r="Z135" s="136"/>
      <c r="AA135" s="131"/>
      <c r="AB135" s="131"/>
      <c r="AC135" s="137"/>
      <c r="AD135" s="138">
        <f t="shared" si="12"/>
        <v>0</v>
      </c>
      <c r="AE135" s="138">
        <f t="shared" si="13"/>
        <v>0</v>
      </c>
      <c r="AF135" s="138" t="str">
        <f t="shared" si="14"/>
        <v>D</v>
      </c>
      <c r="AG135" s="139">
        <f t="shared" si="15"/>
        <v>3</v>
      </c>
      <c r="AH135" s="139">
        <v>1</v>
      </c>
      <c r="AI135" s="142"/>
    </row>
    <row r="136" spans="1:35" s="140" customFormat="1" ht="30" hidden="1" customHeight="1" x14ac:dyDescent="0.35">
      <c r="A136" s="150">
        <v>130</v>
      </c>
      <c r="B136" s="130" t="str">
        <f t="shared" ref="B136:B199" si="16">VLOOKUP(A136,contentrefmockup,2,FALSE)</f>
        <v/>
      </c>
      <c r="C136" s="131">
        <f t="shared" ref="C136:C199" si="17">VLOOKUP(A136,contentrefmockup,15,FALSE)</f>
        <v>3</v>
      </c>
      <c r="D136" s="96"/>
      <c r="E136" s="132" t="str">
        <f t="shared" ref="E136:E199" si="18">IF(C136=1,"Phase "&amp;B136,IF(C136=2,"Step "&amp;VLOOKUP(A136,contentrefmockup,4,FALSE),B136))</f>
        <v/>
      </c>
      <c r="F136" s="153">
        <f t="shared" ref="F136:F199" si="19">VLOOKUP(A136,contentrefmockup,7,FALSE)</f>
        <v>0</v>
      </c>
      <c r="G136" s="152"/>
      <c r="H136" s="152"/>
      <c r="I136" s="154"/>
      <c r="J136" s="152"/>
      <c r="K136" s="152"/>
      <c r="L136" s="152"/>
      <c r="M136" s="152"/>
      <c r="N136" s="134" t="str">
        <f>IFERROR(IF(VLOOKUP(A136,Weightings!A:Y,25,FALSE)=0,"",VLOOKUP(A136,Weightings!A:Y,25,FALSE)),"")</f>
        <v/>
      </c>
      <c r="O136" s="134" t="str">
        <f>IFERROR(VLOOKUP(AH136,detail_maturity_score,3,FALSE)*VLOOKUP(A136,Weightings!A:Y,23,FALSE),"")</f>
        <v/>
      </c>
      <c r="P136" s="135"/>
      <c r="Q136" s="135"/>
      <c r="R136" s="131"/>
      <c r="S136" s="131"/>
      <c r="T136" s="131"/>
      <c r="U136" s="131"/>
      <c r="V136" s="131"/>
      <c r="W136" s="131"/>
      <c r="X136" s="131"/>
      <c r="Y136" s="131"/>
      <c r="Z136" s="136"/>
      <c r="AA136" s="131"/>
      <c r="AB136" s="131"/>
      <c r="AC136" s="137"/>
      <c r="AD136" s="138">
        <f t="shared" ref="AD136:AD199" si="20">VLOOKUP($A136,contentrefmockup,26,FALSE)</f>
        <v>0</v>
      </c>
      <c r="AE136" s="138">
        <f t="shared" ref="AE136:AE199" si="21">VLOOKUP($A136,contentrefmockup,27,FALSE)</f>
        <v>0</v>
      </c>
      <c r="AF136" s="138" t="str">
        <f t="shared" ref="AF136:AF199" si="22">VLOOKUP($A136,contentrefmockup,28,FALSE)</f>
        <v>D</v>
      </c>
      <c r="AG136" s="139">
        <f t="shared" ref="AG136:AG199" si="23">IF(AD136="S",1,IF(AE136="I",2,IF(AF136="D",3,4)))</f>
        <v>3</v>
      </c>
      <c r="AH136" s="139">
        <v>1</v>
      </c>
      <c r="AI136" s="142"/>
    </row>
    <row r="137" spans="1:35" s="140" customFormat="1" ht="30" hidden="1" customHeight="1" x14ac:dyDescent="0.35">
      <c r="A137" s="150">
        <v>131</v>
      </c>
      <c r="B137" s="130" t="str">
        <f t="shared" si="16"/>
        <v/>
      </c>
      <c r="C137" s="131">
        <f t="shared" si="17"/>
        <v>3</v>
      </c>
      <c r="D137" s="96"/>
      <c r="E137" s="132" t="str">
        <f t="shared" si="18"/>
        <v/>
      </c>
      <c r="F137" s="133">
        <f t="shared" si="19"/>
        <v>0</v>
      </c>
      <c r="G137" s="152"/>
      <c r="H137" s="152"/>
      <c r="I137" s="152"/>
      <c r="J137" s="152"/>
      <c r="K137" s="152"/>
      <c r="L137" s="152"/>
      <c r="M137" s="152"/>
      <c r="N137" s="134" t="str">
        <f>IFERROR(IF(VLOOKUP(A137,Weightings!A:Y,25,FALSE)=0,"",VLOOKUP(A137,Weightings!A:Y,25,FALSE)),"")</f>
        <v/>
      </c>
      <c r="O137" s="134" t="str">
        <f>IFERROR(VLOOKUP(AH137,detail_maturity_score,3,FALSE)*VLOOKUP(A137,Weightings!A:Y,23,FALSE),"")</f>
        <v/>
      </c>
      <c r="P137" s="135"/>
      <c r="Q137" s="135"/>
      <c r="R137" s="131"/>
      <c r="S137" s="131"/>
      <c r="T137" s="131"/>
      <c r="U137" s="131"/>
      <c r="V137" s="131"/>
      <c r="W137" s="131"/>
      <c r="X137" s="131"/>
      <c r="Y137" s="131"/>
      <c r="Z137" s="136"/>
      <c r="AA137" s="131"/>
      <c r="AB137" s="131"/>
      <c r="AC137" s="137"/>
      <c r="AD137" s="138">
        <f t="shared" si="20"/>
        <v>0</v>
      </c>
      <c r="AE137" s="138">
        <f t="shared" si="21"/>
        <v>0</v>
      </c>
      <c r="AF137" s="138" t="str">
        <f t="shared" si="22"/>
        <v>D</v>
      </c>
      <c r="AG137" s="139">
        <f t="shared" si="23"/>
        <v>3</v>
      </c>
      <c r="AH137"/>
      <c r="AI137" s="142"/>
    </row>
    <row r="138" spans="1:35" s="140" customFormat="1" ht="30" hidden="1" customHeight="1" x14ac:dyDescent="0.35">
      <c r="A138" s="150">
        <v>132</v>
      </c>
      <c r="B138" s="130" t="str">
        <f t="shared" si="16"/>
        <v/>
      </c>
      <c r="C138" s="131">
        <f t="shared" si="17"/>
        <v>3</v>
      </c>
      <c r="D138" s="96"/>
      <c r="E138" s="132" t="str">
        <f t="shared" si="18"/>
        <v/>
      </c>
      <c r="F138" s="141">
        <f t="shared" si="19"/>
        <v>0</v>
      </c>
      <c r="G138" s="152"/>
      <c r="H138" s="152"/>
      <c r="I138" s="154"/>
      <c r="J138" s="152"/>
      <c r="K138" s="152"/>
      <c r="L138" s="152"/>
      <c r="M138" s="152"/>
      <c r="N138" s="134" t="str">
        <f>IFERROR(IF(VLOOKUP(A138,Weightings!A:Y,25,FALSE)=0,"",VLOOKUP(A138,Weightings!A:Y,25,FALSE)),"")</f>
        <v/>
      </c>
      <c r="O138" s="134" t="str">
        <f>IFERROR(VLOOKUP(AH138,detail_maturity_score,3,FALSE)*VLOOKUP(A138,Weightings!A:Y,23,FALSE),"")</f>
        <v/>
      </c>
      <c r="P138" s="135"/>
      <c r="Q138" s="135"/>
      <c r="R138" s="131"/>
      <c r="S138" s="131"/>
      <c r="T138" s="131"/>
      <c r="U138" s="131"/>
      <c r="V138" s="131"/>
      <c r="W138" s="131"/>
      <c r="X138" s="131"/>
      <c r="Y138" s="131"/>
      <c r="Z138" s="136"/>
      <c r="AA138" s="131"/>
      <c r="AB138" s="131"/>
      <c r="AC138" s="137"/>
      <c r="AD138" s="138">
        <f t="shared" si="20"/>
        <v>0</v>
      </c>
      <c r="AE138" s="138">
        <f t="shared" si="21"/>
        <v>0</v>
      </c>
      <c r="AF138" s="138" t="str">
        <f t="shared" si="22"/>
        <v>D</v>
      </c>
      <c r="AG138" s="139">
        <f t="shared" si="23"/>
        <v>3</v>
      </c>
      <c r="AH138" s="139">
        <v>1</v>
      </c>
      <c r="AI138" s="142"/>
    </row>
    <row r="139" spans="1:35" s="140" customFormat="1" hidden="1" x14ac:dyDescent="0.35">
      <c r="A139" s="150">
        <v>133</v>
      </c>
      <c r="B139" s="130" t="str">
        <f t="shared" si="16"/>
        <v/>
      </c>
      <c r="C139" s="131">
        <f t="shared" si="17"/>
        <v>3</v>
      </c>
      <c r="D139" s="96"/>
      <c r="E139" s="132" t="str">
        <f t="shared" si="18"/>
        <v/>
      </c>
      <c r="F139" s="141">
        <f t="shared" si="19"/>
        <v>0</v>
      </c>
      <c r="G139" s="152"/>
      <c r="H139" s="152"/>
      <c r="I139" s="154"/>
      <c r="J139" s="152"/>
      <c r="K139" s="152"/>
      <c r="L139" s="152"/>
      <c r="M139" s="152"/>
      <c r="N139" s="134" t="str">
        <f>IFERROR(IF(VLOOKUP(A139,Weightings!A:Y,25,FALSE)=0,"",VLOOKUP(A139,Weightings!A:Y,25,FALSE)),"")</f>
        <v/>
      </c>
      <c r="O139" s="134" t="str">
        <f>IFERROR(VLOOKUP(AH139,detail_maturity_score,3,FALSE)*VLOOKUP(A139,Weightings!A:Y,23,FALSE),"")</f>
        <v/>
      </c>
      <c r="P139" s="135"/>
      <c r="Q139" s="135"/>
      <c r="R139" s="131"/>
      <c r="S139" s="131"/>
      <c r="T139" s="131"/>
      <c r="U139" s="131"/>
      <c r="V139" s="131"/>
      <c r="W139" s="131"/>
      <c r="X139" s="131"/>
      <c r="Y139" s="131"/>
      <c r="Z139" s="136"/>
      <c r="AA139" s="131"/>
      <c r="AB139" s="131"/>
      <c r="AC139" s="137"/>
      <c r="AD139" s="138">
        <f t="shared" si="20"/>
        <v>0</v>
      </c>
      <c r="AE139" s="138">
        <f t="shared" si="21"/>
        <v>0</v>
      </c>
      <c r="AF139" s="138" t="str">
        <f t="shared" si="22"/>
        <v>D</v>
      </c>
      <c r="AG139" s="139">
        <f t="shared" si="23"/>
        <v>3</v>
      </c>
      <c r="AH139" s="139">
        <v>1</v>
      </c>
      <c r="AI139" s="142"/>
    </row>
    <row r="140" spans="1:35" s="140" customFormat="1" ht="30" hidden="1" customHeight="1" x14ac:dyDescent="0.35">
      <c r="A140" s="150">
        <v>134</v>
      </c>
      <c r="B140" s="130" t="str">
        <f t="shared" si="16"/>
        <v/>
      </c>
      <c r="C140" s="131">
        <f t="shared" si="17"/>
        <v>3</v>
      </c>
      <c r="D140" s="96"/>
      <c r="E140" s="132" t="str">
        <f t="shared" si="18"/>
        <v/>
      </c>
      <c r="F140" s="141">
        <f t="shared" si="19"/>
        <v>0</v>
      </c>
      <c r="G140" s="152"/>
      <c r="H140" s="152"/>
      <c r="I140" s="154"/>
      <c r="J140" s="152"/>
      <c r="K140" s="152"/>
      <c r="L140" s="152"/>
      <c r="M140" s="152"/>
      <c r="N140" s="134" t="str">
        <f>IFERROR(IF(VLOOKUP(A140,Weightings!A:Y,25,FALSE)=0,"",VLOOKUP(A140,Weightings!A:Y,25,FALSE)),"")</f>
        <v/>
      </c>
      <c r="O140" s="134" t="str">
        <f>IFERROR(VLOOKUP(AH140,detail_maturity_score,3,FALSE)*VLOOKUP(A140,Weightings!A:Y,23,FALSE),"")</f>
        <v/>
      </c>
      <c r="P140" s="135"/>
      <c r="Q140" s="135"/>
      <c r="R140" s="131"/>
      <c r="S140" s="131"/>
      <c r="T140" s="131"/>
      <c r="U140" s="131"/>
      <c r="V140" s="131"/>
      <c r="W140" s="131"/>
      <c r="X140" s="131"/>
      <c r="Y140" s="131"/>
      <c r="Z140" s="136"/>
      <c r="AA140" s="131"/>
      <c r="AB140" s="131"/>
      <c r="AC140" s="137"/>
      <c r="AD140" s="138">
        <f t="shared" si="20"/>
        <v>0</v>
      </c>
      <c r="AE140" s="138">
        <f t="shared" si="21"/>
        <v>0</v>
      </c>
      <c r="AF140" s="138" t="str">
        <f t="shared" si="22"/>
        <v>D</v>
      </c>
      <c r="AG140" s="139">
        <f t="shared" si="23"/>
        <v>3</v>
      </c>
      <c r="AH140" s="139">
        <v>1</v>
      </c>
      <c r="AI140" s="142"/>
    </row>
    <row r="141" spans="1:35" s="140" customFormat="1" hidden="1" x14ac:dyDescent="0.35">
      <c r="A141" s="150">
        <v>135</v>
      </c>
      <c r="B141" s="130" t="str">
        <f t="shared" si="16"/>
        <v/>
      </c>
      <c r="C141" s="131">
        <f t="shared" si="17"/>
        <v>3</v>
      </c>
      <c r="D141" s="96"/>
      <c r="E141" s="132" t="str">
        <f t="shared" si="18"/>
        <v/>
      </c>
      <c r="F141" s="141">
        <f t="shared" si="19"/>
        <v>0</v>
      </c>
      <c r="G141" s="152"/>
      <c r="H141" s="152"/>
      <c r="I141" s="154"/>
      <c r="J141" s="152"/>
      <c r="K141" s="152"/>
      <c r="L141" s="152"/>
      <c r="M141" s="152"/>
      <c r="N141" s="134" t="str">
        <f>IFERROR(IF(VLOOKUP(A141,Weightings!A:Y,25,FALSE)=0,"",VLOOKUP(A141,Weightings!A:Y,25,FALSE)),"")</f>
        <v/>
      </c>
      <c r="O141" s="134" t="str">
        <f>IFERROR(VLOOKUP(AH141,detail_maturity_score,3,FALSE)*VLOOKUP(A141,Weightings!A:Y,23,FALSE),"")</f>
        <v/>
      </c>
      <c r="P141" s="135"/>
      <c r="Q141" s="135"/>
      <c r="R141" s="131"/>
      <c r="S141" s="131"/>
      <c r="T141" s="131"/>
      <c r="U141" s="131"/>
      <c r="V141" s="131"/>
      <c r="W141" s="131"/>
      <c r="X141" s="131"/>
      <c r="Y141" s="131"/>
      <c r="Z141" s="136"/>
      <c r="AA141" s="131"/>
      <c r="AB141" s="131"/>
      <c r="AC141" s="137"/>
      <c r="AD141" s="138">
        <f t="shared" si="20"/>
        <v>0</v>
      </c>
      <c r="AE141" s="138">
        <f t="shared" si="21"/>
        <v>0</v>
      </c>
      <c r="AF141" s="138" t="str">
        <f t="shared" si="22"/>
        <v>D</v>
      </c>
      <c r="AG141" s="139">
        <f t="shared" si="23"/>
        <v>3</v>
      </c>
      <c r="AH141" s="139">
        <v>1</v>
      </c>
      <c r="AI141" s="142"/>
    </row>
    <row r="142" spans="1:35" s="140" customFormat="1" ht="30" hidden="1" customHeight="1" x14ac:dyDescent="0.35">
      <c r="A142" s="150">
        <v>136</v>
      </c>
      <c r="B142" s="130" t="str">
        <f t="shared" si="16"/>
        <v/>
      </c>
      <c r="C142" s="131">
        <f t="shared" si="17"/>
        <v>3</v>
      </c>
      <c r="D142" s="96"/>
      <c r="E142" s="132" t="str">
        <f t="shared" si="18"/>
        <v/>
      </c>
      <c r="F142" s="141">
        <f t="shared" si="19"/>
        <v>0</v>
      </c>
      <c r="G142" s="152"/>
      <c r="H142" s="152"/>
      <c r="I142" s="154"/>
      <c r="J142" s="152"/>
      <c r="K142" s="152"/>
      <c r="L142" s="152"/>
      <c r="M142" s="152"/>
      <c r="N142" s="134" t="str">
        <f>IFERROR(IF(VLOOKUP(A142,Weightings!A:Y,25,FALSE)=0,"",VLOOKUP(A142,Weightings!A:Y,25,FALSE)),"")</f>
        <v/>
      </c>
      <c r="O142" s="134" t="str">
        <f>IFERROR(VLOOKUP(AH142,detail_maturity_score,3,FALSE)*VLOOKUP(A142,Weightings!A:Y,23,FALSE),"")</f>
        <v/>
      </c>
      <c r="P142" s="135"/>
      <c r="Q142" s="135"/>
      <c r="R142" s="131"/>
      <c r="S142" s="131"/>
      <c r="T142" s="131"/>
      <c r="U142" s="131"/>
      <c r="V142" s="131"/>
      <c r="W142" s="131"/>
      <c r="X142" s="131"/>
      <c r="Y142" s="131"/>
      <c r="Z142" s="136"/>
      <c r="AA142" s="131"/>
      <c r="AB142" s="131"/>
      <c r="AC142" s="137"/>
      <c r="AD142" s="138">
        <f t="shared" si="20"/>
        <v>0</v>
      </c>
      <c r="AE142" s="138">
        <f t="shared" si="21"/>
        <v>0</v>
      </c>
      <c r="AF142" s="138" t="str">
        <f t="shared" si="22"/>
        <v>D</v>
      </c>
      <c r="AG142" s="139">
        <f t="shared" si="23"/>
        <v>3</v>
      </c>
      <c r="AH142" s="139">
        <v>1</v>
      </c>
      <c r="AI142" s="142"/>
    </row>
    <row r="143" spans="1:35" s="140" customFormat="1" hidden="1" x14ac:dyDescent="0.35">
      <c r="A143" s="150">
        <v>137</v>
      </c>
      <c r="B143" s="130" t="str">
        <f t="shared" si="16"/>
        <v/>
      </c>
      <c r="C143" s="131">
        <f t="shared" si="17"/>
        <v>3</v>
      </c>
      <c r="D143" s="96"/>
      <c r="E143" s="132" t="str">
        <f t="shared" si="18"/>
        <v/>
      </c>
      <c r="F143" s="141">
        <f t="shared" si="19"/>
        <v>0</v>
      </c>
      <c r="G143" s="152"/>
      <c r="H143" s="152"/>
      <c r="I143" s="154"/>
      <c r="J143" s="152"/>
      <c r="K143" s="152"/>
      <c r="L143" s="152"/>
      <c r="M143" s="152"/>
      <c r="N143" s="134" t="str">
        <f>IFERROR(IF(VLOOKUP(A143,Weightings!A:Y,25,FALSE)=0,"",VLOOKUP(A143,Weightings!A:Y,25,FALSE)),"")</f>
        <v/>
      </c>
      <c r="O143" s="134" t="str">
        <f>IFERROR(VLOOKUP(AH143,detail_maturity_score,3,FALSE)*VLOOKUP(A143,Weightings!A:Y,23,FALSE),"")</f>
        <v/>
      </c>
      <c r="P143" s="135"/>
      <c r="Q143" s="135"/>
      <c r="R143" s="131"/>
      <c r="S143" s="131"/>
      <c r="T143" s="131"/>
      <c r="U143" s="131"/>
      <c r="V143" s="131"/>
      <c r="W143" s="131"/>
      <c r="X143" s="131"/>
      <c r="Y143" s="131"/>
      <c r="Z143" s="136"/>
      <c r="AA143" s="131"/>
      <c r="AB143" s="131"/>
      <c r="AC143" s="137"/>
      <c r="AD143" s="138">
        <f t="shared" si="20"/>
        <v>0</v>
      </c>
      <c r="AE143" s="138">
        <f t="shared" si="21"/>
        <v>0</v>
      </c>
      <c r="AF143" s="138" t="str">
        <f t="shared" si="22"/>
        <v>D</v>
      </c>
      <c r="AG143" s="139">
        <f t="shared" si="23"/>
        <v>3</v>
      </c>
      <c r="AH143" s="139">
        <v>1</v>
      </c>
      <c r="AI143" s="142"/>
    </row>
    <row r="144" spans="1:35" s="140" customFormat="1" hidden="1" x14ac:dyDescent="0.35">
      <c r="A144" s="150">
        <v>138</v>
      </c>
      <c r="B144" s="130" t="str">
        <f t="shared" si="16"/>
        <v/>
      </c>
      <c r="C144" s="131">
        <f t="shared" si="17"/>
        <v>3</v>
      </c>
      <c r="D144" s="96"/>
      <c r="E144" s="132" t="str">
        <f t="shared" si="18"/>
        <v/>
      </c>
      <c r="F144" s="141">
        <f t="shared" si="19"/>
        <v>0</v>
      </c>
      <c r="G144" s="152"/>
      <c r="H144" s="152"/>
      <c r="I144" s="154"/>
      <c r="J144" s="152"/>
      <c r="K144" s="152"/>
      <c r="L144" s="152"/>
      <c r="M144" s="152"/>
      <c r="N144" s="134" t="str">
        <f>IFERROR(IF(VLOOKUP(A144,Weightings!A:Y,25,FALSE)=0,"",VLOOKUP(A144,Weightings!A:Y,25,FALSE)),"")</f>
        <v/>
      </c>
      <c r="O144" s="134" t="str">
        <f>IFERROR(VLOOKUP(AH144,detail_maturity_score,3,FALSE)*VLOOKUP(A144,Weightings!A:Y,23,FALSE),"")</f>
        <v/>
      </c>
      <c r="P144" s="135"/>
      <c r="Q144" s="135"/>
      <c r="R144" s="131"/>
      <c r="S144" s="131"/>
      <c r="T144" s="131"/>
      <c r="U144" s="131"/>
      <c r="V144" s="131"/>
      <c r="W144" s="131"/>
      <c r="X144" s="131"/>
      <c r="Y144" s="131"/>
      <c r="Z144" s="136"/>
      <c r="AA144" s="131"/>
      <c r="AB144" s="131"/>
      <c r="AC144" s="137"/>
      <c r="AD144" s="138">
        <f t="shared" si="20"/>
        <v>0</v>
      </c>
      <c r="AE144" s="138">
        <f t="shared" si="21"/>
        <v>0</v>
      </c>
      <c r="AF144" s="138" t="str">
        <f t="shared" si="22"/>
        <v>D</v>
      </c>
      <c r="AG144" s="139">
        <f t="shared" si="23"/>
        <v>3</v>
      </c>
      <c r="AH144" s="139">
        <v>1</v>
      </c>
      <c r="AI144" s="142"/>
    </row>
    <row r="145" spans="1:35" s="140" customFormat="1" ht="30" hidden="1" customHeight="1" x14ac:dyDescent="0.35">
      <c r="A145" s="150">
        <v>139</v>
      </c>
      <c r="B145" s="130" t="str">
        <f t="shared" si="16"/>
        <v/>
      </c>
      <c r="C145" s="131">
        <f t="shared" si="17"/>
        <v>3</v>
      </c>
      <c r="D145" s="96"/>
      <c r="E145" s="132" t="str">
        <f t="shared" si="18"/>
        <v/>
      </c>
      <c r="F145" s="133">
        <f t="shared" si="19"/>
        <v>0</v>
      </c>
      <c r="G145" s="152"/>
      <c r="H145" s="152"/>
      <c r="I145" s="152"/>
      <c r="J145" s="152"/>
      <c r="K145" s="152"/>
      <c r="L145" s="152"/>
      <c r="M145" s="152"/>
      <c r="N145" s="134" t="str">
        <f>IFERROR(IF(VLOOKUP(A145,Weightings!A:Y,25,FALSE)=0,"",VLOOKUP(A145,Weightings!A:Y,25,FALSE)),"")</f>
        <v/>
      </c>
      <c r="O145" s="134" t="str">
        <f>IFERROR(VLOOKUP(AH145,detail_maturity_score,3,FALSE)*VLOOKUP(A145,Weightings!A:Y,23,FALSE),"")</f>
        <v/>
      </c>
      <c r="P145" s="135"/>
      <c r="Q145" s="135"/>
      <c r="R145" s="131"/>
      <c r="S145" s="131"/>
      <c r="T145" s="131"/>
      <c r="U145" s="131"/>
      <c r="V145" s="131"/>
      <c r="W145" s="131"/>
      <c r="X145" s="131"/>
      <c r="Y145" s="131"/>
      <c r="Z145" s="136"/>
      <c r="AA145" s="131"/>
      <c r="AB145" s="131"/>
      <c r="AC145" s="137"/>
      <c r="AD145" s="138">
        <f t="shared" si="20"/>
        <v>0</v>
      </c>
      <c r="AE145" s="138">
        <f t="shared" si="21"/>
        <v>0</v>
      </c>
      <c r="AF145" s="138" t="str">
        <f t="shared" si="22"/>
        <v>D</v>
      </c>
      <c r="AG145" s="139">
        <f t="shared" si="23"/>
        <v>3</v>
      </c>
      <c r="AH145"/>
      <c r="AI145" s="142"/>
    </row>
    <row r="146" spans="1:35" s="140" customFormat="1" ht="30" hidden="1" customHeight="1" x14ac:dyDescent="0.35">
      <c r="A146" s="150">
        <v>140</v>
      </c>
      <c r="B146" s="130" t="str">
        <f t="shared" si="16"/>
        <v/>
      </c>
      <c r="C146" s="131">
        <f t="shared" si="17"/>
        <v>3</v>
      </c>
      <c r="D146" s="96"/>
      <c r="E146" s="132" t="str">
        <f t="shared" si="18"/>
        <v/>
      </c>
      <c r="F146" s="141">
        <f t="shared" si="19"/>
        <v>0</v>
      </c>
      <c r="G146" s="152"/>
      <c r="H146" s="152"/>
      <c r="I146" s="154"/>
      <c r="J146" s="152"/>
      <c r="K146" s="152"/>
      <c r="L146" s="152"/>
      <c r="M146" s="152"/>
      <c r="N146" s="134" t="str">
        <f>IFERROR(IF(VLOOKUP(A146,Weightings!A:Y,25,FALSE)=0,"",VLOOKUP(A146,Weightings!A:Y,25,FALSE)),"")</f>
        <v/>
      </c>
      <c r="O146" s="134" t="str">
        <f>IFERROR(VLOOKUP(AH146,detail_maturity_score,3,FALSE)*VLOOKUP(A146,Weightings!A:Y,23,FALSE),"")</f>
        <v/>
      </c>
      <c r="P146" s="135"/>
      <c r="Q146" s="135"/>
      <c r="R146" s="131"/>
      <c r="S146" s="131"/>
      <c r="T146" s="131"/>
      <c r="U146" s="131"/>
      <c r="V146" s="131"/>
      <c r="W146" s="131"/>
      <c r="X146" s="131"/>
      <c r="Y146" s="131"/>
      <c r="Z146" s="136"/>
      <c r="AA146" s="131"/>
      <c r="AB146" s="131"/>
      <c r="AC146" s="137"/>
      <c r="AD146" s="138">
        <f t="shared" si="20"/>
        <v>0</v>
      </c>
      <c r="AE146" s="138">
        <f t="shared" si="21"/>
        <v>0</v>
      </c>
      <c r="AF146" s="138" t="str">
        <f t="shared" si="22"/>
        <v>D</v>
      </c>
      <c r="AG146" s="139">
        <f t="shared" si="23"/>
        <v>3</v>
      </c>
      <c r="AH146" s="139">
        <v>1</v>
      </c>
      <c r="AI146" s="142"/>
    </row>
    <row r="147" spans="1:35" s="140" customFormat="1" ht="30" hidden="1" customHeight="1" x14ac:dyDescent="0.35">
      <c r="A147" s="150">
        <v>141</v>
      </c>
      <c r="B147" s="130" t="str">
        <f t="shared" si="16"/>
        <v/>
      </c>
      <c r="C147" s="131">
        <f t="shared" si="17"/>
        <v>3</v>
      </c>
      <c r="D147" s="96"/>
      <c r="E147" s="132" t="str">
        <f t="shared" si="18"/>
        <v/>
      </c>
      <c r="F147" s="141">
        <f t="shared" si="19"/>
        <v>0</v>
      </c>
      <c r="G147" s="152"/>
      <c r="H147" s="152"/>
      <c r="I147" s="154"/>
      <c r="J147" s="152"/>
      <c r="K147" s="152"/>
      <c r="L147" s="152"/>
      <c r="M147" s="152"/>
      <c r="N147" s="134" t="str">
        <f>IFERROR(IF(VLOOKUP(A147,Weightings!A:Y,25,FALSE)=0,"",VLOOKUP(A147,Weightings!A:Y,25,FALSE)),"")</f>
        <v/>
      </c>
      <c r="O147" s="134" t="str">
        <f>IFERROR(VLOOKUP(AH147,detail_maturity_score,3,FALSE)*VLOOKUP(A147,Weightings!A:Y,23,FALSE),"")</f>
        <v/>
      </c>
      <c r="P147" s="135"/>
      <c r="Q147" s="135"/>
      <c r="R147" s="131"/>
      <c r="S147" s="131"/>
      <c r="T147" s="131"/>
      <c r="U147" s="131"/>
      <c r="V147" s="131"/>
      <c r="W147" s="131"/>
      <c r="X147" s="131"/>
      <c r="Y147" s="131"/>
      <c r="Z147" s="136"/>
      <c r="AA147" s="131"/>
      <c r="AB147" s="131"/>
      <c r="AC147" s="137"/>
      <c r="AD147" s="138">
        <f t="shared" si="20"/>
        <v>0</v>
      </c>
      <c r="AE147" s="138">
        <f t="shared" si="21"/>
        <v>0</v>
      </c>
      <c r="AF147" s="138" t="str">
        <f t="shared" si="22"/>
        <v>D</v>
      </c>
      <c r="AG147" s="139">
        <f t="shared" si="23"/>
        <v>3</v>
      </c>
      <c r="AH147" s="139">
        <v>1</v>
      </c>
      <c r="AI147" s="142"/>
    </row>
    <row r="148" spans="1:35" s="140" customFormat="1" ht="30" hidden="1" customHeight="1" x14ac:dyDescent="0.35">
      <c r="A148" s="150">
        <v>142</v>
      </c>
      <c r="B148" s="130" t="str">
        <f t="shared" si="16"/>
        <v/>
      </c>
      <c r="C148" s="131">
        <f t="shared" si="17"/>
        <v>3</v>
      </c>
      <c r="D148" s="96"/>
      <c r="E148" s="132" t="str">
        <f t="shared" si="18"/>
        <v/>
      </c>
      <c r="F148" s="141">
        <f t="shared" si="19"/>
        <v>0</v>
      </c>
      <c r="G148" s="152"/>
      <c r="H148" s="152"/>
      <c r="I148" s="154"/>
      <c r="J148" s="152"/>
      <c r="K148" s="152"/>
      <c r="L148" s="152"/>
      <c r="M148" s="152"/>
      <c r="N148" s="134" t="str">
        <f>IFERROR(IF(VLOOKUP(A148,Weightings!A:Y,25,FALSE)=0,"",VLOOKUP(A148,Weightings!A:Y,25,FALSE)),"")</f>
        <v/>
      </c>
      <c r="O148" s="134" t="str">
        <f>IFERROR(VLOOKUP(AH148,detail_maturity_score,3,FALSE)*VLOOKUP(A148,Weightings!A:Y,23,FALSE),"")</f>
        <v/>
      </c>
      <c r="P148" s="135"/>
      <c r="Q148" s="135"/>
      <c r="R148" s="131"/>
      <c r="S148" s="131"/>
      <c r="T148" s="131"/>
      <c r="U148" s="131"/>
      <c r="V148" s="131"/>
      <c r="W148" s="131"/>
      <c r="X148" s="131"/>
      <c r="Y148" s="131"/>
      <c r="Z148" s="136"/>
      <c r="AA148" s="131"/>
      <c r="AB148" s="131"/>
      <c r="AC148" s="137"/>
      <c r="AD148" s="138">
        <f t="shared" si="20"/>
        <v>0</v>
      </c>
      <c r="AE148" s="138">
        <f t="shared" si="21"/>
        <v>0</v>
      </c>
      <c r="AF148" s="138" t="str">
        <f t="shared" si="22"/>
        <v>D</v>
      </c>
      <c r="AG148" s="139">
        <f t="shared" si="23"/>
        <v>3</v>
      </c>
      <c r="AH148" s="139">
        <v>1</v>
      </c>
      <c r="AI148" s="142"/>
    </row>
    <row r="149" spans="1:35" s="140" customFormat="1" ht="0.65" hidden="1" customHeight="1" x14ac:dyDescent="0.35">
      <c r="A149" s="150">
        <v>143</v>
      </c>
      <c r="B149" s="130" t="str">
        <f t="shared" si="16"/>
        <v/>
      </c>
      <c r="C149" s="131">
        <f t="shared" si="17"/>
        <v>3</v>
      </c>
      <c r="D149" s="96"/>
      <c r="E149" s="132" t="str">
        <f t="shared" si="18"/>
        <v/>
      </c>
      <c r="F149" s="141">
        <f t="shared" si="19"/>
        <v>0</v>
      </c>
      <c r="G149" s="152"/>
      <c r="H149" s="152"/>
      <c r="I149" s="154"/>
      <c r="J149" s="152"/>
      <c r="K149" s="152"/>
      <c r="L149" s="152"/>
      <c r="M149" s="152"/>
      <c r="N149" s="134" t="str">
        <f>IFERROR(IF(VLOOKUP(A149,Weightings!A:Y,25,FALSE)=0,"",VLOOKUP(A149,Weightings!A:Y,25,FALSE)),"")</f>
        <v/>
      </c>
      <c r="O149" s="134" t="str">
        <f>IFERROR(VLOOKUP(AH149,detail_maturity_score,3,FALSE)*VLOOKUP(A149,Weightings!A:Y,23,FALSE),"")</f>
        <v/>
      </c>
      <c r="P149" s="135"/>
      <c r="Q149" s="135"/>
      <c r="R149" s="131"/>
      <c r="S149" s="131"/>
      <c r="T149" s="131"/>
      <c r="U149" s="131"/>
      <c r="V149" s="131"/>
      <c r="W149" s="131"/>
      <c r="X149" s="131"/>
      <c r="Y149" s="131"/>
      <c r="Z149" s="136"/>
      <c r="AA149" s="131"/>
      <c r="AB149" s="131"/>
      <c r="AC149" s="137"/>
      <c r="AD149" s="138">
        <f t="shared" si="20"/>
        <v>0</v>
      </c>
      <c r="AE149" s="138">
        <f t="shared" si="21"/>
        <v>0</v>
      </c>
      <c r="AF149" s="138" t="str">
        <f t="shared" si="22"/>
        <v>D</v>
      </c>
      <c r="AG149" s="139">
        <f t="shared" si="23"/>
        <v>3</v>
      </c>
      <c r="AH149" s="139">
        <v>1</v>
      </c>
      <c r="AI149" s="142"/>
    </row>
    <row r="150" spans="1:35" s="140" customFormat="1" hidden="1" x14ac:dyDescent="0.35">
      <c r="A150" s="150">
        <v>144</v>
      </c>
      <c r="B150" s="130" t="str">
        <f t="shared" si="16"/>
        <v/>
      </c>
      <c r="C150" s="131">
        <f t="shared" si="17"/>
        <v>3</v>
      </c>
      <c r="D150" s="96"/>
      <c r="E150" s="132" t="str">
        <f t="shared" si="18"/>
        <v/>
      </c>
      <c r="F150" s="141">
        <f t="shared" si="19"/>
        <v>0</v>
      </c>
      <c r="G150" s="152"/>
      <c r="H150" s="152"/>
      <c r="I150" s="154"/>
      <c r="J150" s="152"/>
      <c r="K150" s="152"/>
      <c r="L150" s="152"/>
      <c r="M150" s="152"/>
      <c r="N150" s="134" t="str">
        <f>IFERROR(IF(VLOOKUP(A150,Weightings!A:Y,25,FALSE)=0,"",VLOOKUP(A150,Weightings!A:Y,25,FALSE)),"")</f>
        <v/>
      </c>
      <c r="O150" s="134" t="str">
        <f>IFERROR(VLOOKUP(AH150,detail_maturity_score,3,FALSE)*VLOOKUP(A150,Weightings!A:Y,23,FALSE),"")</f>
        <v/>
      </c>
      <c r="P150" s="135"/>
      <c r="Q150" s="135"/>
      <c r="R150" s="131"/>
      <c r="S150" s="131"/>
      <c r="T150" s="131"/>
      <c r="U150" s="131"/>
      <c r="V150" s="131"/>
      <c r="W150" s="131"/>
      <c r="X150" s="131"/>
      <c r="Y150" s="131"/>
      <c r="Z150" s="136"/>
      <c r="AA150" s="131"/>
      <c r="AB150" s="131"/>
      <c r="AC150" s="137"/>
      <c r="AD150" s="138">
        <f t="shared" si="20"/>
        <v>0</v>
      </c>
      <c r="AE150" s="138">
        <f t="shared" si="21"/>
        <v>0</v>
      </c>
      <c r="AF150" s="138" t="str">
        <f t="shared" si="22"/>
        <v>D</v>
      </c>
      <c r="AG150" s="139">
        <f t="shared" si="23"/>
        <v>3</v>
      </c>
      <c r="AH150" s="139">
        <v>1</v>
      </c>
      <c r="AI150" s="142"/>
    </row>
    <row r="151" spans="1:35" s="140" customFormat="1" hidden="1" x14ac:dyDescent="0.35">
      <c r="A151" s="150">
        <v>145</v>
      </c>
      <c r="B151" s="130" t="str">
        <f t="shared" si="16"/>
        <v/>
      </c>
      <c r="C151" s="131">
        <f t="shared" si="17"/>
        <v>3</v>
      </c>
      <c r="D151" s="96"/>
      <c r="E151" s="132" t="str">
        <f t="shared" si="18"/>
        <v/>
      </c>
      <c r="F151" s="141">
        <f t="shared" si="19"/>
        <v>0</v>
      </c>
      <c r="G151" s="152"/>
      <c r="H151" s="152"/>
      <c r="I151" s="154"/>
      <c r="J151" s="152"/>
      <c r="K151" s="152"/>
      <c r="L151" s="152"/>
      <c r="M151" s="152"/>
      <c r="N151" s="134" t="str">
        <f>IFERROR(IF(VLOOKUP(A151,Weightings!A:Y,25,FALSE)=0,"",VLOOKUP(A151,Weightings!A:Y,25,FALSE)),"")</f>
        <v/>
      </c>
      <c r="O151" s="134" t="str">
        <f>IFERROR(VLOOKUP(AH151,detail_maturity_score,3,FALSE)*VLOOKUP(A151,Weightings!A:Y,23,FALSE),"")</f>
        <v/>
      </c>
      <c r="P151" s="135"/>
      <c r="Q151" s="135"/>
      <c r="R151" s="131"/>
      <c r="S151" s="131"/>
      <c r="T151" s="131"/>
      <c r="U151" s="131"/>
      <c r="V151" s="131"/>
      <c r="W151" s="131"/>
      <c r="X151" s="131"/>
      <c r="Y151" s="131"/>
      <c r="Z151" s="136"/>
      <c r="AA151" s="131"/>
      <c r="AB151" s="131"/>
      <c r="AC151" s="137"/>
      <c r="AD151" s="138">
        <f t="shared" si="20"/>
        <v>0</v>
      </c>
      <c r="AE151" s="138">
        <f t="shared" si="21"/>
        <v>0</v>
      </c>
      <c r="AF151" s="138" t="str">
        <f t="shared" si="22"/>
        <v>D</v>
      </c>
      <c r="AG151" s="139">
        <f t="shared" si="23"/>
        <v>3</v>
      </c>
      <c r="AH151" s="139">
        <v>1</v>
      </c>
      <c r="AI151" s="142"/>
    </row>
    <row r="152" spans="1:35" s="140" customFormat="1" hidden="1" x14ac:dyDescent="0.35">
      <c r="A152" s="150">
        <v>146</v>
      </c>
      <c r="B152" s="130" t="str">
        <f t="shared" si="16"/>
        <v/>
      </c>
      <c r="C152" s="131">
        <f t="shared" si="17"/>
        <v>3</v>
      </c>
      <c r="D152" s="96"/>
      <c r="E152" s="132" t="str">
        <f t="shared" si="18"/>
        <v/>
      </c>
      <c r="F152" s="141">
        <f t="shared" si="19"/>
        <v>0</v>
      </c>
      <c r="G152" s="152"/>
      <c r="H152" s="152"/>
      <c r="I152" s="154"/>
      <c r="J152" s="152"/>
      <c r="K152" s="152"/>
      <c r="L152" s="152"/>
      <c r="M152" s="152"/>
      <c r="N152" s="134" t="str">
        <f>IFERROR(IF(VLOOKUP(A152,Weightings!A:Y,25,FALSE)=0,"",VLOOKUP(A152,Weightings!A:Y,25,FALSE)),"")</f>
        <v/>
      </c>
      <c r="O152" s="134" t="str">
        <f>IFERROR(VLOOKUP(AH152,detail_maturity_score,3,FALSE)*VLOOKUP(A152,Weightings!A:Y,23,FALSE),"")</f>
        <v/>
      </c>
      <c r="P152" s="135"/>
      <c r="Q152" s="135"/>
      <c r="R152" s="131"/>
      <c r="S152" s="131"/>
      <c r="T152" s="131"/>
      <c r="U152" s="131"/>
      <c r="V152" s="131"/>
      <c r="W152" s="131"/>
      <c r="X152" s="131"/>
      <c r="Y152" s="131"/>
      <c r="Z152" s="136"/>
      <c r="AA152" s="131"/>
      <c r="AB152" s="131"/>
      <c r="AC152" s="137"/>
      <c r="AD152" s="138">
        <f t="shared" si="20"/>
        <v>0</v>
      </c>
      <c r="AE152" s="138">
        <f t="shared" si="21"/>
        <v>0</v>
      </c>
      <c r="AF152" s="138" t="str">
        <f t="shared" si="22"/>
        <v>D</v>
      </c>
      <c r="AG152" s="139">
        <f t="shared" si="23"/>
        <v>3</v>
      </c>
      <c r="AH152" s="139">
        <v>1</v>
      </c>
      <c r="AI152" s="142"/>
    </row>
    <row r="153" spans="1:35" s="140" customFormat="1" hidden="1" x14ac:dyDescent="0.35">
      <c r="A153" s="150">
        <v>147</v>
      </c>
      <c r="B153" s="130" t="str">
        <f t="shared" si="16"/>
        <v/>
      </c>
      <c r="C153" s="131">
        <f t="shared" si="17"/>
        <v>3</v>
      </c>
      <c r="D153" s="96"/>
      <c r="E153" s="132" t="str">
        <f t="shared" si="18"/>
        <v/>
      </c>
      <c r="F153" s="153">
        <f t="shared" si="19"/>
        <v>0</v>
      </c>
      <c r="G153" s="152"/>
      <c r="H153" s="152"/>
      <c r="I153" s="154"/>
      <c r="J153" s="152"/>
      <c r="K153" s="152"/>
      <c r="L153" s="152"/>
      <c r="M153" s="152"/>
      <c r="N153" s="134" t="str">
        <f>IFERROR(IF(VLOOKUP(A153,Weightings!A:Y,25,FALSE)=0,"",VLOOKUP(A153,Weightings!A:Y,25,FALSE)),"")</f>
        <v/>
      </c>
      <c r="O153" s="134" t="str">
        <f>IFERROR(VLOOKUP(AH153,detail_maturity_score,3,FALSE)*VLOOKUP(A153,Weightings!A:Y,23,FALSE),"")</f>
        <v/>
      </c>
      <c r="P153" s="135"/>
      <c r="Q153" s="135"/>
      <c r="R153" s="131"/>
      <c r="S153" s="131"/>
      <c r="T153" s="131"/>
      <c r="U153" s="131"/>
      <c r="V153" s="131"/>
      <c r="W153" s="131"/>
      <c r="X153" s="131"/>
      <c r="Y153" s="131"/>
      <c r="Z153" s="136"/>
      <c r="AA153" s="131"/>
      <c r="AB153" s="131"/>
      <c r="AC153" s="137"/>
      <c r="AD153" s="138">
        <f t="shared" si="20"/>
        <v>0</v>
      </c>
      <c r="AE153" s="138">
        <f t="shared" si="21"/>
        <v>0</v>
      </c>
      <c r="AF153" s="138" t="str">
        <f t="shared" si="22"/>
        <v>D</v>
      </c>
      <c r="AG153" s="139">
        <f t="shared" si="23"/>
        <v>3</v>
      </c>
      <c r="AH153" s="139">
        <v>1</v>
      </c>
      <c r="AI153" s="142"/>
    </row>
    <row r="154" spans="1:35" s="140" customFormat="1" ht="30" hidden="1" customHeight="1" x14ac:dyDescent="0.35">
      <c r="A154" s="150">
        <v>148</v>
      </c>
      <c r="B154" s="130" t="str">
        <f t="shared" si="16"/>
        <v/>
      </c>
      <c r="C154" s="131">
        <f t="shared" si="17"/>
        <v>3</v>
      </c>
      <c r="D154" s="96"/>
      <c r="E154" s="132" t="str">
        <f t="shared" si="18"/>
        <v/>
      </c>
      <c r="F154" s="133">
        <f t="shared" si="19"/>
        <v>0</v>
      </c>
      <c r="G154" s="152"/>
      <c r="H154" s="152"/>
      <c r="I154" s="152"/>
      <c r="J154" s="152"/>
      <c r="K154" s="152"/>
      <c r="L154" s="152"/>
      <c r="M154" s="152"/>
      <c r="N154" s="134" t="str">
        <f>IFERROR(IF(VLOOKUP(A154,Weightings!A:Y,25,FALSE)=0,"",VLOOKUP(A154,Weightings!A:Y,25,FALSE)),"")</f>
        <v/>
      </c>
      <c r="O154" s="134" t="str">
        <f>IFERROR(VLOOKUP(AH154,detail_maturity_score,3,FALSE)*VLOOKUP(A154,Weightings!A:Y,23,FALSE),"")</f>
        <v/>
      </c>
      <c r="P154" s="135"/>
      <c r="Q154" s="135"/>
      <c r="R154" s="131"/>
      <c r="S154" s="131"/>
      <c r="T154" s="131"/>
      <c r="U154" s="131"/>
      <c r="V154" s="131"/>
      <c r="W154" s="131"/>
      <c r="X154" s="131"/>
      <c r="Y154" s="131"/>
      <c r="Z154" s="136"/>
      <c r="AA154" s="131"/>
      <c r="AB154" s="131"/>
      <c r="AC154" s="137"/>
      <c r="AD154" s="138">
        <f t="shared" si="20"/>
        <v>0</v>
      </c>
      <c r="AE154" s="138">
        <f t="shared" si="21"/>
        <v>0</v>
      </c>
      <c r="AF154" s="138" t="str">
        <f t="shared" si="22"/>
        <v>D</v>
      </c>
      <c r="AG154" s="139">
        <f t="shared" si="23"/>
        <v>3</v>
      </c>
      <c r="AH154"/>
      <c r="AI154" s="142"/>
    </row>
    <row r="155" spans="1:35" s="140" customFormat="1" ht="30" hidden="1" customHeight="1" x14ac:dyDescent="0.35">
      <c r="A155" s="150">
        <v>149</v>
      </c>
      <c r="B155" s="130" t="str">
        <f t="shared" si="16"/>
        <v/>
      </c>
      <c r="C155" s="131">
        <f t="shared" si="17"/>
        <v>3</v>
      </c>
      <c r="D155" s="96"/>
      <c r="E155" s="132" t="str">
        <f t="shared" si="18"/>
        <v/>
      </c>
      <c r="F155" s="141">
        <f t="shared" si="19"/>
        <v>0</v>
      </c>
      <c r="G155" s="152"/>
      <c r="H155" s="152"/>
      <c r="I155" s="154"/>
      <c r="J155" s="152"/>
      <c r="K155" s="152"/>
      <c r="L155" s="152"/>
      <c r="M155" s="152"/>
      <c r="N155" s="134" t="str">
        <f>IFERROR(IF(VLOOKUP(A155,Weightings!A:Y,25,FALSE)=0,"",VLOOKUP(A155,Weightings!A:Y,25,FALSE)),"")</f>
        <v/>
      </c>
      <c r="O155" s="134" t="str">
        <f>IFERROR(VLOOKUP(AH155,detail_maturity_score,3,FALSE)*VLOOKUP(A155,Weightings!A:Y,23,FALSE),"")</f>
        <v/>
      </c>
      <c r="P155" s="135"/>
      <c r="Q155" s="135"/>
      <c r="R155" s="131"/>
      <c r="S155" s="131"/>
      <c r="T155" s="131"/>
      <c r="U155" s="131"/>
      <c r="V155" s="131"/>
      <c r="W155" s="131"/>
      <c r="X155" s="131"/>
      <c r="Y155" s="131"/>
      <c r="Z155" s="136"/>
      <c r="AA155" s="131"/>
      <c r="AB155" s="131"/>
      <c r="AC155" s="137"/>
      <c r="AD155" s="138">
        <f t="shared" si="20"/>
        <v>0</v>
      </c>
      <c r="AE155" s="138">
        <f t="shared" si="21"/>
        <v>0</v>
      </c>
      <c r="AF155" s="138" t="str">
        <f t="shared" si="22"/>
        <v>D</v>
      </c>
      <c r="AG155" s="139">
        <f t="shared" si="23"/>
        <v>3</v>
      </c>
      <c r="AH155" s="139">
        <v>1</v>
      </c>
      <c r="AI155" s="142"/>
    </row>
    <row r="156" spans="1:35" s="140" customFormat="1" ht="30" hidden="1" customHeight="1" x14ac:dyDescent="0.35">
      <c r="A156" s="150">
        <v>150</v>
      </c>
      <c r="B156" s="130" t="str">
        <f t="shared" si="16"/>
        <v/>
      </c>
      <c r="C156" s="131">
        <f t="shared" si="17"/>
        <v>3</v>
      </c>
      <c r="D156" s="96"/>
      <c r="E156" s="132" t="str">
        <f t="shared" si="18"/>
        <v/>
      </c>
      <c r="F156" s="141">
        <f t="shared" si="19"/>
        <v>0</v>
      </c>
      <c r="G156" s="152"/>
      <c r="H156" s="152"/>
      <c r="I156" s="154"/>
      <c r="J156" s="152"/>
      <c r="K156" s="152"/>
      <c r="L156" s="152"/>
      <c r="M156" s="152"/>
      <c r="N156" s="134" t="str">
        <f>IFERROR(IF(VLOOKUP(A156,Weightings!A:Y,25,FALSE)=0,"",VLOOKUP(A156,Weightings!A:Y,25,FALSE)),"")</f>
        <v/>
      </c>
      <c r="O156" s="134" t="str">
        <f>IFERROR(VLOOKUP(AH156,detail_maturity_score,3,FALSE)*VLOOKUP(A156,Weightings!A:Y,23,FALSE),"")</f>
        <v/>
      </c>
      <c r="P156" s="135"/>
      <c r="Q156" s="135"/>
      <c r="R156" s="131"/>
      <c r="S156" s="131"/>
      <c r="T156" s="131"/>
      <c r="U156" s="131"/>
      <c r="V156" s="131"/>
      <c r="W156" s="131"/>
      <c r="X156" s="131"/>
      <c r="Y156" s="131"/>
      <c r="Z156" s="136"/>
      <c r="AA156" s="131"/>
      <c r="AB156" s="131"/>
      <c r="AC156" s="137"/>
      <c r="AD156" s="138">
        <f t="shared" si="20"/>
        <v>0</v>
      </c>
      <c r="AE156" s="138">
        <f t="shared" si="21"/>
        <v>0</v>
      </c>
      <c r="AF156" s="138" t="str">
        <f t="shared" si="22"/>
        <v>D</v>
      </c>
      <c r="AG156" s="139">
        <f t="shared" si="23"/>
        <v>3</v>
      </c>
      <c r="AH156" s="139">
        <v>1</v>
      </c>
      <c r="AI156" s="142"/>
    </row>
    <row r="157" spans="1:35" s="140" customFormat="1" hidden="1" x14ac:dyDescent="0.35">
      <c r="A157" s="150">
        <v>151</v>
      </c>
      <c r="B157" s="130" t="str">
        <f t="shared" si="16"/>
        <v/>
      </c>
      <c r="C157" s="131">
        <f t="shared" si="17"/>
        <v>3</v>
      </c>
      <c r="D157" s="96"/>
      <c r="E157" s="132" t="str">
        <f t="shared" si="18"/>
        <v/>
      </c>
      <c r="F157" s="141">
        <f t="shared" si="19"/>
        <v>0</v>
      </c>
      <c r="G157" s="152"/>
      <c r="H157" s="152"/>
      <c r="I157" s="154"/>
      <c r="J157" s="152"/>
      <c r="K157" s="152"/>
      <c r="L157" s="152"/>
      <c r="M157" s="152"/>
      <c r="N157" s="134" t="str">
        <f>IFERROR(IF(VLOOKUP(A157,Weightings!A:Y,25,FALSE)=0,"",VLOOKUP(A157,Weightings!A:Y,25,FALSE)),"")</f>
        <v/>
      </c>
      <c r="O157" s="134" t="str">
        <f>IFERROR(VLOOKUP(AH157,detail_maturity_score,3,FALSE)*VLOOKUP(A157,Weightings!A:Y,23,FALSE),"")</f>
        <v/>
      </c>
      <c r="P157" s="135"/>
      <c r="Q157" s="135"/>
      <c r="R157" s="131"/>
      <c r="S157" s="131"/>
      <c r="T157" s="131"/>
      <c r="U157" s="131"/>
      <c r="V157" s="131"/>
      <c r="W157" s="131"/>
      <c r="X157" s="131"/>
      <c r="Y157" s="131"/>
      <c r="Z157" s="136"/>
      <c r="AA157" s="131"/>
      <c r="AB157" s="131"/>
      <c r="AC157" s="137"/>
      <c r="AD157" s="138">
        <f t="shared" si="20"/>
        <v>0</v>
      </c>
      <c r="AE157" s="138">
        <f t="shared" si="21"/>
        <v>0</v>
      </c>
      <c r="AF157" s="138" t="str">
        <f t="shared" si="22"/>
        <v>D</v>
      </c>
      <c r="AG157" s="139">
        <f t="shared" si="23"/>
        <v>3</v>
      </c>
      <c r="AH157" s="139">
        <v>1</v>
      </c>
      <c r="AI157" s="142"/>
    </row>
    <row r="158" spans="1:35" s="140" customFormat="1" ht="30" hidden="1" customHeight="1" x14ac:dyDescent="0.35">
      <c r="A158" s="147">
        <v>152</v>
      </c>
      <c r="B158" s="130" t="str">
        <f t="shared" si="16"/>
        <v/>
      </c>
      <c r="C158" s="131">
        <f t="shared" si="17"/>
        <v>3</v>
      </c>
      <c r="D158" s="96"/>
      <c r="E158" s="155" t="str">
        <f t="shared" si="18"/>
        <v/>
      </c>
      <c r="F158" s="156">
        <f t="shared" si="19"/>
        <v>0</v>
      </c>
      <c r="G158" s="224"/>
      <c r="H158" s="224"/>
      <c r="I158" s="224"/>
      <c r="J158" s="224"/>
      <c r="K158" s="224"/>
      <c r="L158" s="224"/>
      <c r="M158" s="224"/>
      <c r="N158" s="225" t="str">
        <f>IFERROR(IF(VLOOKUP(A158,Weightings!A:Y,25,FALSE)=0,"",VLOOKUP(A158,Weightings!A:Y,25,FALSE)),"")</f>
        <v/>
      </c>
      <c r="O158" s="226" t="str">
        <f>IFERROR(VLOOKUP(AH158,detail_maturity_score,3,FALSE)*VLOOKUP(A158,Weightings!A:Y,23,FALSE),"")</f>
        <v/>
      </c>
      <c r="P158" s="226"/>
      <c r="Q158" s="226"/>
      <c r="R158" s="226"/>
      <c r="S158" s="225"/>
      <c r="T158" s="225"/>
      <c r="U158" s="225"/>
      <c r="V158" s="225"/>
      <c r="W158" s="225"/>
      <c r="X158" s="225"/>
      <c r="Y158" s="225"/>
      <c r="Z158" s="225"/>
      <c r="AA158" s="225"/>
      <c r="AB158" s="225"/>
      <c r="AC158" s="138"/>
      <c r="AD158" s="138">
        <f t="shared" si="20"/>
        <v>0</v>
      </c>
      <c r="AE158" s="138">
        <f t="shared" si="21"/>
        <v>0</v>
      </c>
      <c r="AF158" s="138" t="str">
        <f t="shared" si="22"/>
        <v>D</v>
      </c>
      <c r="AG158" s="139">
        <f t="shared" si="23"/>
        <v>3</v>
      </c>
      <c r="AH158"/>
      <c r="AI158" s="142">
        <v>3</v>
      </c>
    </row>
    <row r="159" spans="1:35" s="140" customFormat="1" hidden="1" x14ac:dyDescent="0.35">
      <c r="A159" s="150">
        <v>153</v>
      </c>
      <c r="B159" s="130" t="str">
        <f t="shared" si="16"/>
        <v/>
      </c>
      <c r="C159" s="131">
        <f t="shared" si="17"/>
        <v>3</v>
      </c>
      <c r="D159" s="96"/>
      <c r="E159" s="132" t="str">
        <f t="shared" si="18"/>
        <v/>
      </c>
      <c r="F159" s="153">
        <f t="shared" si="19"/>
        <v>0</v>
      </c>
      <c r="G159" s="152"/>
      <c r="H159" s="152"/>
      <c r="I159" s="154"/>
      <c r="J159" s="152"/>
      <c r="K159" s="152"/>
      <c r="L159" s="152"/>
      <c r="M159" s="152"/>
      <c r="N159" s="134" t="str">
        <f>IFERROR(IF(VLOOKUP(A159,Weightings!A:Y,25,FALSE)=0,"",VLOOKUP(A159,Weightings!A:Y,25,FALSE)),"")</f>
        <v/>
      </c>
      <c r="O159" s="134" t="str">
        <f>IFERROR(VLOOKUP(AH159,detail_maturity_score,3,FALSE)*VLOOKUP(A159,Weightings!A:Y,23,FALSE),"")</f>
        <v/>
      </c>
      <c r="P159" s="135"/>
      <c r="Q159" s="135"/>
      <c r="R159" s="131"/>
      <c r="S159" s="131"/>
      <c r="T159" s="131"/>
      <c r="U159" s="131"/>
      <c r="V159" s="131"/>
      <c r="W159" s="131"/>
      <c r="X159" s="131"/>
      <c r="Y159" s="131"/>
      <c r="Z159" s="136"/>
      <c r="AA159" s="131"/>
      <c r="AB159" s="131"/>
      <c r="AC159" s="137"/>
      <c r="AD159" s="138">
        <f t="shared" si="20"/>
        <v>0</v>
      </c>
      <c r="AE159" s="138">
        <f t="shared" si="21"/>
        <v>0</v>
      </c>
      <c r="AF159" s="138" t="str">
        <f t="shared" si="22"/>
        <v>D</v>
      </c>
      <c r="AG159" s="139">
        <f t="shared" si="23"/>
        <v>3</v>
      </c>
      <c r="AH159" s="139">
        <v>1</v>
      </c>
      <c r="AI159" s="142"/>
    </row>
    <row r="160" spans="1:35" s="140" customFormat="1" hidden="1" x14ac:dyDescent="0.35">
      <c r="A160" s="150">
        <v>154</v>
      </c>
      <c r="B160" s="130" t="str">
        <f t="shared" si="16"/>
        <v/>
      </c>
      <c r="C160" s="131">
        <f t="shared" si="17"/>
        <v>3</v>
      </c>
      <c r="D160" s="96"/>
      <c r="E160" s="132" t="str">
        <f t="shared" si="18"/>
        <v/>
      </c>
      <c r="F160" s="151">
        <f t="shared" si="19"/>
        <v>0</v>
      </c>
      <c r="G160" s="152"/>
      <c r="H160" s="152"/>
      <c r="I160" s="152"/>
      <c r="J160" s="152"/>
      <c r="K160" s="152"/>
      <c r="L160" s="152"/>
      <c r="M160" s="152"/>
      <c r="N160" s="134" t="str">
        <f>IFERROR(IF(VLOOKUP(A160,Weightings!A:Y,25,FALSE)=0,"",VLOOKUP(A160,Weightings!A:Y,25,FALSE)),"")</f>
        <v/>
      </c>
      <c r="O160" s="134" t="str">
        <f>IFERROR(VLOOKUP(AH160,detail_maturity_score,3,FALSE)*VLOOKUP(A160,Weightings!A:Y,23,FALSE),"")</f>
        <v/>
      </c>
      <c r="P160" s="135"/>
      <c r="Q160" s="135"/>
      <c r="R160" s="131"/>
      <c r="S160" s="131"/>
      <c r="T160" s="131"/>
      <c r="U160" s="131"/>
      <c r="V160" s="131"/>
      <c r="W160" s="131"/>
      <c r="X160" s="131"/>
      <c r="Y160" s="131"/>
      <c r="Z160" s="136"/>
      <c r="AA160" s="131"/>
      <c r="AB160" s="131"/>
      <c r="AC160" s="137"/>
      <c r="AD160" s="138">
        <f t="shared" si="20"/>
        <v>0</v>
      </c>
      <c r="AE160" s="138">
        <f t="shared" si="21"/>
        <v>0</v>
      </c>
      <c r="AF160" s="138" t="str">
        <f t="shared" si="22"/>
        <v>D</v>
      </c>
      <c r="AG160" s="139">
        <f t="shared" si="23"/>
        <v>3</v>
      </c>
      <c r="AH160"/>
      <c r="AI160" s="142"/>
    </row>
    <row r="161" spans="1:35" s="140" customFormat="1" hidden="1" x14ac:dyDescent="0.35">
      <c r="A161" s="150">
        <v>155</v>
      </c>
      <c r="B161" s="130" t="str">
        <f t="shared" si="16"/>
        <v/>
      </c>
      <c r="C161" s="131">
        <f t="shared" si="17"/>
        <v>3</v>
      </c>
      <c r="D161" s="96"/>
      <c r="E161" s="132" t="str">
        <f t="shared" si="18"/>
        <v/>
      </c>
      <c r="F161" s="153">
        <f t="shared" si="19"/>
        <v>0</v>
      </c>
      <c r="G161" s="152"/>
      <c r="H161" s="152"/>
      <c r="I161" s="154"/>
      <c r="J161" s="152"/>
      <c r="K161" s="152"/>
      <c r="L161" s="152"/>
      <c r="M161" s="152"/>
      <c r="N161" s="134" t="str">
        <f>IFERROR(IF(VLOOKUP(A161,Weightings!A:Y,25,FALSE)=0,"",VLOOKUP(A161,Weightings!A:Y,25,FALSE)),"")</f>
        <v/>
      </c>
      <c r="O161" s="134" t="str">
        <f>IFERROR(VLOOKUP(AH161,detail_maturity_score,3,FALSE)*VLOOKUP(A161,Weightings!A:Y,23,FALSE),"")</f>
        <v/>
      </c>
      <c r="P161" s="135"/>
      <c r="Q161" s="135"/>
      <c r="R161" s="131"/>
      <c r="S161" s="131"/>
      <c r="T161" s="131"/>
      <c r="U161" s="131"/>
      <c r="V161" s="131"/>
      <c r="W161" s="131"/>
      <c r="X161" s="131"/>
      <c r="Y161" s="131"/>
      <c r="Z161" s="136"/>
      <c r="AA161" s="131"/>
      <c r="AB161" s="131"/>
      <c r="AC161" s="137"/>
      <c r="AD161" s="138">
        <f t="shared" si="20"/>
        <v>0</v>
      </c>
      <c r="AE161" s="138">
        <f t="shared" si="21"/>
        <v>0</v>
      </c>
      <c r="AF161" s="138" t="str">
        <f t="shared" si="22"/>
        <v>D</v>
      </c>
      <c r="AG161" s="139">
        <f t="shared" si="23"/>
        <v>3</v>
      </c>
      <c r="AH161" s="139">
        <v>1</v>
      </c>
      <c r="AI161" s="142"/>
    </row>
    <row r="162" spans="1:35" s="140" customFormat="1" hidden="1" x14ac:dyDescent="0.35">
      <c r="A162" s="150">
        <v>156</v>
      </c>
      <c r="B162" s="130" t="str">
        <f t="shared" si="16"/>
        <v/>
      </c>
      <c r="C162" s="131">
        <f t="shared" si="17"/>
        <v>3</v>
      </c>
      <c r="D162" s="96"/>
      <c r="E162" s="132" t="str">
        <f t="shared" si="18"/>
        <v/>
      </c>
      <c r="F162" s="153">
        <f t="shared" si="19"/>
        <v>0</v>
      </c>
      <c r="G162" s="152"/>
      <c r="H162" s="152"/>
      <c r="I162" s="154"/>
      <c r="J162" s="152"/>
      <c r="K162" s="152"/>
      <c r="L162" s="152"/>
      <c r="M162" s="152"/>
      <c r="N162" s="134" t="str">
        <f>IFERROR(IF(VLOOKUP(A162,Weightings!A:Y,25,FALSE)=0,"",VLOOKUP(A162,Weightings!A:Y,25,FALSE)),"")</f>
        <v/>
      </c>
      <c r="O162" s="134" t="str">
        <f>IFERROR(VLOOKUP(AH162,detail_maturity_score,3,FALSE)*VLOOKUP(A162,Weightings!A:Y,23,FALSE),"")</f>
        <v/>
      </c>
      <c r="P162" s="135"/>
      <c r="Q162" s="135"/>
      <c r="R162" s="131"/>
      <c r="S162" s="131"/>
      <c r="T162" s="131"/>
      <c r="U162" s="131"/>
      <c r="V162" s="131"/>
      <c r="W162" s="131"/>
      <c r="X162" s="131"/>
      <c r="Y162" s="131"/>
      <c r="Z162" s="136"/>
      <c r="AA162" s="131"/>
      <c r="AB162" s="131"/>
      <c r="AC162" s="137"/>
      <c r="AD162" s="138">
        <f t="shared" si="20"/>
        <v>0</v>
      </c>
      <c r="AE162" s="138">
        <f t="shared" si="21"/>
        <v>0</v>
      </c>
      <c r="AF162" s="138" t="str">
        <f t="shared" si="22"/>
        <v>D</v>
      </c>
      <c r="AG162" s="139">
        <f t="shared" si="23"/>
        <v>3</v>
      </c>
      <c r="AH162" s="139">
        <v>1</v>
      </c>
      <c r="AI162" s="142"/>
    </row>
    <row r="163" spans="1:35" s="140" customFormat="1" hidden="1" x14ac:dyDescent="0.35">
      <c r="A163" s="150">
        <v>157</v>
      </c>
      <c r="B163" s="130" t="str">
        <f t="shared" si="16"/>
        <v/>
      </c>
      <c r="C163" s="131">
        <f t="shared" si="17"/>
        <v>3</v>
      </c>
      <c r="D163" s="96"/>
      <c r="E163" s="132" t="str">
        <f t="shared" si="18"/>
        <v/>
      </c>
      <c r="F163" s="153">
        <f t="shared" si="19"/>
        <v>0</v>
      </c>
      <c r="G163" s="152"/>
      <c r="H163" s="152"/>
      <c r="I163" s="154"/>
      <c r="J163" s="152"/>
      <c r="K163" s="152"/>
      <c r="L163" s="152"/>
      <c r="M163" s="152"/>
      <c r="N163" s="134" t="str">
        <f>IFERROR(IF(VLOOKUP(A163,Weightings!A:Y,25,FALSE)=0,"",VLOOKUP(A163,Weightings!A:Y,25,FALSE)),"")</f>
        <v/>
      </c>
      <c r="O163" s="134" t="str">
        <f>IFERROR(VLOOKUP(AH163,detail_maturity_score,3,FALSE)*VLOOKUP(A163,Weightings!A:Y,23,FALSE),"")</f>
        <v/>
      </c>
      <c r="P163" s="135"/>
      <c r="Q163" s="135"/>
      <c r="R163" s="131"/>
      <c r="S163" s="131"/>
      <c r="T163" s="131"/>
      <c r="U163" s="131"/>
      <c r="V163" s="131"/>
      <c r="W163" s="131"/>
      <c r="X163" s="131"/>
      <c r="Y163" s="131"/>
      <c r="Z163" s="136"/>
      <c r="AA163" s="131"/>
      <c r="AB163" s="131"/>
      <c r="AC163" s="137"/>
      <c r="AD163" s="138">
        <f t="shared" si="20"/>
        <v>0</v>
      </c>
      <c r="AE163" s="138">
        <f t="shared" si="21"/>
        <v>0</v>
      </c>
      <c r="AF163" s="138" t="str">
        <f t="shared" si="22"/>
        <v>D</v>
      </c>
      <c r="AG163" s="139">
        <f t="shared" si="23"/>
        <v>3</v>
      </c>
      <c r="AH163" s="139">
        <v>1</v>
      </c>
      <c r="AI163" s="142"/>
    </row>
    <row r="164" spans="1:35" s="140" customFormat="1" hidden="1" x14ac:dyDescent="0.35">
      <c r="A164" s="150">
        <v>158</v>
      </c>
      <c r="B164" s="130" t="str">
        <f t="shared" si="16"/>
        <v/>
      </c>
      <c r="C164" s="131">
        <f t="shared" si="17"/>
        <v>3</v>
      </c>
      <c r="D164" s="96"/>
      <c r="E164" s="132" t="str">
        <f t="shared" si="18"/>
        <v/>
      </c>
      <c r="F164" s="153">
        <f t="shared" si="19"/>
        <v>0</v>
      </c>
      <c r="G164" s="152"/>
      <c r="H164" s="152"/>
      <c r="I164" s="154"/>
      <c r="J164" s="152"/>
      <c r="K164" s="152"/>
      <c r="L164" s="152"/>
      <c r="M164" s="152"/>
      <c r="N164" s="134" t="str">
        <f>IFERROR(IF(VLOOKUP(A164,Weightings!A:Y,25,FALSE)=0,"",VLOOKUP(A164,Weightings!A:Y,25,FALSE)),"")</f>
        <v/>
      </c>
      <c r="O164" s="134" t="str">
        <f>IFERROR(VLOOKUP(AH164,detail_maturity_score,3,FALSE)*VLOOKUP(A164,Weightings!A:Y,23,FALSE),"")</f>
        <v/>
      </c>
      <c r="P164" s="135"/>
      <c r="Q164" s="135"/>
      <c r="R164" s="131"/>
      <c r="S164" s="131"/>
      <c r="T164" s="131"/>
      <c r="U164" s="131"/>
      <c r="V164" s="131"/>
      <c r="W164" s="131"/>
      <c r="X164" s="131"/>
      <c r="Y164" s="131"/>
      <c r="Z164" s="136"/>
      <c r="AA164" s="131"/>
      <c r="AB164" s="131"/>
      <c r="AC164" s="137"/>
      <c r="AD164" s="138">
        <f t="shared" si="20"/>
        <v>0</v>
      </c>
      <c r="AE164" s="138">
        <f t="shared" si="21"/>
        <v>0</v>
      </c>
      <c r="AF164" s="138" t="str">
        <f t="shared" si="22"/>
        <v>D</v>
      </c>
      <c r="AG164" s="139">
        <f t="shared" si="23"/>
        <v>3</v>
      </c>
      <c r="AH164" s="139">
        <v>1</v>
      </c>
      <c r="AI164" s="142"/>
    </row>
    <row r="165" spans="1:35" s="140" customFormat="1" hidden="1" x14ac:dyDescent="0.35">
      <c r="A165" s="150">
        <v>159</v>
      </c>
      <c r="B165" s="130" t="str">
        <f t="shared" si="16"/>
        <v/>
      </c>
      <c r="C165" s="131">
        <f t="shared" si="17"/>
        <v>3</v>
      </c>
      <c r="D165" s="96"/>
      <c r="E165" s="132" t="str">
        <f t="shared" si="18"/>
        <v/>
      </c>
      <c r="F165" s="153">
        <f t="shared" si="19"/>
        <v>0</v>
      </c>
      <c r="G165" s="152"/>
      <c r="H165" s="152"/>
      <c r="I165" s="154"/>
      <c r="J165" s="152"/>
      <c r="K165" s="152"/>
      <c r="L165" s="152"/>
      <c r="M165" s="152"/>
      <c r="N165" s="134" t="str">
        <f>IFERROR(IF(VLOOKUP(A165,Weightings!A:Y,25,FALSE)=0,"",VLOOKUP(A165,Weightings!A:Y,25,FALSE)),"")</f>
        <v/>
      </c>
      <c r="O165" s="134" t="str">
        <f>IFERROR(VLOOKUP(AH165,detail_maturity_score,3,FALSE)*VLOOKUP(A165,Weightings!A:Y,23,FALSE),"")</f>
        <v/>
      </c>
      <c r="P165" s="135"/>
      <c r="Q165" s="135"/>
      <c r="R165" s="131"/>
      <c r="S165" s="131"/>
      <c r="T165" s="131"/>
      <c r="U165" s="131"/>
      <c r="V165" s="131"/>
      <c r="W165" s="131"/>
      <c r="X165" s="131"/>
      <c r="Y165" s="131"/>
      <c r="Z165" s="136"/>
      <c r="AA165" s="131"/>
      <c r="AB165" s="131"/>
      <c r="AC165" s="137"/>
      <c r="AD165" s="138">
        <f t="shared" si="20"/>
        <v>0</v>
      </c>
      <c r="AE165" s="138">
        <f t="shared" si="21"/>
        <v>0</v>
      </c>
      <c r="AF165" s="138" t="str">
        <f t="shared" si="22"/>
        <v>D</v>
      </c>
      <c r="AG165" s="139">
        <f t="shared" si="23"/>
        <v>3</v>
      </c>
      <c r="AH165" s="139">
        <v>1</v>
      </c>
      <c r="AI165" s="142"/>
    </row>
    <row r="166" spans="1:35" s="140" customFormat="1" hidden="1" x14ac:dyDescent="0.35">
      <c r="A166" s="150">
        <v>160</v>
      </c>
      <c r="B166" s="130" t="str">
        <f t="shared" si="16"/>
        <v/>
      </c>
      <c r="C166" s="131">
        <f t="shared" si="17"/>
        <v>3</v>
      </c>
      <c r="D166" s="96"/>
      <c r="E166" s="132" t="str">
        <f t="shared" si="18"/>
        <v/>
      </c>
      <c r="F166" s="153">
        <f t="shared" si="19"/>
        <v>0</v>
      </c>
      <c r="G166" s="152"/>
      <c r="H166" s="152"/>
      <c r="I166" s="154"/>
      <c r="J166" s="152"/>
      <c r="K166" s="152"/>
      <c r="L166" s="152"/>
      <c r="M166" s="152"/>
      <c r="N166" s="134" t="str">
        <f>IFERROR(IF(VLOOKUP(A166,Weightings!A:Y,25,FALSE)=0,"",VLOOKUP(A166,Weightings!A:Y,25,FALSE)),"")</f>
        <v/>
      </c>
      <c r="O166" s="134" t="str">
        <f>IFERROR(VLOOKUP(AH166,detail_maturity_score,3,FALSE)*VLOOKUP(A166,Weightings!A:Y,23,FALSE),"")</f>
        <v/>
      </c>
      <c r="P166" s="135"/>
      <c r="Q166" s="135"/>
      <c r="R166" s="131"/>
      <c r="S166" s="131"/>
      <c r="T166" s="131"/>
      <c r="U166" s="131"/>
      <c r="V166" s="131"/>
      <c r="W166" s="131"/>
      <c r="X166" s="131"/>
      <c r="Y166" s="131"/>
      <c r="Z166" s="136"/>
      <c r="AA166" s="131"/>
      <c r="AB166" s="131"/>
      <c r="AC166" s="137"/>
      <c r="AD166" s="138">
        <f t="shared" si="20"/>
        <v>0</v>
      </c>
      <c r="AE166" s="138">
        <f t="shared" si="21"/>
        <v>0</v>
      </c>
      <c r="AF166" s="138" t="str">
        <f t="shared" si="22"/>
        <v>D</v>
      </c>
      <c r="AG166" s="139">
        <f t="shared" si="23"/>
        <v>3</v>
      </c>
      <c r="AH166" s="139">
        <v>1</v>
      </c>
      <c r="AI166" s="142"/>
    </row>
    <row r="167" spans="1:35" s="140" customFormat="1" hidden="1" x14ac:dyDescent="0.35">
      <c r="A167" s="150">
        <v>161</v>
      </c>
      <c r="B167" s="130" t="str">
        <f t="shared" si="16"/>
        <v/>
      </c>
      <c r="C167" s="131">
        <f t="shared" si="17"/>
        <v>3</v>
      </c>
      <c r="D167" s="96"/>
      <c r="E167" s="132" t="str">
        <f t="shared" si="18"/>
        <v/>
      </c>
      <c r="F167" s="151">
        <f t="shared" si="19"/>
        <v>0</v>
      </c>
      <c r="G167" s="152"/>
      <c r="H167" s="152"/>
      <c r="I167" s="152"/>
      <c r="J167" s="152"/>
      <c r="K167" s="152"/>
      <c r="L167" s="152"/>
      <c r="M167" s="152"/>
      <c r="N167" s="134" t="str">
        <f>IFERROR(IF(VLOOKUP(A167,Weightings!A:Y,25,FALSE)=0,"",VLOOKUP(A167,Weightings!A:Y,25,FALSE)),"")</f>
        <v/>
      </c>
      <c r="O167" s="134" t="str">
        <f>IFERROR(VLOOKUP(AH167,detail_maturity_score,3,FALSE)*VLOOKUP(A167,Weightings!A:Y,23,FALSE),"")</f>
        <v/>
      </c>
      <c r="P167" s="135"/>
      <c r="Q167" s="135"/>
      <c r="R167" s="131"/>
      <c r="S167" s="131"/>
      <c r="T167" s="131"/>
      <c r="U167" s="131"/>
      <c r="V167" s="131"/>
      <c r="W167" s="131"/>
      <c r="X167" s="131"/>
      <c r="Y167" s="131"/>
      <c r="Z167" s="136"/>
      <c r="AA167" s="131"/>
      <c r="AB167" s="131"/>
      <c r="AC167" s="137"/>
      <c r="AD167" s="138">
        <f t="shared" si="20"/>
        <v>0</v>
      </c>
      <c r="AE167" s="138">
        <f t="shared" si="21"/>
        <v>0</v>
      </c>
      <c r="AF167" s="138" t="str">
        <f t="shared" si="22"/>
        <v>D</v>
      </c>
      <c r="AG167" s="139">
        <f t="shared" si="23"/>
        <v>3</v>
      </c>
      <c r="AH167"/>
      <c r="AI167" s="142"/>
    </row>
    <row r="168" spans="1:35" s="140" customFormat="1" hidden="1" x14ac:dyDescent="0.35">
      <c r="A168" s="150">
        <v>162</v>
      </c>
      <c r="B168" s="130" t="str">
        <f t="shared" si="16"/>
        <v/>
      </c>
      <c r="C168" s="131">
        <f t="shared" si="17"/>
        <v>3</v>
      </c>
      <c r="D168" s="96"/>
      <c r="E168" s="132" t="str">
        <f t="shared" si="18"/>
        <v/>
      </c>
      <c r="F168" s="153">
        <f t="shared" si="19"/>
        <v>0</v>
      </c>
      <c r="G168" s="152"/>
      <c r="H168" s="152"/>
      <c r="I168" s="154"/>
      <c r="J168" s="152"/>
      <c r="K168" s="152"/>
      <c r="L168" s="152"/>
      <c r="M168" s="152"/>
      <c r="N168" s="134" t="str">
        <f>IFERROR(IF(VLOOKUP(A168,Weightings!A:Y,25,FALSE)=0,"",VLOOKUP(A168,Weightings!A:Y,25,FALSE)),"")</f>
        <v/>
      </c>
      <c r="O168" s="134" t="str">
        <f>IFERROR(VLOOKUP(AH168,detail_maturity_score,3,FALSE)*VLOOKUP(A168,Weightings!A:Y,23,FALSE),"")</f>
        <v/>
      </c>
      <c r="P168" s="135"/>
      <c r="Q168" s="135"/>
      <c r="R168" s="131"/>
      <c r="S168" s="131"/>
      <c r="T168" s="131"/>
      <c r="U168" s="131"/>
      <c r="V168" s="131"/>
      <c r="W168" s="131"/>
      <c r="X168" s="131"/>
      <c r="Y168" s="131"/>
      <c r="Z168" s="136"/>
      <c r="AA168" s="131"/>
      <c r="AB168" s="131"/>
      <c r="AC168" s="137"/>
      <c r="AD168" s="138">
        <f t="shared" si="20"/>
        <v>0</v>
      </c>
      <c r="AE168" s="138">
        <f t="shared" si="21"/>
        <v>0</v>
      </c>
      <c r="AF168" s="138" t="str">
        <f t="shared" si="22"/>
        <v>D</v>
      </c>
      <c r="AG168" s="139">
        <f t="shared" si="23"/>
        <v>3</v>
      </c>
      <c r="AH168" s="139">
        <v>1</v>
      </c>
      <c r="AI168" s="142"/>
    </row>
    <row r="169" spans="1:35" s="140" customFormat="1" hidden="1" x14ac:dyDescent="0.35">
      <c r="A169" s="150">
        <v>163</v>
      </c>
      <c r="B169" s="130" t="str">
        <f t="shared" si="16"/>
        <v/>
      </c>
      <c r="C169" s="131">
        <f t="shared" si="17"/>
        <v>3</v>
      </c>
      <c r="D169" s="96"/>
      <c r="E169" s="132" t="str">
        <f t="shared" si="18"/>
        <v/>
      </c>
      <c r="F169" s="151">
        <f t="shared" si="19"/>
        <v>0</v>
      </c>
      <c r="G169" s="152"/>
      <c r="H169" s="152"/>
      <c r="I169" s="152"/>
      <c r="J169" s="152"/>
      <c r="K169" s="152"/>
      <c r="L169" s="152"/>
      <c r="M169" s="152"/>
      <c r="N169" s="134" t="str">
        <f>IFERROR(IF(VLOOKUP(A169,Weightings!A:Y,25,FALSE)=0,"",VLOOKUP(A169,Weightings!A:Y,25,FALSE)),"")</f>
        <v/>
      </c>
      <c r="O169" s="134" t="str">
        <f>IFERROR(VLOOKUP(AH169,detail_maturity_score,3,FALSE)*VLOOKUP(A169,Weightings!A:Y,23,FALSE),"")</f>
        <v/>
      </c>
      <c r="P169" s="135"/>
      <c r="Q169" s="135"/>
      <c r="R169" s="131"/>
      <c r="S169" s="131"/>
      <c r="T169" s="131"/>
      <c r="U169" s="131"/>
      <c r="V169" s="131"/>
      <c r="W169" s="131"/>
      <c r="X169" s="131"/>
      <c r="Y169" s="131"/>
      <c r="Z169" s="136"/>
      <c r="AA169" s="131"/>
      <c r="AB169" s="131"/>
      <c r="AC169" s="137"/>
      <c r="AD169" s="138">
        <f t="shared" si="20"/>
        <v>0</v>
      </c>
      <c r="AE169" s="138">
        <f t="shared" si="21"/>
        <v>0</v>
      </c>
      <c r="AF169" s="138" t="str">
        <f t="shared" si="22"/>
        <v>D</v>
      </c>
      <c r="AG169" s="139">
        <f t="shared" si="23"/>
        <v>3</v>
      </c>
      <c r="AH169"/>
      <c r="AI169" s="142"/>
    </row>
    <row r="170" spans="1:35" s="140" customFormat="1" ht="30" hidden="1" customHeight="1" x14ac:dyDescent="0.35">
      <c r="A170" s="150">
        <v>164</v>
      </c>
      <c r="B170" s="130" t="str">
        <f t="shared" si="16"/>
        <v/>
      </c>
      <c r="C170" s="131">
        <f t="shared" si="17"/>
        <v>3</v>
      </c>
      <c r="D170" s="96"/>
      <c r="E170" s="132" t="str">
        <f t="shared" si="18"/>
        <v/>
      </c>
      <c r="F170" s="153">
        <f t="shared" si="19"/>
        <v>0</v>
      </c>
      <c r="G170" s="152"/>
      <c r="H170" s="152"/>
      <c r="I170" s="154"/>
      <c r="J170" s="152"/>
      <c r="K170" s="152"/>
      <c r="L170" s="152"/>
      <c r="M170" s="152"/>
      <c r="N170" s="134" t="str">
        <f>IFERROR(IF(VLOOKUP(A170,Weightings!A:Y,25,FALSE)=0,"",VLOOKUP(A170,Weightings!A:Y,25,FALSE)),"")</f>
        <v/>
      </c>
      <c r="O170" s="134" t="str">
        <f>IFERROR(VLOOKUP(AH170,detail_maturity_score,3,FALSE)*VLOOKUP(A170,Weightings!A:Y,23,FALSE),"")</f>
        <v/>
      </c>
      <c r="P170" s="135"/>
      <c r="Q170" s="135"/>
      <c r="R170" s="131"/>
      <c r="S170" s="131"/>
      <c r="T170" s="131"/>
      <c r="U170" s="131"/>
      <c r="V170" s="131"/>
      <c r="W170" s="131"/>
      <c r="X170" s="131"/>
      <c r="Y170" s="131"/>
      <c r="Z170" s="136"/>
      <c r="AA170" s="131"/>
      <c r="AB170" s="131"/>
      <c r="AC170" s="137"/>
      <c r="AD170" s="138">
        <f t="shared" si="20"/>
        <v>0</v>
      </c>
      <c r="AE170" s="138">
        <f t="shared" si="21"/>
        <v>0</v>
      </c>
      <c r="AF170" s="138" t="str">
        <f t="shared" si="22"/>
        <v>D</v>
      </c>
      <c r="AG170" s="139">
        <f t="shared" si="23"/>
        <v>3</v>
      </c>
      <c r="AH170" s="139">
        <v>1</v>
      </c>
      <c r="AI170" s="142"/>
    </row>
    <row r="171" spans="1:35" s="140" customFormat="1" hidden="1" x14ac:dyDescent="0.35">
      <c r="A171" s="150">
        <v>165</v>
      </c>
      <c r="B171" s="130" t="str">
        <f t="shared" si="16"/>
        <v/>
      </c>
      <c r="C171" s="131">
        <f t="shared" si="17"/>
        <v>3</v>
      </c>
      <c r="D171" s="96"/>
      <c r="E171" s="132" t="str">
        <f t="shared" si="18"/>
        <v/>
      </c>
      <c r="F171" s="133">
        <f t="shared" si="19"/>
        <v>0</v>
      </c>
      <c r="G171" s="152"/>
      <c r="H171" s="152"/>
      <c r="I171" s="152"/>
      <c r="J171" s="152"/>
      <c r="K171" s="152"/>
      <c r="L171" s="152"/>
      <c r="M171" s="152"/>
      <c r="N171" s="134" t="str">
        <f>IFERROR(IF(VLOOKUP(A171,Weightings!A:Y,25,FALSE)=0,"",VLOOKUP(A171,Weightings!A:Y,25,FALSE)),"")</f>
        <v/>
      </c>
      <c r="O171" s="134" t="str">
        <f>IFERROR(VLOOKUP(AH171,detail_maturity_score,3,FALSE)*VLOOKUP(A171,Weightings!A:Y,23,FALSE),"")</f>
        <v/>
      </c>
      <c r="P171" s="135"/>
      <c r="Q171" s="135"/>
      <c r="R171" s="131"/>
      <c r="S171" s="131"/>
      <c r="T171" s="131"/>
      <c r="U171" s="131"/>
      <c r="V171" s="131"/>
      <c r="W171" s="131"/>
      <c r="X171" s="131"/>
      <c r="Y171" s="131"/>
      <c r="Z171" s="136"/>
      <c r="AA171" s="131"/>
      <c r="AB171" s="131"/>
      <c r="AC171" s="137"/>
      <c r="AD171" s="138">
        <f t="shared" si="20"/>
        <v>0</v>
      </c>
      <c r="AE171" s="138">
        <f t="shared" si="21"/>
        <v>0</v>
      </c>
      <c r="AF171" s="138" t="str">
        <f t="shared" si="22"/>
        <v>D</v>
      </c>
      <c r="AG171" s="139">
        <f t="shared" si="23"/>
        <v>3</v>
      </c>
      <c r="AH171"/>
      <c r="AI171" s="142"/>
    </row>
    <row r="172" spans="1:35" s="140" customFormat="1" ht="30" hidden="1" customHeight="1" x14ac:dyDescent="0.35">
      <c r="A172" s="150">
        <v>166</v>
      </c>
      <c r="B172" s="130" t="str">
        <f t="shared" si="16"/>
        <v/>
      </c>
      <c r="C172" s="131">
        <f t="shared" si="17"/>
        <v>3</v>
      </c>
      <c r="D172" s="96"/>
      <c r="E172" s="132" t="str">
        <f t="shared" si="18"/>
        <v/>
      </c>
      <c r="F172" s="141">
        <f t="shared" si="19"/>
        <v>0</v>
      </c>
      <c r="G172" s="152"/>
      <c r="H172" s="152"/>
      <c r="I172" s="154"/>
      <c r="J172" s="152"/>
      <c r="K172" s="152"/>
      <c r="L172" s="152"/>
      <c r="M172" s="152"/>
      <c r="N172" s="134" t="str">
        <f>IFERROR(IF(VLOOKUP(A172,Weightings!A:Y,25,FALSE)=0,"",VLOOKUP(A172,Weightings!A:Y,25,FALSE)),"")</f>
        <v/>
      </c>
      <c r="O172" s="134" t="str">
        <f>IFERROR(VLOOKUP(AH172,detail_maturity_score,3,FALSE)*VLOOKUP(A172,Weightings!A:Y,23,FALSE),"")</f>
        <v/>
      </c>
      <c r="P172" s="135"/>
      <c r="Q172" s="135"/>
      <c r="R172" s="131"/>
      <c r="S172" s="131"/>
      <c r="T172" s="131"/>
      <c r="U172" s="131"/>
      <c r="V172" s="131"/>
      <c r="W172" s="131"/>
      <c r="X172" s="131"/>
      <c r="Y172" s="131"/>
      <c r="Z172" s="136"/>
      <c r="AA172" s="131"/>
      <c r="AB172" s="131"/>
      <c r="AC172" s="137"/>
      <c r="AD172" s="138">
        <f t="shared" si="20"/>
        <v>0</v>
      </c>
      <c r="AE172" s="138">
        <f t="shared" si="21"/>
        <v>0</v>
      </c>
      <c r="AF172" s="138" t="str">
        <f t="shared" si="22"/>
        <v>D</v>
      </c>
      <c r="AG172" s="139">
        <f t="shared" si="23"/>
        <v>3</v>
      </c>
      <c r="AH172" s="139">
        <v>1</v>
      </c>
      <c r="AI172" s="142"/>
    </row>
    <row r="173" spans="1:35" s="140" customFormat="1" ht="30" hidden="1" customHeight="1" x14ac:dyDescent="0.35">
      <c r="A173" s="150">
        <v>167</v>
      </c>
      <c r="B173" s="130" t="str">
        <f t="shared" si="16"/>
        <v/>
      </c>
      <c r="C173" s="131">
        <f t="shared" si="17"/>
        <v>3</v>
      </c>
      <c r="D173" s="96"/>
      <c r="E173" s="132" t="str">
        <f t="shared" si="18"/>
        <v/>
      </c>
      <c r="F173" s="141">
        <f t="shared" si="19"/>
        <v>0</v>
      </c>
      <c r="G173" s="152"/>
      <c r="H173" s="152"/>
      <c r="I173" s="154"/>
      <c r="J173" s="152"/>
      <c r="K173" s="152"/>
      <c r="L173" s="152"/>
      <c r="M173" s="152"/>
      <c r="N173" s="134" t="str">
        <f>IFERROR(IF(VLOOKUP(A173,Weightings!A:Y,25,FALSE)=0,"",VLOOKUP(A173,Weightings!A:Y,25,FALSE)),"")</f>
        <v/>
      </c>
      <c r="O173" s="134" t="str">
        <f>IFERROR(VLOOKUP(AH173,detail_maturity_score,3,FALSE)*VLOOKUP(A173,Weightings!A:Y,23,FALSE),"")</f>
        <v/>
      </c>
      <c r="P173" s="135"/>
      <c r="Q173" s="135"/>
      <c r="R173" s="131"/>
      <c r="S173" s="131"/>
      <c r="T173" s="131"/>
      <c r="U173" s="131"/>
      <c r="V173" s="131"/>
      <c r="W173" s="131"/>
      <c r="X173" s="131"/>
      <c r="Y173" s="131"/>
      <c r="Z173" s="136"/>
      <c r="AA173" s="131"/>
      <c r="AB173" s="131"/>
      <c r="AC173" s="137"/>
      <c r="AD173" s="138">
        <f t="shared" si="20"/>
        <v>0</v>
      </c>
      <c r="AE173" s="138">
        <f t="shared" si="21"/>
        <v>0</v>
      </c>
      <c r="AF173" s="138" t="str">
        <f t="shared" si="22"/>
        <v>D</v>
      </c>
      <c r="AG173" s="139">
        <f t="shared" si="23"/>
        <v>3</v>
      </c>
      <c r="AH173" s="139">
        <v>1</v>
      </c>
      <c r="AI173" s="142"/>
    </row>
    <row r="174" spans="1:35" s="140" customFormat="1" ht="30" hidden="1" customHeight="1" x14ac:dyDescent="0.35">
      <c r="A174" s="150">
        <v>168</v>
      </c>
      <c r="B174" s="130" t="str">
        <f t="shared" si="16"/>
        <v/>
      </c>
      <c r="C174" s="131">
        <f t="shared" si="17"/>
        <v>3</v>
      </c>
      <c r="D174" s="96"/>
      <c r="E174" s="132" t="str">
        <f t="shared" si="18"/>
        <v/>
      </c>
      <c r="F174" s="141">
        <f t="shared" si="19"/>
        <v>0</v>
      </c>
      <c r="G174" s="152"/>
      <c r="H174" s="152"/>
      <c r="I174" s="154"/>
      <c r="J174" s="152"/>
      <c r="K174" s="152"/>
      <c r="L174" s="152"/>
      <c r="M174" s="152"/>
      <c r="N174" s="134" t="str">
        <f>IFERROR(IF(VLOOKUP(A174,Weightings!A:Y,25,FALSE)=0,"",VLOOKUP(A174,Weightings!A:Y,25,FALSE)),"")</f>
        <v/>
      </c>
      <c r="O174" s="134" t="str">
        <f>IFERROR(VLOOKUP(AH174,detail_maturity_score,3,FALSE)*VLOOKUP(A174,Weightings!A:Y,23,FALSE),"")</f>
        <v/>
      </c>
      <c r="P174" s="135"/>
      <c r="Q174" s="135"/>
      <c r="R174" s="131"/>
      <c r="S174" s="131"/>
      <c r="T174" s="131"/>
      <c r="U174" s="131"/>
      <c r="V174" s="131"/>
      <c r="W174" s="131"/>
      <c r="X174" s="131"/>
      <c r="Y174" s="131"/>
      <c r="Z174" s="136"/>
      <c r="AA174" s="131"/>
      <c r="AB174" s="131"/>
      <c r="AC174" s="137"/>
      <c r="AD174" s="138">
        <f t="shared" si="20"/>
        <v>0</v>
      </c>
      <c r="AE174" s="138">
        <f t="shared" si="21"/>
        <v>0</v>
      </c>
      <c r="AF174" s="138" t="str">
        <f t="shared" si="22"/>
        <v>D</v>
      </c>
      <c r="AG174" s="139">
        <f t="shared" si="23"/>
        <v>3</v>
      </c>
      <c r="AH174" s="139">
        <v>1</v>
      </c>
      <c r="AI174" s="142"/>
    </row>
    <row r="175" spans="1:35" s="140" customFormat="1" ht="30" hidden="1" customHeight="1" x14ac:dyDescent="0.35">
      <c r="A175" s="150">
        <v>169</v>
      </c>
      <c r="B175" s="130" t="str">
        <f t="shared" si="16"/>
        <v/>
      </c>
      <c r="C175" s="131">
        <f t="shared" si="17"/>
        <v>3</v>
      </c>
      <c r="D175" s="96"/>
      <c r="E175" s="132" t="str">
        <f t="shared" si="18"/>
        <v/>
      </c>
      <c r="F175" s="141">
        <f t="shared" si="19"/>
        <v>0</v>
      </c>
      <c r="G175" s="152"/>
      <c r="H175" s="152"/>
      <c r="I175" s="154"/>
      <c r="J175" s="152"/>
      <c r="K175" s="152"/>
      <c r="L175" s="152"/>
      <c r="M175" s="152"/>
      <c r="N175" s="134" t="str">
        <f>IFERROR(IF(VLOOKUP(A175,Weightings!A:Y,25,FALSE)=0,"",VLOOKUP(A175,Weightings!A:Y,25,FALSE)),"")</f>
        <v/>
      </c>
      <c r="O175" s="134" t="str">
        <f>IFERROR(VLOOKUP(AH175,detail_maturity_score,3,FALSE)*VLOOKUP(A175,Weightings!A:Y,23,FALSE),"")</f>
        <v/>
      </c>
      <c r="P175" s="135"/>
      <c r="Q175" s="135"/>
      <c r="R175" s="131"/>
      <c r="S175" s="131"/>
      <c r="T175" s="131"/>
      <c r="U175" s="131"/>
      <c r="V175" s="131"/>
      <c r="W175" s="131"/>
      <c r="X175" s="131"/>
      <c r="Y175" s="131"/>
      <c r="Z175" s="136"/>
      <c r="AA175" s="131"/>
      <c r="AB175" s="131"/>
      <c r="AC175" s="137"/>
      <c r="AD175" s="138">
        <f t="shared" si="20"/>
        <v>0</v>
      </c>
      <c r="AE175" s="138">
        <f t="shared" si="21"/>
        <v>0</v>
      </c>
      <c r="AF175" s="138" t="str">
        <f t="shared" si="22"/>
        <v>D</v>
      </c>
      <c r="AG175" s="139">
        <f t="shared" si="23"/>
        <v>3</v>
      </c>
      <c r="AH175" s="139">
        <v>1</v>
      </c>
      <c r="AI175" s="142"/>
    </row>
    <row r="176" spans="1:35" s="140" customFormat="1" ht="30" hidden="1" customHeight="1" x14ac:dyDescent="0.35">
      <c r="A176" s="150">
        <v>170</v>
      </c>
      <c r="B176" s="130" t="str">
        <f t="shared" si="16"/>
        <v/>
      </c>
      <c r="C176" s="131">
        <f t="shared" si="17"/>
        <v>3</v>
      </c>
      <c r="D176" s="96"/>
      <c r="E176" s="132" t="str">
        <f t="shared" si="18"/>
        <v/>
      </c>
      <c r="F176" s="141">
        <f t="shared" si="19"/>
        <v>0</v>
      </c>
      <c r="G176" s="152"/>
      <c r="H176" s="152"/>
      <c r="I176" s="154"/>
      <c r="J176" s="152"/>
      <c r="K176" s="152"/>
      <c r="L176" s="152"/>
      <c r="M176" s="152"/>
      <c r="N176" s="134" t="str">
        <f>IFERROR(IF(VLOOKUP(A176,Weightings!A:Y,25,FALSE)=0,"",VLOOKUP(A176,Weightings!A:Y,25,FALSE)),"")</f>
        <v/>
      </c>
      <c r="O176" s="134" t="str">
        <f>IFERROR(VLOOKUP(AH176,detail_maturity_score,3,FALSE)*VLOOKUP(A176,Weightings!A:Y,23,FALSE),"")</f>
        <v/>
      </c>
      <c r="P176" s="135"/>
      <c r="Q176" s="135"/>
      <c r="R176" s="131"/>
      <c r="S176" s="131"/>
      <c r="T176" s="131"/>
      <c r="U176" s="131"/>
      <c r="V176" s="131"/>
      <c r="W176" s="131"/>
      <c r="X176" s="131"/>
      <c r="Y176" s="131"/>
      <c r="Z176" s="136"/>
      <c r="AA176" s="131"/>
      <c r="AB176" s="131"/>
      <c r="AC176" s="137"/>
      <c r="AD176" s="138">
        <f t="shared" si="20"/>
        <v>0</v>
      </c>
      <c r="AE176" s="138">
        <f t="shared" si="21"/>
        <v>0</v>
      </c>
      <c r="AF176" s="138" t="str">
        <f t="shared" si="22"/>
        <v>D</v>
      </c>
      <c r="AG176" s="139">
        <f t="shared" si="23"/>
        <v>3</v>
      </c>
      <c r="AH176" s="139">
        <v>1</v>
      </c>
      <c r="AI176" s="142"/>
    </row>
    <row r="177" spans="1:35" s="140" customFormat="1" ht="30" hidden="1" customHeight="1" x14ac:dyDescent="0.35">
      <c r="A177" s="150">
        <v>171</v>
      </c>
      <c r="B177" s="130" t="str">
        <f t="shared" si="16"/>
        <v/>
      </c>
      <c r="C177" s="131">
        <f t="shared" si="17"/>
        <v>3</v>
      </c>
      <c r="D177" s="96"/>
      <c r="E177" s="132" t="str">
        <f t="shared" si="18"/>
        <v/>
      </c>
      <c r="F177" s="133">
        <f t="shared" si="19"/>
        <v>0</v>
      </c>
      <c r="G177" s="152"/>
      <c r="H177" s="152"/>
      <c r="I177" s="152"/>
      <c r="J177" s="152"/>
      <c r="K177" s="152"/>
      <c r="L177" s="152"/>
      <c r="M177" s="152"/>
      <c r="N177" s="134" t="str">
        <f>IFERROR(IF(VLOOKUP(A177,Weightings!A:Y,25,FALSE)=0,"",VLOOKUP(A177,Weightings!A:Y,25,FALSE)),"")</f>
        <v/>
      </c>
      <c r="O177" s="134" t="str">
        <f>IFERROR(VLOOKUP(AH177,detail_maturity_score,3,FALSE)*VLOOKUP(A177,Weightings!A:Y,23,FALSE),"")</f>
        <v/>
      </c>
      <c r="P177" s="135"/>
      <c r="Q177" s="135"/>
      <c r="R177" s="131"/>
      <c r="S177" s="131"/>
      <c r="T177" s="131"/>
      <c r="U177" s="131"/>
      <c r="V177" s="131"/>
      <c r="W177" s="131"/>
      <c r="X177" s="131"/>
      <c r="Y177" s="131"/>
      <c r="Z177" s="136"/>
      <c r="AA177" s="131"/>
      <c r="AB177" s="131"/>
      <c r="AC177" s="137"/>
      <c r="AD177" s="138">
        <f t="shared" si="20"/>
        <v>0</v>
      </c>
      <c r="AE177" s="138">
        <f t="shared" si="21"/>
        <v>0</v>
      </c>
      <c r="AF177" s="138" t="str">
        <f t="shared" si="22"/>
        <v>D</v>
      </c>
      <c r="AG177" s="139">
        <f t="shared" si="23"/>
        <v>3</v>
      </c>
      <c r="AH177"/>
      <c r="AI177" s="142"/>
    </row>
    <row r="178" spans="1:35" s="140" customFormat="1" hidden="1" x14ac:dyDescent="0.35">
      <c r="A178" s="150">
        <v>172</v>
      </c>
      <c r="B178" s="130" t="str">
        <f t="shared" si="16"/>
        <v/>
      </c>
      <c r="C178" s="131">
        <f t="shared" si="17"/>
        <v>3</v>
      </c>
      <c r="D178" s="96"/>
      <c r="E178" s="132" t="str">
        <f t="shared" si="18"/>
        <v/>
      </c>
      <c r="F178" s="141">
        <f t="shared" si="19"/>
        <v>0</v>
      </c>
      <c r="G178" s="152"/>
      <c r="H178" s="152"/>
      <c r="I178" s="154"/>
      <c r="J178" s="152"/>
      <c r="K178" s="152"/>
      <c r="L178" s="152"/>
      <c r="M178" s="152"/>
      <c r="N178" s="134" t="str">
        <f>IFERROR(IF(VLOOKUP(A178,Weightings!A:Y,25,FALSE)=0,"",VLOOKUP(A178,Weightings!A:Y,25,FALSE)),"")</f>
        <v/>
      </c>
      <c r="O178" s="134" t="str">
        <f>IFERROR(VLOOKUP(AH178,detail_maturity_score,3,FALSE)*VLOOKUP(A178,Weightings!A:Y,23,FALSE),"")</f>
        <v/>
      </c>
      <c r="P178" s="135"/>
      <c r="Q178" s="135"/>
      <c r="R178" s="131"/>
      <c r="S178" s="131"/>
      <c r="T178" s="131"/>
      <c r="U178" s="131"/>
      <c r="V178" s="131"/>
      <c r="W178" s="131"/>
      <c r="X178" s="131"/>
      <c r="Y178" s="131"/>
      <c r="Z178" s="136"/>
      <c r="AA178" s="131"/>
      <c r="AB178" s="131"/>
      <c r="AC178" s="137"/>
      <c r="AD178" s="138">
        <f t="shared" si="20"/>
        <v>0</v>
      </c>
      <c r="AE178" s="138">
        <f t="shared" si="21"/>
        <v>0</v>
      </c>
      <c r="AF178" s="138" t="str">
        <f t="shared" si="22"/>
        <v>D</v>
      </c>
      <c r="AG178" s="139">
        <f t="shared" si="23"/>
        <v>3</v>
      </c>
      <c r="AH178" s="139">
        <v>1</v>
      </c>
      <c r="AI178" s="142"/>
    </row>
    <row r="179" spans="1:35" s="140" customFormat="1" ht="30" hidden="1" customHeight="1" x14ac:dyDescent="0.35">
      <c r="A179" s="150">
        <v>173</v>
      </c>
      <c r="B179" s="130" t="str">
        <f t="shared" si="16"/>
        <v/>
      </c>
      <c r="C179" s="131">
        <f t="shared" si="17"/>
        <v>3</v>
      </c>
      <c r="D179" s="96"/>
      <c r="E179" s="132" t="str">
        <f t="shared" si="18"/>
        <v/>
      </c>
      <c r="F179" s="141">
        <f t="shared" si="19"/>
        <v>0</v>
      </c>
      <c r="G179" s="152"/>
      <c r="H179" s="152"/>
      <c r="I179" s="154"/>
      <c r="J179" s="152"/>
      <c r="K179" s="152"/>
      <c r="L179" s="152"/>
      <c r="M179" s="152"/>
      <c r="N179" s="134" t="str">
        <f>IFERROR(IF(VLOOKUP(A179,Weightings!A:Y,25,FALSE)=0,"",VLOOKUP(A179,Weightings!A:Y,25,FALSE)),"")</f>
        <v/>
      </c>
      <c r="O179" s="134" t="str">
        <f>IFERROR(VLOOKUP(AH179,detail_maturity_score,3,FALSE)*VLOOKUP(A179,Weightings!A:Y,23,FALSE),"")</f>
        <v/>
      </c>
      <c r="P179" s="135"/>
      <c r="Q179" s="135"/>
      <c r="R179" s="131"/>
      <c r="S179" s="131"/>
      <c r="T179" s="131"/>
      <c r="U179" s="131"/>
      <c r="V179" s="131"/>
      <c r="W179" s="131"/>
      <c r="X179" s="131"/>
      <c r="Y179" s="131"/>
      <c r="Z179" s="136"/>
      <c r="AA179" s="131"/>
      <c r="AB179" s="131"/>
      <c r="AC179" s="137"/>
      <c r="AD179" s="138">
        <f t="shared" si="20"/>
        <v>0</v>
      </c>
      <c r="AE179" s="138">
        <f t="shared" si="21"/>
        <v>0</v>
      </c>
      <c r="AF179" s="138" t="str">
        <f t="shared" si="22"/>
        <v>D</v>
      </c>
      <c r="AG179" s="139">
        <f t="shared" si="23"/>
        <v>3</v>
      </c>
      <c r="AH179" s="139">
        <v>1</v>
      </c>
      <c r="AI179" s="142"/>
    </row>
    <row r="180" spans="1:35" s="140" customFormat="1" ht="1.4" hidden="1" customHeight="1" x14ac:dyDescent="0.35">
      <c r="A180" s="150">
        <v>174</v>
      </c>
      <c r="B180" s="130" t="str">
        <f t="shared" si="16"/>
        <v/>
      </c>
      <c r="C180" s="131">
        <f t="shared" si="17"/>
        <v>3</v>
      </c>
      <c r="D180" s="96"/>
      <c r="E180" s="132" t="str">
        <f t="shared" si="18"/>
        <v/>
      </c>
      <c r="F180" s="141">
        <f t="shared" si="19"/>
        <v>0</v>
      </c>
      <c r="G180" s="152"/>
      <c r="H180" s="152"/>
      <c r="I180" s="154"/>
      <c r="J180" s="152"/>
      <c r="K180" s="152"/>
      <c r="L180" s="152"/>
      <c r="M180" s="152"/>
      <c r="N180" s="134" t="str">
        <f>IFERROR(IF(VLOOKUP(A180,Weightings!A:Y,25,FALSE)=0,"",VLOOKUP(A180,Weightings!A:Y,25,FALSE)),"")</f>
        <v/>
      </c>
      <c r="O180" s="134" t="str">
        <f>IFERROR(VLOOKUP(AH180,detail_maturity_score,3,FALSE)*VLOOKUP(A180,Weightings!A:Y,23,FALSE),"")</f>
        <v/>
      </c>
      <c r="P180" s="135"/>
      <c r="Q180" s="135"/>
      <c r="R180" s="131"/>
      <c r="S180" s="131"/>
      <c r="T180" s="131"/>
      <c r="U180" s="131"/>
      <c r="V180" s="131"/>
      <c r="W180" s="131"/>
      <c r="X180" s="131"/>
      <c r="Y180" s="131"/>
      <c r="Z180" s="136"/>
      <c r="AA180" s="131"/>
      <c r="AB180" s="131"/>
      <c r="AC180" s="137"/>
      <c r="AD180" s="138">
        <f t="shared" si="20"/>
        <v>0</v>
      </c>
      <c r="AE180" s="138">
        <f t="shared" si="21"/>
        <v>0</v>
      </c>
      <c r="AF180" s="138" t="str">
        <f t="shared" si="22"/>
        <v>D</v>
      </c>
      <c r="AG180" s="139">
        <f t="shared" si="23"/>
        <v>3</v>
      </c>
      <c r="AH180" s="139">
        <v>1</v>
      </c>
      <c r="AI180" s="142"/>
    </row>
    <row r="181" spans="1:35" s="140" customFormat="1" ht="30" hidden="1" customHeight="1" x14ac:dyDescent="0.35">
      <c r="A181" s="150">
        <v>175</v>
      </c>
      <c r="B181" s="130" t="str">
        <f t="shared" si="16"/>
        <v/>
      </c>
      <c r="C181" s="131">
        <f t="shared" si="17"/>
        <v>3</v>
      </c>
      <c r="D181" s="96"/>
      <c r="E181" s="132" t="str">
        <f t="shared" si="18"/>
        <v/>
      </c>
      <c r="F181" s="141">
        <f t="shared" si="19"/>
        <v>0</v>
      </c>
      <c r="G181" s="152"/>
      <c r="H181" s="152"/>
      <c r="I181" s="154"/>
      <c r="J181" s="152"/>
      <c r="K181" s="152"/>
      <c r="L181" s="152"/>
      <c r="M181" s="152"/>
      <c r="N181" s="134" t="str">
        <f>IFERROR(IF(VLOOKUP(A181,Weightings!A:Y,25,FALSE)=0,"",VLOOKUP(A181,Weightings!A:Y,25,FALSE)),"")</f>
        <v/>
      </c>
      <c r="O181" s="134" t="str">
        <f>IFERROR(VLOOKUP(AH181,detail_maturity_score,3,FALSE)*VLOOKUP(A181,Weightings!A:Y,23,FALSE),"")</f>
        <v/>
      </c>
      <c r="P181" s="135"/>
      <c r="Q181" s="135"/>
      <c r="R181" s="131"/>
      <c r="S181" s="131"/>
      <c r="T181" s="131"/>
      <c r="U181" s="131"/>
      <c r="V181" s="131"/>
      <c r="W181" s="131"/>
      <c r="X181" s="131"/>
      <c r="Y181" s="131"/>
      <c r="Z181" s="136"/>
      <c r="AA181" s="131"/>
      <c r="AB181" s="131"/>
      <c r="AC181" s="137"/>
      <c r="AD181" s="138">
        <f t="shared" si="20"/>
        <v>0</v>
      </c>
      <c r="AE181" s="138">
        <f t="shared" si="21"/>
        <v>0</v>
      </c>
      <c r="AF181" s="138" t="str">
        <f t="shared" si="22"/>
        <v>D</v>
      </c>
      <c r="AG181" s="139">
        <f t="shared" si="23"/>
        <v>3</v>
      </c>
      <c r="AH181" s="139">
        <v>1</v>
      </c>
      <c r="AI181" s="142"/>
    </row>
    <row r="182" spans="1:35" s="140" customFormat="1" ht="30" hidden="1" customHeight="1" x14ac:dyDescent="0.35">
      <c r="A182" s="150">
        <v>176</v>
      </c>
      <c r="B182" s="130" t="str">
        <f t="shared" si="16"/>
        <v/>
      </c>
      <c r="C182" s="131">
        <f t="shared" si="17"/>
        <v>3</v>
      </c>
      <c r="D182" s="96"/>
      <c r="E182" s="132" t="str">
        <f t="shared" si="18"/>
        <v/>
      </c>
      <c r="F182" s="141">
        <f t="shared" si="19"/>
        <v>0</v>
      </c>
      <c r="G182" s="152"/>
      <c r="H182" s="152"/>
      <c r="I182" s="154"/>
      <c r="J182" s="152"/>
      <c r="K182" s="152"/>
      <c r="L182" s="152"/>
      <c r="M182" s="152"/>
      <c r="N182" s="134" t="str">
        <f>IFERROR(IF(VLOOKUP(A182,Weightings!A:Y,25,FALSE)=0,"",VLOOKUP(A182,Weightings!A:Y,25,FALSE)),"")</f>
        <v/>
      </c>
      <c r="O182" s="134" t="str">
        <f>IFERROR(VLOOKUP(AH182,detail_maturity_score,3,FALSE)*VLOOKUP(A182,Weightings!A:Y,23,FALSE),"")</f>
        <v/>
      </c>
      <c r="P182" s="135"/>
      <c r="Q182" s="135"/>
      <c r="R182" s="131"/>
      <c r="S182" s="131"/>
      <c r="T182" s="131"/>
      <c r="U182" s="131"/>
      <c r="V182" s="131"/>
      <c r="W182" s="131"/>
      <c r="X182" s="131"/>
      <c r="Y182" s="131"/>
      <c r="Z182" s="136"/>
      <c r="AA182" s="131"/>
      <c r="AB182" s="131"/>
      <c r="AC182" s="137"/>
      <c r="AD182" s="138">
        <f t="shared" si="20"/>
        <v>0</v>
      </c>
      <c r="AE182" s="138">
        <f t="shared" si="21"/>
        <v>0</v>
      </c>
      <c r="AF182" s="138" t="str">
        <f t="shared" si="22"/>
        <v>D</v>
      </c>
      <c r="AG182" s="139">
        <f t="shared" si="23"/>
        <v>3</v>
      </c>
      <c r="AH182" s="139">
        <v>1</v>
      </c>
      <c r="AI182" s="142"/>
    </row>
    <row r="183" spans="1:35" s="140" customFormat="1" ht="30" hidden="1" customHeight="1" x14ac:dyDescent="0.35">
      <c r="A183" s="150">
        <v>177</v>
      </c>
      <c r="B183" s="130" t="str">
        <f t="shared" si="16"/>
        <v/>
      </c>
      <c r="C183" s="131">
        <f t="shared" si="17"/>
        <v>3</v>
      </c>
      <c r="D183" s="96"/>
      <c r="E183" s="132" t="str">
        <f t="shared" si="18"/>
        <v/>
      </c>
      <c r="F183" s="141">
        <f t="shared" si="19"/>
        <v>0</v>
      </c>
      <c r="G183" s="152"/>
      <c r="H183" s="152"/>
      <c r="I183" s="154"/>
      <c r="J183" s="152"/>
      <c r="K183" s="152"/>
      <c r="L183" s="152"/>
      <c r="M183" s="152"/>
      <c r="N183" s="134" t="str">
        <f>IFERROR(IF(VLOOKUP(A183,Weightings!A:Y,25,FALSE)=0,"",VLOOKUP(A183,Weightings!A:Y,25,FALSE)),"")</f>
        <v/>
      </c>
      <c r="O183" s="134" t="str">
        <f>IFERROR(VLOOKUP(AH183,detail_maturity_score,3,FALSE)*VLOOKUP(A183,Weightings!A:Y,23,FALSE),"")</f>
        <v/>
      </c>
      <c r="P183" s="135"/>
      <c r="Q183" s="135"/>
      <c r="R183" s="131"/>
      <c r="S183" s="131"/>
      <c r="T183" s="131"/>
      <c r="U183" s="131"/>
      <c r="V183" s="131"/>
      <c r="W183" s="131"/>
      <c r="X183" s="131"/>
      <c r="Y183" s="131"/>
      <c r="Z183" s="136"/>
      <c r="AA183" s="131"/>
      <c r="AB183" s="131"/>
      <c r="AC183" s="137"/>
      <c r="AD183" s="138">
        <f t="shared" si="20"/>
        <v>0</v>
      </c>
      <c r="AE183" s="138">
        <f t="shared" si="21"/>
        <v>0</v>
      </c>
      <c r="AF183" s="138" t="str">
        <f t="shared" si="22"/>
        <v>D</v>
      </c>
      <c r="AG183" s="139">
        <f t="shared" si="23"/>
        <v>3</v>
      </c>
      <c r="AH183" s="139">
        <v>1</v>
      </c>
      <c r="AI183" s="142"/>
    </row>
    <row r="184" spans="1:35" s="140" customFormat="1" ht="30" hidden="1" customHeight="1" x14ac:dyDescent="0.35">
      <c r="A184" s="150">
        <v>178</v>
      </c>
      <c r="B184" s="130" t="str">
        <f t="shared" si="16"/>
        <v/>
      </c>
      <c r="C184" s="131">
        <f t="shared" si="17"/>
        <v>3</v>
      </c>
      <c r="D184" s="96"/>
      <c r="E184" s="132" t="str">
        <f t="shared" si="18"/>
        <v/>
      </c>
      <c r="F184" s="133">
        <f t="shared" si="19"/>
        <v>0</v>
      </c>
      <c r="G184" s="152"/>
      <c r="H184" s="152"/>
      <c r="I184" s="152"/>
      <c r="J184" s="152"/>
      <c r="K184" s="152"/>
      <c r="L184" s="152"/>
      <c r="M184" s="152"/>
      <c r="N184" s="134" t="str">
        <f>IFERROR(IF(VLOOKUP(A184,Weightings!A:Y,25,FALSE)=0,"",VLOOKUP(A184,Weightings!A:Y,25,FALSE)),"")</f>
        <v/>
      </c>
      <c r="O184" s="134" t="str">
        <f>IFERROR(VLOOKUP(AH184,detail_maturity_score,3,FALSE)*VLOOKUP(A184,Weightings!A:Y,23,FALSE),"")</f>
        <v/>
      </c>
      <c r="P184" s="135"/>
      <c r="Q184" s="135"/>
      <c r="R184" s="131"/>
      <c r="S184" s="131"/>
      <c r="T184" s="131"/>
      <c r="U184" s="131"/>
      <c r="V184" s="131"/>
      <c r="W184" s="131"/>
      <c r="X184" s="131"/>
      <c r="Y184" s="131"/>
      <c r="Z184" s="136"/>
      <c r="AA184" s="131"/>
      <c r="AB184" s="131"/>
      <c r="AC184" s="137"/>
      <c r="AD184" s="138">
        <f t="shared" si="20"/>
        <v>0</v>
      </c>
      <c r="AE184" s="138">
        <f t="shared" si="21"/>
        <v>0</v>
      </c>
      <c r="AF184" s="138" t="str">
        <f t="shared" si="22"/>
        <v>D</v>
      </c>
      <c r="AG184" s="139">
        <f t="shared" si="23"/>
        <v>3</v>
      </c>
      <c r="AH184"/>
      <c r="AI184" s="142"/>
    </row>
    <row r="185" spans="1:35" s="140" customFormat="1" ht="30" hidden="1" customHeight="1" x14ac:dyDescent="0.35">
      <c r="A185" s="150">
        <v>179</v>
      </c>
      <c r="B185" s="130" t="str">
        <f t="shared" si="16"/>
        <v/>
      </c>
      <c r="C185" s="131">
        <f t="shared" si="17"/>
        <v>3</v>
      </c>
      <c r="D185" s="96"/>
      <c r="E185" s="132" t="str">
        <f t="shared" si="18"/>
        <v/>
      </c>
      <c r="F185" s="141">
        <f t="shared" si="19"/>
        <v>0</v>
      </c>
      <c r="G185" s="152"/>
      <c r="H185" s="152"/>
      <c r="I185" s="154"/>
      <c r="J185" s="152"/>
      <c r="K185" s="152"/>
      <c r="L185" s="152"/>
      <c r="M185" s="152"/>
      <c r="N185" s="134" t="str">
        <f>IFERROR(IF(VLOOKUP(A185,Weightings!A:Y,25,FALSE)=0,"",VLOOKUP(A185,Weightings!A:Y,25,FALSE)),"")</f>
        <v/>
      </c>
      <c r="O185" s="134" t="str">
        <f>IFERROR(VLOOKUP(AH185,detail_maturity_score,3,FALSE)*VLOOKUP(A185,Weightings!A:Y,23,FALSE),"")</f>
        <v/>
      </c>
      <c r="P185" s="135"/>
      <c r="Q185" s="135"/>
      <c r="R185" s="131"/>
      <c r="S185" s="131"/>
      <c r="T185" s="131"/>
      <c r="U185" s="131"/>
      <c r="V185" s="131"/>
      <c r="W185" s="131"/>
      <c r="X185" s="131"/>
      <c r="Y185" s="131"/>
      <c r="Z185" s="136"/>
      <c r="AA185" s="131"/>
      <c r="AB185" s="131"/>
      <c r="AC185" s="137"/>
      <c r="AD185" s="138">
        <f t="shared" si="20"/>
        <v>0</v>
      </c>
      <c r="AE185" s="138">
        <f t="shared" si="21"/>
        <v>0</v>
      </c>
      <c r="AF185" s="138" t="str">
        <f t="shared" si="22"/>
        <v>D</v>
      </c>
      <c r="AG185" s="139">
        <f t="shared" si="23"/>
        <v>3</v>
      </c>
      <c r="AH185" s="139">
        <v>1</v>
      </c>
      <c r="AI185" s="142"/>
    </row>
    <row r="186" spans="1:35" s="140" customFormat="1" ht="30" hidden="1" customHeight="1" x14ac:dyDescent="0.35">
      <c r="A186" s="150">
        <v>180</v>
      </c>
      <c r="B186" s="130" t="str">
        <f t="shared" si="16"/>
        <v/>
      </c>
      <c r="C186" s="131">
        <f t="shared" si="17"/>
        <v>3</v>
      </c>
      <c r="D186" s="96"/>
      <c r="E186" s="132" t="str">
        <f t="shared" si="18"/>
        <v/>
      </c>
      <c r="F186" s="141">
        <f t="shared" si="19"/>
        <v>0</v>
      </c>
      <c r="G186" s="152"/>
      <c r="H186" s="152"/>
      <c r="I186" s="154"/>
      <c r="J186" s="152"/>
      <c r="K186" s="152"/>
      <c r="L186" s="152"/>
      <c r="M186" s="152"/>
      <c r="N186" s="134" t="str">
        <f>IFERROR(IF(VLOOKUP(A186,Weightings!A:Y,25,FALSE)=0,"",VLOOKUP(A186,Weightings!A:Y,25,FALSE)),"")</f>
        <v/>
      </c>
      <c r="O186" s="134" t="str">
        <f>IFERROR(VLOOKUP(AH186,detail_maturity_score,3,FALSE)*VLOOKUP(A186,Weightings!A:Y,23,FALSE),"")</f>
        <v/>
      </c>
      <c r="P186" s="135"/>
      <c r="Q186" s="135"/>
      <c r="R186" s="131"/>
      <c r="S186" s="131"/>
      <c r="T186" s="131"/>
      <c r="U186" s="131"/>
      <c r="V186" s="131"/>
      <c r="W186" s="131"/>
      <c r="X186" s="131"/>
      <c r="Y186" s="131"/>
      <c r="Z186" s="136"/>
      <c r="AA186" s="131"/>
      <c r="AB186" s="131"/>
      <c r="AC186" s="137"/>
      <c r="AD186" s="138">
        <f t="shared" si="20"/>
        <v>0</v>
      </c>
      <c r="AE186" s="138">
        <f t="shared" si="21"/>
        <v>0</v>
      </c>
      <c r="AF186" s="138" t="str">
        <f t="shared" si="22"/>
        <v>D</v>
      </c>
      <c r="AG186" s="139">
        <f t="shared" si="23"/>
        <v>3</v>
      </c>
      <c r="AH186" s="139">
        <v>1</v>
      </c>
      <c r="AI186" s="142"/>
    </row>
    <row r="187" spans="1:35" s="140" customFormat="1" ht="30" hidden="1" customHeight="1" x14ac:dyDescent="0.35">
      <c r="A187" s="150">
        <v>181</v>
      </c>
      <c r="B187" s="130" t="str">
        <f t="shared" si="16"/>
        <v/>
      </c>
      <c r="C187" s="131">
        <f t="shared" si="17"/>
        <v>3</v>
      </c>
      <c r="D187" s="96"/>
      <c r="E187" s="132" t="str">
        <f t="shared" si="18"/>
        <v/>
      </c>
      <c r="F187" s="141">
        <f t="shared" si="19"/>
        <v>0</v>
      </c>
      <c r="G187" s="152"/>
      <c r="H187" s="152"/>
      <c r="I187" s="154"/>
      <c r="J187" s="152"/>
      <c r="K187" s="152"/>
      <c r="L187" s="152"/>
      <c r="M187" s="152"/>
      <c r="N187" s="134" t="str">
        <f>IFERROR(IF(VLOOKUP(A187,Weightings!A:Y,25,FALSE)=0,"",VLOOKUP(A187,Weightings!A:Y,25,FALSE)),"")</f>
        <v/>
      </c>
      <c r="O187" s="134" t="str">
        <f>IFERROR(VLOOKUP(AH187,detail_maturity_score,3,FALSE)*VLOOKUP(A187,Weightings!A:Y,23,FALSE),"")</f>
        <v/>
      </c>
      <c r="P187" s="135"/>
      <c r="Q187" s="135"/>
      <c r="R187" s="131"/>
      <c r="S187" s="131"/>
      <c r="T187" s="131"/>
      <c r="U187" s="131"/>
      <c r="V187" s="131"/>
      <c r="W187" s="131"/>
      <c r="X187" s="131"/>
      <c r="Y187" s="131"/>
      <c r="Z187" s="136"/>
      <c r="AA187" s="131"/>
      <c r="AB187" s="131"/>
      <c r="AC187" s="137"/>
      <c r="AD187" s="138">
        <f t="shared" si="20"/>
        <v>0</v>
      </c>
      <c r="AE187" s="138">
        <f t="shared" si="21"/>
        <v>0</v>
      </c>
      <c r="AF187" s="138" t="str">
        <f t="shared" si="22"/>
        <v>D</v>
      </c>
      <c r="AG187" s="139">
        <f t="shared" si="23"/>
        <v>3</v>
      </c>
      <c r="AH187" s="139">
        <v>1</v>
      </c>
      <c r="AI187" s="142"/>
    </row>
    <row r="188" spans="1:35" s="140" customFormat="1" hidden="1" x14ac:dyDescent="0.35">
      <c r="A188" s="150">
        <v>182</v>
      </c>
      <c r="B188" s="130" t="str">
        <f t="shared" si="16"/>
        <v/>
      </c>
      <c r="C188" s="131">
        <f t="shared" si="17"/>
        <v>3</v>
      </c>
      <c r="D188" s="96"/>
      <c r="E188" s="132" t="str">
        <f t="shared" si="18"/>
        <v/>
      </c>
      <c r="F188" s="141">
        <f t="shared" si="19"/>
        <v>0</v>
      </c>
      <c r="G188" s="152"/>
      <c r="H188" s="152"/>
      <c r="I188" s="154"/>
      <c r="J188" s="152"/>
      <c r="K188" s="152"/>
      <c r="L188" s="152"/>
      <c r="M188" s="152"/>
      <c r="N188" s="134" t="str">
        <f>IFERROR(IF(VLOOKUP(A188,Weightings!A:Y,25,FALSE)=0,"",VLOOKUP(A188,Weightings!A:Y,25,FALSE)),"")</f>
        <v/>
      </c>
      <c r="O188" s="134" t="str">
        <f>IFERROR(VLOOKUP(AH188,detail_maturity_score,3,FALSE)*VLOOKUP(A188,Weightings!A:Y,23,FALSE),"")</f>
        <v/>
      </c>
      <c r="P188" s="135"/>
      <c r="Q188" s="135"/>
      <c r="R188" s="131"/>
      <c r="S188" s="131"/>
      <c r="T188" s="131"/>
      <c r="U188" s="131"/>
      <c r="V188" s="131"/>
      <c r="W188" s="131"/>
      <c r="X188" s="131"/>
      <c r="Y188" s="131"/>
      <c r="Z188" s="136"/>
      <c r="AA188" s="131"/>
      <c r="AB188" s="131"/>
      <c r="AC188" s="137"/>
      <c r="AD188" s="138">
        <f t="shared" si="20"/>
        <v>0</v>
      </c>
      <c r="AE188" s="138">
        <f t="shared" si="21"/>
        <v>0</v>
      </c>
      <c r="AF188" s="138" t="str">
        <f t="shared" si="22"/>
        <v>D</v>
      </c>
      <c r="AG188" s="139">
        <f t="shared" si="23"/>
        <v>3</v>
      </c>
      <c r="AH188" s="139">
        <v>1</v>
      </c>
      <c r="AI188" s="142"/>
    </row>
    <row r="189" spans="1:35" s="140" customFormat="1" ht="30" hidden="1" customHeight="1" x14ac:dyDescent="0.35">
      <c r="A189" s="150">
        <v>183</v>
      </c>
      <c r="B189" s="130" t="str">
        <f t="shared" si="16"/>
        <v/>
      </c>
      <c r="C189" s="131">
        <f t="shared" si="17"/>
        <v>3</v>
      </c>
      <c r="D189" s="96"/>
      <c r="E189" s="132" t="str">
        <f t="shared" si="18"/>
        <v/>
      </c>
      <c r="F189" s="133">
        <f t="shared" si="19"/>
        <v>0</v>
      </c>
      <c r="G189" s="152"/>
      <c r="H189" s="152"/>
      <c r="I189" s="152"/>
      <c r="J189" s="152"/>
      <c r="K189" s="152"/>
      <c r="L189" s="152"/>
      <c r="M189" s="152"/>
      <c r="N189" s="134" t="str">
        <f>IFERROR(IF(VLOOKUP(A189,Weightings!A:Y,25,FALSE)=0,"",VLOOKUP(A189,Weightings!A:Y,25,FALSE)),"")</f>
        <v/>
      </c>
      <c r="O189" s="134" t="str">
        <f>IFERROR(VLOOKUP(AH189,detail_maturity_score,3,FALSE)*VLOOKUP(A189,Weightings!A:Y,23,FALSE),"")</f>
        <v/>
      </c>
      <c r="P189" s="135"/>
      <c r="Q189" s="135"/>
      <c r="R189" s="131"/>
      <c r="S189" s="131"/>
      <c r="T189" s="131"/>
      <c r="U189" s="131"/>
      <c r="V189" s="131"/>
      <c r="W189" s="131"/>
      <c r="X189" s="131"/>
      <c r="Y189" s="131"/>
      <c r="Z189" s="136"/>
      <c r="AA189" s="131"/>
      <c r="AB189" s="131"/>
      <c r="AC189" s="137"/>
      <c r="AD189" s="138">
        <f t="shared" si="20"/>
        <v>0</v>
      </c>
      <c r="AE189" s="138">
        <f t="shared" si="21"/>
        <v>0</v>
      </c>
      <c r="AF189" s="138" t="str">
        <f t="shared" si="22"/>
        <v>D</v>
      </c>
      <c r="AG189" s="139">
        <f t="shared" si="23"/>
        <v>3</v>
      </c>
      <c r="AH189"/>
      <c r="AI189" s="142"/>
    </row>
    <row r="190" spans="1:35" s="140" customFormat="1" ht="30" hidden="1" customHeight="1" x14ac:dyDescent="0.35">
      <c r="A190" s="150">
        <v>184</v>
      </c>
      <c r="B190" s="130" t="str">
        <f t="shared" si="16"/>
        <v/>
      </c>
      <c r="C190" s="131">
        <f t="shared" si="17"/>
        <v>3</v>
      </c>
      <c r="D190" s="96"/>
      <c r="E190" s="132" t="str">
        <f t="shared" si="18"/>
        <v/>
      </c>
      <c r="F190" s="141">
        <f t="shared" si="19"/>
        <v>0</v>
      </c>
      <c r="G190" s="152"/>
      <c r="H190" s="152"/>
      <c r="I190" s="154"/>
      <c r="J190" s="152"/>
      <c r="K190" s="152"/>
      <c r="L190" s="152"/>
      <c r="M190" s="152"/>
      <c r="N190" s="134" t="str">
        <f>IFERROR(IF(VLOOKUP(A190,Weightings!A:Y,25,FALSE)=0,"",VLOOKUP(A190,Weightings!A:Y,25,FALSE)),"")</f>
        <v/>
      </c>
      <c r="O190" s="134" t="str">
        <f>IFERROR(VLOOKUP(AH190,detail_maturity_score,3,FALSE)*VLOOKUP(A190,Weightings!A:Y,23,FALSE),"")</f>
        <v/>
      </c>
      <c r="P190" s="135"/>
      <c r="Q190" s="135"/>
      <c r="R190" s="131"/>
      <c r="S190" s="131"/>
      <c r="T190" s="131"/>
      <c r="U190" s="131"/>
      <c r="V190" s="131"/>
      <c r="W190" s="131"/>
      <c r="X190" s="131"/>
      <c r="Y190" s="131"/>
      <c r="Z190" s="136"/>
      <c r="AA190" s="131"/>
      <c r="AB190" s="131"/>
      <c r="AC190" s="137"/>
      <c r="AD190" s="138">
        <f t="shared" si="20"/>
        <v>0</v>
      </c>
      <c r="AE190" s="138">
        <f t="shared" si="21"/>
        <v>0</v>
      </c>
      <c r="AF190" s="138" t="str">
        <f t="shared" si="22"/>
        <v>D</v>
      </c>
      <c r="AG190" s="139">
        <f t="shared" si="23"/>
        <v>3</v>
      </c>
      <c r="AH190" s="139">
        <v>1</v>
      </c>
      <c r="AI190" s="142"/>
    </row>
    <row r="191" spans="1:35" s="140" customFormat="1" hidden="1" x14ac:dyDescent="0.35">
      <c r="A191" s="150">
        <v>185</v>
      </c>
      <c r="B191" s="130" t="str">
        <f t="shared" si="16"/>
        <v/>
      </c>
      <c r="C191" s="131">
        <f t="shared" si="17"/>
        <v>3</v>
      </c>
      <c r="D191" s="96"/>
      <c r="E191" s="132" t="str">
        <f t="shared" si="18"/>
        <v/>
      </c>
      <c r="F191" s="141">
        <f t="shared" si="19"/>
        <v>0</v>
      </c>
      <c r="G191" s="152"/>
      <c r="H191" s="152"/>
      <c r="I191" s="154"/>
      <c r="J191" s="152"/>
      <c r="K191" s="152"/>
      <c r="L191" s="152"/>
      <c r="M191" s="152"/>
      <c r="N191" s="134" t="str">
        <f>IFERROR(IF(VLOOKUP(A191,Weightings!A:Y,25,FALSE)=0,"",VLOOKUP(A191,Weightings!A:Y,25,FALSE)),"")</f>
        <v/>
      </c>
      <c r="O191" s="134" t="str">
        <f>IFERROR(VLOOKUP(AH191,detail_maturity_score,3,FALSE)*VLOOKUP(A191,Weightings!A:Y,23,FALSE),"")</f>
        <v/>
      </c>
      <c r="P191" s="135"/>
      <c r="Q191" s="135"/>
      <c r="R191" s="131"/>
      <c r="S191" s="131"/>
      <c r="T191" s="131"/>
      <c r="U191" s="131"/>
      <c r="V191" s="131"/>
      <c r="W191" s="131"/>
      <c r="X191" s="131"/>
      <c r="Y191" s="131"/>
      <c r="Z191" s="136"/>
      <c r="AA191" s="131"/>
      <c r="AB191" s="131"/>
      <c r="AC191" s="137"/>
      <c r="AD191" s="138">
        <f t="shared" si="20"/>
        <v>0</v>
      </c>
      <c r="AE191" s="138">
        <f t="shared" si="21"/>
        <v>0</v>
      </c>
      <c r="AF191" s="138" t="str">
        <f t="shared" si="22"/>
        <v>D</v>
      </c>
      <c r="AG191" s="139">
        <f t="shared" si="23"/>
        <v>3</v>
      </c>
      <c r="AH191" s="139">
        <v>1</v>
      </c>
      <c r="AI191" s="142"/>
    </row>
    <row r="192" spans="1:35" s="140" customFormat="1" hidden="1" x14ac:dyDescent="0.35">
      <c r="A192" s="150">
        <v>186</v>
      </c>
      <c r="B192" s="130" t="str">
        <f t="shared" si="16"/>
        <v/>
      </c>
      <c r="C192" s="131">
        <f t="shared" si="17"/>
        <v>3</v>
      </c>
      <c r="D192" s="96"/>
      <c r="E192" s="132" t="str">
        <f t="shared" si="18"/>
        <v/>
      </c>
      <c r="F192" s="133">
        <f t="shared" si="19"/>
        <v>0</v>
      </c>
      <c r="G192" s="152"/>
      <c r="H192" s="152"/>
      <c r="I192" s="152"/>
      <c r="J192" s="152"/>
      <c r="K192" s="152"/>
      <c r="L192" s="152"/>
      <c r="M192" s="152"/>
      <c r="N192" s="134" t="str">
        <f>IFERROR(IF(VLOOKUP(A192,Weightings!A:Y,25,FALSE)=0,"",VLOOKUP(A192,Weightings!A:Y,25,FALSE)),"")</f>
        <v/>
      </c>
      <c r="O192" s="134" t="str">
        <f>IFERROR(VLOOKUP(AH192,detail_maturity_score,3,FALSE)*VLOOKUP(A192,Weightings!A:Y,23,FALSE),"")</f>
        <v/>
      </c>
      <c r="P192" s="135"/>
      <c r="Q192" s="135"/>
      <c r="R192" s="131"/>
      <c r="S192" s="131"/>
      <c r="T192" s="131"/>
      <c r="U192" s="131"/>
      <c r="V192" s="131"/>
      <c r="W192" s="131"/>
      <c r="X192" s="131"/>
      <c r="Y192" s="131"/>
      <c r="Z192" s="136"/>
      <c r="AA192" s="131"/>
      <c r="AB192" s="131"/>
      <c r="AC192" s="137"/>
      <c r="AD192" s="138">
        <f t="shared" si="20"/>
        <v>0</v>
      </c>
      <c r="AE192" s="138">
        <f t="shared" si="21"/>
        <v>0</v>
      </c>
      <c r="AF192" s="138" t="str">
        <f t="shared" si="22"/>
        <v>D</v>
      </c>
      <c r="AG192" s="139">
        <f t="shared" si="23"/>
        <v>3</v>
      </c>
      <c r="AH192"/>
      <c r="AI192" s="142"/>
    </row>
    <row r="193" spans="1:35" s="140" customFormat="1" ht="30" hidden="1" customHeight="1" x14ac:dyDescent="0.35">
      <c r="A193" s="150">
        <v>187</v>
      </c>
      <c r="B193" s="130" t="str">
        <f t="shared" si="16"/>
        <v/>
      </c>
      <c r="C193" s="131">
        <f t="shared" si="17"/>
        <v>3</v>
      </c>
      <c r="D193" s="96"/>
      <c r="E193" s="132" t="str">
        <f t="shared" si="18"/>
        <v/>
      </c>
      <c r="F193" s="141">
        <f t="shared" si="19"/>
        <v>0</v>
      </c>
      <c r="G193" s="152"/>
      <c r="H193" s="152"/>
      <c r="I193" s="154"/>
      <c r="J193" s="152"/>
      <c r="K193" s="152"/>
      <c r="L193" s="152"/>
      <c r="M193" s="152"/>
      <c r="N193" s="134" t="str">
        <f>IFERROR(IF(VLOOKUP(A193,Weightings!A:Y,25,FALSE)=0,"",VLOOKUP(A193,Weightings!A:Y,25,FALSE)),"")</f>
        <v/>
      </c>
      <c r="O193" s="134" t="str">
        <f>IFERROR(VLOOKUP(AH193,detail_maturity_score,3,FALSE)*VLOOKUP(A193,Weightings!A:Y,23,FALSE),"")</f>
        <v/>
      </c>
      <c r="P193" s="135"/>
      <c r="Q193" s="135"/>
      <c r="R193" s="131"/>
      <c r="S193" s="131"/>
      <c r="T193" s="131"/>
      <c r="U193" s="131"/>
      <c r="V193" s="131"/>
      <c r="W193" s="131"/>
      <c r="X193" s="131"/>
      <c r="Y193" s="131"/>
      <c r="Z193" s="136"/>
      <c r="AA193" s="131"/>
      <c r="AB193" s="131"/>
      <c r="AC193" s="137"/>
      <c r="AD193" s="138">
        <f t="shared" si="20"/>
        <v>0</v>
      </c>
      <c r="AE193" s="138">
        <f t="shared" si="21"/>
        <v>0</v>
      </c>
      <c r="AF193" s="138" t="str">
        <f t="shared" si="22"/>
        <v>D</v>
      </c>
      <c r="AG193" s="139">
        <f t="shared" si="23"/>
        <v>3</v>
      </c>
      <c r="AH193" s="139">
        <v>1</v>
      </c>
      <c r="AI193" s="142"/>
    </row>
    <row r="194" spans="1:35" s="140" customFormat="1" ht="30" hidden="1" customHeight="1" x14ac:dyDescent="0.35">
      <c r="A194" s="150">
        <v>188</v>
      </c>
      <c r="B194" s="130" t="str">
        <f t="shared" si="16"/>
        <v/>
      </c>
      <c r="C194" s="131">
        <f t="shared" si="17"/>
        <v>3</v>
      </c>
      <c r="D194" s="96"/>
      <c r="E194" s="132" t="str">
        <f t="shared" si="18"/>
        <v/>
      </c>
      <c r="F194" s="141">
        <f t="shared" si="19"/>
        <v>0</v>
      </c>
      <c r="G194" s="152"/>
      <c r="H194" s="152"/>
      <c r="I194" s="154"/>
      <c r="J194" s="152"/>
      <c r="K194" s="152"/>
      <c r="L194" s="152"/>
      <c r="M194" s="152"/>
      <c r="N194" s="134" t="str">
        <f>IFERROR(IF(VLOOKUP(A194,Weightings!A:Y,25,FALSE)=0,"",VLOOKUP(A194,Weightings!A:Y,25,FALSE)),"")</f>
        <v/>
      </c>
      <c r="O194" s="134" t="str">
        <f>IFERROR(VLOOKUP(AH194,detail_maturity_score,3,FALSE)*VLOOKUP(A194,Weightings!A:Y,23,FALSE),"")</f>
        <v/>
      </c>
      <c r="P194" s="135"/>
      <c r="Q194" s="135"/>
      <c r="R194" s="131"/>
      <c r="S194" s="131"/>
      <c r="T194" s="131"/>
      <c r="U194" s="131"/>
      <c r="V194" s="131"/>
      <c r="W194" s="131"/>
      <c r="X194" s="131"/>
      <c r="Y194" s="131"/>
      <c r="Z194" s="136"/>
      <c r="AA194" s="131"/>
      <c r="AB194" s="131"/>
      <c r="AC194" s="137"/>
      <c r="AD194" s="138">
        <f t="shared" si="20"/>
        <v>0</v>
      </c>
      <c r="AE194" s="138">
        <f t="shared" si="21"/>
        <v>0</v>
      </c>
      <c r="AF194" s="138" t="str">
        <f t="shared" si="22"/>
        <v>D</v>
      </c>
      <c r="AG194" s="139">
        <f t="shared" si="23"/>
        <v>3</v>
      </c>
      <c r="AH194" s="139">
        <v>1</v>
      </c>
      <c r="AI194" s="142"/>
    </row>
    <row r="195" spans="1:35" s="140" customFormat="1" ht="30" hidden="1" customHeight="1" x14ac:dyDescent="0.35">
      <c r="A195" s="150">
        <v>189</v>
      </c>
      <c r="B195" s="130" t="str">
        <f t="shared" si="16"/>
        <v/>
      </c>
      <c r="C195" s="131">
        <f t="shared" si="17"/>
        <v>3</v>
      </c>
      <c r="D195" s="96"/>
      <c r="E195" s="132" t="str">
        <f t="shared" si="18"/>
        <v/>
      </c>
      <c r="F195" s="141">
        <f t="shared" si="19"/>
        <v>0</v>
      </c>
      <c r="G195" s="152"/>
      <c r="H195" s="152"/>
      <c r="I195" s="154"/>
      <c r="J195" s="152"/>
      <c r="K195" s="152"/>
      <c r="L195" s="152"/>
      <c r="M195" s="152"/>
      <c r="N195" s="134" t="str">
        <f>IFERROR(IF(VLOOKUP(A195,Weightings!A:Y,25,FALSE)=0,"",VLOOKUP(A195,Weightings!A:Y,25,FALSE)),"")</f>
        <v/>
      </c>
      <c r="O195" s="134" t="str">
        <f>IFERROR(VLOOKUP(AH195,detail_maturity_score,3,FALSE)*VLOOKUP(A195,Weightings!A:Y,23,FALSE),"")</f>
        <v/>
      </c>
      <c r="P195" s="135"/>
      <c r="Q195" s="135"/>
      <c r="R195" s="131"/>
      <c r="S195" s="131"/>
      <c r="T195" s="131"/>
      <c r="U195" s="131"/>
      <c r="V195" s="131"/>
      <c r="W195" s="131"/>
      <c r="X195" s="131"/>
      <c r="Y195" s="131"/>
      <c r="Z195" s="136"/>
      <c r="AA195" s="131"/>
      <c r="AB195" s="131"/>
      <c r="AC195" s="137"/>
      <c r="AD195" s="138">
        <f t="shared" si="20"/>
        <v>0</v>
      </c>
      <c r="AE195" s="138">
        <f t="shared" si="21"/>
        <v>0</v>
      </c>
      <c r="AF195" s="138" t="str">
        <f t="shared" si="22"/>
        <v>D</v>
      </c>
      <c r="AG195" s="139">
        <f t="shared" si="23"/>
        <v>3</v>
      </c>
      <c r="AH195" s="139">
        <v>1</v>
      </c>
      <c r="AI195" s="142"/>
    </row>
    <row r="196" spans="1:35" s="140" customFormat="1" ht="30" hidden="1" customHeight="1" x14ac:dyDescent="0.35">
      <c r="A196" s="150">
        <v>190</v>
      </c>
      <c r="B196" s="130" t="str">
        <f t="shared" si="16"/>
        <v/>
      </c>
      <c r="C196" s="131">
        <f t="shared" si="17"/>
        <v>3</v>
      </c>
      <c r="D196" s="96"/>
      <c r="E196" s="132" t="str">
        <f t="shared" si="18"/>
        <v/>
      </c>
      <c r="F196" s="141">
        <f t="shared" si="19"/>
        <v>0</v>
      </c>
      <c r="G196" s="152"/>
      <c r="H196" s="152"/>
      <c r="I196" s="154"/>
      <c r="J196" s="152"/>
      <c r="K196" s="152"/>
      <c r="L196" s="152"/>
      <c r="M196" s="152"/>
      <c r="N196" s="134" t="str">
        <f>IFERROR(IF(VLOOKUP(A196,Weightings!A:Y,25,FALSE)=0,"",VLOOKUP(A196,Weightings!A:Y,25,FALSE)),"")</f>
        <v/>
      </c>
      <c r="O196" s="134" t="str">
        <f>IFERROR(VLOOKUP(AH196,detail_maturity_score,3,FALSE)*VLOOKUP(A196,Weightings!A:Y,23,FALSE),"")</f>
        <v/>
      </c>
      <c r="P196" s="135"/>
      <c r="Q196" s="135"/>
      <c r="R196" s="131"/>
      <c r="S196" s="131"/>
      <c r="T196" s="131"/>
      <c r="U196" s="131"/>
      <c r="V196" s="131"/>
      <c r="W196" s="131"/>
      <c r="X196" s="131"/>
      <c r="Y196" s="131"/>
      <c r="Z196" s="136"/>
      <c r="AA196" s="131"/>
      <c r="AB196" s="131"/>
      <c r="AC196" s="137"/>
      <c r="AD196" s="138">
        <f t="shared" si="20"/>
        <v>0</v>
      </c>
      <c r="AE196" s="138">
        <f t="shared" si="21"/>
        <v>0</v>
      </c>
      <c r="AF196" s="138" t="str">
        <f t="shared" si="22"/>
        <v>D</v>
      </c>
      <c r="AG196" s="139">
        <f t="shared" si="23"/>
        <v>3</v>
      </c>
      <c r="AH196" s="139">
        <v>1</v>
      </c>
      <c r="AI196" s="142"/>
    </row>
    <row r="197" spans="1:35" s="140" customFormat="1" hidden="1" x14ac:dyDescent="0.35">
      <c r="A197" s="150">
        <v>191</v>
      </c>
      <c r="B197" s="130" t="str">
        <f t="shared" si="16"/>
        <v/>
      </c>
      <c r="C197" s="131">
        <f t="shared" si="17"/>
        <v>3</v>
      </c>
      <c r="D197" s="96"/>
      <c r="E197" s="132" t="str">
        <f t="shared" si="18"/>
        <v/>
      </c>
      <c r="F197" s="153">
        <f t="shared" si="19"/>
        <v>0</v>
      </c>
      <c r="G197" s="152"/>
      <c r="H197" s="152"/>
      <c r="I197" s="154"/>
      <c r="J197" s="152"/>
      <c r="K197" s="152"/>
      <c r="L197" s="152"/>
      <c r="M197" s="152"/>
      <c r="N197" s="134" t="str">
        <f>IFERROR(IF(VLOOKUP(A197,Weightings!A:Y,25,FALSE)=0,"",VLOOKUP(A197,Weightings!A:Y,25,FALSE)),"")</f>
        <v/>
      </c>
      <c r="O197" s="134" t="str">
        <f>IFERROR(VLOOKUP(AH197,detail_maturity_score,3,FALSE)*VLOOKUP(A197,Weightings!A:Y,23,FALSE),"")</f>
        <v/>
      </c>
      <c r="P197" s="135"/>
      <c r="Q197" s="135"/>
      <c r="R197" s="131"/>
      <c r="S197" s="131"/>
      <c r="T197" s="131"/>
      <c r="U197" s="131"/>
      <c r="V197" s="131"/>
      <c r="W197" s="131"/>
      <c r="X197" s="131"/>
      <c r="Y197" s="131"/>
      <c r="Z197" s="136"/>
      <c r="AA197" s="131"/>
      <c r="AB197" s="131"/>
      <c r="AC197" s="137"/>
      <c r="AD197" s="138">
        <f t="shared" si="20"/>
        <v>0</v>
      </c>
      <c r="AE197" s="138">
        <f t="shared" si="21"/>
        <v>0</v>
      </c>
      <c r="AF197" s="138" t="str">
        <f t="shared" si="22"/>
        <v>D</v>
      </c>
      <c r="AG197" s="139">
        <f t="shared" si="23"/>
        <v>3</v>
      </c>
      <c r="AH197" s="139">
        <v>1</v>
      </c>
      <c r="AI197" s="142"/>
    </row>
    <row r="198" spans="1:35" s="140" customFormat="1" hidden="1" x14ac:dyDescent="0.35">
      <c r="A198" s="150">
        <v>192</v>
      </c>
      <c r="B198" s="130" t="str">
        <f t="shared" si="16"/>
        <v/>
      </c>
      <c r="C198" s="131">
        <f t="shared" si="17"/>
        <v>3</v>
      </c>
      <c r="D198" s="96"/>
      <c r="E198" s="132" t="str">
        <f t="shared" si="18"/>
        <v/>
      </c>
      <c r="F198" s="133">
        <f t="shared" si="19"/>
        <v>0</v>
      </c>
      <c r="G198" s="152"/>
      <c r="H198" s="152"/>
      <c r="I198" s="152"/>
      <c r="J198" s="152"/>
      <c r="K198" s="152"/>
      <c r="L198" s="152"/>
      <c r="M198" s="152"/>
      <c r="N198" s="134" t="str">
        <f>IFERROR(IF(VLOOKUP(A198,Weightings!A:Y,25,FALSE)=0,"",VLOOKUP(A198,Weightings!A:Y,25,FALSE)),"")</f>
        <v/>
      </c>
      <c r="O198" s="134" t="str">
        <f>IFERROR(VLOOKUP(AH198,detail_maturity_score,3,FALSE)*VLOOKUP(A198,Weightings!A:Y,23,FALSE),"")</f>
        <v/>
      </c>
      <c r="P198" s="135"/>
      <c r="Q198" s="135"/>
      <c r="R198" s="131"/>
      <c r="S198" s="131"/>
      <c r="T198" s="131"/>
      <c r="U198" s="131"/>
      <c r="V198" s="131"/>
      <c r="W198" s="131"/>
      <c r="X198" s="131"/>
      <c r="Y198" s="131"/>
      <c r="Z198" s="136"/>
      <c r="AA198" s="131"/>
      <c r="AB198" s="131"/>
      <c r="AC198" s="137"/>
      <c r="AD198" s="138">
        <f t="shared" si="20"/>
        <v>0</v>
      </c>
      <c r="AE198" s="138">
        <f t="shared" si="21"/>
        <v>0</v>
      </c>
      <c r="AF198" s="138" t="str">
        <f t="shared" si="22"/>
        <v>D</v>
      </c>
      <c r="AG198" s="139">
        <f t="shared" si="23"/>
        <v>3</v>
      </c>
      <c r="AH198"/>
      <c r="AI198" s="142"/>
    </row>
    <row r="199" spans="1:35" s="140" customFormat="1" hidden="1" x14ac:dyDescent="0.35">
      <c r="A199" s="150">
        <v>193</v>
      </c>
      <c r="B199" s="130" t="str">
        <f t="shared" si="16"/>
        <v/>
      </c>
      <c r="C199" s="131">
        <f t="shared" si="17"/>
        <v>3</v>
      </c>
      <c r="D199" s="96"/>
      <c r="E199" s="132" t="str">
        <f t="shared" si="18"/>
        <v/>
      </c>
      <c r="F199" s="141">
        <f t="shared" si="19"/>
        <v>0</v>
      </c>
      <c r="G199" s="152"/>
      <c r="H199" s="152"/>
      <c r="I199" s="154"/>
      <c r="J199" s="152"/>
      <c r="K199" s="152"/>
      <c r="L199" s="152"/>
      <c r="M199" s="152"/>
      <c r="N199" s="134" t="str">
        <f>IFERROR(IF(VLOOKUP(A199,Weightings!A:Y,25,FALSE)=0,"",VLOOKUP(A199,Weightings!A:Y,25,FALSE)),"")</f>
        <v/>
      </c>
      <c r="O199" s="134" t="str">
        <f>IFERROR(VLOOKUP(AH199,detail_maturity_score,3,FALSE)*VLOOKUP(A199,Weightings!A:Y,23,FALSE),"")</f>
        <v/>
      </c>
      <c r="P199" s="135"/>
      <c r="Q199" s="135"/>
      <c r="R199" s="131"/>
      <c r="S199" s="131"/>
      <c r="T199" s="131"/>
      <c r="U199" s="131"/>
      <c r="V199" s="131"/>
      <c r="W199" s="131"/>
      <c r="X199" s="131"/>
      <c r="Y199" s="131"/>
      <c r="Z199" s="136"/>
      <c r="AA199" s="131"/>
      <c r="AB199" s="131"/>
      <c r="AC199" s="137"/>
      <c r="AD199" s="138">
        <f t="shared" si="20"/>
        <v>0</v>
      </c>
      <c r="AE199" s="138">
        <f t="shared" si="21"/>
        <v>0</v>
      </c>
      <c r="AF199" s="138" t="str">
        <f t="shared" si="22"/>
        <v>D</v>
      </c>
      <c r="AG199" s="139">
        <f t="shared" si="23"/>
        <v>3</v>
      </c>
      <c r="AH199" s="139">
        <v>1</v>
      </c>
      <c r="AI199" s="142"/>
    </row>
    <row r="200" spans="1:35" s="140" customFormat="1" hidden="1" x14ac:dyDescent="0.35">
      <c r="A200" s="150">
        <v>194</v>
      </c>
      <c r="B200" s="130" t="str">
        <f t="shared" ref="B200:B263" si="24">VLOOKUP(A200,contentrefmockup,2,FALSE)</f>
        <v/>
      </c>
      <c r="C200" s="131">
        <f t="shared" ref="C200:C263" si="25">VLOOKUP(A200,contentrefmockup,15,FALSE)</f>
        <v>3</v>
      </c>
      <c r="D200" s="96"/>
      <c r="E200" s="132" t="str">
        <f t="shared" ref="E200:E263" si="26">IF(C200=1,"Phase "&amp;B200,IF(C200=2,"Step "&amp;VLOOKUP(A200,contentrefmockup,4,FALSE),B200))</f>
        <v/>
      </c>
      <c r="F200" s="141">
        <f t="shared" ref="F200:F263" si="27">VLOOKUP(A200,contentrefmockup,7,FALSE)</f>
        <v>0</v>
      </c>
      <c r="G200" s="152"/>
      <c r="H200" s="152"/>
      <c r="I200" s="154"/>
      <c r="J200" s="152"/>
      <c r="K200" s="152"/>
      <c r="L200" s="152"/>
      <c r="M200" s="152"/>
      <c r="N200" s="134" t="str">
        <f>IFERROR(IF(VLOOKUP(A200,Weightings!A:Y,25,FALSE)=0,"",VLOOKUP(A200,Weightings!A:Y,25,FALSE)),"")</f>
        <v/>
      </c>
      <c r="O200" s="134" t="str">
        <f>IFERROR(VLOOKUP(AH200,detail_maturity_score,3,FALSE)*VLOOKUP(A200,Weightings!A:Y,23,FALSE),"")</f>
        <v/>
      </c>
      <c r="P200" s="135"/>
      <c r="Q200" s="135"/>
      <c r="R200" s="131"/>
      <c r="S200" s="131"/>
      <c r="T200" s="131"/>
      <c r="U200" s="131"/>
      <c r="V200" s="131"/>
      <c r="W200" s="131"/>
      <c r="X200" s="131"/>
      <c r="Y200" s="131"/>
      <c r="Z200" s="136"/>
      <c r="AA200" s="131"/>
      <c r="AB200" s="131"/>
      <c r="AC200" s="137"/>
      <c r="AD200" s="138">
        <f t="shared" ref="AD200:AD263" si="28">VLOOKUP($A200,contentrefmockup,26,FALSE)</f>
        <v>0</v>
      </c>
      <c r="AE200" s="138">
        <f t="shared" ref="AE200:AE263" si="29">VLOOKUP($A200,contentrefmockup,27,FALSE)</f>
        <v>0</v>
      </c>
      <c r="AF200" s="138" t="str">
        <f t="shared" ref="AF200:AF263" si="30">VLOOKUP($A200,contentrefmockup,28,FALSE)</f>
        <v>D</v>
      </c>
      <c r="AG200" s="139">
        <f t="shared" ref="AG200:AG263" si="31">IF(AD200="S",1,IF(AE200="I",2,IF(AF200="D",3,4)))</f>
        <v>3</v>
      </c>
      <c r="AH200" s="139">
        <v>1</v>
      </c>
      <c r="AI200" s="142"/>
    </row>
    <row r="201" spans="1:35" s="140" customFormat="1" hidden="1" x14ac:dyDescent="0.35">
      <c r="A201" s="150">
        <v>195</v>
      </c>
      <c r="B201" s="130" t="str">
        <f t="shared" si="24"/>
        <v/>
      </c>
      <c r="C201" s="131">
        <f t="shared" si="25"/>
        <v>3</v>
      </c>
      <c r="D201" s="96"/>
      <c r="E201" s="132" t="str">
        <f t="shared" si="26"/>
        <v/>
      </c>
      <c r="F201" s="141">
        <f t="shared" si="27"/>
        <v>0</v>
      </c>
      <c r="G201" s="152"/>
      <c r="H201" s="152"/>
      <c r="I201" s="154"/>
      <c r="J201" s="152"/>
      <c r="K201" s="152"/>
      <c r="L201" s="152"/>
      <c r="M201" s="152"/>
      <c r="N201" s="134" t="str">
        <f>IFERROR(IF(VLOOKUP(A201,Weightings!A:Y,25,FALSE)=0,"",VLOOKUP(A201,Weightings!A:Y,25,FALSE)),"")</f>
        <v/>
      </c>
      <c r="O201" s="134" t="str">
        <f>IFERROR(VLOOKUP(AH201,detail_maturity_score,3,FALSE)*VLOOKUP(A201,Weightings!A:Y,23,FALSE),"")</f>
        <v/>
      </c>
      <c r="P201" s="135"/>
      <c r="Q201" s="135"/>
      <c r="R201" s="131"/>
      <c r="S201" s="131"/>
      <c r="T201" s="131"/>
      <c r="U201" s="131"/>
      <c r="V201" s="131"/>
      <c r="W201" s="131"/>
      <c r="X201" s="131"/>
      <c r="Y201" s="131"/>
      <c r="Z201" s="136"/>
      <c r="AA201" s="131"/>
      <c r="AB201" s="131"/>
      <c r="AC201" s="137"/>
      <c r="AD201" s="138">
        <f t="shared" si="28"/>
        <v>0</v>
      </c>
      <c r="AE201" s="138">
        <f t="shared" si="29"/>
        <v>0</v>
      </c>
      <c r="AF201" s="138" t="str">
        <f t="shared" si="30"/>
        <v>D</v>
      </c>
      <c r="AG201" s="139">
        <f t="shared" si="31"/>
        <v>3</v>
      </c>
      <c r="AH201" s="139">
        <v>1</v>
      </c>
      <c r="AI201" s="142"/>
    </row>
    <row r="202" spans="1:35" s="140" customFormat="1" hidden="1" x14ac:dyDescent="0.35">
      <c r="A202" s="150">
        <v>196</v>
      </c>
      <c r="B202" s="130" t="str">
        <f t="shared" si="24"/>
        <v/>
      </c>
      <c r="C202" s="131">
        <f t="shared" si="25"/>
        <v>3</v>
      </c>
      <c r="D202" s="96"/>
      <c r="E202" s="132" t="str">
        <f t="shared" si="26"/>
        <v/>
      </c>
      <c r="F202" s="141">
        <f t="shared" si="27"/>
        <v>0</v>
      </c>
      <c r="G202" s="152"/>
      <c r="H202" s="152"/>
      <c r="I202" s="154"/>
      <c r="J202" s="152"/>
      <c r="K202" s="152"/>
      <c r="L202" s="152"/>
      <c r="M202" s="152"/>
      <c r="N202" s="134" t="str">
        <f>IFERROR(IF(VLOOKUP(A202,Weightings!A:Y,25,FALSE)=0,"",VLOOKUP(A202,Weightings!A:Y,25,FALSE)),"")</f>
        <v/>
      </c>
      <c r="O202" s="134" t="str">
        <f>IFERROR(VLOOKUP(AH202,detail_maturity_score,3,FALSE)*VLOOKUP(A202,Weightings!A:Y,23,FALSE),"")</f>
        <v/>
      </c>
      <c r="P202" s="135"/>
      <c r="Q202" s="135"/>
      <c r="R202" s="131"/>
      <c r="S202" s="131"/>
      <c r="T202" s="131"/>
      <c r="U202" s="131"/>
      <c r="V202" s="131"/>
      <c r="W202" s="131"/>
      <c r="X202" s="131"/>
      <c r="Y202" s="131"/>
      <c r="Z202" s="136"/>
      <c r="AA202" s="131"/>
      <c r="AB202" s="131"/>
      <c r="AC202" s="137"/>
      <c r="AD202" s="138">
        <f t="shared" si="28"/>
        <v>0</v>
      </c>
      <c r="AE202" s="138">
        <f t="shared" si="29"/>
        <v>0</v>
      </c>
      <c r="AF202" s="138" t="str">
        <f t="shared" si="30"/>
        <v>D</v>
      </c>
      <c r="AG202" s="139">
        <f t="shared" si="31"/>
        <v>3</v>
      </c>
      <c r="AH202" s="139">
        <v>1</v>
      </c>
      <c r="AI202" s="142"/>
    </row>
    <row r="203" spans="1:35" s="140" customFormat="1" hidden="1" x14ac:dyDescent="0.35">
      <c r="A203" s="150">
        <v>197</v>
      </c>
      <c r="B203" s="130" t="str">
        <f t="shared" si="24"/>
        <v/>
      </c>
      <c r="C203" s="131">
        <f t="shared" si="25"/>
        <v>3</v>
      </c>
      <c r="D203" s="96"/>
      <c r="E203" s="132" t="str">
        <f t="shared" si="26"/>
        <v/>
      </c>
      <c r="F203" s="141">
        <f t="shared" si="27"/>
        <v>0</v>
      </c>
      <c r="G203" s="152"/>
      <c r="H203" s="152"/>
      <c r="I203" s="154"/>
      <c r="J203" s="152"/>
      <c r="K203" s="152"/>
      <c r="L203" s="152"/>
      <c r="M203" s="152"/>
      <c r="N203" s="134" t="str">
        <f>IFERROR(IF(VLOOKUP(A203,Weightings!A:Y,25,FALSE)=0,"",VLOOKUP(A203,Weightings!A:Y,25,FALSE)),"")</f>
        <v/>
      </c>
      <c r="O203" s="134" t="str">
        <f>IFERROR(VLOOKUP(AH203,detail_maturity_score,3,FALSE)*VLOOKUP(A203,Weightings!A:Y,23,FALSE),"")</f>
        <v/>
      </c>
      <c r="P203" s="135"/>
      <c r="Q203" s="135"/>
      <c r="R203" s="131"/>
      <c r="S203" s="131"/>
      <c r="T203" s="131"/>
      <c r="U203" s="131"/>
      <c r="V203" s="131"/>
      <c r="W203" s="131"/>
      <c r="X203" s="131"/>
      <c r="Y203" s="131"/>
      <c r="Z203" s="136"/>
      <c r="AA203" s="131"/>
      <c r="AB203" s="131"/>
      <c r="AC203" s="137"/>
      <c r="AD203" s="138">
        <f t="shared" si="28"/>
        <v>0</v>
      </c>
      <c r="AE203" s="138">
        <f t="shared" si="29"/>
        <v>0</v>
      </c>
      <c r="AF203" s="138" t="str">
        <f t="shared" si="30"/>
        <v>D</v>
      </c>
      <c r="AG203" s="139">
        <f t="shared" si="31"/>
        <v>3</v>
      </c>
      <c r="AH203" s="139">
        <v>1</v>
      </c>
      <c r="AI203" s="142"/>
    </row>
    <row r="204" spans="1:35" s="140" customFormat="1" hidden="1" x14ac:dyDescent="0.35">
      <c r="A204" s="150">
        <v>198</v>
      </c>
      <c r="B204" s="130" t="str">
        <f t="shared" si="24"/>
        <v/>
      </c>
      <c r="C204" s="131">
        <f t="shared" si="25"/>
        <v>3</v>
      </c>
      <c r="D204" s="96"/>
      <c r="E204" s="132" t="str">
        <f t="shared" si="26"/>
        <v/>
      </c>
      <c r="F204" s="153">
        <f t="shared" si="27"/>
        <v>0</v>
      </c>
      <c r="G204" s="152"/>
      <c r="H204" s="152"/>
      <c r="I204" s="154"/>
      <c r="J204" s="152"/>
      <c r="K204" s="152"/>
      <c r="L204" s="152"/>
      <c r="M204" s="152"/>
      <c r="N204" s="134" t="str">
        <f>IFERROR(IF(VLOOKUP(A204,Weightings!A:Y,25,FALSE)=0,"",VLOOKUP(A204,Weightings!A:Y,25,FALSE)),"")</f>
        <v/>
      </c>
      <c r="O204" s="134" t="str">
        <f>IFERROR(VLOOKUP(AH204,detail_maturity_score,3,FALSE)*VLOOKUP(A204,Weightings!A:Y,23,FALSE),"")</f>
        <v/>
      </c>
      <c r="P204" s="135"/>
      <c r="Q204" s="135"/>
      <c r="R204" s="131"/>
      <c r="S204" s="131"/>
      <c r="T204" s="131"/>
      <c r="U204" s="131"/>
      <c r="V204" s="131"/>
      <c r="W204" s="131"/>
      <c r="X204" s="131"/>
      <c r="Y204" s="131"/>
      <c r="Z204" s="136"/>
      <c r="AA204" s="131"/>
      <c r="AB204" s="131"/>
      <c r="AC204" s="137"/>
      <c r="AD204" s="138">
        <f t="shared" si="28"/>
        <v>0</v>
      </c>
      <c r="AE204" s="138">
        <f t="shared" si="29"/>
        <v>0</v>
      </c>
      <c r="AF204" s="138" t="str">
        <f t="shared" si="30"/>
        <v>D</v>
      </c>
      <c r="AG204" s="139">
        <f t="shared" si="31"/>
        <v>3</v>
      </c>
      <c r="AH204" s="139">
        <v>1</v>
      </c>
      <c r="AI204" s="142"/>
    </row>
    <row r="205" spans="1:35" s="140" customFormat="1" hidden="1" x14ac:dyDescent="0.35">
      <c r="A205" s="150">
        <v>199</v>
      </c>
      <c r="B205" s="130" t="str">
        <f t="shared" si="24"/>
        <v/>
      </c>
      <c r="C205" s="131">
        <f t="shared" si="25"/>
        <v>3</v>
      </c>
      <c r="D205" s="96"/>
      <c r="E205" s="132" t="str">
        <f t="shared" si="26"/>
        <v/>
      </c>
      <c r="F205" s="133">
        <f t="shared" si="27"/>
        <v>0</v>
      </c>
      <c r="G205" s="152"/>
      <c r="H205" s="152"/>
      <c r="I205" s="152"/>
      <c r="J205" s="152"/>
      <c r="K205" s="152"/>
      <c r="L205" s="152"/>
      <c r="M205" s="152"/>
      <c r="N205" s="134" t="str">
        <f>IFERROR(IF(VLOOKUP(A205,Weightings!A:Y,25,FALSE)=0,"",VLOOKUP(A205,Weightings!A:Y,25,FALSE)),"")</f>
        <v/>
      </c>
      <c r="O205" s="134" t="str">
        <f>IFERROR(VLOOKUP(AH205,detail_maturity_score,3,FALSE)*VLOOKUP(A205,Weightings!A:Y,23,FALSE),"")</f>
        <v/>
      </c>
      <c r="P205" s="135"/>
      <c r="Q205" s="135"/>
      <c r="R205" s="131"/>
      <c r="S205" s="131"/>
      <c r="T205" s="131"/>
      <c r="U205" s="131"/>
      <c r="V205" s="131"/>
      <c r="W205" s="131"/>
      <c r="X205" s="131"/>
      <c r="Y205" s="131"/>
      <c r="Z205" s="136"/>
      <c r="AA205" s="131"/>
      <c r="AB205" s="131"/>
      <c r="AC205" s="137"/>
      <c r="AD205" s="138">
        <f t="shared" si="28"/>
        <v>0</v>
      </c>
      <c r="AE205" s="138">
        <f t="shared" si="29"/>
        <v>0</v>
      </c>
      <c r="AF205" s="138" t="str">
        <f t="shared" si="30"/>
        <v>D</v>
      </c>
      <c r="AG205" s="139">
        <f t="shared" si="31"/>
        <v>3</v>
      </c>
      <c r="AH205"/>
      <c r="AI205" s="142"/>
    </row>
    <row r="206" spans="1:35" s="140" customFormat="1" ht="30" hidden="1" customHeight="1" x14ac:dyDescent="0.35">
      <c r="A206" s="150">
        <v>200</v>
      </c>
      <c r="B206" s="130" t="str">
        <f t="shared" si="24"/>
        <v/>
      </c>
      <c r="C206" s="131">
        <f t="shared" si="25"/>
        <v>3</v>
      </c>
      <c r="D206" s="96"/>
      <c r="E206" s="132" t="str">
        <f t="shared" si="26"/>
        <v/>
      </c>
      <c r="F206" s="141">
        <f t="shared" si="27"/>
        <v>0</v>
      </c>
      <c r="G206" s="152"/>
      <c r="H206" s="152"/>
      <c r="I206" s="154"/>
      <c r="J206" s="152"/>
      <c r="K206" s="152"/>
      <c r="L206" s="152"/>
      <c r="M206" s="152"/>
      <c r="N206" s="134" t="str">
        <f>IFERROR(IF(VLOOKUP(A206,Weightings!A:Y,25,FALSE)=0,"",VLOOKUP(A206,Weightings!A:Y,25,FALSE)),"")</f>
        <v/>
      </c>
      <c r="O206" s="134" t="str">
        <f>IFERROR(VLOOKUP(AH206,detail_maturity_score,3,FALSE)*VLOOKUP(A206,Weightings!A:Y,23,FALSE),"")</f>
        <v/>
      </c>
      <c r="P206" s="135"/>
      <c r="Q206" s="135"/>
      <c r="R206" s="131"/>
      <c r="S206" s="131"/>
      <c r="T206" s="131"/>
      <c r="U206" s="131"/>
      <c r="V206" s="131"/>
      <c r="W206" s="131"/>
      <c r="X206" s="131"/>
      <c r="Y206" s="131"/>
      <c r="Z206" s="136"/>
      <c r="AA206" s="131"/>
      <c r="AB206" s="131"/>
      <c r="AC206" s="137"/>
      <c r="AD206" s="138">
        <f t="shared" si="28"/>
        <v>0</v>
      </c>
      <c r="AE206" s="138">
        <f t="shared" si="29"/>
        <v>0</v>
      </c>
      <c r="AF206" s="138" t="str">
        <f t="shared" si="30"/>
        <v>D</v>
      </c>
      <c r="AG206" s="139">
        <f t="shared" si="31"/>
        <v>3</v>
      </c>
      <c r="AH206" s="139">
        <v>1</v>
      </c>
      <c r="AI206" s="142"/>
    </row>
    <row r="207" spans="1:35" s="140" customFormat="1" hidden="1" x14ac:dyDescent="0.35">
      <c r="A207" s="150">
        <v>201</v>
      </c>
      <c r="B207" s="130" t="str">
        <f t="shared" si="24"/>
        <v/>
      </c>
      <c r="C207" s="131">
        <f t="shared" si="25"/>
        <v>3</v>
      </c>
      <c r="D207" s="96"/>
      <c r="E207" s="132" t="str">
        <f t="shared" si="26"/>
        <v/>
      </c>
      <c r="F207" s="141">
        <f t="shared" si="27"/>
        <v>0</v>
      </c>
      <c r="G207" s="152"/>
      <c r="H207" s="152"/>
      <c r="I207" s="154"/>
      <c r="J207" s="152"/>
      <c r="K207" s="152"/>
      <c r="L207" s="152"/>
      <c r="M207" s="152"/>
      <c r="N207" s="134" t="str">
        <f>IFERROR(IF(VLOOKUP(A207,Weightings!A:Y,25,FALSE)=0,"",VLOOKUP(A207,Weightings!A:Y,25,FALSE)),"")</f>
        <v/>
      </c>
      <c r="O207" s="134" t="str">
        <f>IFERROR(VLOOKUP(AH207,detail_maturity_score,3,FALSE)*VLOOKUP(A207,Weightings!A:Y,23,FALSE),"")</f>
        <v/>
      </c>
      <c r="P207" s="135"/>
      <c r="Q207" s="135"/>
      <c r="R207" s="131"/>
      <c r="S207" s="131"/>
      <c r="T207" s="131"/>
      <c r="U207" s="131"/>
      <c r="V207" s="131"/>
      <c r="W207" s="131"/>
      <c r="X207" s="131"/>
      <c r="Y207" s="131"/>
      <c r="Z207" s="136"/>
      <c r="AA207" s="131"/>
      <c r="AB207" s="131"/>
      <c r="AC207" s="137"/>
      <c r="AD207" s="138">
        <f t="shared" si="28"/>
        <v>0</v>
      </c>
      <c r="AE207" s="138">
        <f t="shared" si="29"/>
        <v>0</v>
      </c>
      <c r="AF207" s="138" t="str">
        <f t="shared" si="30"/>
        <v>D</v>
      </c>
      <c r="AG207" s="139">
        <f t="shared" si="31"/>
        <v>3</v>
      </c>
      <c r="AH207" s="139">
        <v>1</v>
      </c>
      <c r="AI207" s="142"/>
    </row>
    <row r="208" spans="1:35" s="140" customFormat="1" ht="30" hidden="1" customHeight="1" x14ac:dyDescent="0.35">
      <c r="A208" s="150">
        <v>202</v>
      </c>
      <c r="B208" s="130" t="str">
        <f t="shared" si="24"/>
        <v/>
      </c>
      <c r="C208" s="131">
        <f t="shared" si="25"/>
        <v>3</v>
      </c>
      <c r="D208" s="96"/>
      <c r="E208" s="132" t="str">
        <f t="shared" si="26"/>
        <v/>
      </c>
      <c r="F208" s="141">
        <f t="shared" si="27"/>
        <v>0</v>
      </c>
      <c r="G208" s="152"/>
      <c r="H208" s="152"/>
      <c r="I208" s="154"/>
      <c r="J208" s="152"/>
      <c r="K208" s="152"/>
      <c r="L208" s="152"/>
      <c r="M208" s="152"/>
      <c r="N208" s="134" t="str">
        <f>IFERROR(IF(VLOOKUP(A208,Weightings!A:Y,25,FALSE)=0,"",VLOOKUP(A208,Weightings!A:Y,25,FALSE)),"")</f>
        <v/>
      </c>
      <c r="O208" s="134" t="str">
        <f>IFERROR(VLOOKUP(AH208,detail_maturity_score,3,FALSE)*VLOOKUP(A208,Weightings!A:Y,23,FALSE),"")</f>
        <v/>
      </c>
      <c r="P208" s="135"/>
      <c r="Q208" s="135"/>
      <c r="R208" s="131"/>
      <c r="S208" s="131"/>
      <c r="T208" s="131"/>
      <c r="U208" s="131"/>
      <c r="V208" s="131"/>
      <c r="W208" s="131"/>
      <c r="X208" s="131"/>
      <c r="Y208" s="131"/>
      <c r="Z208" s="136"/>
      <c r="AA208" s="131"/>
      <c r="AB208" s="131"/>
      <c r="AC208" s="137"/>
      <c r="AD208" s="138">
        <f t="shared" si="28"/>
        <v>0</v>
      </c>
      <c r="AE208" s="138">
        <f t="shared" si="29"/>
        <v>0</v>
      </c>
      <c r="AF208" s="138" t="str">
        <f t="shared" si="30"/>
        <v>D</v>
      </c>
      <c r="AG208" s="139">
        <f t="shared" si="31"/>
        <v>3</v>
      </c>
      <c r="AH208" s="139">
        <v>1</v>
      </c>
      <c r="AI208" s="142"/>
    </row>
    <row r="209" spans="1:35" s="140" customFormat="1" ht="30" hidden="1" customHeight="1" x14ac:dyDescent="0.35">
      <c r="A209" s="147">
        <v>203</v>
      </c>
      <c r="B209" s="130" t="str">
        <f t="shared" si="24"/>
        <v/>
      </c>
      <c r="C209" s="131">
        <f t="shared" si="25"/>
        <v>3</v>
      </c>
      <c r="D209" s="96"/>
      <c r="E209" s="155" t="str">
        <f t="shared" si="26"/>
        <v/>
      </c>
      <c r="F209" s="156">
        <f t="shared" si="27"/>
        <v>0</v>
      </c>
      <c r="G209" s="224"/>
      <c r="H209" s="224"/>
      <c r="I209" s="224"/>
      <c r="J209" s="224"/>
      <c r="K209" s="224"/>
      <c r="L209" s="224"/>
      <c r="M209" s="224"/>
      <c r="N209" s="225" t="str">
        <f>IFERROR(IF(VLOOKUP(A209,Weightings!A:Y,25,FALSE)=0,"",VLOOKUP(A209,Weightings!A:Y,25,FALSE)),"")</f>
        <v/>
      </c>
      <c r="O209" s="226" t="str">
        <f>IFERROR(VLOOKUP(AH209,detail_maturity_score,3,FALSE)*VLOOKUP(A209,Weightings!A:Y,23,FALSE),"")</f>
        <v/>
      </c>
      <c r="P209" s="226"/>
      <c r="Q209" s="226"/>
      <c r="R209" s="226"/>
      <c r="S209" s="225"/>
      <c r="T209" s="225"/>
      <c r="U209" s="225"/>
      <c r="V209" s="225"/>
      <c r="W209" s="225"/>
      <c r="X209" s="225"/>
      <c r="Y209" s="225"/>
      <c r="Z209" s="225"/>
      <c r="AA209" s="225"/>
      <c r="AB209" s="225"/>
      <c r="AC209" s="138"/>
      <c r="AD209" s="138">
        <f t="shared" si="28"/>
        <v>0</v>
      </c>
      <c r="AE209" s="138">
        <f t="shared" si="29"/>
        <v>0</v>
      </c>
      <c r="AF209" s="138" t="str">
        <f t="shared" si="30"/>
        <v>D</v>
      </c>
      <c r="AG209" s="139">
        <f t="shared" si="31"/>
        <v>3</v>
      </c>
      <c r="AH209"/>
      <c r="AI209" s="142">
        <v>3</v>
      </c>
    </row>
    <row r="210" spans="1:35" s="140" customFormat="1" hidden="1" x14ac:dyDescent="0.35">
      <c r="A210" s="150">
        <v>204</v>
      </c>
      <c r="B210" s="130" t="str">
        <f t="shared" si="24"/>
        <v/>
      </c>
      <c r="C210" s="131">
        <f t="shared" si="25"/>
        <v>3</v>
      </c>
      <c r="D210" s="96"/>
      <c r="E210" s="132" t="str">
        <f t="shared" si="26"/>
        <v/>
      </c>
      <c r="F210" s="153">
        <f t="shared" si="27"/>
        <v>0</v>
      </c>
      <c r="G210" s="152"/>
      <c r="H210" s="152"/>
      <c r="I210" s="154"/>
      <c r="J210" s="152"/>
      <c r="K210" s="152"/>
      <c r="L210" s="152"/>
      <c r="M210" s="152"/>
      <c r="N210" s="134" t="str">
        <f>IFERROR(IF(VLOOKUP(A210,Weightings!A:Y,25,FALSE)=0,"",VLOOKUP(A210,Weightings!A:Y,25,FALSE)),"")</f>
        <v/>
      </c>
      <c r="O210" s="134" t="str">
        <f>IFERROR(VLOOKUP(AH210,detail_maturity_score,3,FALSE)*VLOOKUP(A210,Weightings!A:Y,23,FALSE),"")</f>
        <v/>
      </c>
      <c r="P210" s="135"/>
      <c r="Q210" s="135"/>
      <c r="R210" s="131"/>
      <c r="S210" s="131"/>
      <c r="T210" s="131"/>
      <c r="U210" s="131"/>
      <c r="V210" s="131"/>
      <c r="W210" s="131"/>
      <c r="X210" s="131"/>
      <c r="Y210" s="131"/>
      <c r="Z210" s="136"/>
      <c r="AA210" s="131"/>
      <c r="AB210" s="131"/>
      <c r="AC210" s="137"/>
      <c r="AD210" s="138">
        <f t="shared" si="28"/>
        <v>0</v>
      </c>
      <c r="AE210" s="138">
        <f t="shared" si="29"/>
        <v>0</v>
      </c>
      <c r="AF210" s="138" t="str">
        <f t="shared" si="30"/>
        <v>D</v>
      </c>
      <c r="AG210" s="139">
        <f t="shared" si="31"/>
        <v>3</v>
      </c>
      <c r="AH210" s="139">
        <v>1</v>
      </c>
      <c r="AI210" s="142"/>
    </row>
    <row r="211" spans="1:35" s="140" customFormat="1" hidden="1" x14ac:dyDescent="0.35">
      <c r="A211" s="150">
        <v>205</v>
      </c>
      <c r="B211" s="130" t="str">
        <f t="shared" si="24"/>
        <v/>
      </c>
      <c r="C211" s="131">
        <f t="shared" si="25"/>
        <v>3</v>
      </c>
      <c r="D211" s="96"/>
      <c r="E211" s="132" t="str">
        <f t="shared" si="26"/>
        <v/>
      </c>
      <c r="F211" s="151">
        <f t="shared" si="27"/>
        <v>0</v>
      </c>
      <c r="G211" s="152"/>
      <c r="H211" s="152"/>
      <c r="I211" s="152"/>
      <c r="J211" s="152"/>
      <c r="K211" s="152"/>
      <c r="L211" s="152"/>
      <c r="M211" s="152"/>
      <c r="N211" s="134" t="str">
        <f>IFERROR(IF(VLOOKUP(A211,Weightings!A:Y,25,FALSE)=0,"",VLOOKUP(A211,Weightings!A:Y,25,FALSE)),"")</f>
        <v/>
      </c>
      <c r="O211" s="134" t="str">
        <f>IFERROR(VLOOKUP(AH211,detail_maturity_score,3,FALSE)*VLOOKUP(A211,Weightings!A:Y,23,FALSE),"")</f>
        <v/>
      </c>
      <c r="P211" s="135"/>
      <c r="Q211" s="135"/>
      <c r="R211" s="131"/>
      <c r="S211" s="131"/>
      <c r="T211" s="131"/>
      <c r="U211" s="131"/>
      <c r="V211" s="131"/>
      <c r="W211" s="131"/>
      <c r="X211" s="131"/>
      <c r="Y211" s="131"/>
      <c r="Z211" s="136"/>
      <c r="AA211" s="131"/>
      <c r="AB211" s="131"/>
      <c r="AC211" s="137"/>
      <c r="AD211" s="138">
        <f t="shared" si="28"/>
        <v>0</v>
      </c>
      <c r="AE211" s="138">
        <f t="shared" si="29"/>
        <v>0</v>
      </c>
      <c r="AF211" s="138" t="str">
        <f t="shared" si="30"/>
        <v>D</v>
      </c>
      <c r="AG211" s="139">
        <f t="shared" si="31"/>
        <v>3</v>
      </c>
      <c r="AH211"/>
      <c r="AI211" s="142"/>
    </row>
    <row r="212" spans="1:35" s="140" customFormat="1" hidden="1" x14ac:dyDescent="0.35">
      <c r="A212" s="150">
        <v>206</v>
      </c>
      <c r="B212" s="130" t="str">
        <f t="shared" si="24"/>
        <v/>
      </c>
      <c r="C212" s="131">
        <f t="shared" si="25"/>
        <v>3</v>
      </c>
      <c r="D212" s="96"/>
      <c r="E212" s="132" t="str">
        <f t="shared" si="26"/>
        <v/>
      </c>
      <c r="F212" s="153">
        <f t="shared" si="27"/>
        <v>0</v>
      </c>
      <c r="G212" s="152"/>
      <c r="H212" s="152"/>
      <c r="I212" s="154"/>
      <c r="J212" s="152"/>
      <c r="K212" s="152"/>
      <c r="L212" s="152"/>
      <c r="M212" s="152"/>
      <c r="N212" s="134" t="str">
        <f>IFERROR(IF(VLOOKUP(A212,Weightings!A:Y,25,FALSE)=0,"",VLOOKUP(A212,Weightings!A:Y,25,FALSE)),"")</f>
        <v/>
      </c>
      <c r="O212" s="134" t="str">
        <f>IFERROR(VLOOKUP(AH212,detail_maturity_score,3,FALSE)*VLOOKUP(A212,Weightings!A:Y,23,FALSE),"")</f>
        <v/>
      </c>
      <c r="P212" s="135"/>
      <c r="Q212" s="135"/>
      <c r="R212" s="131"/>
      <c r="S212" s="131"/>
      <c r="T212" s="131"/>
      <c r="U212" s="131"/>
      <c r="V212" s="131"/>
      <c r="W212" s="131"/>
      <c r="X212" s="131"/>
      <c r="Y212" s="131"/>
      <c r="Z212" s="136"/>
      <c r="AA212" s="131"/>
      <c r="AB212" s="131"/>
      <c r="AC212" s="137"/>
      <c r="AD212" s="138">
        <f t="shared" si="28"/>
        <v>0</v>
      </c>
      <c r="AE212" s="138">
        <f t="shared" si="29"/>
        <v>0</v>
      </c>
      <c r="AF212" s="138" t="str">
        <f t="shared" si="30"/>
        <v>D</v>
      </c>
      <c r="AG212" s="139">
        <f t="shared" si="31"/>
        <v>3</v>
      </c>
      <c r="AH212" s="139">
        <v>1</v>
      </c>
      <c r="AI212" s="142"/>
    </row>
    <row r="213" spans="1:35" s="140" customFormat="1" hidden="1" x14ac:dyDescent="0.35">
      <c r="A213" s="150">
        <v>207</v>
      </c>
      <c r="B213" s="130" t="str">
        <f t="shared" si="24"/>
        <v/>
      </c>
      <c r="C213" s="131">
        <f t="shared" si="25"/>
        <v>3</v>
      </c>
      <c r="D213" s="96"/>
      <c r="E213" s="132" t="str">
        <f t="shared" si="26"/>
        <v/>
      </c>
      <c r="F213" s="151">
        <f t="shared" si="27"/>
        <v>0</v>
      </c>
      <c r="G213" s="152"/>
      <c r="H213" s="152"/>
      <c r="I213" s="152"/>
      <c r="J213" s="152"/>
      <c r="K213" s="152"/>
      <c r="L213" s="152"/>
      <c r="M213" s="152"/>
      <c r="N213" s="134" t="str">
        <f>IFERROR(IF(VLOOKUP(A213,Weightings!A:Y,25,FALSE)=0,"",VLOOKUP(A213,Weightings!A:Y,25,FALSE)),"")</f>
        <v/>
      </c>
      <c r="O213" s="134" t="str">
        <f>IFERROR(VLOOKUP(AH213,detail_maturity_score,3,FALSE)*VLOOKUP(A213,Weightings!A:Y,23,FALSE),"")</f>
        <v/>
      </c>
      <c r="P213" s="135"/>
      <c r="Q213" s="135"/>
      <c r="R213" s="131"/>
      <c r="S213" s="131"/>
      <c r="T213" s="131"/>
      <c r="U213" s="131"/>
      <c r="V213" s="131"/>
      <c r="W213" s="131"/>
      <c r="X213" s="131"/>
      <c r="Y213" s="131"/>
      <c r="Z213" s="136"/>
      <c r="AA213" s="131"/>
      <c r="AB213" s="131"/>
      <c r="AC213" s="137"/>
      <c r="AD213" s="138">
        <f t="shared" si="28"/>
        <v>0</v>
      </c>
      <c r="AE213" s="138">
        <f t="shared" si="29"/>
        <v>0</v>
      </c>
      <c r="AF213" s="138" t="str">
        <f t="shared" si="30"/>
        <v>D</v>
      </c>
      <c r="AG213" s="139">
        <f t="shared" si="31"/>
        <v>3</v>
      </c>
      <c r="AH213"/>
      <c r="AI213" s="142"/>
    </row>
    <row r="214" spans="1:35" s="140" customFormat="1" ht="30" hidden="1" customHeight="1" x14ac:dyDescent="0.35">
      <c r="A214" s="150">
        <v>208</v>
      </c>
      <c r="B214" s="130" t="str">
        <f t="shared" si="24"/>
        <v/>
      </c>
      <c r="C214" s="131">
        <f t="shared" si="25"/>
        <v>3</v>
      </c>
      <c r="D214" s="96"/>
      <c r="E214" s="132" t="str">
        <f t="shared" si="26"/>
        <v/>
      </c>
      <c r="F214" s="153">
        <f t="shared" si="27"/>
        <v>0</v>
      </c>
      <c r="G214" s="152"/>
      <c r="H214" s="152"/>
      <c r="I214" s="154"/>
      <c r="J214" s="152"/>
      <c r="K214" s="152"/>
      <c r="L214" s="152"/>
      <c r="M214" s="152"/>
      <c r="N214" s="134" t="str">
        <f>IFERROR(IF(VLOOKUP(A214,Weightings!A:Y,25,FALSE)=0,"",VLOOKUP(A214,Weightings!A:Y,25,FALSE)),"")</f>
        <v/>
      </c>
      <c r="O214" s="134" t="str">
        <f>IFERROR(VLOOKUP(AH214,detail_maturity_score,3,FALSE)*VLOOKUP(A214,Weightings!A:Y,23,FALSE),"")</f>
        <v/>
      </c>
      <c r="P214" s="135"/>
      <c r="Q214" s="135"/>
      <c r="R214" s="131"/>
      <c r="S214" s="131"/>
      <c r="T214" s="131"/>
      <c r="U214" s="131"/>
      <c r="V214" s="131"/>
      <c r="W214" s="131"/>
      <c r="X214" s="131"/>
      <c r="Y214" s="131"/>
      <c r="Z214" s="136"/>
      <c r="AA214" s="131"/>
      <c r="AB214" s="131"/>
      <c r="AC214" s="137"/>
      <c r="AD214" s="138">
        <f t="shared" si="28"/>
        <v>0</v>
      </c>
      <c r="AE214" s="138">
        <f t="shared" si="29"/>
        <v>0</v>
      </c>
      <c r="AF214" s="138" t="str">
        <f t="shared" si="30"/>
        <v>D</v>
      </c>
      <c r="AG214" s="139">
        <f t="shared" si="31"/>
        <v>3</v>
      </c>
      <c r="AH214" s="139">
        <v>1</v>
      </c>
      <c r="AI214" s="142"/>
    </row>
    <row r="215" spans="1:35" s="140" customFormat="1" hidden="1" x14ac:dyDescent="0.35">
      <c r="A215" s="150">
        <v>209</v>
      </c>
      <c r="B215" s="130" t="str">
        <f t="shared" si="24"/>
        <v/>
      </c>
      <c r="C215" s="131">
        <f t="shared" si="25"/>
        <v>3</v>
      </c>
      <c r="D215" s="96"/>
      <c r="E215" s="132" t="str">
        <f t="shared" si="26"/>
        <v/>
      </c>
      <c r="F215" s="151">
        <f t="shared" si="27"/>
        <v>0</v>
      </c>
      <c r="G215" s="152"/>
      <c r="H215" s="152"/>
      <c r="I215" s="152"/>
      <c r="J215" s="152"/>
      <c r="K215" s="152"/>
      <c r="L215" s="152"/>
      <c r="M215" s="152"/>
      <c r="N215" s="134" t="str">
        <f>IFERROR(IF(VLOOKUP(A215,Weightings!A:Y,25,FALSE)=0,"",VLOOKUP(A215,Weightings!A:Y,25,FALSE)),"")</f>
        <v/>
      </c>
      <c r="O215" s="134" t="str">
        <f>IFERROR(VLOOKUP(AH215,detail_maturity_score,3,FALSE)*VLOOKUP(A215,Weightings!A:Y,23,FALSE),"")</f>
        <v/>
      </c>
      <c r="P215" s="135"/>
      <c r="Q215" s="135"/>
      <c r="R215" s="131"/>
      <c r="S215" s="131"/>
      <c r="T215" s="131"/>
      <c r="U215" s="131"/>
      <c r="V215" s="131"/>
      <c r="W215" s="131"/>
      <c r="X215" s="131"/>
      <c r="Y215" s="131"/>
      <c r="Z215" s="136"/>
      <c r="AA215" s="131"/>
      <c r="AB215" s="131"/>
      <c r="AC215" s="137"/>
      <c r="AD215" s="138">
        <f t="shared" si="28"/>
        <v>0</v>
      </c>
      <c r="AE215" s="138">
        <f t="shared" si="29"/>
        <v>0</v>
      </c>
      <c r="AF215" s="138" t="str">
        <f t="shared" si="30"/>
        <v>D</v>
      </c>
      <c r="AG215" s="139">
        <f t="shared" si="31"/>
        <v>3</v>
      </c>
      <c r="AH215"/>
      <c r="AI215" s="142"/>
    </row>
    <row r="216" spans="1:35" s="140" customFormat="1" ht="30" hidden="1" customHeight="1" x14ac:dyDescent="0.35">
      <c r="A216" s="150">
        <v>210</v>
      </c>
      <c r="B216" s="130" t="str">
        <f t="shared" si="24"/>
        <v/>
      </c>
      <c r="C216" s="131">
        <f t="shared" si="25"/>
        <v>3</v>
      </c>
      <c r="D216" s="96"/>
      <c r="E216" s="132" t="str">
        <f t="shared" si="26"/>
        <v/>
      </c>
      <c r="F216" s="153">
        <f t="shared" si="27"/>
        <v>0</v>
      </c>
      <c r="G216" s="152"/>
      <c r="H216" s="152"/>
      <c r="I216" s="154"/>
      <c r="J216" s="152"/>
      <c r="K216" s="152"/>
      <c r="L216" s="152"/>
      <c r="M216" s="152"/>
      <c r="N216" s="134" t="str">
        <f>IFERROR(IF(VLOOKUP(A216,Weightings!A:Y,25,FALSE)=0,"",VLOOKUP(A216,Weightings!A:Y,25,FALSE)),"")</f>
        <v/>
      </c>
      <c r="O216" s="134" t="str">
        <f>IFERROR(VLOOKUP(AH216,detail_maturity_score,3,FALSE)*VLOOKUP(A216,Weightings!A:Y,23,FALSE),"")</f>
        <v/>
      </c>
      <c r="P216" s="135"/>
      <c r="Q216" s="135"/>
      <c r="R216" s="131"/>
      <c r="S216" s="131"/>
      <c r="T216" s="131"/>
      <c r="U216" s="131"/>
      <c r="V216" s="131"/>
      <c r="W216" s="131"/>
      <c r="X216" s="131"/>
      <c r="Y216" s="131"/>
      <c r="Z216" s="136"/>
      <c r="AA216" s="131"/>
      <c r="AB216" s="131"/>
      <c r="AC216" s="137"/>
      <c r="AD216" s="138">
        <f t="shared" si="28"/>
        <v>0</v>
      </c>
      <c r="AE216" s="138">
        <f t="shared" si="29"/>
        <v>0</v>
      </c>
      <c r="AF216" s="138" t="str">
        <f t="shared" si="30"/>
        <v>D</v>
      </c>
      <c r="AG216" s="139">
        <f t="shared" si="31"/>
        <v>3</v>
      </c>
      <c r="AH216" s="139">
        <v>1</v>
      </c>
      <c r="AI216" s="142"/>
    </row>
    <row r="217" spans="1:35" s="140" customFormat="1" hidden="1" x14ac:dyDescent="0.35">
      <c r="A217" s="150">
        <v>211</v>
      </c>
      <c r="B217" s="130" t="str">
        <f t="shared" si="24"/>
        <v/>
      </c>
      <c r="C217" s="131">
        <f t="shared" si="25"/>
        <v>3</v>
      </c>
      <c r="D217" s="96"/>
      <c r="E217" s="132" t="str">
        <f t="shared" si="26"/>
        <v/>
      </c>
      <c r="F217" s="151">
        <f t="shared" si="27"/>
        <v>0</v>
      </c>
      <c r="G217" s="152"/>
      <c r="H217" s="152"/>
      <c r="I217" s="152"/>
      <c r="J217" s="152"/>
      <c r="K217" s="152"/>
      <c r="L217" s="152"/>
      <c r="M217" s="152"/>
      <c r="N217" s="134" t="str">
        <f>IFERROR(IF(VLOOKUP(A217,Weightings!A:Y,25,FALSE)=0,"",VLOOKUP(A217,Weightings!A:Y,25,FALSE)),"")</f>
        <v/>
      </c>
      <c r="O217" s="134" t="str">
        <f>IFERROR(VLOOKUP(AH217,detail_maturity_score,3,FALSE)*VLOOKUP(A217,Weightings!A:Y,23,FALSE),"")</f>
        <v/>
      </c>
      <c r="P217" s="135"/>
      <c r="Q217" s="135"/>
      <c r="R217" s="131"/>
      <c r="S217" s="131"/>
      <c r="T217" s="131"/>
      <c r="U217" s="131"/>
      <c r="V217" s="131"/>
      <c r="W217" s="131"/>
      <c r="X217" s="131"/>
      <c r="Y217" s="131"/>
      <c r="Z217" s="136"/>
      <c r="AA217" s="131"/>
      <c r="AB217" s="131"/>
      <c r="AC217" s="137"/>
      <c r="AD217" s="138">
        <f t="shared" si="28"/>
        <v>0</v>
      </c>
      <c r="AE217" s="138">
        <f t="shared" si="29"/>
        <v>0</v>
      </c>
      <c r="AF217" s="138" t="str">
        <f t="shared" si="30"/>
        <v>D</v>
      </c>
      <c r="AG217" s="139">
        <f t="shared" si="31"/>
        <v>3</v>
      </c>
      <c r="AH217"/>
      <c r="AI217" s="142"/>
    </row>
    <row r="218" spans="1:35" s="140" customFormat="1" ht="30" hidden="1" customHeight="1" x14ac:dyDescent="0.35">
      <c r="A218" s="150">
        <v>212</v>
      </c>
      <c r="B218" s="130" t="str">
        <f t="shared" si="24"/>
        <v/>
      </c>
      <c r="C218" s="131">
        <f t="shared" si="25"/>
        <v>3</v>
      </c>
      <c r="D218" s="96"/>
      <c r="E218" s="132" t="str">
        <f t="shared" si="26"/>
        <v/>
      </c>
      <c r="F218" s="153">
        <f t="shared" si="27"/>
        <v>0</v>
      </c>
      <c r="G218" s="152"/>
      <c r="H218" s="152"/>
      <c r="I218" s="154"/>
      <c r="J218" s="152"/>
      <c r="K218" s="152"/>
      <c r="L218" s="152"/>
      <c r="M218" s="152"/>
      <c r="N218" s="134" t="str">
        <f>IFERROR(IF(VLOOKUP(A218,Weightings!A:Y,25,FALSE)=0,"",VLOOKUP(A218,Weightings!A:Y,25,FALSE)),"")</f>
        <v/>
      </c>
      <c r="O218" s="134" t="str">
        <f>IFERROR(VLOOKUP(AH218,detail_maturity_score,3,FALSE)*VLOOKUP(A218,Weightings!A:Y,23,FALSE),"")</f>
        <v/>
      </c>
      <c r="P218" s="135"/>
      <c r="Q218" s="135"/>
      <c r="R218" s="131"/>
      <c r="S218" s="131"/>
      <c r="T218" s="131"/>
      <c r="U218" s="131"/>
      <c r="V218" s="131"/>
      <c r="W218" s="131"/>
      <c r="X218" s="131"/>
      <c r="Y218" s="131"/>
      <c r="Z218" s="136"/>
      <c r="AA218" s="131"/>
      <c r="AB218" s="131"/>
      <c r="AC218" s="137"/>
      <c r="AD218" s="138">
        <f t="shared" si="28"/>
        <v>0</v>
      </c>
      <c r="AE218" s="138">
        <f t="shared" si="29"/>
        <v>0</v>
      </c>
      <c r="AF218" s="138" t="str">
        <f t="shared" si="30"/>
        <v>D</v>
      </c>
      <c r="AG218" s="139">
        <f t="shared" si="31"/>
        <v>3</v>
      </c>
      <c r="AH218" s="139">
        <v>1</v>
      </c>
      <c r="AI218" s="142"/>
    </row>
    <row r="219" spans="1:35" s="140" customFormat="1" hidden="1" x14ac:dyDescent="0.35">
      <c r="A219" s="150">
        <v>213</v>
      </c>
      <c r="B219" s="130" t="str">
        <f t="shared" si="24"/>
        <v/>
      </c>
      <c r="C219" s="131">
        <f t="shared" si="25"/>
        <v>3</v>
      </c>
      <c r="D219" s="96"/>
      <c r="E219" s="132" t="str">
        <f t="shared" si="26"/>
        <v/>
      </c>
      <c r="F219" s="151">
        <f t="shared" si="27"/>
        <v>0</v>
      </c>
      <c r="G219" s="152"/>
      <c r="H219" s="152"/>
      <c r="I219" s="152"/>
      <c r="J219" s="152"/>
      <c r="K219" s="152"/>
      <c r="L219" s="152"/>
      <c r="M219" s="152"/>
      <c r="N219" s="134" t="str">
        <f>IFERROR(IF(VLOOKUP(A219,Weightings!A:Y,25,FALSE)=0,"",VLOOKUP(A219,Weightings!A:Y,25,FALSE)),"")</f>
        <v/>
      </c>
      <c r="O219" s="134" t="str">
        <f>IFERROR(VLOOKUP(AH219,detail_maturity_score,3,FALSE)*VLOOKUP(A219,Weightings!A:Y,23,FALSE),"")</f>
        <v/>
      </c>
      <c r="P219" s="135"/>
      <c r="Q219" s="135"/>
      <c r="R219" s="131"/>
      <c r="S219" s="131"/>
      <c r="T219" s="131"/>
      <c r="U219" s="131"/>
      <c r="V219" s="131"/>
      <c r="W219" s="131"/>
      <c r="X219" s="131"/>
      <c r="Y219" s="131"/>
      <c r="Z219" s="136"/>
      <c r="AA219" s="131"/>
      <c r="AB219" s="131"/>
      <c r="AC219" s="137"/>
      <c r="AD219" s="138">
        <f t="shared" si="28"/>
        <v>0</v>
      </c>
      <c r="AE219" s="138">
        <f t="shared" si="29"/>
        <v>0</v>
      </c>
      <c r="AF219" s="138" t="str">
        <f t="shared" si="30"/>
        <v>D</v>
      </c>
      <c r="AG219" s="139">
        <f t="shared" si="31"/>
        <v>3</v>
      </c>
      <c r="AH219"/>
      <c r="AI219" s="142"/>
    </row>
    <row r="220" spans="1:35" s="140" customFormat="1" ht="30" hidden="1" customHeight="1" x14ac:dyDescent="0.35">
      <c r="A220" s="150">
        <v>214</v>
      </c>
      <c r="B220" s="130" t="str">
        <f t="shared" si="24"/>
        <v/>
      </c>
      <c r="C220" s="131">
        <f t="shared" si="25"/>
        <v>3</v>
      </c>
      <c r="D220" s="96"/>
      <c r="E220" s="132" t="str">
        <f t="shared" si="26"/>
        <v/>
      </c>
      <c r="F220" s="153">
        <f t="shared" si="27"/>
        <v>0</v>
      </c>
      <c r="G220" s="152"/>
      <c r="H220" s="152"/>
      <c r="I220" s="154"/>
      <c r="J220" s="152"/>
      <c r="K220" s="152"/>
      <c r="L220" s="152"/>
      <c r="M220" s="152"/>
      <c r="N220" s="134" t="str">
        <f>IFERROR(IF(VLOOKUP(A220,Weightings!A:Y,25,FALSE)=0,"",VLOOKUP(A220,Weightings!A:Y,25,FALSE)),"")</f>
        <v/>
      </c>
      <c r="O220" s="134" t="str">
        <f>IFERROR(VLOOKUP(AH220,detail_maturity_score,3,FALSE)*VLOOKUP(A220,Weightings!A:Y,23,FALSE),"")</f>
        <v/>
      </c>
      <c r="P220" s="135"/>
      <c r="Q220" s="135"/>
      <c r="R220" s="131"/>
      <c r="S220" s="131"/>
      <c r="T220" s="131"/>
      <c r="U220" s="131"/>
      <c r="V220" s="131"/>
      <c r="W220" s="131"/>
      <c r="X220" s="131"/>
      <c r="Y220" s="131"/>
      <c r="Z220" s="136"/>
      <c r="AA220" s="131"/>
      <c r="AB220" s="131"/>
      <c r="AC220" s="137"/>
      <c r="AD220" s="138">
        <f t="shared" si="28"/>
        <v>0</v>
      </c>
      <c r="AE220" s="138">
        <f t="shared" si="29"/>
        <v>0</v>
      </c>
      <c r="AF220" s="138" t="str">
        <f t="shared" si="30"/>
        <v>D</v>
      </c>
      <c r="AG220" s="139">
        <f t="shared" si="31"/>
        <v>3</v>
      </c>
      <c r="AH220" s="139">
        <v>1</v>
      </c>
      <c r="AI220" s="142"/>
    </row>
    <row r="221" spans="1:35" s="140" customFormat="1" hidden="1" x14ac:dyDescent="0.35">
      <c r="A221" s="150">
        <v>215</v>
      </c>
      <c r="B221" s="130" t="str">
        <f t="shared" si="24"/>
        <v/>
      </c>
      <c r="C221" s="131">
        <f t="shared" si="25"/>
        <v>3</v>
      </c>
      <c r="D221" s="96"/>
      <c r="E221" s="132" t="str">
        <f t="shared" si="26"/>
        <v/>
      </c>
      <c r="F221" s="151">
        <f t="shared" si="27"/>
        <v>0</v>
      </c>
      <c r="G221" s="152"/>
      <c r="H221" s="152"/>
      <c r="I221" s="152"/>
      <c r="J221" s="152"/>
      <c r="K221" s="152"/>
      <c r="L221" s="152"/>
      <c r="M221" s="152"/>
      <c r="N221" s="134" t="str">
        <f>IFERROR(IF(VLOOKUP(A221,Weightings!A:Y,25,FALSE)=0,"",VLOOKUP(A221,Weightings!A:Y,25,FALSE)),"")</f>
        <v/>
      </c>
      <c r="O221" s="134" t="str">
        <f>IFERROR(VLOOKUP(AH221,detail_maturity_score,3,FALSE)*VLOOKUP(A221,Weightings!A:Y,23,FALSE),"")</f>
        <v/>
      </c>
      <c r="P221" s="135"/>
      <c r="Q221" s="135"/>
      <c r="R221" s="131"/>
      <c r="S221" s="131"/>
      <c r="T221" s="131"/>
      <c r="U221" s="131"/>
      <c r="V221" s="131"/>
      <c r="W221" s="131"/>
      <c r="X221" s="131"/>
      <c r="Y221" s="131"/>
      <c r="Z221" s="136"/>
      <c r="AA221" s="131"/>
      <c r="AB221" s="131"/>
      <c r="AC221" s="137"/>
      <c r="AD221" s="138">
        <f t="shared" si="28"/>
        <v>0</v>
      </c>
      <c r="AE221" s="138">
        <f t="shared" si="29"/>
        <v>0</v>
      </c>
      <c r="AF221" s="138" t="str">
        <f t="shared" si="30"/>
        <v>D</v>
      </c>
      <c r="AG221" s="139">
        <f t="shared" si="31"/>
        <v>3</v>
      </c>
      <c r="AH221"/>
      <c r="AI221" s="142"/>
    </row>
    <row r="222" spans="1:35" s="140" customFormat="1" ht="30" hidden="1" customHeight="1" x14ac:dyDescent="0.35">
      <c r="A222" s="150">
        <v>216</v>
      </c>
      <c r="B222" s="130" t="str">
        <f t="shared" si="24"/>
        <v/>
      </c>
      <c r="C222" s="131">
        <f t="shared" si="25"/>
        <v>3</v>
      </c>
      <c r="D222" s="96"/>
      <c r="E222" s="132" t="str">
        <f t="shared" si="26"/>
        <v/>
      </c>
      <c r="F222" s="153">
        <f t="shared" si="27"/>
        <v>0</v>
      </c>
      <c r="G222" s="152"/>
      <c r="H222" s="152"/>
      <c r="I222" s="154"/>
      <c r="J222" s="152"/>
      <c r="K222" s="152"/>
      <c r="L222" s="152"/>
      <c r="M222" s="152"/>
      <c r="N222" s="134" t="str">
        <f>IFERROR(IF(VLOOKUP(A222,Weightings!A:Y,25,FALSE)=0,"",VLOOKUP(A222,Weightings!A:Y,25,FALSE)),"")</f>
        <v/>
      </c>
      <c r="O222" s="134" t="str">
        <f>IFERROR(VLOOKUP(AH222,detail_maturity_score,3,FALSE)*VLOOKUP(A222,Weightings!A:Y,23,FALSE),"")</f>
        <v/>
      </c>
      <c r="P222" s="135"/>
      <c r="Q222" s="135"/>
      <c r="R222" s="131"/>
      <c r="S222" s="131"/>
      <c r="T222" s="131"/>
      <c r="U222" s="131"/>
      <c r="V222" s="131"/>
      <c r="W222" s="131"/>
      <c r="X222" s="131"/>
      <c r="Y222" s="131"/>
      <c r="Z222" s="136"/>
      <c r="AA222" s="131"/>
      <c r="AB222" s="131"/>
      <c r="AC222" s="137"/>
      <c r="AD222" s="138">
        <f t="shared" si="28"/>
        <v>0</v>
      </c>
      <c r="AE222" s="138">
        <f t="shared" si="29"/>
        <v>0</v>
      </c>
      <c r="AF222" s="138" t="str">
        <f t="shared" si="30"/>
        <v>D</v>
      </c>
      <c r="AG222" s="139">
        <f t="shared" si="31"/>
        <v>3</v>
      </c>
      <c r="AH222" s="139">
        <v>1</v>
      </c>
      <c r="AI222" s="142"/>
    </row>
    <row r="223" spans="1:35" s="140" customFormat="1" hidden="1" x14ac:dyDescent="0.35">
      <c r="A223" s="150">
        <v>217</v>
      </c>
      <c r="B223" s="130" t="str">
        <f t="shared" si="24"/>
        <v/>
      </c>
      <c r="C223" s="131">
        <f t="shared" si="25"/>
        <v>3</v>
      </c>
      <c r="D223" s="96"/>
      <c r="E223" s="132" t="str">
        <f t="shared" si="26"/>
        <v/>
      </c>
      <c r="F223" s="151">
        <f t="shared" si="27"/>
        <v>0</v>
      </c>
      <c r="G223" s="152"/>
      <c r="H223" s="152"/>
      <c r="I223" s="152"/>
      <c r="J223" s="152"/>
      <c r="K223" s="152"/>
      <c r="L223" s="152"/>
      <c r="M223" s="152"/>
      <c r="N223" s="134" t="str">
        <f>IFERROR(IF(VLOOKUP(A223,Weightings!A:Y,25,FALSE)=0,"",VLOOKUP(A223,Weightings!A:Y,25,FALSE)),"")</f>
        <v/>
      </c>
      <c r="O223" s="134" t="str">
        <f>IFERROR(VLOOKUP(AH223,detail_maturity_score,3,FALSE)*VLOOKUP(A223,Weightings!A:Y,23,FALSE),"")</f>
        <v/>
      </c>
      <c r="P223" s="135"/>
      <c r="Q223" s="135"/>
      <c r="R223" s="131"/>
      <c r="S223" s="131"/>
      <c r="T223" s="131"/>
      <c r="U223" s="131"/>
      <c r="V223" s="131"/>
      <c r="W223" s="131"/>
      <c r="X223" s="131"/>
      <c r="Y223" s="131"/>
      <c r="Z223" s="136"/>
      <c r="AA223" s="131"/>
      <c r="AB223" s="131"/>
      <c r="AC223" s="137"/>
      <c r="AD223" s="138">
        <f t="shared" si="28"/>
        <v>0</v>
      </c>
      <c r="AE223" s="138">
        <f t="shared" si="29"/>
        <v>0</v>
      </c>
      <c r="AF223" s="138" t="str">
        <f t="shared" si="30"/>
        <v>D</v>
      </c>
      <c r="AG223" s="139">
        <f t="shared" si="31"/>
        <v>3</v>
      </c>
      <c r="AH223"/>
      <c r="AI223" s="142"/>
    </row>
    <row r="224" spans="1:35" s="140" customFormat="1" ht="30" hidden="1" customHeight="1" x14ac:dyDescent="0.35">
      <c r="A224" s="150">
        <v>218</v>
      </c>
      <c r="B224" s="130" t="str">
        <f t="shared" si="24"/>
        <v/>
      </c>
      <c r="C224" s="131">
        <f t="shared" si="25"/>
        <v>3</v>
      </c>
      <c r="D224" s="96"/>
      <c r="E224" s="132" t="str">
        <f t="shared" si="26"/>
        <v/>
      </c>
      <c r="F224" s="153">
        <f t="shared" si="27"/>
        <v>0</v>
      </c>
      <c r="G224" s="152"/>
      <c r="H224" s="152"/>
      <c r="I224" s="154"/>
      <c r="J224" s="152"/>
      <c r="K224" s="152"/>
      <c r="L224" s="152"/>
      <c r="M224" s="152"/>
      <c r="N224" s="134" t="str">
        <f>IFERROR(IF(VLOOKUP(A224,Weightings!A:Y,25,FALSE)=0,"",VLOOKUP(A224,Weightings!A:Y,25,FALSE)),"")</f>
        <v/>
      </c>
      <c r="O224" s="134" t="str">
        <f>IFERROR(VLOOKUP(AH224,detail_maturity_score,3,FALSE)*VLOOKUP(A224,Weightings!A:Y,23,FALSE),"")</f>
        <v/>
      </c>
      <c r="P224" s="135"/>
      <c r="Q224" s="135"/>
      <c r="R224" s="131"/>
      <c r="S224" s="131"/>
      <c r="T224" s="131"/>
      <c r="U224" s="131"/>
      <c r="V224" s="131"/>
      <c r="W224" s="131"/>
      <c r="X224" s="131"/>
      <c r="Y224" s="131"/>
      <c r="Z224" s="136"/>
      <c r="AA224" s="131"/>
      <c r="AB224" s="131"/>
      <c r="AC224" s="137"/>
      <c r="AD224" s="138">
        <f t="shared" si="28"/>
        <v>0</v>
      </c>
      <c r="AE224" s="138">
        <f t="shared" si="29"/>
        <v>0</v>
      </c>
      <c r="AF224" s="138" t="str">
        <f t="shared" si="30"/>
        <v>D</v>
      </c>
      <c r="AG224" s="139">
        <f t="shared" si="31"/>
        <v>3</v>
      </c>
      <c r="AH224" s="139">
        <v>1</v>
      </c>
      <c r="AI224" s="142"/>
    </row>
    <row r="225" spans="1:35" s="140" customFormat="1" hidden="1" x14ac:dyDescent="0.35">
      <c r="A225" s="150">
        <v>219</v>
      </c>
      <c r="B225" s="130" t="str">
        <f t="shared" si="24"/>
        <v/>
      </c>
      <c r="C225" s="131">
        <f t="shared" si="25"/>
        <v>3</v>
      </c>
      <c r="D225" s="96"/>
      <c r="E225" s="132" t="str">
        <f t="shared" si="26"/>
        <v/>
      </c>
      <c r="F225" s="133">
        <f t="shared" si="27"/>
        <v>0</v>
      </c>
      <c r="G225" s="152"/>
      <c r="H225" s="152"/>
      <c r="I225" s="152"/>
      <c r="J225" s="152"/>
      <c r="K225" s="152"/>
      <c r="L225" s="152"/>
      <c r="M225" s="152"/>
      <c r="N225" s="134" t="str">
        <f>IFERROR(IF(VLOOKUP(A225,Weightings!A:Y,25,FALSE)=0,"",VLOOKUP(A225,Weightings!A:Y,25,FALSE)),"")</f>
        <v/>
      </c>
      <c r="O225" s="134" t="str">
        <f>IFERROR(VLOOKUP(AH225,detail_maturity_score,3,FALSE)*VLOOKUP(A225,Weightings!A:Y,23,FALSE),"")</f>
        <v/>
      </c>
      <c r="P225" s="135"/>
      <c r="Q225" s="135"/>
      <c r="R225" s="131"/>
      <c r="S225" s="131"/>
      <c r="T225" s="131"/>
      <c r="U225" s="131"/>
      <c r="V225" s="131"/>
      <c r="W225" s="131"/>
      <c r="X225" s="131"/>
      <c r="Y225" s="131"/>
      <c r="Z225" s="136"/>
      <c r="AA225" s="131"/>
      <c r="AB225" s="131"/>
      <c r="AC225" s="137"/>
      <c r="AD225" s="138">
        <f t="shared" si="28"/>
        <v>0</v>
      </c>
      <c r="AE225" s="138">
        <f t="shared" si="29"/>
        <v>0</v>
      </c>
      <c r="AF225" s="138" t="str">
        <f t="shared" si="30"/>
        <v>D</v>
      </c>
      <c r="AG225" s="139">
        <f t="shared" si="31"/>
        <v>3</v>
      </c>
      <c r="AH225"/>
      <c r="AI225" s="142"/>
    </row>
    <row r="226" spans="1:35" s="140" customFormat="1" ht="30" hidden="1" customHeight="1" x14ac:dyDescent="0.35">
      <c r="A226" s="150">
        <v>220</v>
      </c>
      <c r="B226" s="130" t="str">
        <f t="shared" si="24"/>
        <v/>
      </c>
      <c r="C226" s="131">
        <f t="shared" si="25"/>
        <v>3</v>
      </c>
      <c r="D226" s="96"/>
      <c r="E226" s="132" t="str">
        <f t="shared" si="26"/>
        <v/>
      </c>
      <c r="F226" s="141">
        <f t="shared" si="27"/>
        <v>0</v>
      </c>
      <c r="G226" s="152"/>
      <c r="H226" s="152"/>
      <c r="I226" s="154"/>
      <c r="J226" s="152"/>
      <c r="K226" s="152"/>
      <c r="L226" s="152"/>
      <c r="M226" s="152"/>
      <c r="N226" s="134" t="str">
        <f>IFERROR(IF(VLOOKUP(A226,Weightings!A:Y,25,FALSE)=0,"",VLOOKUP(A226,Weightings!A:Y,25,FALSE)),"")</f>
        <v/>
      </c>
      <c r="O226" s="134" t="str">
        <f>IFERROR(VLOOKUP(AH226,detail_maturity_score,3,FALSE)*VLOOKUP(A226,Weightings!A:Y,23,FALSE),"")</f>
        <v/>
      </c>
      <c r="P226" s="135"/>
      <c r="Q226" s="135"/>
      <c r="R226" s="131"/>
      <c r="S226" s="131"/>
      <c r="T226" s="131"/>
      <c r="U226" s="131"/>
      <c r="V226" s="131"/>
      <c r="W226" s="131"/>
      <c r="X226" s="131"/>
      <c r="Y226" s="131"/>
      <c r="Z226" s="136"/>
      <c r="AA226" s="131"/>
      <c r="AB226" s="131"/>
      <c r="AC226" s="137"/>
      <c r="AD226" s="138">
        <f t="shared" si="28"/>
        <v>0</v>
      </c>
      <c r="AE226" s="138">
        <f t="shared" si="29"/>
        <v>0</v>
      </c>
      <c r="AF226" s="138" t="str">
        <f t="shared" si="30"/>
        <v>D</v>
      </c>
      <c r="AG226" s="139">
        <f t="shared" si="31"/>
        <v>3</v>
      </c>
      <c r="AH226" s="139">
        <v>1</v>
      </c>
      <c r="AI226" s="142"/>
    </row>
    <row r="227" spans="1:35" s="140" customFormat="1" ht="30" hidden="1" customHeight="1" x14ac:dyDescent="0.35">
      <c r="A227" s="150">
        <v>221</v>
      </c>
      <c r="B227" s="130" t="str">
        <f t="shared" si="24"/>
        <v/>
      </c>
      <c r="C227" s="131">
        <f t="shared" si="25"/>
        <v>3</v>
      </c>
      <c r="D227" s="96"/>
      <c r="E227" s="132" t="str">
        <f t="shared" si="26"/>
        <v/>
      </c>
      <c r="F227" s="141">
        <f t="shared" si="27"/>
        <v>0</v>
      </c>
      <c r="G227" s="152"/>
      <c r="H227" s="152"/>
      <c r="I227" s="154"/>
      <c r="J227" s="152"/>
      <c r="K227" s="152"/>
      <c r="L227" s="152"/>
      <c r="M227" s="152"/>
      <c r="N227" s="134" t="str">
        <f>IFERROR(IF(VLOOKUP(A227,Weightings!A:Y,25,FALSE)=0,"",VLOOKUP(A227,Weightings!A:Y,25,FALSE)),"")</f>
        <v/>
      </c>
      <c r="O227" s="134" t="str">
        <f>IFERROR(VLOOKUP(AH227,detail_maturity_score,3,FALSE)*VLOOKUP(A227,Weightings!A:Y,23,FALSE),"")</f>
        <v/>
      </c>
      <c r="P227" s="135"/>
      <c r="Q227" s="135"/>
      <c r="R227" s="131"/>
      <c r="S227" s="131"/>
      <c r="T227" s="131"/>
      <c r="U227" s="131"/>
      <c r="V227" s="131"/>
      <c r="W227" s="131"/>
      <c r="X227" s="131"/>
      <c r="Y227" s="131"/>
      <c r="Z227" s="136"/>
      <c r="AA227" s="131"/>
      <c r="AB227" s="131"/>
      <c r="AC227" s="137"/>
      <c r="AD227" s="138">
        <f t="shared" si="28"/>
        <v>0</v>
      </c>
      <c r="AE227" s="138">
        <f t="shared" si="29"/>
        <v>0</v>
      </c>
      <c r="AF227" s="138" t="str">
        <f t="shared" si="30"/>
        <v>D</v>
      </c>
      <c r="AG227" s="139">
        <f t="shared" si="31"/>
        <v>3</v>
      </c>
      <c r="AH227" s="139">
        <v>1</v>
      </c>
      <c r="AI227" s="142"/>
    </row>
    <row r="228" spans="1:35" s="140" customFormat="1" ht="30" hidden="1" customHeight="1" x14ac:dyDescent="0.35">
      <c r="A228" s="150">
        <v>222</v>
      </c>
      <c r="B228" s="130" t="str">
        <f t="shared" si="24"/>
        <v/>
      </c>
      <c r="C228" s="131">
        <f t="shared" si="25"/>
        <v>3</v>
      </c>
      <c r="D228" s="96"/>
      <c r="E228" s="132" t="str">
        <f t="shared" si="26"/>
        <v/>
      </c>
      <c r="F228" s="141">
        <f t="shared" si="27"/>
        <v>0</v>
      </c>
      <c r="G228" s="152"/>
      <c r="H228" s="152"/>
      <c r="I228" s="154"/>
      <c r="J228" s="152"/>
      <c r="K228" s="152"/>
      <c r="L228" s="152"/>
      <c r="M228" s="152"/>
      <c r="N228" s="134" t="str">
        <f>IFERROR(IF(VLOOKUP(A228,Weightings!A:Y,25,FALSE)=0,"",VLOOKUP(A228,Weightings!A:Y,25,FALSE)),"")</f>
        <v/>
      </c>
      <c r="O228" s="134" t="str">
        <f>IFERROR(VLOOKUP(AH228,detail_maturity_score,3,FALSE)*VLOOKUP(A228,Weightings!A:Y,23,FALSE),"")</f>
        <v/>
      </c>
      <c r="P228" s="135"/>
      <c r="Q228" s="135"/>
      <c r="R228" s="131"/>
      <c r="S228" s="131"/>
      <c r="T228" s="131"/>
      <c r="U228" s="131"/>
      <c r="V228" s="131"/>
      <c r="W228" s="131"/>
      <c r="X228" s="131"/>
      <c r="Y228" s="131"/>
      <c r="Z228" s="136"/>
      <c r="AA228" s="131"/>
      <c r="AB228" s="131"/>
      <c r="AC228" s="137"/>
      <c r="AD228" s="138">
        <f t="shared" si="28"/>
        <v>0</v>
      </c>
      <c r="AE228" s="138">
        <f t="shared" si="29"/>
        <v>0</v>
      </c>
      <c r="AF228" s="138" t="str">
        <f t="shared" si="30"/>
        <v>D</v>
      </c>
      <c r="AG228" s="139">
        <f t="shared" si="31"/>
        <v>3</v>
      </c>
      <c r="AH228" s="139">
        <v>1</v>
      </c>
      <c r="AI228" s="142"/>
    </row>
    <row r="229" spans="1:35" s="140" customFormat="1" hidden="1" x14ac:dyDescent="0.35">
      <c r="A229" s="150">
        <v>223</v>
      </c>
      <c r="B229" s="130" t="str">
        <f t="shared" si="24"/>
        <v/>
      </c>
      <c r="C229" s="131">
        <f t="shared" si="25"/>
        <v>3</v>
      </c>
      <c r="D229" s="96"/>
      <c r="E229" s="132" t="str">
        <f t="shared" si="26"/>
        <v/>
      </c>
      <c r="F229" s="141">
        <f t="shared" si="27"/>
        <v>0</v>
      </c>
      <c r="G229" s="152"/>
      <c r="H229" s="152"/>
      <c r="I229" s="154"/>
      <c r="J229" s="152"/>
      <c r="K229" s="152"/>
      <c r="L229" s="152"/>
      <c r="M229" s="152"/>
      <c r="N229" s="134" t="str">
        <f>IFERROR(IF(VLOOKUP(A229,Weightings!A:Y,25,FALSE)=0,"",VLOOKUP(A229,Weightings!A:Y,25,FALSE)),"")</f>
        <v/>
      </c>
      <c r="O229" s="134" t="str">
        <f>IFERROR(VLOOKUP(AH229,detail_maturity_score,3,FALSE)*VLOOKUP(A229,Weightings!A:Y,23,FALSE),"")</f>
        <v/>
      </c>
      <c r="P229" s="135"/>
      <c r="Q229" s="135"/>
      <c r="R229" s="131"/>
      <c r="S229" s="131"/>
      <c r="T229" s="131"/>
      <c r="U229" s="131"/>
      <c r="V229" s="131"/>
      <c r="W229" s="131"/>
      <c r="X229" s="131"/>
      <c r="Y229" s="131"/>
      <c r="Z229" s="136"/>
      <c r="AA229" s="131"/>
      <c r="AB229" s="131"/>
      <c r="AC229" s="137"/>
      <c r="AD229" s="138">
        <f t="shared" si="28"/>
        <v>0</v>
      </c>
      <c r="AE229" s="138">
        <f t="shared" si="29"/>
        <v>0</v>
      </c>
      <c r="AF229" s="138" t="str">
        <f t="shared" si="30"/>
        <v>D</v>
      </c>
      <c r="AG229" s="139">
        <f t="shared" si="31"/>
        <v>3</v>
      </c>
      <c r="AH229" s="139">
        <v>1</v>
      </c>
      <c r="AI229" s="142"/>
    </row>
    <row r="230" spans="1:35" s="140" customFormat="1" hidden="1" x14ac:dyDescent="0.35">
      <c r="A230" s="150">
        <v>224</v>
      </c>
      <c r="B230" s="130" t="str">
        <f t="shared" si="24"/>
        <v/>
      </c>
      <c r="C230" s="131">
        <f t="shared" si="25"/>
        <v>3</v>
      </c>
      <c r="D230" s="96"/>
      <c r="E230" s="132" t="str">
        <f t="shared" si="26"/>
        <v/>
      </c>
      <c r="F230" s="141">
        <f t="shared" si="27"/>
        <v>0</v>
      </c>
      <c r="G230" s="152"/>
      <c r="H230" s="152"/>
      <c r="I230" s="154"/>
      <c r="J230" s="152"/>
      <c r="K230" s="152"/>
      <c r="L230" s="152"/>
      <c r="M230" s="152"/>
      <c r="N230" s="134" t="str">
        <f>IFERROR(IF(VLOOKUP(A230,Weightings!A:Y,25,FALSE)=0,"",VLOOKUP(A230,Weightings!A:Y,25,FALSE)),"")</f>
        <v/>
      </c>
      <c r="O230" s="134" t="str">
        <f>IFERROR(VLOOKUP(AH230,detail_maturity_score,3,FALSE)*VLOOKUP(A230,Weightings!A:Y,23,FALSE),"")</f>
        <v/>
      </c>
      <c r="P230" s="135"/>
      <c r="Q230" s="135"/>
      <c r="R230" s="131"/>
      <c r="S230" s="131"/>
      <c r="T230" s="131"/>
      <c r="U230" s="131"/>
      <c r="V230" s="131"/>
      <c r="W230" s="131"/>
      <c r="X230" s="131"/>
      <c r="Y230" s="131"/>
      <c r="Z230" s="136"/>
      <c r="AA230" s="131"/>
      <c r="AB230" s="131"/>
      <c r="AC230" s="137"/>
      <c r="AD230" s="138">
        <f t="shared" si="28"/>
        <v>0</v>
      </c>
      <c r="AE230" s="138">
        <f t="shared" si="29"/>
        <v>0</v>
      </c>
      <c r="AF230" s="138" t="str">
        <f t="shared" si="30"/>
        <v>D</v>
      </c>
      <c r="AG230" s="139">
        <f t="shared" si="31"/>
        <v>3</v>
      </c>
      <c r="AH230" s="139">
        <v>1</v>
      </c>
      <c r="AI230" s="142"/>
    </row>
    <row r="231" spans="1:35" s="140" customFormat="1" hidden="1" x14ac:dyDescent="0.35">
      <c r="A231" s="150">
        <v>225</v>
      </c>
      <c r="B231" s="130" t="str">
        <f t="shared" si="24"/>
        <v/>
      </c>
      <c r="C231" s="131">
        <f t="shared" si="25"/>
        <v>3</v>
      </c>
      <c r="D231" s="96"/>
      <c r="E231" s="132" t="str">
        <f t="shared" si="26"/>
        <v/>
      </c>
      <c r="F231" s="141">
        <f t="shared" si="27"/>
        <v>0</v>
      </c>
      <c r="G231" s="152"/>
      <c r="H231" s="152"/>
      <c r="I231" s="154"/>
      <c r="J231" s="152"/>
      <c r="K231" s="152"/>
      <c r="L231" s="152"/>
      <c r="M231" s="152"/>
      <c r="N231" s="134" t="str">
        <f>IFERROR(IF(VLOOKUP(A231,Weightings!A:Y,25,FALSE)=0,"",VLOOKUP(A231,Weightings!A:Y,25,FALSE)),"")</f>
        <v/>
      </c>
      <c r="O231" s="134" t="str">
        <f>IFERROR(VLOOKUP(AH231,detail_maturity_score,3,FALSE)*VLOOKUP(A231,Weightings!A:Y,23,FALSE),"")</f>
        <v/>
      </c>
      <c r="P231" s="135"/>
      <c r="Q231" s="135"/>
      <c r="R231" s="131"/>
      <c r="S231" s="131"/>
      <c r="T231" s="131"/>
      <c r="U231" s="131"/>
      <c r="V231" s="131"/>
      <c r="W231" s="131"/>
      <c r="X231" s="131"/>
      <c r="Y231" s="131"/>
      <c r="Z231" s="136"/>
      <c r="AA231" s="131"/>
      <c r="AB231" s="131"/>
      <c r="AC231" s="137"/>
      <c r="AD231" s="138">
        <f t="shared" si="28"/>
        <v>0</v>
      </c>
      <c r="AE231" s="138">
        <f t="shared" si="29"/>
        <v>0</v>
      </c>
      <c r="AF231" s="138" t="str">
        <f t="shared" si="30"/>
        <v>D</v>
      </c>
      <c r="AG231" s="139">
        <f t="shared" si="31"/>
        <v>3</v>
      </c>
      <c r="AH231" s="139">
        <v>1</v>
      </c>
      <c r="AI231" s="142"/>
    </row>
    <row r="232" spans="1:35" s="140" customFormat="1" ht="30" hidden="1" customHeight="1" x14ac:dyDescent="0.35">
      <c r="A232" s="150">
        <v>226</v>
      </c>
      <c r="B232" s="130" t="str">
        <f t="shared" si="24"/>
        <v/>
      </c>
      <c r="C232" s="131">
        <f t="shared" si="25"/>
        <v>3</v>
      </c>
      <c r="D232" s="96"/>
      <c r="E232" s="132" t="str">
        <f t="shared" si="26"/>
        <v/>
      </c>
      <c r="F232" s="153">
        <f t="shared" si="27"/>
        <v>0</v>
      </c>
      <c r="G232" s="152"/>
      <c r="H232" s="152"/>
      <c r="I232" s="154"/>
      <c r="J232" s="152"/>
      <c r="K232" s="152"/>
      <c r="L232" s="152"/>
      <c r="M232" s="152"/>
      <c r="N232" s="134" t="str">
        <f>IFERROR(IF(VLOOKUP(A232,Weightings!A:Y,25,FALSE)=0,"",VLOOKUP(A232,Weightings!A:Y,25,FALSE)),"")</f>
        <v/>
      </c>
      <c r="O232" s="134" t="str">
        <f>IFERROR(VLOOKUP(AH232,detail_maturity_score,3,FALSE)*VLOOKUP(A232,Weightings!A:Y,23,FALSE),"")</f>
        <v/>
      </c>
      <c r="P232" s="135"/>
      <c r="Q232" s="135"/>
      <c r="R232" s="131"/>
      <c r="S232" s="131"/>
      <c r="T232" s="131"/>
      <c r="U232" s="131"/>
      <c r="V232" s="131"/>
      <c r="W232" s="131"/>
      <c r="X232" s="131"/>
      <c r="Y232" s="131"/>
      <c r="Z232" s="136"/>
      <c r="AA232" s="131"/>
      <c r="AB232" s="131"/>
      <c r="AC232" s="137"/>
      <c r="AD232" s="138">
        <f t="shared" si="28"/>
        <v>0</v>
      </c>
      <c r="AE232" s="138">
        <f t="shared" si="29"/>
        <v>0</v>
      </c>
      <c r="AF232" s="138" t="str">
        <f t="shared" si="30"/>
        <v>D</v>
      </c>
      <c r="AG232" s="139">
        <f t="shared" si="31"/>
        <v>3</v>
      </c>
      <c r="AH232" s="139">
        <v>1</v>
      </c>
      <c r="AI232" s="142"/>
    </row>
    <row r="233" spans="1:35" s="140" customFormat="1" hidden="1" x14ac:dyDescent="0.35">
      <c r="A233" s="150">
        <v>227</v>
      </c>
      <c r="B233" s="130" t="str">
        <f t="shared" si="24"/>
        <v/>
      </c>
      <c r="C233" s="131">
        <f t="shared" si="25"/>
        <v>3</v>
      </c>
      <c r="D233" s="96"/>
      <c r="E233" s="132" t="str">
        <f t="shared" si="26"/>
        <v/>
      </c>
      <c r="F233" s="133">
        <f t="shared" si="27"/>
        <v>0</v>
      </c>
      <c r="G233" s="152"/>
      <c r="H233" s="152"/>
      <c r="I233" s="152"/>
      <c r="J233" s="152"/>
      <c r="K233" s="152"/>
      <c r="L233" s="152"/>
      <c r="M233" s="152"/>
      <c r="N233" s="134" t="str">
        <f>IFERROR(IF(VLOOKUP(A233,Weightings!A:Y,25,FALSE)=0,"",VLOOKUP(A233,Weightings!A:Y,25,FALSE)),"")</f>
        <v/>
      </c>
      <c r="O233" s="134" t="str">
        <f>IFERROR(VLOOKUP(AH233,detail_maturity_score,3,FALSE)*VLOOKUP(A233,Weightings!A:Y,23,FALSE),"")</f>
        <v/>
      </c>
      <c r="P233" s="135"/>
      <c r="Q233" s="135"/>
      <c r="R233" s="131"/>
      <c r="S233" s="131"/>
      <c r="T233" s="131"/>
      <c r="U233" s="131"/>
      <c r="V233" s="131"/>
      <c r="W233" s="131"/>
      <c r="X233" s="131"/>
      <c r="Y233" s="131"/>
      <c r="Z233" s="136"/>
      <c r="AA233" s="131"/>
      <c r="AB233" s="131"/>
      <c r="AC233" s="137"/>
      <c r="AD233" s="138">
        <f t="shared" si="28"/>
        <v>0</v>
      </c>
      <c r="AE233" s="138">
        <f t="shared" si="29"/>
        <v>0</v>
      </c>
      <c r="AF233" s="138" t="str">
        <f t="shared" si="30"/>
        <v>D</v>
      </c>
      <c r="AG233" s="139">
        <f t="shared" si="31"/>
        <v>3</v>
      </c>
      <c r="AH233"/>
      <c r="AI233" s="142"/>
    </row>
    <row r="234" spans="1:35" s="140" customFormat="1" ht="30" hidden="1" customHeight="1" x14ac:dyDescent="0.35">
      <c r="A234" s="150">
        <v>228</v>
      </c>
      <c r="B234" s="130" t="str">
        <f t="shared" si="24"/>
        <v/>
      </c>
      <c r="C234" s="131">
        <f t="shared" si="25"/>
        <v>3</v>
      </c>
      <c r="D234" s="96"/>
      <c r="E234" s="132" t="str">
        <f t="shared" si="26"/>
        <v/>
      </c>
      <c r="F234" s="141">
        <f t="shared" si="27"/>
        <v>0</v>
      </c>
      <c r="G234" s="152"/>
      <c r="H234" s="152"/>
      <c r="I234" s="154"/>
      <c r="J234" s="152"/>
      <c r="K234" s="152"/>
      <c r="L234" s="152"/>
      <c r="M234" s="152"/>
      <c r="N234" s="134" t="str">
        <f>IFERROR(IF(VLOOKUP(A234,Weightings!A:Y,25,FALSE)=0,"",VLOOKUP(A234,Weightings!A:Y,25,FALSE)),"")</f>
        <v/>
      </c>
      <c r="O234" s="134" t="str">
        <f>IFERROR(VLOOKUP(AH234,detail_maturity_score,3,FALSE)*VLOOKUP(A234,Weightings!A:Y,23,FALSE),"")</f>
        <v/>
      </c>
      <c r="P234" s="135"/>
      <c r="Q234" s="135"/>
      <c r="R234" s="131"/>
      <c r="S234" s="131"/>
      <c r="T234" s="131"/>
      <c r="U234" s="131"/>
      <c r="V234" s="131"/>
      <c r="W234" s="131"/>
      <c r="X234" s="131"/>
      <c r="Y234" s="131"/>
      <c r="Z234" s="136"/>
      <c r="AA234" s="131"/>
      <c r="AB234" s="131"/>
      <c r="AC234" s="137"/>
      <c r="AD234" s="138">
        <f t="shared" si="28"/>
        <v>0</v>
      </c>
      <c r="AE234" s="138">
        <f t="shared" si="29"/>
        <v>0</v>
      </c>
      <c r="AF234" s="138" t="str">
        <f t="shared" si="30"/>
        <v>D</v>
      </c>
      <c r="AG234" s="139">
        <f t="shared" si="31"/>
        <v>3</v>
      </c>
      <c r="AH234" s="139">
        <v>1</v>
      </c>
      <c r="AI234" s="142"/>
    </row>
    <row r="235" spans="1:35" s="140" customFormat="1" ht="30" hidden="1" customHeight="1" x14ac:dyDescent="0.35">
      <c r="A235" s="150">
        <v>229</v>
      </c>
      <c r="B235" s="130" t="str">
        <f t="shared" si="24"/>
        <v/>
      </c>
      <c r="C235" s="131">
        <f t="shared" si="25"/>
        <v>3</v>
      </c>
      <c r="D235" s="96"/>
      <c r="E235" s="132" t="str">
        <f t="shared" si="26"/>
        <v/>
      </c>
      <c r="F235" s="141">
        <f t="shared" si="27"/>
        <v>0</v>
      </c>
      <c r="G235" s="152"/>
      <c r="H235" s="152"/>
      <c r="I235" s="154"/>
      <c r="J235" s="152"/>
      <c r="K235" s="152"/>
      <c r="L235" s="152"/>
      <c r="M235" s="152"/>
      <c r="N235" s="134" t="str">
        <f>IFERROR(IF(VLOOKUP(A235,Weightings!A:Y,25,FALSE)=0,"",VLOOKUP(A235,Weightings!A:Y,25,FALSE)),"")</f>
        <v/>
      </c>
      <c r="O235" s="134" t="str">
        <f>IFERROR(VLOOKUP(AH235,detail_maturity_score,3,FALSE)*VLOOKUP(A235,Weightings!A:Y,23,FALSE),"")</f>
        <v/>
      </c>
      <c r="P235" s="135"/>
      <c r="Q235" s="135"/>
      <c r="R235" s="131"/>
      <c r="S235" s="131"/>
      <c r="T235" s="131"/>
      <c r="U235" s="131"/>
      <c r="V235" s="131"/>
      <c r="W235" s="131"/>
      <c r="X235" s="131"/>
      <c r="Y235" s="131"/>
      <c r="Z235" s="136"/>
      <c r="AA235" s="131"/>
      <c r="AB235" s="131"/>
      <c r="AC235" s="137"/>
      <c r="AD235" s="138">
        <f t="shared" si="28"/>
        <v>0</v>
      </c>
      <c r="AE235" s="138">
        <f t="shared" si="29"/>
        <v>0</v>
      </c>
      <c r="AF235" s="138" t="str">
        <f t="shared" si="30"/>
        <v>D</v>
      </c>
      <c r="AG235" s="139">
        <f t="shared" si="31"/>
        <v>3</v>
      </c>
      <c r="AH235" s="139">
        <v>1</v>
      </c>
      <c r="AI235" s="142"/>
    </row>
    <row r="236" spans="1:35" s="140" customFormat="1" ht="30" hidden="1" customHeight="1" x14ac:dyDescent="0.35">
      <c r="A236" s="150">
        <v>230</v>
      </c>
      <c r="B236" s="130" t="str">
        <f t="shared" si="24"/>
        <v/>
      </c>
      <c r="C236" s="131">
        <f t="shared" si="25"/>
        <v>3</v>
      </c>
      <c r="D236" s="96"/>
      <c r="E236" s="132" t="str">
        <f t="shared" si="26"/>
        <v/>
      </c>
      <c r="F236" s="141">
        <f t="shared" si="27"/>
        <v>0</v>
      </c>
      <c r="G236" s="152"/>
      <c r="H236" s="152"/>
      <c r="I236" s="154"/>
      <c r="J236" s="152"/>
      <c r="K236" s="152"/>
      <c r="L236" s="152"/>
      <c r="M236" s="152"/>
      <c r="N236" s="134" t="str">
        <f>IFERROR(IF(VLOOKUP(A236,Weightings!A:Y,25,FALSE)=0,"",VLOOKUP(A236,Weightings!A:Y,25,FALSE)),"")</f>
        <v/>
      </c>
      <c r="O236" s="134" t="str">
        <f>IFERROR(VLOOKUP(AH236,detail_maturity_score,3,FALSE)*VLOOKUP(A236,Weightings!A:Y,23,FALSE),"")</f>
        <v/>
      </c>
      <c r="P236" s="135"/>
      <c r="Q236" s="135"/>
      <c r="R236" s="131"/>
      <c r="S236" s="131"/>
      <c r="T236" s="131"/>
      <c r="U236" s="131"/>
      <c r="V236" s="131"/>
      <c r="W236" s="131"/>
      <c r="X236" s="131"/>
      <c r="Y236" s="131"/>
      <c r="Z236" s="136"/>
      <c r="AA236" s="131"/>
      <c r="AB236" s="131"/>
      <c r="AC236" s="137"/>
      <c r="AD236" s="138">
        <f t="shared" si="28"/>
        <v>0</v>
      </c>
      <c r="AE236" s="138">
        <f t="shared" si="29"/>
        <v>0</v>
      </c>
      <c r="AF236" s="138" t="str">
        <f t="shared" si="30"/>
        <v>D</v>
      </c>
      <c r="AG236" s="139">
        <f t="shared" si="31"/>
        <v>3</v>
      </c>
      <c r="AH236" s="139">
        <v>1</v>
      </c>
      <c r="AI236" s="142"/>
    </row>
    <row r="237" spans="1:35" s="140" customFormat="1" ht="30" hidden="1" customHeight="1" x14ac:dyDescent="0.35">
      <c r="A237" s="150">
        <v>231</v>
      </c>
      <c r="B237" s="130" t="str">
        <f t="shared" si="24"/>
        <v/>
      </c>
      <c r="C237" s="131">
        <f t="shared" si="25"/>
        <v>3</v>
      </c>
      <c r="D237" s="96"/>
      <c r="E237" s="132" t="str">
        <f t="shared" si="26"/>
        <v/>
      </c>
      <c r="F237" s="141">
        <f t="shared" si="27"/>
        <v>0</v>
      </c>
      <c r="G237" s="152"/>
      <c r="H237" s="152"/>
      <c r="I237" s="154"/>
      <c r="J237" s="152"/>
      <c r="K237" s="152"/>
      <c r="L237" s="152"/>
      <c r="M237" s="152"/>
      <c r="N237" s="134" t="str">
        <f>IFERROR(IF(VLOOKUP(A237,Weightings!A:Y,25,FALSE)=0,"",VLOOKUP(A237,Weightings!A:Y,25,FALSE)),"")</f>
        <v/>
      </c>
      <c r="O237" s="134" t="str">
        <f>IFERROR(VLOOKUP(AH237,detail_maturity_score,3,FALSE)*VLOOKUP(A237,Weightings!A:Y,23,FALSE),"")</f>
        <v/>
      </c>
      <c r="P237" s="135"/>
      <c r="Q237" s="135"/>
      <c r="R237" s="131"/>
      <c r="S237" s="131"/>
      <c r="T237" s="131"/>
      <c r="U237" s="131"/>
      <c r="V237" s="131"/>
      <c r="W237" s="131"/>
      <c r="X237" s="131"/>
      <c r="Y237" s="131"/>
      <c r="Z237" s="136"/>
      <c r="AA237" s="131"/>
      <c r="AB237" s="131"/>
      <c r="AC237" s="137"/>
      <c r="AD237" s="138">
        <f t="shared" si="28"/>
        <v>0</v>
      </c>
      <c r="AE237" s="138">
        <f t="shared" si="29"/>
        <v>0</v>
      </c>
      <c r="AF237" s="138" t="str">
        <f t="shared" si="30"/>
        <v>D</v>
      </c>
      <c r="AG237" s="139">
        <f t="shared" si="31"/>
        <v>3</v>
      </c>
      <c r="AH237" s="139">
        <v>1</v>
      </c>
      <c r="AI237" s="142"/>
    </row>
    <row r="238" spans="1:35" s="140" customFormat="1" ht="30" hidden="1" customHeight="1" x14ac:dyDescent="0.35">
      <c r="A238" s="150">
        <v>232</v>
      </c>
      <c r="B238" s="130" t="str">
        <f t="shared" si="24"/>
        <v/>
      </c>
      <c r="C238" s="131">
        <f t="shared" si="25"/>
        <v>3</v>
      </c>
      <c r="D238" s="96"/>
      <c r="E238" s="132" t="str">
        <f t="shared" si="26"/>
        <v/>
      </c>
      <c r="F238" s="153">
        <f t="shared" si="27"/>
        <v>0</v>
      </c>
      <c r="G238" s="152"/>
      <c r="H238" s="152"/>
      <c r="I238" s="154"/>
      <c r="J238" s="152"/>
      <c r="K238" s="152"/>
      <c r="L238" s="152"/>
      <c r="M238" s="152"/>
      <c r="N238" s="134" t="str">
        <f>IFERROR(IF(VLOOKUP(A238,Weightings!A:Y,25,FALSE)=0,"",VLOOKUP(A238,Weightings!A:Y,25,FALSE)),"")</f>
        <v/>
      </c>
      <c r="O238" s="134" t="str">
        <f>IFERROR(VLOOKUP(AH238,detail_maturity_score,3,FALSE)*VLOOKUP(A238,Weightings!A:Y,23,FALSE),"")</f>
        <v/>
      </c>
      <c r="P238" s="135"/>
      <c r="Q238" s="135"/>
      <c r="R238" s="131"/>
      <c r="S238" s="131"/>
      <c r="T238" s="131"/>
      <c r="U238" s="131"/>
      <c r="V238" s="131"/>
      <c r="W238" s="131"/>
      <c r="X238" s="131"/>
      <c r="Y238" s="131"/>
      <c r="Z238" s="136"/>
      <c r="AA238" s="131"/>
      <c r="AB238" s="131"/>
      <c r="AC238" s="137"/>
      <c r="AD238" s="138">
        <f t="shared" si="28"/>
        <v>0</v>
      </c>
      <c r="AE238" s="138">
        <f t="shared" si="29"/>
        <v>0</v>
      </c>
      <c r="AF238" s="138" t="str">
        <f t="shared" si="30"/>
        <v>D</v>
      </c>
      <c r="AG238" s="139">
        <f t="shared" si="31"/>
        <v>3</v>
      </c>
      <c r="AH238" s="139">
        <v>1</v>
      </c>
      <c r="AI238" s="142"/>
    </row>
    <row r="239" spans="1:35" s="140" customFormat="1" hidden="1" x14ac:dyDescent="0.35">
      <c r="A239" s="150">
        <v>233</v>
      </c>
      <c r="B239" s="130" t="str">
        <f t="shared" si="24"/>
        <v/>
      </c>
      <c r="C239" s="131">
        <f t="shared" si="25"/>
        <v>3</v>
      </c>
      <c r="D239" s="96"/>
      <c r="E239" s="132" t="str">
        <f t="shared" si="26"/>
        <v/>
      </c>
      <c r="F239" s="133">
        <f t="shared" si="27"/>
        <v>0</v>
      </c>
      <c r="G239" s="152"/>
      <c r="H239" s="152"/>
      <c r="I239" s="152"/>
      <c r="J239" s="152"/>
      <c r="K239" s="152"/>
      <c r="L239" s="152"/>
      <c r="M239" s="152"/>
      <c r="N239" s="134" t="str">
        <f>IFERROR(IF(VLOOKUP(A239,Weightings!A:Y,25,FALSE)=0,"",VLOOKUP(A239,Weightings!A:Y,25,FALSE)),"")</f>
        <v/>
      </c>
      <c r="O239" s="134" t="str">
        <f>IFERROR(VLOOKUP(AH239,detail_maturity_score,3,FALSE)*VLOOKUP(A239,Weightings!A:Y,23,FALSE),"")</f>
        <v/>
      </c>
      <c r="P239" s="135"/>
      <c r="Q239" s="135"/>
      <c r="R239" s="131"/>
      <c r="S239" s="131"/>
      <c r="T239" s="131"/>
      <c r="U239" s="131"/>
      <c r="V239" s="131"/>
      <c r="W239" s="131"/>
      <c r="X239" s="131"/>
      <c r="Y239" s="131"/>
      <c r="Z239" s="136"/>
      <c r="AA239" s="131"/>
      <c r="AB239" s="131"/>
      <c r="AC239" s="137"/>
      <c r="AD239" s="138">
        <f t="shared" si="28"/>
        <v>0</v>
      </c>
      <c r="AE239" s="138">
        <f t="shared" si="29"/>
        <v>0</v>
      </c>
      <c r="AF239" s="138" t="str">
        <f t="shared" si="30"/>
        <v>D</v>
      </c>
      <c r="AG239" s="139">
        <f t="shared" si="31"/>
        <v>3</v>
      </c>
      <c r="AH239"/>
      <c r="AI239" s="142"/>
    </row>
    <row r="240" spans="1:35" s="140" customFormat="1" hidden="1" x14ac:dyDescent="0.35">
      <c r="A240" s="150">
        <v>234</v>
      </c>
      <c r="B240" s="130" t="str">
        <f t="shared" si="24"/>
        <v/>
      </c>
      <c r="C240" s="131">
        <f t="shared" si="25"/>
        <v>3</v>
      </c>
      <c r="D240" s="96"/>
      <c r="E240" s="132" t="str">
        <f t="shared" si="26"/>
        <v/>
      </c>
      <c r="F240" s="141">
        <f t="shared" si="27"/>
        <v>0</v>
      </c>
      <c r="G240" s="152"/>
      <c r="H240" s="152"/>
      <c r="I240" s="154"/>
      <c r="J240" s="152"/>
      <c r="K240" s="152"/>
      <c r="L240" s="152"/>
      <c r="M240" s="152"/>
      <c r="N240" s="134" t="str">
        <f>IFERROR(IF(VLOOKUP(A240,Weightings!A:Y,25,FALSE)=0,"",VLOOKUP(A240,Weightings!A:Y,25,FALSE)),"")</f>
        <v/>
      </c>
      <c r="O240" s="134" t="str">
        <f>IFERROR(VLOOKUP(AH240,detail_maturity_score,3,FALSE)*VLOOKUP(A240,Weightings!A:Y,23,FALSE),"")</f>
        <v/>
      </c>
      <c r="P240" s="135"/>
      <c r="Q240" s="135"/>
      <c r="R240" s="131"/>
      <c r="S240" s="131"/>
      <c r="T240" s="131"/>
      <c r="U240" s="131"/>
      <c r="V240" s="131"/>
      <c r="W240" s="131"/>
      <c r="X240" s="131"/>
      <c r="Y240" s="131"/>
      <c r="Z240" s="136"/>
      <c r="AA240" s="131"/>
      <c r="AB240" s="131"/>
      <c r="AC240" s="137"/>
      <c r="AD240" s="138">
        <f t="shared" si="28"/>
        <v>0</v>
      </c>
      <c r="AE240" s="138">
        <f t="shared" si="29"/>
        <v>0</v>
      </c>
      <c r="AF240" s="138" t="str">
        <f t="shared" si="30"/>
        <v>D</v>
      </c>
      <c r="AG240" s="139">
        <f t="shared" si="31"/>
        <v>3</v>
      </c>
      <c r="AH240" s="139">
        <v>1</v>
      </c>
      <c r="AI240" s="142"/>
    </row>
    <row r="241" spans="1:35" s="140" customFormat="1" ht="30" hidden="1" customHeight="1" x14ac:dyDescent="0.35">
      <c r="A241" s="150">
        <v>235</v>
      </c>
      <c r="B241" s="130" t="str">
        <f t="shared" si="24"/>
        <v/>
      </c>
      <c r="C241" s="131">
        <f t="shared" si="25"/>
        <v>3</v>
      </c>
      <c r="D241" s="96"/>
      <c r="E241" s="132" t="str">
        <f t="shared" si="26"/>
        <v/>
      </c>
      <c r="F241" s="141">
        <f t="shared" si="27"/>
        <v>0</v>
      </c>
      <c r="G241" s="152"/>
      <c r="H241" s="152"/>
      <c r="I241" s="154"/>
      <c r="J241" s="152"/>
      <c r="K241" s="152"/>
      <c r="L241" s="152"/>
      <c r="M241" s="152"/>
      <c r="N241" s="134" t="str">
        <f>IFERROR(IF(VLOOKUP(A241,Weightings!A:Y,25,FALSE)=0,"",VLOOKUP(A241,Weightings!A:Y,25,FALSE)),"")</f>
        <v/>
      </c>
      <c r="O241" s="134" t="str">
        <f>IFERROR(VLOOKUP(AH241,detail_maturity_score,3,FALSE)*VLOOKUP(A241,Weightings!A:Y,23,FALSE),"")</f>
        <v/>
      </c>
      <c r="P241" s="135"/>
      <c r="Q241" s="135"/>
      <c r="R241" s="131"/>
      <c r="S241" s="131"/>
      <c r="T241" s="131"/>
      <c r="U241" s="131"/>
      <c r="V241" s="131"/>
      <c r="W241" s="131"/>
      <c r="X241" s="131"/>
      <c r="Y241" s="131"/>
      <c r="Z241" s="136"/>
      <c r="AA241" s="131"/>
      <c r="AB241" s="131"/>
      <c r="AC241" s="137"/>
      <c r="AD241" s="138">
        <f t="shared" si="28"/>
        <v>0</v>
      </c>
      <c r="AE241" s="138">
        <f t="shared" si="29"/>
        <v>0</v>
      </c>
      <c r="AF241" s="138" t="str">
        <f t="shared" si="30"/>
        <v>D</v>
      </c>
      <c r="AG241" s="139">
        <f t="shared" si="31"/>
        <v>3</v>
      </c>
      <c r="AH241" s="139">
        <v>1</v>
      </c>
      <c r="AI241" s="142"/>
    </row>
    <row r="242" spans="1:35" s="140" customFormat="1" hidden="1" x14ac:dyDescent="0.35">
      <c r="A242" s="150">
        <v>236</v>
      </c>
      <c r="B242" s="130" t="str">
        <f t="shared" si="24"/>
        <v/>
      </c>
      <c r="C242" s="131">
        <f t="shared" si="25"/>
        <v>3</v>
      </c>
      <c r="D242" s="96"/>
      <c r="E242" s="132" t="str">
        <f t="shared" si="26"/>
        <v/>
      </c>
      <c r="F242" s="141">
        <f t="shared" si="27"/>
        <v>0</v>
      </c>
      <c r="G242" s="152"/>
      <c r="H242" s="152"/>
      <c r="I242" s="154"/>
      <c r="J242" s="152"/>
      <c r="K242" s="152"/>
      <c r="L242" s="152"/>
      <c r="M242" s="152"/>
      <c r="N242" s="134" t="str">
        <f>IFERROR(IF(VLOOKUP(A242,Weightings!A:Y,25,FALSE)=0,"",VLOOKUP(A242,Weightings!A:Y,25,FALSE)),"")</f>
        <v/>
      </c>
      <c r="O242" s="134" t="str">
        <f>IFERROR(VLOOKUP(AH242,detail_maturity_score,3,FALSE)*VLOOKUP(A242,Weightings!A:Y,23,FALSE),"")</f>
        <v/>
      </c>
      <c r="P242" s="135"/>
      <c r="Q242" s="135"/>
      <c r="R242" s="131"/>
      <c r="S242" s="131"/>
      <c r="T242" s="131"/>
      <c r="U242" s="131"/>
      <c r="V242" s="131"/>
      <c r="W242" s="131"/>
      <c r="X242" s="131"/>
      <c r="Y242" s="131"/>
      <c r="Z242" s="136"/>
      <c r="AA242" s="131"/>
      <c r="AB242" s="131"/>
      <c r="AC242" s="137"/>
      <c r="AD242" s="138">
        <f t="shared" si="28"/>
        <v>0</v>
      </c>
      <c r="AE242" s="138">
        <f t="shared" si="29"/>
        <v>0</v>
      </c>
      <c r="AF242" s="138" t="str">
        <f t="shared" si="30"/>
        <v>D</v>
      </c>
      <c r="AG242" s="139">
        <f t="shared" si="31"/>
        <v>3</v>
      </c>
      <c r="AH242" s="139">
        <v>1</v>
      </c>
      <c r="AI242" s="142"/>
    </row>
    <row r="243" spans="1:35" s="140" customFormat="1" hidden="1" x14ac:dyDescent="0.35">
      <c r="A243" s="150">
        <v>237</v>
      </c>
      <c r="B243" s="130" t="str">
        <f t="shared" si="24"/>
        <v/>
      </c>
      <c r="C243" s="131">
        <f t="shared" si="25"/>
        <v>3</v>
      </c>
      <c r="D243" s="96"/>
      <c r="E243" s="132" t="str">
        <f t="shared" si="26"/>
        <v/>
      </c>
      <c r="F243" s="141">
        <f t="shared" si="27"/>
        <v>0</v>
      </c>
      <c r="G243" s="152"/>
      <c r="H243" s="152"/>
      <c r="I243" s="154"/>
      <c r="J243" s="152"/>
      <c r="K243" s="152"/>
      <c r="L243" s="152"/>
      <c r="M243" s="152"/>
      <c r="N243" s="134" t="str">
        <f>IFERROR(IF(VLOOKUP(A243,Weightings!A:Y,25,FALSE)=0,"",VLOOKUP(A243,Weightings!A:Y,25,FALSE)),"")</f>
        <v/>
      </c>
      <c r="O243" s="134" t="str">
        <f>IFERROR(VLOOKUP(AH243,detail_maturity_score,3,FALSE)*VLOOKUP(A243,Weightings!A:Y,23,FALSE),"")</f>
        <v/>
      </c>
      <c r="P243" s="135"/>
      <c r="Q243" s="135"/>
      <c r="R243" s="131"/>
      <c r="S243" s="131"/>
      <c r="T243" s="131"/>
      <c r="U243" s="131"/>
      <c r="V243" s="131"/>
      <c r="W243" s="131"/>
      <c r="X243" s="131"/>
      <c r="Y243" s="131"/>
      <c r="Z243" s="136"/>
      <c r="AA243" s="131"/>
      <c r="AB243" s="131"/>
      <c r="AC243" s="137"/>
      <c r="AD243" s="138">
        <f t="shared" si="28"/>
        <v>0</v>
      </c>
      <c r="AE243" s="138">
        <f t="shared" si="29"/>
        <v>0</v>
      </c>
      <c r="AF243" s="138" t="str">
        <f t="shared" si="30"/>
        <v>D</v>
      </c>
      <c r="AG243" s="139">
        <f t="shared" si="31"/>
        <v>3</v>
      </c>
      <c r="AH243" s="139">
        <v>1</v>
      </c>
      <c r="AI243" s="142"/>
    </row>
    <row r="244" spans="1:35" s="140" customFormat="1" hidden="1" x14ac:dyDescent="0.35">
      <c r="A244" s="150">
        <v>238</v>
      </c>
      <c r="B244" s="130" t="str">
        <f t="shared" si="24"/>
        <v/>
      </c>
      <c r="C244" s="131">
        <f t="shared" si="25"/>
        <v>3</v>
      </c>
      <c r="D244" s="96"/>
      <c r="E244" s="132" t="str">
        <f t="shared" si="26"/>
        <v/>
      </c>
      <c r="F244" s="141">
        <f t="shared" si="27"/>
        <v>0</v>
      </c>
      <c r="G244" s="152"/>
      <c r="H244" s="152"/>
      <c r="I244" s="154"/>
      <c r="J244" s="152"/>
      <c r="K244" s="152"/>
      <c r="L244" s="152"/>
      <c r="M244" s="152"/>
      <c r="N244" s="134" t="str">
        <f>IFERROR(IF(VLOOKUP(A244,Weightings!A:Y,25,FALSE)=0,"",VLOOKUP(A244,Weightings!A:Y,25,FALSE)),"")</f>
        <v/>
      </c>
      <c r="O244" s="134" t="str">
        <f>IFERROR(VLOOKUP(AH244,detail_maturity_score,3,FALSE)*VLOOKUP(A244,Weightings!A:Y,23,FALSE),"")</f>
        <v/>
      </c>
      <c r="P244" s="135"/>
      <c r="Q244" s="135"/>
      <c r="R244" s="131"/>
      <c r="S244" s="131"/>
      <c r="T244" s="131"/>
      <c r="U244" s="131"/>
      <c r="V244" s="131"/>
      <c r="W244" s="131"/>
      <c r="X244" s="131"/>
      <c r="Y244" s="131"/>
      <c r="Z244" s="136"/>
      <c r="AA244" s="131"/>
      <c r="AB244" s="131"/>
      <c r="AC244" s="137"/>
      <c r="AD244" s="138">
        <f t="shared" si="28"/>
        <v>0</v>
      </c>
      <c r="AE244" s="138">
        <f t="shared" si="29"/>
        <v>0</v>
      </c>
      <c r="AF244" s="138" t="str">
        <f t="shared" si="30"/>
        <v>D</v>
      </c>
      <c r="AG244" s="139">
        <f t="shared" si="31"/>
        <v>3</v>
      </c>
      <c r="AH244" s="139">
        <v>1</v>
      </c>
      <c r="AI244" s="142"/>
    </row>
    <row r="245" spans="1:35" s="140" customFormat="1" hidden="1" x14ac:dyDescent="0.35">
      <c r="A245" s="150">
        <v>239</v>
      </c>
      <c r="B245" s="130" t="str">
        <f t="shared" si="24"/>
        <v/>
      </c>
      <c r="C245" s="131">
        <f t="shared" si="25"/>
        <v>3</v>
      </c>
      <c r="D245" s="96"/>
      <c r="E245" s="132" t="str">
        <f t="shared" si="26"/>
        <v/>
      </c>
      <c r="F245" s="141">
        <f t="shared" si="27"/>
        <v>0</v>
      </c>
      <c r="G245" s="152"/>
      <c r="H245" s="152"/>
      <c r="I245" s="154"/>
      <c r="J245" s="152"/>
      <c r="K245" s="152"/>
      <c r="L245" s="152"/>
      <c r="M245" s="152"/>
      <c r="N245" s="134" t="str">
        <f>IFERROR(IF(VLOOKUP(A245,Weightings!A:Y,25,FALSE)=0,"",VLOOKUP(A245,Weightings!A:Y,25,FALSE)),"")</f>
        <v/>
      </c>
      <c r="O245" s="134" t="str">
        <f>IFERROR(VLOOKUP(AH245,detail_maturity_score,3,FALSE)*VLOOKUP(A245,Weightings!A:Y,23,FALSE),"")</f>
        <v/>
      </c>
      <c r="P245" s="135"/>
      <c r="Q245" s="135"/>
      <c r="R245" s="131"/>
      <c r="S245" s="131"/>
      <c r="T245" s="131"/>
      <c r="U245" s="131"/>
      <c r="V245" s="131"/>
      <c r="W245" s="131"/>
      <c r="X245" s="131"/>
      <c r="Y245" s="131"/>
      <c r="Z245" s="136"/>
      <c r="AA245" s="131"/>
      <c r="AB245" s="131"/>
      <c r="AC245" s="137"/>
      <c r="AD245" s="138">
        <f t="shared" si="28"/>
        <v>0</v>
      </c>
      <c r="AE245" s="138">
        <f t="shared" si="29"/>
        <v>0</v>
      </c>
      <c r="AF245" s="138" t="str">
        <f t="shared" si="30"/>
        <v>D</v>
      </c>
      <c r="AG245" s="139">
        <f t="shared" si="31"/>
        <v>3</v>
      </c>
      <c r="AH245" s="139">
        <v>1</v>
      </c>
      <c r="AI245" s="142"/>
    </row>
    <row r="246" spans="1:35" s="140" customFormat="1" hidden="1" x14ac:dyDescent="0.35">
      <c r="A246" s="150">
        <v>240</v>
      </c>
      <c r="B246" s="130" t="str">
        <f t="shared" si="24"/>
        <v/>
      </c>
      <c r="C246" s="131">
        <f t="shared" si="25"/>
        <v>3</v>
      </c>
      <c r="D246" s="96"/>
      <c r="E246" s="132" t="str">
        <f t="shared" si="26"/>
        <v/>
      </c>
      <c r="F246" s="141">
        <f t="shared" si="27"/>
        <v>0</v>
      </c>
      <c r="G246" s="152"/>
      <c r="H246" s="152"/>
      <c r="I246" s="154"/>
      <c r="J246" s="152"/>
      <c r="K246" s="152"/>
      <c r="L246" s="152"/>
      <c r="M246" s="152"/>
      <c r="N246" s="134" t="str">
        <f>IFERROR(IF(VLOOKUP(A246,Weightings!A:Y,25,FALSE)=0,"",VLOOKUP(A246,Weightings!A:Y,25,FALSE)),"")</f>
        <v/>
      </c>
      <c r="O246" s="134" t="str">
        <f>IFERROR(VLOOKUP(AH246,detail_maturity_score,3,FALSE)*VLOOKUP(A246,Weightings!A:Y,23,FALSE),"")</f>
        <v/>
      </c>
      <c r="P246" s="135"/>
      <c r="Q246" s="135"/>
      <c r="R246" s="131"/>
      <c r="S246" s="131"/>
      <c r="T246" s="131"/>
      <c r="U246" s="131"/>
      <c r="V246" s="131"/>
      <c r="W246" s="131"/>
      <c r="X246" s="131"/>
      <c r="Y246" s="131"/>
      <c r="Z246" s="136"/>
      <c r="AA246" s="131"/>
      <c r="AB246" s="131"/>
      <c r="AC246" s="137"/>
      <c r="AD246" s="138">
        <f t="shared" si="28"/>
        <v>0</v>
      </c>
      <c r="AE246" s="138">
        <f t="shared" si="29"/>
        <v>0</v>
      </c>
      <c r="AF246" s="138" t="str">
        <f t="shared" si="30"/>
        <v>D</v>
      </c>
      <c r="AG246" s="139">
        <f t="shared" si="31"/>
        <v>3</v>
      </c>
      <c r="AH246" s="139">
        <v>1</v>
      </c>
      <c r="AI246" s="142"/>
    </row>
    <row r="247" spans="1:35" s="140" customFormat="1" hidden="1" x14ac:dyDescent="0.35">
      <c r="A247" s="150">
        <v>241</v>
      </c>
      <c r="B247" s="130" t="str">
        <f t="shared" si="24"/>
        <v/>
      </c>
      <c r="C247" s="131">
        <f t="shared" si="25"/>
        <v>3</v>
      </c>
      <c r="D247" s="96"/>
      <c r="E247" s="132" t="str">
        <f t="shared" si="26"/>
        <v/>
      </c>
      <c r="F247" s="153">
        <f t="shared" si="27"/>
        <v>0</v>
      </c>
      <c r="G247" s="152"/>
      <c r="H247" s="152"/>
      <c r="I247" s="154"/>
      <c r="J247" s="152"/>
      <c r="K247" s="152"/>
      <c r="L247" s="152"/>
      <c r="M247" s="152"/>
      <c r="N247" s="134" t="str">
        <f>IFERROR(IF(VLOOKUP(A247,Weightings!A:Y,25,FALSE)=0,"",VLOOKUP(A247,Weightings!A:Y,25,FALSE)),"")</f>
        <v/>
      </c>
      <c r="O247" s="134" t="str">
        <f>IFERROR(VLOOKUP(AH247,detail_maturity_score,3,FALSE)*VLOOKUP(A247,Weightings!A:Y,23,FALSE),"")</f>
        <v/>
      </c>
      <c r="P247" s="135"/>
      <c r="Q247" s="135"/>
      <c r="R247" s="131"/>
      <c r="S247" s="131"/>
      <c r="T247" s="131"/>
      <c r="U247" s="131"/>
      <c r="V247" s="131"/>
      <c r="W247" s="131"/>
      <c r="X247" s="131"/>
      <c r="Y247" s="131"/>
      <c r="Z247" s="136"/>
      <c r="AA247" s="131"/>
      <c r="AB247" s="131"/>
      <c r="AC247" s="137"/>
      <c r="AD247" s="138">
        <f t="shared" si="28"/>
        <v>0</v>
      </c>
      <c r="AE247" s="138">
        <f t="shared" si="29"/>
        <v>0</v>
      </c>
      <c r="AF247" s="138" t="str">
        <f t="shared" si="30"/>
        <v>D</v>
      </c>
      <c r="AG247" s="139">
        <f t="shared" si="31"/>
        <v>3</v>
      </c>
      <c r="AH247" s="139">
        <v>1</v>
      </c>
      <c r="AI247" s="142"/>
    </row>
    <row r="248" spans="1:35" s="140" customFormat="1" hidden="1" x14ac:dyDescent="0.35">
      <c r="A248" s="150">
        <v>242</v>
      </c>
      <c r="B248" s="130" t="str">
        <f t="shared" si="24"/>
        <v/>
      </c>
      <c r="C248" s="131">
        <f t="shared" si="25"/>
        <v>3</v>
      </c>
      <c r="D248" s="96"/>
      <c r="E248" s="132" t="str">
        <f t="shared" si="26"/>
        <v/>
      </c>
      <c r="F248" s="133">
        <f t="shared" si="27"/>
        <v>0</v>
      </c>
      <c r="G248" s="152"/>
      <c r="H248" s="152"/>
      <c r="I248" s="152"/>
      <c r="J248" s="152"/>
      <c r="K248" s="152"/>
      <c r="L248" s="152"/>
      <c r="M248" s="152"/>
      <c r="N248" s="134" t="str">
        <f>IFERROR(IF(VLOOKUP(A248,Weightings!A:Y,25,FALSE)=0,"",VLOOKUP(A248,Weightings!A:Y,25,FALSE)),"")</f>
        <v/>
      </c>
      <c r="O248" s="134" t="str">
        <f>IFERROR(VLOOKUP(AH248,detail_maturity_score,3,FALSE)*VLOOKUP(A248,Weightings!A:Y,23,FALSE),"")</f>
        <v/>
      </c>
      <c r="P248" s="135"/>
      <c r="Q248" s="135"/>
      <c r="R248" s="131"/>
      <c r="S248" s="131"/>
      <c r="T248" s="131"/>
      <c r="U248" s="131"/>
      <c r="V248" s="131"/>
      <c r="W248" s="131"/>
      <c r="X248" s="131"/>
      <c r="Y248" s="131"/>
      <c r="Z248" s="136"/>
      <c r="AA248" s="131"/>
      <c r="AB248" s="131"/>
      <c r="AC248" s="137"/>
      <c r="AD248" s="138">
        <f t="shared" si="28"/>
        <v>0</v>
      </c>
      <c r="AE248" s="138">
        <f t="shared" si="29"/>
        <v>0</v>
      </c>
      <c r="AF248" s="138" t="str">
        <f t="shared" si="30"/>
        <v>D</v>
      </c>
      <c r="AG248" s="139">
        <f t="shared" si="31"/>
        <v>3</v>
      </c>
      <c r="AH248"/>
      <c r="AI248" s="142"/>
    </row>
    <row r="249" spans="1:35" s="140" customFormat="1" ht="30" hidden="1" customHeight="1" x14ac:dyDescent="0.35">
      <c r="A249" s="150">
        <v>243</v>
      </c>
      <c r="B249" s="130" t="str">
        <f t="shared" si="24"/>
        <v/>
      </c>
      <c r="C249" s="131">
        <f t="shared" si="25"/>
        <v>3</v>
      </c>
      <c r="D249" s="96"/>
      <c r="E249" s="132" t="str">
        <f t="shared" si="26"/>
        <v/>
      </c>
      <c r="F249" s="141">
        <f t="shared" si="27"/>
        <v>0</v>
      </c>
      <c r="G249" s="152"/>
      <c r="H249" s="152"/>
      <c r="I249" s="154"/>
      <c r="J249" s="152"/>
      <c r="K249" s="152"/>
      <c r="L249" s="152"/>
      <c r="M249" s="152"/>
      <c r="N249" s="134" t="str">
        <f>IFERROR(IF(VLOOKUP(A249,Weightings!A:Y,25,FALSE)=0,"",VLOOKUP(A249,Weightings!A:Y,25,FALSE)),"")</f>
        <v/>
      </c>
      <c r="O249" s="134" t="str">
        <f>IFERROR(VLOOKUP(AH249,detail_maturity_score,3,FALSE)*VLOOKUP(A249,Weightings!A:Y,23,FALSE),"")</f>
        <v/>
      </c>
      <c r="P249" s="135"/>
      <c r="Q249" s="135"/>
      <c r="R249" s="131"/>
      <c r="S249" s="131"/>
      <c r="T249" s="131"/>
      <c r="U249" s="131"/>
      <c r="V249" s="131"/>
      <c r="W249" s="131"/>
      <c r="X249" s="131"/>
      <c r="Y249" s="131"/>
      <c r="Z249" s="136"/>
      <c r="AA249" s="131"/>
      <c r="AB249" s="131"/>
      <c r="AC249" s="137"/>
      <c r="AD249" s="138">
        <f t="shared" si="28"/>
        <v>0</v>
      </c>
      <c r="AE249" s="138">
        <f t="shared" si="29"/>
        <v>0</v>
      </c>
      <c r="AF249" s="138" t="str">
        <f t="shared" si="30"/>
        <v>D</v>
      </c>
      <c r="AG249" s="139">
        <f t="shared" si="31"/>
        <v>3</v>
      </c>
      <c r="AH249" s="139">
        <v>1</v>
      </c>
      <c r="AI249" s="142"/>
    </row>
    <row r="250" spans="1:35" s="140" customFormat="1" ht="30" hidden="1" customHeight="1" x14ac:dyDescent="0.35">
      <c r="A250" s="150">
        <v>244</v>
      </c>
      <c r="B250" s="130" t="str">
        <f t="shared" si="24"/>
        <v/>
      </c>
      <c r="C250" s="131">
        <f t="shared" si="25"/>
        <v>3</v>
      </c>
      <c r="D250" s="96"/>
      <c r="E250" s="132" t="str">
        <f t="shared" si="26"/>
        <v/>
      </c>
      <c r="F250" s="141">
        <f t="shared" si="27"/>
        <v>0</v>
      </c>
      <c r="G250" s="152"/>
      <c r="H250" s="152"/>
      <c r="I250" s="154"/>
      <c r="J250" s="152"/>
      <c r="K250" s="152"/>
      <c r="L250" s="152"/>
      <c r="M250" s="152"/>
      <c r="N250" s="134" t="str">
        <f>IFERROR(IF(VLOOKUP(A250,Weightings!A:Y,25,FALSE)=0,"",VLOOKUP(A250,Weightings!A:Y,25,FALSE)),"")</f>
        <v/>
      </c>
      <c r="O250" s="134" t="str">
        <f>IFERROR(VLOOKUP(AH250,detail_maturity_score,3,FALSE)*VLOOKUP(A250,Weightings!A:Y,23,FALSE),"")</f>
        <v/>
      </c>
      <c r="P250" s="135"/>
      <c r="Q250" s="135"/>
      <c r="R250" s="131"/>
      <c r="S250" s="131"/>
      <c r="T250" s="131"/>
      <c r="U250" s="131"/>
      <c r="V250" s="131"/>
      <c r="W250" s="131"/>
      <c r="X250" s="131"/>
      <c r="Y250" s="131"/>
      <c r="Z250" s="136"/>
      <c r="AA250" s="131"/>
      <c r="AB250" s="131"/>
      <c r="AC250" s="137"/>
      <c r="AD250" s="138">
        <f t="shared" si="28"/>
        <v>0</v>
      </c>
      <c r="AE250" s="138">
        <f t="shared" si="29"/>
        <v>0</v>
      </c>
      <c r="AF250" s="138" t="str">
        <f t="shared" si="30"/>
        <v>D</v>
      </c>
      <c r="AG250" s="139">
        <f t="shared" si="31"/>
        <v>3</v>
      </c>
      <c r="AH250" s="139">
        <v>1</v>
      </c>
      <c r="AI250" s="142"/>
    </row>
    <row r="251" spans="1:35" s="140" customFormat="1" hidden="1" x14ac:dyDescent="0.35">
      <c r="A251" s="150">
        <v>245</v>
      </c>
      <c r="B251" s="130" t="str">
        <f t="shared" si="24"/>
        <v/>
      </c>
      <c r="C251" s="131">
        <f t="shared" si="25"/>
        <v>3</v>
      </c>
      <c r="D251" s="96"/>
      <c r="E251" s="132" t="str">
        <f t="shared" si="26"/>
        <v/>
      </c>
      <c r="F251" s="141">
        <f t="shared" si="27"/>
        <v>0</v>
      </c>
      <c r="G251" s="152"/>
      <c r="H251" s="152"/>
      <c r="I251" s="154"/>
      <c r="J251" s="152"/>
      <c r="K251" s="152"/>
      <c r="L251" s="152"/>
      <c r="M251" s="152"/>
      <c r="N251" s="134" t="str">
        <f>IFERROR(IF(VLOOKUP(A251,Weightings!A:Y,25,FALSE)=0,"",VLOOKUP(A251,Weightings!A:Y,25,FALSE)),"")</f>
        <v/>
      </c>
      <c r="O251" s="134" t="str">
        <f>IFERROR(VLOOKUP(AH251,detail_maturity_score,3,FALSE)*VLOOKUP(A251,Weightings!A:Y,23,FALSE),"")</f>
        <v/>
      </c>
      <c r="P251" s="135"/>
      <c r="Q251" s="135"/>
      <c r="R251" s="131"/>
      <c r="S251" s="131"/>
      <c r="T251" s="131"/>
      <c r="U251" s="131"/>
      <c r="V251" s="131"/>
      <c r="W251" s="131"/>
      <c r="X251" s="131"/>
      <c r="Y251" s="131"/>
      <c r="Z251" s="136"/>
      <c r="AA251" s="131"/>
      <c r="AB251" s="131"/>
      <c r="AC251" s="137"/>
      <c r="AD251" s="138">
        <f t="shared" si="28"/>
        <v>0</v>
      </c>
      <c r="AE251" s="138">
        <f t="shared" si="29"/>
        <v>0</v>
      </c>
      <c r="AF251" s="138" t="str">
        <f t="shared" si="30"/>
        <v>D</v>
      </c>
      <c r="AG251" s="139">
        <f t="shared" si="31"/>
        <v>3</v>
      </c>
      <c r="AH251" s="139">
        <v>1</v>
      </c>
      <c r="AI251" s="142"/>
    </row>
    <row r="252" spans="1:35" s="140" customFormat="1" hidden="1" x14ac:dyDescent="0.35">
      <c r="A252" s="150">
        <v>246</v>
      </c>
      <c r="B252" s="130" t="str">
        <f t="shared" si="24"/>
        <v/>
      </c>
      <c r="C252" s="131">
        <f t="shared" si="25"/>
        <v>3</v>
      </c>
      <c r="D252" s="96"/>
      <c r="E252" s="132" t="str">
        <f t="shared" si="26"/>
        <v/>
      </c>
      <c r="F252" s="141">
        <f t="shared" si="27"/>
        <v>0</v>
      </c>
      <c r="G252" s="152"/>
      <c r="H252" s="152"/>
      <c r="I252" s="154"/>
      <c r="J252" s="152"/>
      <c r="K252" s="152"/>
      <c r="L252" s="152"/>
      <c r="M252" s="152"/>
      <c r="N252" s="134" t="str">
        <f>IFERROR(IF(VLOOKUP(A252,Weightings!A:Y,25,FALSE)=0,"",VLOOKUP(A252,Weightings!A:Y,25,FALSE)),"")</f>
        <v/>
      </c>
      <c r="O252" s="134" t="str">
        <f>IFERROR(VLOOKUP(AH252,detail_maturity_score,3,FALSE)*VLOOKUP(A252,Weightings!A:Y,23,FALSE),"")</f>
        <v/>
      </c>
      <c r="P252" s="135"/>
      <c r="Q252" s="135"/>
      <c r="R252" s="131"/>
      <c r="S252" s="131"/>
      <c r="T252" s="131"/>
      <c r="U252" s="131"/>
      <c r="V252" s="131"/>
      <c r="W252" s="131"/>
      <c r="X252" s="131"/>
      <c r="Y252" s="131"/>
      <c r="Z252" s="136"/>
      <c r="AA252" s="131"/>
      <c r="AB252" s="131"/>
      <c r="AC252" s="137"/>
      <c r="AD252" s="138">
        <f t="shared" si="28"/>
        <v>0</v>
      </c>
      <c r="AE252" s="138">
        <f t="shared" si="29"/>
        <v>0</v>
      </c>
      <c r="AF252" s="138" t="str">
        <f t="shared" si="30"/>
        <v>D</v>
      </c>
      <c r="AG252" s="139">
        <f t="shared" si="31"/>
        <v>3</v>
      </c>
      <c r="AH252" s="139">
        <v>1</v>
      </c>
      <c r="AI252" s="142"/>
    </row>
    <row r="253" spans="1:35" s="140" customFormat="1" ht="30" hidden="1" customHeight="1" x14ac:dyDescent="0.35">
      <c r="A253" s="150">
        <v>247</v>
      </c>
      <c r="B253" s="130" t="str">
        <f t="shared" si="24"/>
        <v/>
      </c>
      <c r="C253" s="131">
        <f t="shared" si="25"/>
        <v>3</v>
      </c>
      <c r="D253" s="96"/>
      <c r="E253" s="132" t="str">
        <f t="shared" si="26"/>
        <v/>
      </c>
      <c r="F253" s="141">
        <f t="shared" si="27"/>
        <v>0</v>
      </c>
      <c r="G253" s="152"/>
      <c r="H253" s="152"/>
      <c r="I253" s="154"/>
      <c r="J253" s="152"/>
      <c r="K253" s="152"/>
      <c r="L253" s="152"/>
      <c r="M253" s="152"/>
      <c r="N253" s="134" t="str">
        <f>IFERROR(IF(VLOOKUP(A253,Weightings!A:Y,25,FALSE)=0,"",VLOOKUP(A253,Weightings!A:Y,25,FALSE)),"")</f>
        <v/>
      </c>
      <c r="O253" s="134" t="str">
        <f>IFERROR(VLOOKUP(AH253,detail_maturity_score,3,FALSE)*VLOOKUP(A253,Weightings!A:Y,23,FALSE),"")</f>
        <v/>
      </c>
      <c r="P253" s="135"/>
      <c r="Q253" s="135"/>
      <c r="R253" s="131"/>
      <c r="S253" s="131"/>
      <c r="T253" s="131"/>
      <c r="U253" s="131"/>
      <c r="V253" s="131"/>
      <c r="W253" s="131"/>
      <c r="X253" s="131"/>
      <c r="Y253" s="131"/>
      <c r="Z253" s="136"/>
      <c r="AA253" s="131"/>
      <c r="AB253" s="131"/>
      <c r="AC253" s="137"/>
      <c r="AD253" s="138">
        <f t="shared" si="28"/>
        <v>0</v>
      </c>
      <c r="AE253" s="138">
        <f t="shared" si="29"/>
        <v>0</v>
      </c>
      <c r="AF253" s="138" t="str">
        <f t="shared" si="30"/>
        <v>D</v>
      </c>
      <c r="AG253" s="139">
        <f t="shared" si="31"/>
        <v>3</v>
      </c>
      <c r="AH253" s="139">
        <v>1</v>
      </c>
      <c r="AI253" s="142"/>
    </row>
    <row r="254" spans="1:35" s="140" customFormat="1" ht="30" hidden="1" customHeight="1" x14ac:dyDescent="0.35">
      <c r="A254" s="150">
        <v>248</v>
      </c>
      <c r="B254" s="130" t="str">
        <f t="shared" si="24"/>
        <v/>
      </c>
      <c r="C254" s="131">
        <f t="shared" si="25"/>
        <v>3</v>
      </c>
      <c r="D254" s="96"/>
      <c r="E254" s="132" t="str">
        <f t="shared" si="26"/>
        <v/>
      </c>
      <c r="F254" s="141">
        <f t="shared" si="27"/>
        <v>0</v>
      </c>
      <c r="G254" s="152"/>
      <c r="H254" s="152"/>
      <c r="I254" s="154"/>
      <c r="J254" s="152"/>
      <c r="K254" s="152"/>
      <c r="L254" s="152"/>
      <c r="M254" s="152"/>
      <c r="N254" s="134" t="str">
        <f>IFERROR(IF(VLOOKUP(A254,Weightings!A:Y,25,FALSE)=0,"",VLOOKUP(A254,Weightings!A:Y,25,FALSE)),"")</f>
        <v/>
      </c>
      <c r="O254" s="134" t="str">
        <f>IFERROR(VLOOKUP(AH254,detail_maturity_score,3,FALSE)*VLOOKUP(A254,Weightings!A:Y,23,FALSE),"")</f>
        <v/>
      </c>
      <c r="P254" s="135"/>
      <c r="Q254" s="135"/>
      <c r="R254" s="131"/>
      <c r="S254" s="131"/>
      <c r="T254" s="131"/>
      <c r="U254" s="131"/>
      <c r="V254" s="131"/>
      <c r="W254" s="131"/>
      <c r="X254" s="131"/>
      <c r="Y254" s="131"/>
      <c r="Z254" s="136"/>
      <c r="AA254" s="131"/>
      <c r="AB254" s="131"/>
      <c r="AC254" s="137"/>
      <c r="AD254" s="138">
        <f t="shared" si="28"/>
        <v>0</v>
      </c>
      <c r="AE254" s="138">
        <f t="shared" si="29"/>
        <v>0</v>
      </c>
      <c r="AF254" s="138" t="str">
        <f t="shared" si="30"/>
        <v>D</v>
      </c>
      <c r="AG254" s="139">
        <f t="shared" si="31"/>
        <v>3</v>
      </c>
      <c r="AH254" s="139">
        <v>1</v>
      </c>
      <c r="AI254" s="142"/>
    </row>
    <row r="255" spans="1:35" s="140" customFormat="1" hidden="1" x14ac:dyDescent="0.35">
      <c r="A255" s="150">
        <v>249</v>
      </c>
      <c r="B255" s="130" t="str">
        <f t="shared" si="24"/>
        <v/>
      </c>
      <c r="C255" s="131">
        <f t="shared" si="25"/>
        <v>3</v>
      </c>
      <c r="D255" s="96"/>
      <c r="E255" s="132" t="str">
        <f t="shared" si="26"/>
        <v/>
      </c>
      <c r="F255" s="141">
        <f t="shared" si="27"/>
        <v>0</v>
      </c>
      <c r="G255" s="152"/>
      <c r="H255" s="152"/>
      <c r="I255" s="154"/>
      <c r="J255" s="152"/>
      <c r="K255" s="152"/>
      <c r="L255" s="152"/>
      <c r="M255" s="152"/>
      <c r="N255" s="134" t="str">
        <f>IFERROR(IF(VLOOKUP(A255,Weightings!A:Y,25,FALSE)=0,"",VLOOKUP(A255,Weightings!A:Y,25,FALSE)),"")</f>
        <v/>
      </c>
      <c r="O255" s="134" t="str">
        <f>IFERROR(VLOOKUP(AH255,detail_maturity_score,3,FALSE)*VLOOKUP(A255,Weightings!A:Y,23,FALSE),"")</f>
        <v/>
      </c>
      <c r="P255" s="135"/>
      <c r="Q255" s="135"/>
      <c r="R255" s="131"/>
      <c r="S255" s="131"/>
      <c r="T255" s="131"/>
      <c r="U255" s="131"/>
      <c r="V255" s="131"/>
      <c r="W255" s="131"/>
      <c r="X255" s="131"/>
      <c r="Y255" s="131"/>
      <c r="Z255" s="136"/>
      <c r="AA255" s="131"/>
      <c r="AB255" s="131"/>
      <c r="AC255" s="137"/>
      <c r="AD255" s="138">
        <f t="shared" si="28"/>
        <v>0</v>
      </c>
      <c r="AE255" s="138">
        <f t="shared" si="29"/>
        <v>0</v>
      </c>
      <c r="AF255" s="138" t="str">
        <f t="shared" si="30"/>
        <v>D</v>
      </c>
      <c r="AG255" s="139">
        <f t="shared" si="31"/>
        <v>3</v>
      </c>
      <c r="AH255" s="139">
        <v>1</v>
      </c>
      <c r="AI255" s="142"/>
    </row>
    <row r="256" spans="1:35" s="140" customFormat="1" hidden="1" x14ac:dyDescent="0.35">
      <c r="A256" s="150">
        <v>250</v>
      </c>
      <c r="B256" s="130" t="str">
        <f t="shared" si="24"/>
        <v/>
      </c>
      <c r="C256" s="131">
        <f t="shared" si="25"/>
        <v>3</v>
      </c>
      <c r="D256" s="96"/>
      <c r="E256" s="132" t="str">
        <f t="shared" si="26"/>
        <v/>
      </c>
      <c r="F256" s="141">
        <f t="shared" si="27"/>
        <v>0</v>
      </c>
      <c r="G256" s="152"/>
      <c r="H256" s="152"/>
      <c r="I256" s="154"/>
      <c r="J256" s="152"/>
      <c r="K256" s="152"/>
      <c r="L256" s="152"/>
      <c r="M256" s="152"/>
      <c r="N256" s="134" t="str">
        <f>IFERROR(IF(VLOOKUP(A256,Weightings!A:Y,25,FALSE)=0,"",VLOOKUP(A256,Weightings!A:Y,25,FALSE)),"")</f>
        <v/>
      </c>
      <c r="O256" s="134" t="str">
        <f>IFERROR(VLOOKUP(AH256,detail_maturity_score,3,FALSE)*VLOOKUP(A256,Weightings!A:Y,23,FALSE),"")</f>
        <v/>
      </c>
      <c r="P256" s="135"/>
      <c r="Q256" s="135"/>
      <c r="R256" s="131"/>
      <c r="S256" s="131"/>
      <c r="T256" s="131"/>
      <c r="U256" s="131"/>
      <c r="V256" s="131"/>
      <c r="W256" s="131"/>
      <c r="X256" s="131"/>
      <c r="Y256" s="131"/>
      <c r="Z256" s="136"/>
      <c r="AA256" s="131"/>
      <c r="AB256" s="131"/>
      <c r="AC256" s="137"/>
      <c r="AD256" s="138">
        <f t="shared" si="28"/>
        <v>0</v>
      </c>
      <c r="AE256" s="138">
        <f t="shared" si="29"/>
        <v>0</v>
      </c>
      <c r="AF256" s="138" t="str">
        <f t="shared" si="30"/>
        <v>D</v>
      </c>
      <c r="AG256" s="139">
        <f t="shared" si="31"/>
        <v>3</v>
      </c>
      <c r="AH256" s="139">
        <v>1</v>
      </c>
      <c r="AI256" s="142"/>
    </row>
    <row r="257" spans="1:35" s="140" customFormat="1" ht="30" hidden="1" customHeight="1" x14ac:dyDescent="0.35">
      <c r="A257" s="150">
        <v>251</v>
      </c>
      <c r="B257" s="130" t="str">
        <f t="shared" si="24"/>
        <v/>
      </c>
      <c r="C257" s="131">
        <f t="shared" si="25"/>
        <v>3</v>
      </c>
      <c r="D257" s="96"/>
      <c r="E257" s="132" t="str">
        <f t="shared" si="26"/>
        <v/>
      </c>
      <c r="F257" s="141">
        <f t="shared" si="27"/>
        <v>0</v>
      </c>
      <c r="G257" s="152"/>
      <c r="H257" s="152"/>
      <c r="I257" s="154"/>
      <c r="J257" s="152"/>
      <c r="K257" s="152"/>
      <c r="L257" s="152"/>
      <c r="M257" s="152"/>
      <c r="N257" s="134" t="str">
        <f>IFERROR(IF(VLOOKUP(A257,Weightings!A:Y,25,FALSE)=0,"",VLOOKUP(A257,Weightings!A:Y,25,FALSE)),"")</f>
        <v/>
      </c>
      <c r="O257" s="134" t="str">
        <f>IFERROR(VLOOKUP(AH257,detail_maturity_score,3,FALSE)*VLOOKUP(A257,Weightings!A:Y,23,FALSE),"")</f>
        <v/>
      </c>
      <c r="P257" s="135"/>
      <c r="Q257" s="135"/>
      <c r="R257" s="131"/>
      <c r="S257" s="131"/>
      <c r="T257" s="131"/>
      <c r="U257" s="131"/>
      <c r="V257" s="131"/>
      <c r="W257" s="131"/>
      <c r="X257" s="131"/>
      <c r="Y257" s="131"/>
      <c r="Z257" s="136"/>
      <c r="AA257" s="131"/>
      <c r="AB257" s="131"/>
      <c r="AC257" s="137"/>
      <c r="AD257" s="138">
        <f t="shared" si="28"/>
        <v>0</v>
      </c>
      <c r="AE257" s="138">
        <f t="shared" si="29"/>
        <v>0</v>
      </c>
      <c r="AF257" s="138" t="str">
        <f t="shared" si="30"/>
        <v>D</v>
      </c>
      <c r="AG257" s="139">
        <f t="shared" si="31"/>
        <v>3</v>
      </c>
      <c r="AH257" s="139">
        <v>1</v>
      </c>
      <c r="AI257" s="142"/>
    </row>
    <row r="258" spans="1:35" s="140" customFormat="1" ht="30" hidden="1" customHeight="1" x14ac:dyDescent="0.35">
      <c r="A258" s="147">
        <v>252</v>
      </c>
      <c r="B258" s="130" t="str">
        <f t="shared" si="24"/>
        <v/>
      </c>
      <c r="C258" s="131">
        <f t="shared" si="25"/>
        <v>3</v>
      </c>
      <c r="D258" s="96"/>
      <c r="E258" s="155" t="str">
        <f t="shared" si="26"/>
        <v/>
      </c>
      <c r="F258" s="156">
        <f t="shared" si="27"/>
        <v>0</v>
      </c>
      <c r="G258" s="224"/>
      <c r="H258" s="224"/>
      <c r="I258" s="224"/>
      <c r="J258" s="224"/>
      <c r="K258" s="224"/>
      <c r="L258" s="224"/>
      <c r="M258" s="224"/>
      <c r="N258" s="225" t="str">
        <f>IFERROR(IF(VLOOKUP(A258,Weightings!A:Y,25,FALSE)=0,"",VLOOKUP(A258,Weightings!A:Y,25,FALSE)),"")</f>
        <v/>
      </c>
      <c r="O258" s="226" t="str">
        <f>IFERROR(VLOOKUP(AH258,detail_maturity_score,3,FALSE)*VLOOKUP(A258,Weightings!A:Y,23,FALSE),"")</f>
        <v/>
      </c>
      <c r="P258" s="226"/>
      <c r="Q258" s="226"/>
      <c r="R258" s="226"/>
      <c r="S258" s="225"/>
      <c r="T258" s="225"/>
      <c r="U258" s="225"/>
      <c r="V258" s="225"/>
      <c r="W258" s="225"/>
      <c r="X258" s="225"/>
      <c r="Y258" s="225"/>
      <c r="Z258" s="225"/>
      <c r="AA258" s="225"/>
      <c r="AB258" s="225"/>
      <c r="AC258" s="138"/>
      <c r="AD258" s="138">
        <f t="shared" si="28"/>
        <v>0</v>
      </c>
      <c r="AE258" s="138">
        <f t="shared" si="29"/>
        <v>0</v>
      </c>
      <c r="AF258" s="138" t="str">
        <f t="shared" si="30"/>
        <v>D</v>
      </c>
      <c r="AG258" s="139">
        <f t="shared" si="31"/>
        <v>3</v>
      </c>
      <c r="AH258"/>
      <c r="AI258" s="142">
        <v>3</v>
      </c>
    </row>
    <row r="259" spans="1:35" s="140" customFormat="1" hidden="1" x14ac:dyDescent="0.35">
      <c r="A259" s="150">
        <v>253</v>
      </c>
      <c r="B259" s="130" t="str">
        <f t="shared" si="24"/>
        <v/>
      </c>
      <c r="C259" s="131">
        <f t="shared" si="25"/>
        <v>3</v>
      </c>
      <c r="D259" s="96"/>
      <c r="E259" s="132" t="str">
        <f t="shared" si="26"/>
        <v/>
      </c>
      <c r="F259" s="153">
        <f t="shared" si="27"/>
        <v>0</v>
      </c>
      <c r="G259" s="152"/>
      <c r="H259" s="152"/>
      <c r="I259" s="154"/>
      <c r="J259" s="152"/>
      <c r="K259" s="152"/>
      <c r="L259" s="152"/>
      <c r="M259" s="152"/>
      <c r="N259" s="134" t="str">
        <f>IFERROR(IF(VLOOKUP(A259,Weightings!A:Y,25,FALSE)=0,"",VLOOKUP(A259,Weightings!A:Y,25,FALSE)),"")</f>
        <v/>
      </c>
      <c r="O259" s="134" t="str">
        <f>IFERROR(VLOOKUP(AH259,detail_maturity_score,3,FALSE)*VLOOKUP(A259,Weightings!A:Y,23,FALSE),"")</f>
        <v/>
      </c>
      <c r="P259" s="135"/>
      <c r="Q259" s="135"/>
      <c r="R259" s="131"/>
      <c r="S259" s="131"/>
      <c r="T259" s="131"/>
      <c r="U259" s="131"/>
      <c r="V259" s="131"/>
      <c r="W259" s="131"/>
      <c r="X259" s="131"/>
      <c r="Y259" s="131"/>
      <c r="Z259" s="136"/>
      <c r="AA259" s="131"/>
      <c r="AB259" s="131"/>
      <c r="AC259" s="137"/>
      <c r="AD259" s="138">
        <f t="shared" si="28"/>
        <v>0</v>
      </c>
      <c r="AE259" s="138">
        <f t="shared" si="29"/>
        <v>0</v>
      </c>
      <c r="AF259" s="138" t="str">
        <f t="shared" si="30"/>
        <v>D</v>
      </c>
      <c r="AG259" s="139">
        <f t="shared" si="31"/>
        <v>3</v>
      </c>
      <c r="AH259" s="139">
        <v>1</v>
      </c>
      <c r="AI259" s="142"/>
    </row>
    <row r="260" spans="1:35" s="140" customFormat="1" hidden="1" x14ac:dyDescent="0.35">
      <c r="A260" s="150">
        <v>254</v>
      </c>
      <c r="B260" s="130" t="str">
        <f t="shared" si="24"/>
        <v/>
      </c>
      <c r="C260" s="131">
        <f t="shared" si="25"/>
        <v>3</v>
      </c>
      <c r="D260" s="96"/>
      <c r="E260" s="132" t="str">
        <f t="shared" si="26"/>
        <v/>
      </c>
      <c r="F260" s="151">
        <f t="shared" si="27"/>
        <v>0</v>
      </c>
      <c r="G260" s="152"/>
      <c r="H260" s="152"/>
      <c r="I260" s="152"/>
      <c r="J260" s="152"/>
      <c r="K260" s="152"/>
      <c r="L260" s="152"/>
      <c r="M260" s="152"/>
      <c r="N260" s="134" t="str">
        <f>IFERROR(IF(VLOOKUP(A260,Weightings!A:Y,25,FALSE)=0,"",VLOOKUP(A260,Weightings!A:Y,25,FALSE)),"")</f>
        <v/>
      </c>
      <c r="O260" s="134" t="str">
        <f>IFERROR(VLOOKUP(AH260,detail_maturity_score,3,FALSE)*VLOOKUP(A260,Weightings!A:Y,23,FALSE),"")</f>
        <v/>
      </c>
      <c r="P260" s="135"/>
      <c r="Q260" s="135"/>
      <c r="R260" s="131"/>
      <c r="S260" s="131"/>
      <c r="T260" s="131"/>
      <c r="U260" s="131"/>
      <c r="V260" s="131"/>
      <c r="W260" s="131"/>
      <c r="X260" s="131"/>
      <c r="Y260" s="131"/>
      <c r="Z260" s="136"/>
      <c r="AA260" s="131"/>
      <c r="AB260" s="131"/>
      <c r="AC260" s="137"/>
      <c r="AD260" s="138">
        <f t="shared" si="28"/>
        <v>0</v>
      </c>
      <c r="AE260" s="138">
        <f t="shared" si="29"/>
        <v>0</v>
      </c>
      <c r="AF260" s="138" t="str">
        <f t="shared" si="30"/>
        <v>D</v>
      </c>
      <c r="AG260" s="139">
        <f t="shared" si="31"/>
        <v>3</v>
      </c>
      <c r="AH260"/>
      <c r="AI260" s="142"/>
    </row>
    <row r="261" spans="1:35" s="140" customFormat="1" hidden="1" x14ac:dyDescent="0.35">
      <c r="A261" s="150">
        <v>255</v>
      </c>
      <c r="B261" s="130" t="str">
        <f t="shared" si="24"/>
        <v/>
      </c>
      <c r="C261" s="131">
        <f t="shared" si="25"/>
        <v>3</v>
      </c>
      <c r="D261" s="96"/>
      <c r="E261" s="132" t="str">
        <f t="shared" si="26"/>
        <v/>
      </c>
      <c r="F261" s="153">
        <f t="shared" si="27"/>
        <v>0</v>
      </c>
      <c r="G261" s="152"/>
      <c r="H261" s="152"/>
      <c r="I261" s="154"/>
      <c r="J261" s="152"/>
      <c r="K261" s="152"/>
      <c r="L261" s="152"/>
      <c r="M261" s="152"/>
      <c r="N261" s="134" t="str">
        <f>IFERROR(IF(VLOOKUP(A261,Weightings!A:Y,25,FALSE)=0,"",VLOOKUP(A261,Weightings!A:Y,25,FALSE)),"")</f>
        <v/>
      </c>
      <c r="O261" s="134" t="str">
        <f>IFERROR(VLOOKUP(AH261,detail_maturity_score,3,FALSE)*VLOOKUP(A261,Weightings!A:Y,23,FALSE),"")</f>
        <v/>
      </c>
      <c r="P261" s="135"/>
      <c r="Q261" s="135"/>
      <c r="R261" s="131"/>
      <c r="S261" s="131"/>
      <c r="T261" s="131"/>
      <c r="U261" s="131"/>
      <c r="V261" s="131"/>
      <c r="W261" s="131"/>
      <c r="X261" s="131"/>
      <c r="Y261" s="131"/>
      <c r="Z261" s="136"/>
      <c r="AA261" s="131"/>
      <c r="AB261" s="131"/>
      <c r="AC261" s="137"/>
      <c r="AD261" s="138">
        <f t="shared" si="28"/>
        <v>0</v>
      </c>
      <c r="AE261" s="138">
        <f t="shared" si="29"/>
        <v>0</v>
      </c>
      <c r="AF261" s="138" t="str">
        <f t="shared" si="30"/>
        <v>D</v>
      </c>
      <c r="AG261" s="139">
        <f t="shared" si="31"/>
        <v>3</v>
      </c>
      <c r="AH261" s="139">
        <v>1</v>
      </c>
      <c r="AI261" s="142"/>
    </row>
    <row r="262" spans="1:35" s="140" customFormat="1" hidden="1" x14ac:dyDescent="0.35">
      <c r="A262" s="150">
        <v>256</v>
      </c>
      <c r="B262" s="130" t="str">
        <f t="shared" si="24"/>
        <v/>
      </c>
      <c r="C262" s="131">
        <f t="shared" si="25"/>
        <v>3</v>
      </c>
      <c r="D262" s="96"/>
      <c r="E262" s="132" t="str">
        <f t="shared" si="26"/>
        <v/>
      </c>
      <c r="F262" s="153">
        <f t="shared" si="27"/>
        <v>0</v>
      </c>
      <c r="G262" s="152"/>
      <c r="H262" s="152"/>
      <c r="I262" s="154"/>
      <c r="J262" s="152"/>
      <c r="K262" s="152"/>
      <c r="L262" s="152"/>
      <c r="M262" s="152"/>
      <c r="N262" s="134" t="str">
        <f>IFERROR(IF(VLOOKUP(A262,Weightings!A:Y,25,FALSE)=0,"",VLOOKUP(A262,Weightings!A:Y,25,FALSE)),"")</f>
        <v/>
      </c>
      <c r="O262" s="134" t="str">
        <f>IFERROR(VLOOKUP(AH262,detail_maturity_score,3,FALSE)*VLOOKUP(A262,Weightings!A:Y,23,FALSE),"")</f>
        <v/>
      </c>
      <c r="P262" s="135"/>
      <c r="Q262" s="135"/>
      <c r="R262" s="131"/>
      <c r="S262" s="131"/>
      <c r="T262" s="131"/>
      <c r="U262" s="131"/>
      <c r="V262" s="131"/>
      <c r="W262" s="131"/>
      <c r="X262" s="131"/>
      <c r="Y262" s="131"/>
      <c r="Z262" s="136"/>
      <c r="AA262" s="131"/>
      <c r="AB262" s="131"/>
      <c r="AC262" s="137"/>
      <c r="AD262" s="138">
        <f t="shared" si="28"/>
        <v>0</v>
      </c>
      <c r="AE262" s="138">
        <f t="shared" si="29"/>
        <v>0</v>
      </c>
      <c r="AF262" s="138" t="str">
        <f t="shared" si="30"/>
        <v>D</v>
      </c>
      <c r="AG262" s="139">
        <f t="shared" si="31"/>
        <v>3</v>
      </c>
      <c r="AH262" s="139">
        <v>1</v>
      </c>
      <c r="AI262" s="142"/>
    </row>
    <row r="263" spans="1:35" s="140" customFormat="1" hidden="1" x14ac:dyDescent="0.35">
      <c r="A263" s="150">
        <v>257</v>
      </c>
      <c r="B263" s="130" t="str">
        <f t="shared" si="24"/>
        <v/>
      </c>
      <c r="C263" s="131">
        <f t="shared" si="25"/>
        <v>3</v>
      </c>
      <c r="D263" s="96"/>
      <c r="E263" s="132" t="str">
        <f t="shared" si="26"/>
        <v/>
      </c>
      <c r="F263" s="153">
        <f t="shared" si="27"/>
        <v>0</v>
      </c>
      <c r="G263" s="152"/>
      <c r="H263" s="152"/>
      <c r="I263" s="154"/>
      <c r="J263" s="152"/>
      <c r="K263" s="152"/>
      <c r="L263" s="152"/>
      <c r="M263" s="152"/>
      <c r="N263" s="134" t="str">
        <f>IFERROR(IF(VLOOKUP(A263,Weightings!A:Y,25,FALSE)=0,"",VLOOKUP(A263,Weightings!A:Y,25,FALSE)),"")</f>
        <v/>
      </c>
      <c r="O263" s="134" t="str">
        <f>IFERROR(VLOOKUP(AH263,detail_maturity_score,3,FALSE)*VLOOKUP(A263,Weightings!A:Y,23,FALSE),"")</f>
        <v/>
      </c>
      <c r="P263" s="135"/>
      <c r="Q263" s="135"/>
      <c r="R263" s="131"/>
      <c r="S263" s="131"/>
      <c r="T263" s="131"/>
      <c r="U263" s="131"/>
      <c r="V263" s="131"/>
      <c r="W263" s="131"/>
      <c r="X263" s="131"/>
      <c r="Y263" s="131"/>
      <c r="Z263" s="136"/>
      <c r="AA263" s="131"/>
      <c r="AB263" s="131"/>
      <c r="AC263" s="137"/>
      <c r="AD263" s="138">
        <f t="shared" si="28"/>
        <v>0</v>
      </c>
      <c r="AE263" s="138">
        <f t="shared" si="29"/>
        <v>0</v>
      </c>
      <c r="AF263" s="138" t="str">
        <f t="shared" si="30"/>
        <v>D</v>
      </c>
      <c r="AG263" s="139">
        <f t="shared" si="31"/>
        <v>3</v>
      </c>
      <c r="AH263" s="139">
        <v>1</v>
      </c>
      <c r="AI263" s="142"/>
    </row>
    <row r="264" spans="1:35" s="140" customFormat="1" hidden="1" x14ac:dyDescent="0.35">
      <c r="A264" s="150">
        <v>258</v>
      </c>
      <c r="B264" s="130" t="str">
        <f t="shared" ref="B264:B327" si="32">VLOOKUP(A264,contentrefmockup,2,FALSE)</f>
        <v/>
      </c>
      <c r="C264" s="131">
        <f t="shared" ref="C264:C327" si="33">VLOOKUP(A264,contentrefmockup,15,FALSE)</f>
        <v>3</v>
      </c>
      <c r="D264" s="96"/>
      <c r="E264" s="132" t="str">
        <f t="shared" ref="E264:E327" si="34">IF(C264=1,"Phase "&amp;B264,IF(C264=2,"Step "&amp;VLOOKUP(A264,contentrefmockup,4,FALSE),B264))</f>
        <v/>
      </c>
      <c r="F264" s="153">
        <f t="shared" ref="F264:F327" si="35">VLOOKUP(A264,contentrefmockup,7,FALSE)</f>
        <v>0</v>
      </c>
      <c r="G264" s="152"/>
      <c r="H264" s="152"/>
      <c r="I264" s="154"/>
      <c r="J264" s="152"/>
      <c r="K264" s="152"/>
      <c r="L264" s="152"/>
      <c r="M264" s="152"/>
      <c r="N264" s="134" t="str">
        <f>IFERROR(IF(VLOOKUP(A264,Weightings!A:Y,25,FALSE)=0,"",VLOOKUP(A264,Weightings!A:Y,25,FALSE)),"")</f>
        <v/>
      </c>
      <c r="O264" s="134" t="str">
        <f>IFERROR(VLOOKUP(AH264,detail_maturity_score,3,FALSE)*VLOOKUP(A264,Weightings!A:Y,23,FALSE),"")</f>
        <v/>
      </c>
      <c r="P264" s="135"/>
      <c r="Q264" s="135"/>
      <c r="R264" s="131"/>
      <c r="S264" s="131"/>
      <c r="T264" s="131"/>
      <c r="U264" s="131"/>
      <c r="V264" s="131"/>
      <c r="W264" s="131"/>
      <c r="X264" s="131"/>
      <c r="Y264" s="131"/>
      <c r="Z264" s="136"/>
      <c r="AA264" s="131"/>
      <c r="AB264" s="131"/>
      <c r="AC264" s="137"/>
      <c r="AD264" s="138">
        <f t="shared" ref="AD264:AD327" si="36">VLOOKUP($A264,contentrefmockup,26,FALSE)</f>
        <v>0</v>
      </c>
      <c r="AE264" s="138">
        <f t="shared" ref="AE264:AE327" si="37">VLOOKUP($A264,contentrefmockup,27,FALSE)</f>
        <v>0</v>
      </c>
      <c r="AF264" s="138" t="str">
        <f t="shared" ref="AF264:AF327" si="38">VLOOKUP($A264,contentrefmockup,28,FALSE)</f>
        <v>D</v>
      </c>
      <c r="AG264" s="139">
        <f t="shared" ref="AG264:AG327" si="39">IF(AD264="S",1,IF(AE264="I",2,IF(AF264="D",3,4)))</f>
        <v>3</v>
      </c>
      <c r="AH264" s="139">
        <v>1</v>
      </c>
      <c r="AI264" s="142"/>
    </row>
    <row r="265" spans="1:35" s="140" customFormat="1" ht="30" hidden="1" customHeight="1" x14ac:dyDescent="0.35">
      <c r="A265" s="150">
        <v>259</v>
      </c>
      <c r="B265" s="130" t="str">
        <f t="shared" si="32"/>
        <v/>
      </c>
      <c r="C265" s="131">
        <f t="shared" si="33"/>
        <v>3</v>
      </c>
      <c r="D265" s="96"/>
      <c r="E265" s="132" t="str">
        <f t="shared" si="34"/>
        <v/>
      </c>
      <c r="F265" s="153">
        <f t="shared" si="35"/>
        <v>0</v>
      </c>
      <c r="G265" s="152"/>
      <c r="H265" s="152"/>
      <c r="I265" s="154"/>
      <c r="J265" s="152"/>
      <c r="K265" s="152"/>
      <c r="L265" s="152"/>
      <c r="M265" s="152"/>
      <c r="N265" s="134" t="str">
        <f>IFERROR(IF(VLOOKUP(A265,Weightings!A:Y,25,FALSE)=0,"",VLOOKUP(A265,Weightings!A:Y,25,FALSE)),"")</f>
        <v/>
      </c>
      <c r="O265" s="134" t="str">
        <f>IFERROR(VLOOKUP(AH265,detail_maturity_score,3,FALSE)*VLOOKUP(A265,Weightings!A:Y,23,FALSE),"")</f>
        <v/>
      </c>
      <c r="P265" s="135"/>
      <c r="Q265" s="135"/>
      <c r="R265" s="131"/>
      <c r="S265" s="131"/>
      <c r="T265" s="131"/>
      <c r="U265" s="131"/>
      <c r="V265" s="131"/>
      <c r="W265" s="131"/>
      <c r="X265" s="131"/>
      <c r="Y265" s="131"/>
      <c r="Z265" s="136"/>
      <c r="AA265" s="131"/>
      <c r="AB265" s="131"/>
      <c r="AC265" s="137"/>
      <c r="AD265" s="138">
        <f t="shared" si="36"/>
        <v>0</v>
      </c>
      <c r="AE265" s="138">
        <f t="shared" si="37"/>
        <v>0</v>
      </c>
      <c r="AF265" s="138" t="str">
        <f t="shared" si="38"/>
        <v>D</v>
      </c>
      <c r="AG265" s="139">
        <f t="shared" si="39"/>
        <v>3</v>
      </c>
      <c r="AH265" s="139">
        <v>1</v>
      </c>
      <c r="AI265" s="142"/>
    </row>
    <row r="266" spans="1:35" s="140" customFormat="1" ht="2.5" hidden="1" customHeight="1" x14ac:dyDescent="0.35">
      <c r="A266" s="150">
        <v>260</v>
      </c>
      <c r="B266" s="130" t="str">
        <f t="shared" si="32"/>
        <v/>
      </c>
      <c r="C266" s="131">
        <f t="shared" si="33"/>
        <v>3</v>
      </c>
      <c r="D266" s="96"/>
      <c r="E266" s="132" t="str">
        <f t="shared" si="34"/>
        <v/>
      </c>
      <c r="F266" s="133">
        <f t="shared" si="35"/>
        <v>0</v>
      </c>
      <c r="G266" s="152"/>
      <c r="H266" s="152"/>
      <c r="I266" s="152"/>
      <c r="J266" s="152"/>
      <c r="K266" s="152"/>
      <c r="L266" s="152"/>
      <c r="M266" s="152"/>
      <c r="N266" s="134" t="str">
        <f>IFERROR(IF(VLOOKUP(A266,Weightings!A:Y,25,FALSE)=0,"",VLOOKUP(A266,Weightings!A:Y,25,FALSE)),"")</f>
        <v/>
      </c>
      <c r="O266" s="134" t="str">
        <f>IFERROR(VLOOKUP(AH266,detail_maturity_score,3,FALSE)*VLOOKUP(A266,Weightings!A:Y,23,FALSE),"")</f>
        <v/>
      </c>
      <c r="P266" s="135"/>
      <c r="Q266" s="135"/>
      <c r="R266" s="131"/>
      <c r="S266" s="131"/>
      <c r="T266" s="131"/>
      <c r="U266" s="131"/>
      <c r="V266" s="131"/>
      <c r="W266" s="131"/>
      <c r="X266" s="131"/>
      <c r="Y266" s="131"/>
      <c r="Z266" s="136"/>
      <c r="AA266" s="131"/>
      <c r="AB266" s="131"/>
      <c r="AC266" s="137"/>
      <c r="AD266" s="138">
        <f t="shared" si="36"/>
        <v>0</v>
      </c>
      <c r="AE266" s="138">
        <f t="shared" si="37"/>
        <v>0</v>
      </c>
      <c r="AF266" s="138" t="str">
        <f t="shared" si="38"/>
        <v>D</v>
      </c>
      <c r="AG266" s="139">
        <f t="shared" si="39"/>
        <v>3</v>
      </c>
      <c r="AH266"/>
      <c r="AI266" s="142"/>
    </row>
    <row r="267" spans="1:35" s="140" customFormat="1" hidden="1" x14ac:dyDescent="0.35">
      <c r="A267" s="150">
        <v>261</v>
      </c>
      <c r="B267" s="130" t="str">
        <f t="shared" si="32"/>
        <v/>
      </c>
      <c r="C267" s="131">
        <f t="shared" si="33"/>
        <v>3</v>
      </c>
      <c r="D267" s="96"/>
      <c r="E267" s="132" t="str">
        <f t="shared" si="34"/>
        <v/>
      </c>
      <c r="F267" s="141">
        <f t="shared" si="35"/>
        <v>0</v>
      </c>
      <c r="G267" s="152"/>
      <c r="H267" s="152"/>
      <c r="I267" s="154"/>
      <c r="J267" s="152"/>
      <c r="K267" s="152"/>
      <c r="L267" s="152"/>
      <c r="M267" s="152"/>
      <c r="N267" s="134" t="str">
        <f>IFERROR(IF(VLOOKUP(A267,Weightings!A:Y,25,FALSE)=0,"",VLOOKUP(A267,Weightings!A:Y,25,FALSE)),"")</f>
        <v/>
      </c>
      <c r="O267" s="134" t="str">
        <f>IFERROR(VLOOKUP(AH267,detail_maturity_score,3,FALSE)*VLOOKUP(A267,Weightings!A:Y,23,FALSE),"")</f>
        <v/>
      </c>
      <c r="P267" s="135"/>
      <c r="Q267" s="135"/>
      <c r="R267" s="131"/>
      <c r="S267" s="131"/>
      <c r="T267" s="131"/>
      <c r="U267" s="131"/>
      <c r="V267" s="131"/>
      <c r="W267" s="131"/>
      <c r="X267" s="131"/>
      <c r="Y267" s="131"/>
      <c r="Z267" s="136"/>
      <c r="AA267" s="131"/>
      <c r="AB267" s="131"/>
      <c r="AC267" s="137"/>
      <c r="AD267" s="138">
        <f t="shared" si="36"/>
        <v>0</v>
      </c>
      <c r="AE267" s="138">
        <f t="shared" si="37"/>
        <v>0</v>
      </c>
      <c r="AF267" s="138" t="str">
        <f t="shared" si="38"/>
        <v>D</v>
      </c>
      <c r="AG267" s="139">
        <f t="shared" si="39"/>
        <v>3</v>
      </c>
      <c r="AH267" s="139">
        <v>1</v>
      </c>
      <c r="AI267" s="142"/>
    </row>
    <row r="268" spans="1:35" s="140" customFormat="1" ht="30" hidden="1" customHeight="1" x14ac:dyDescent="0.35">
      <c r="A268" s="150">
        <v>262</v>
      </c>
      <c r="B268" s="130" t="str">
        <f t="shared" si="32"/>
        <v/>
      </c>
      <c r="C268" s="131">
        <f t="shared" si="33"/>
        <v>3</v>
      </c>
      <c r="D268" s="96"/>
      <c r="E268" s="132" t="str">
        <f t="shared" si="34"/>
        <v/>
      </c>
      <c r="F268" s="141">
        <f t="shared" si="35"/>
        <v>0</v>
      </c>
      <c r="G268" s="152"/>
      <c r="H268" s="152"/>
      <c r="I268" s="154"/>
      <c r="J268" s="152"/>
      <c r="K268" s="152"/>
      <c r="L268" s="152"/>
      <c r="M268" s="152"/>
      <c r="N268" s="134" t="str">
        <f>IFERROR(IF(VLOOKUP(A268,Weightings!A:Y,25,FALSE)=0,"",VLOOKUP(A268,Weightings!A:Y,25,FALSE)),"")</f>
        <v/>
      </c>
      <c r="O268" s="134" t="str">
        <f>IFERROR(VLOOKUP(AH268,detail_maturity_score,3,FALSE)*VLOOKUP(A268,Weightings!A:Y,23,FALSE),"")</f>
        <v/>
      </c>
      <c r="P268" s="135"/>
      <c r="Q268" s="135"/>
      <c r="R268" s="131"/>
      <c r="S268" s="131"/>
      <c r="T268" s="131"/>
      <c r="U268" s="131"/>
      <c r="V268" s="131"/>
      <c r="W268" s="131"/>
      <c r="X268" s="131"/>
      <c r="Y268" s="131"/>
      <c r="Z268" s="136"/>
      <c r="AA268" s="131"/>
      <c r="AB268" s="131"/>
      <c r="AC268" s="137"/>
      <c r="AD268" s="138">
        <f t="shared" si="36"/>
        <v>0</v>
      </c>
      <c r="AE268" s="138">
        <f t="shared" si="37"/>
        <v>0</v>
      </c>
      <c r="AF268" s="138" t="str">
        <f t="shared" si="38"/>
        <v>D</v>
      </c>
      <c r="AG268" s="139">
        <f t="shared" si="39"/>
        <v>3</v>
      </c>
      <c r="AH268" s="139">
        <v>1</v>
      </c>
      <c r="AI268" s="142"/>
    </row>
    <row r="269" spans="1:35" s="140" customFormat="1" hidden="1" x14ac:dyDescent="0.35">
      <c r="A269" s="150">
        <v>263</v>
      </c>
      <c r="B269" s="130" t="str">
        <f t="shared" si="32"/>
        <v/>
      </c>
      <c r="C269" s="131">
        <f t="shared" si="33"/>
        <v>3</v>
      </c>
      <c r="D269" s="96"/>
      <c r="E269" s="132" t="str">
        <f t="shared" si="34"/>
        <v/>
      </c>
      <c r="F269" s="141">
        <f t="shared" si="35"/>
        <v>0</v>
      </c>
      <c r="G269" s="152"/>
      <c r="H269" s="152"/>
      <c r="I269" s="154"/>
      <c r="J269" s="152"/>
      <c r="K269" s="152"/>
      <c r="L269" s="152"/>
      <c r="M269" s="152"/>
      <c r="N269" s="134" t="str">
        <f>IFERROR(IF(VLOOKUP(A269,Weightings!A:Y,25,FALSE)=0,"",VLOOKUP(A269,Weightings!A:Y,25,FALSE)),"")</f>
        <v/>
      </c>
      <c r="O269" s="134" t="str">
        <f>IFERROR(VLOOKUP(AH269,detail_maturity_score,3,FALSE)*VLOOKUP(A269,Weightings!A:Y,23,FALSE),"")</f>
        <v/>
      </c>
      <c r="P269" s="135"/>
      <c r="Q269" s="135"/>
      <c r="R269" s="131"/>
      <c r="S269" s="131"/>
      <c r="T269" s="131"/>
      <c r="U269" s="131"/>
      <c r="V269" s="131"/>
      <c r="W269" s="131"/>
      <c r="X269" s="131"/>
      <c r="Y269" s="131"/>
      <c r="Z269" s="136"/>
      <c r="AA269" s="131"/>
      <c r="AB269" s="131"/>
      <c r="AC269" s="137"/>
      <c r="AD269" s="138">
        <f t="shared" si="36"/>
        <v>0</v>
      </c>
      <c r="AE269" s="138">
        <f t="shared" si="37"/>
        <v>0</v>
      </c>
      <c r="AF269" s="138" t="str">
        <f t="shared" si="38"/>
        <v>D</v>
      </c>
      <c r="AG269" s="139">
        <f t="shared" si="39"/>
        <v>3</v>
      </c>
      <c r="AH269" s="139">
        <v>1</v>
      </c>
      <c r="AI269" s="142"/>
    </row>
    <row r="270" spans="1:35" s="140" customFormat="1" ht="30" hidden="1" customHeight="1" x14ac:dyDescent="0.35">
      <c r="A270" s="150">
        <v>264</v>
      </c>
      <c r="B270" s="130" t="str">
        <f t="shared" si="32"/>
        <v/>
      </c>
      <c r="C270" s="131">
        <f t="shared" si="33"/>
        <v>3</v>
      </c>
      <c r="D270" s="96"/>
      <c r="E270" s="132" t="str">
        <f t="shared" si="34"/>
        <v/>
      </c>
      <c r="F270" s="133">
        <f t="shared" si="35"/>
        <v>0</v>
      </c>
      <c r="G270" s="152"/>
      <c r="H270" s="152"/>
      <c r="I270" s="152"/>
      <c r="J270" s="152"/>
      <c r="K270" s="152"/>
      <c r="L270" s="152"/>
      <c r="M270" s="152"/>
      <c r="N270" s="134" t="str">
        <f>IFERROR(IF(VLOOKUP(A270,Weightings!A:Y,25,FALSE)=0,"",VLOOKUP(A270,Weightings!A:Y,25,FALSE)),"")</f>
        <v/>
      </c>
      <c r="O270" s="134" t="str">
        <f>IFERROR(VLOOKUP(AH270,detail_maturity_score,3,FALSE)*VLOOKUP(A270,Weightings!A:Y,23,FALSE),"")</f>
        <v/>
      </c>
      <c r="P270" s="135"/>
      <c r="Q270" s="135"/>
      <c r="R270" s="131"/>
      <c r="S270" s="131"/>
      <c r="T270" s="131"/>
      <c r="U270" s="131"/>
      <c r="V270" s="131"/>
      <c r="W270" s="131"/>
      <c r="X270" s="131"/>
      <c r="Y270" s="131"/>
      <c r="Z270" s="136"/>
      <c r="AA270" s="131"/>
      <c r="AB270" s="131"/>
      <c r="AC270" s="137"/>
      <c r="AD270" s="138">
        <f t="shared" si="36"/>
        <v>0</v>
      </c>
      <c r="AE270" s="138">
        <f t="shared" si="37"/>
        <v>0</v>
      </c>
      <c r="AF270" s="138" t="str">
        <f t="shared" si="38"/>
        <v>D</v>
      </c>
      <c r="AG270" s="139">
        <f t="shared" si="39"/>
        <v>3</v>
      </c>
      <c r="AH270"/>
      <c r="AI270" s="142"/>
    </row>
    <row r="271" spans="1:35" s="140" customFormat="1" ht="30" hidden="1" customHeight="1" x14ac:dyDescent="0.35">
      <c r="A271" s="150">
        <v>265</v>
      </c>
      <c r="B271" s="130" t="str">
        <f t="shared" si="32"/>
        <v/>
      </c>
      <c r="C271" s="131">
        <f t="shared" si="33"/>
        <v>3</v>
      </c>
      <c r="D271" s="96"/>
      <c r="E271" s="132" t="str">
        <f t="shared" si="34"/>
        <v/>
      </c>
      <c r="F271" s="141">
        <f t="shared" si="35"/>
        <v>0</v>
      </c>
      <c r="G271" s="152"/>
      <c r="H271" s="152"/>
      <c r="I271" s="154"/>
      <c r="J271" s="152"/>
      <c r="K271" s="152"/>
      <c r="L271" s="152"/>
      <c r="M271" s="152"/>
      <c r="N271" s="134" t="str">
        <f>IFERROR(IF(VLOOKUP(A271,Weightings!A:Y,25,FALSE)=0,"",VLOOKUP(A271,Weightings!A:Y,25,FALSE)),"")</f>
        <v/>
      </c>
      <c r="O271" s="134" t="str">
        <f>IFERROR(VLOOKUP(AH271,detail_maturity_score,3,FALSE)*VLOOKUP(A271,Weightings!A:Y,23,FALSE),"")</f>
        <v/>
      </c>
      <c r="P271" s="135"/>
      <c r="Q271" s="135"/>
      <c r="R271" s="131"/>
      <c r="S271" s="131"/>
      <c r="T271" s="131"/>
      <c r="U271" s="131"/>
      <c r="V271" s="131"/>
      <c r="W271" s="131"/>
      <c r="X271" s="131"/>
      <c r="Y271" s="131"/>
      <c r="Z271" s="136"/>
      <c r="AA271" s="131"/>
      <c r="AB271" s="131"/>
      <c r="AC271" s="137"/>
      <c r="AD271" s="138">
        <f t="shared" si="36"/>
        <v>0</v>
      </c>
      <c r="AE271" s="138">
        <f t="shared" si="37"/>
        <v>0</v>
      </c>
      <c r="AF271" s="138" t="str">
        <f t="shared" si="38"/>
        <v>D</v>
      </c>
      <c r="AG271" s="139">
        <f t="shared" si="39"/>
        <v>3</v>
      </c>
      <c r="AH271" s="139">
        <v>1</v>
      </c>
      <c r="AI271" s="142"/>
    </row>
    <row r="272" spans="1:35" s="140" customFormat="1" ht="30" hidden="1" customHeight="1" x14ac:dyDescent="0.35">
      <c r="A272" s="150">
        <v>266</v>
      </c>
      <c r="B272" s="130" t="str">
        <f t="shared" si="32"/>
        <v/>
      </c>
      <c r="C272" s="131">
        <f t="shared" si="33"/>
        <v>3</v>
      </c>
      <c r="D272" s="96"/>
      <c r="E272" s="132" t="str">
        <f t="shared" si="34"/>
        <v/>
      </c>
      <c r="F272" s="141">
        <f t="shared" si="35"/>
        <v>0</v>
      </c>
      <c r="G272" s="152"/>
      <c r="H272" s="152"/>
      <c r="I272" s="154"/>
      <c r="J272" s="152"/>
      <c r="K272" s="152"/>
      <c r="L272" s="152"/>
      <c r="M272" s="152"/>
      <c r="N272" s="134" t="str">
        <f>IFERROR(IF(VLOOKUP(A272,Weightings!A:Y,25,FALSE)=0,"",VLOOKUP(A272,Weightings!A:Y,25,FALSE)),"")</f>
        <v/>
      </c>
      <c r="O272" s="134" t="str">
        <f>IFERROR(VLOOKUP(AH272,detail_maturity_score,3,FALSE)*VLOOKUP(A272,Weightings!A:Y,23,FALSE),"")</f>
        <v/>
      </c>
      <c r="P272" s="135"/>
      <c r="Q272" s="135"/>
      <c r="R272" s="131"/>
      <c r="S272" s="131"/>
      <c r="T272" s="131"/>
      <c r="U272" s="131"/>
      <c r="V272" s="131"/>
      <c r="W272" s="131"/>
      <c r="X272" s="131"/>
      <c r="Y272" s="131"/>
      <c r="Z272" s="136"/>
      <c r="AA272" s="131"/>
      <c r="AB272" s="131"/>
      <c r="AC272" s="137"/>
      <c r="AD272" s="138">
        <f t="shared" si="36"/>
        <v>0</v>
      </c>
      <c r="AE272" s="138">
        <f t="shared" si="37"/>
        <v>0</v>
      </c>
      <c r="AF272" s="138" t="str">
        <f t="shared" si="38"/>
        <v>D</v>
      </c>
      <c r="AG272" s="139">
        <f t="shared" si="39"/>
        <v>3</v>
      </c>
      <c r="AH272" s="139">
        <v>1</v>
      </c>
      <c r="AI272" s="142"/>
    </row>
    <row r="273" spans="1:35" s="140" customFormat="1" ht="30" hidden="1" customHeight="1" x14ac:dyDescent="0.35">
      <c r="A273" s="150">
        <v>267</v>
      </c>
      <c r="B273" s="130" t="str">
        <f t="shared" si="32"/>
        <v/>
      </c>
      <c r="C273" s="131">
        <f t="shared" si="33"/>
        <v>3</v>
      </c>
      <c r="D273" s="96"/>
      <c r="E273" s="132" t="str">
        <f t="shared" si="34"/>
        <v/>
      </c>
      <c r="F273" s="141">
        <f t="shared" si="35"/>
        <v>0</v>
      </c>
      <c r="G273" s="152"/>
      <c r="H273" s="152"/>
      <c r="I273" s="154"/>
      <c r="J273" s="152"/>
      <c r="K273" s="152"/>
      <c r="L273" s="152"/>
      <c r="M273" s="152"/>
      <c r="N273" s="134" t="str">
        <f>IFERROR(IF(VLOOKUP(A273,Weightings!A:Y,25,FALSE)=0,"",VLOOKUP(A273,Weightings!A:Y,25,FALSE)),"")</f>
        <v/>
      </c>
      <c r="O273" s="134" t="str">
        <f>IFERROR(VLOOKUP(AH273,detail_maturity_score,3,FALSE)*VLOOKUP(A273,Weightings!A:Y,23,FALSE),"")</f>
        <v/>
      </c>
      <c r="P273" s="135"/>
      <c r="Q273" s="135"/>
      <c r="R273" s="131"/>
      <c r="S273" s="131"/>
      <c r="T273" s="131"/>
      <c r="U273" s="131"/>
      <c r="V273" s="131"/>
      <c r="W273" s="131"/>
      <c r="X273" s="131"/>
      <c r="Y273" s="131"/>
      <c r="Z273" s="136"/>
      <c r="AA273" s="131"/>
      <c r="AB273" s="131"/>
      <c r="AC273" s="137"/>
      <c r="AD273" s="138">
        <f t="shared" si="36"/>
        <v>0</v>
      </c>
      <c r="AE273" s="138">
        <f t="shared" si="37"/>
        <v>0</v>
      </c>
      <c r="AF273" s="138" t="str">
        <f t="shared" si="38"/>
        <v>D</v>
      </c>
      <c r="AG273" s="139">
        <f t="shared" si="39"/>
        <v>3</v>
      </c>
      <c r="AH273" s="139">
        <v>1</v>
      </c>
      <c r="AI273" s="142"/>
    </row>
    <row r="274" spans="1:35" s="140" customFormat="1" ht="30" hidden="1" customHeight="1" x14ac:dyDescent="0.35">
      <c r="A274" s="150">
        <v>268</v>
      </c>
      <c r="B274" s="130" t="str">
        <f t="shared" si="32"/>
        <v/>
      </c>
      <c r="C274" s="131">
        <f t="shared" si="33"/>
        <v>3</v>
      </c>
      <c r="D274" s="96"/>
      <c r="E274" s="132" t="str">
        <f t="shared" si="34"/>
        <v/>
      </c>
      <c r="F274" s="133">
        <f t="shared" si="35"/>
        <v>0</v>
      </c>
      <c r="G274" s="152"/>
      <c r="H274" s="152"/>
      <c r="I274" s="152"/>
      <c r="J274" s="152"/>
      <c r="K274" s="152"/>
      <c r="L274" s="152"/>
      <c r="M274" s="152"/>
      <c r="N274" s="134" t="str">
        <f>IFERROR(IF(VLOOKUP(A274,Weightings!A:Y,25,FALSE)=0,"",VLOOKUP(A274,Weightings!A:Y,25,FALSE)),"")</f>
        <v/>
      </c>
      <c r="O274" s="134" t="str">
        <f>IFERROR(VLOOKUP(AH274,detail_maturity_score,3,FALSE)*VLOOKUP(A274,Weightings!A:Y,23,FALSE),"")</f>
        <v/>
      </c>
      <c r="P274" s="135"/>
      <c r="Q274" s="135"/>
      <c r="R274" s="131"/>
      <c r="S274" s="131"/>
      <c r="T274" s="131"/>
      <c r="U274" s="131"/>
      <c r="V274" s="131"/>
      <c r="W274" s="131"/>
      <c r="X274" s="131"/>
      <c r="Y274" s="131"/>
      <c r="Z274" s="136"/>
      <c r="AA274" s="131"/>
      <c r="AB274" s="131"/>
      <c r="AC274" s="137"/>
      <c r="AD274" s="138">
        <f t="shared" si="36"/>
        <v>0</v>
      </c>
      <c r="AE274" s="138">
        <f t="shared" si="37"/>
        <v>0</v>
      </c>
      <c r="AF274" s="138" t="str">
        <f t="shared" si="38"/>
        <v>D</v>
      </c>
      <c r="AG274" s="139">
        <f t="shared" si="39"/>
        <v>3</v>
      </c>
      <c r="AH274"/>
      <c r="AI274" s="142"/>
    </row>
    <row r="275" spans="1:35" s="140" customFormat="1" ht="30" hidden="1" customHeight="1" x14ac:dyDescent="0.35">
      <c r="A275" s="150">
        <v>269</v>
      </c>
      <c r="B275" s="130" t="str">
        <f t="shared" si="32"/>
        <v/>
      </c>
      <c r="C275" s="131">
        <f t="shared" si="33"/>
        <v>3</v>
      </c>
      <c r="D275" s="96"/>
      <c r="E275" s="132" t="str">
        <f t="shared" si="34"/>
        <v/>
      </c>
      <c r="F275" s="141">
        <f t="shared" si="35"/>
        <v>0</v>
      </c>
      <c r="G275" s="152"/>
      <c r="H275" s="152"/>
      <c r="I275" s="154"/>
      <c r="J275" s="152"/>
      <c r="K275" s="152"/>
      <c r="L275" s="152"/>
      <c r="M275" s="152"/>
      <c r="N275" s="134" t="str">
        <f>IFERROR(IF(VLOOKUP(A275,Weightings!A:Y,25,FALSE)=0,"",VLOOKUP(A275,Weightings!A:Y,25,FALSE)),"")</f>
        <v/>
      </c>
      <c r="O275" s="134" t="str">
        <f>IFERROR(VLOOKUP(AH275,detail_maturity_score,3,FALSE)*VLOOKUP(A275,Weightings!A:Y,23,FALSE),"")</f>
        <v/>
      </c>
      <c r="P275" s="135"/>
      <c r="Q275" s="135"/>
      <c r="R275" s="131"/>
      <c r="S275" s="131"/>
      <c r="T275" s="131"/>
      <c r="U275" s="131"/>
      <c r="V275" s="131"/>
      <c r="W275" s="131"/>
      <c r="X275" s="131"/>
      <c r="Y275" s="131"/>
      <c r="Z275" s="136"/>
      <c r="AA275" s="131"/>
      <c r="AB275" s="131"/>
      <c r="AC275" s="137"/>
      <c r="AD275" s="138">
        <f t="shared" si="36"/>
        <v>0</v>
      </c>
      <c r="AE275" s="138">
        <f t="shared" si="37"/>
        <v>0</v>
      </c>
      <c r="AF275" s="138" t="str">
        <f t="shared" si="38"/>
        <v>D</v>
      </c>
      <c r="AG275" s="139">
        <f t="shared" si="39"/>
        <v>3</v>
      </c>
      <c r="AH275" s="139">
        <v>1</v>
      </c>
      <c r="AI275" s="142"/>
    </row>
    <row r="276" spans="1:35" s="140" customFormat="1" ht="2.15" hidden="1" customHeight="1" x14ac:dyDescent="0.35">
      <c r="A276" s="150">
        <v>270</v>
      </c>
      <c r="B276" s="130" t="str">
        <f t="shared" si="32"/>
        <v/>
      </c>
      <c r="C276" s="131">
        <f t="shared" si="33"/>
        <v>3</v>
      </c>
      <c r="D276" s="96"/>
      <c r="E276" s="132" t="str">
        <f t="shared" si="34"/>
        <v/>
      </c>
      <c r="F276" s="141">
        <f t="shared" si="35"/>
        <v>0</v>
      </c>
      <c r="G276" s="152"/>
      <c r="H276" s="152"/>
      <c r="I276" s="154"/>
      <c r="J276" s="152"/>
      <c r="K276" s="152"/>
      <c r="L276" s="152"/>
      <c r="M276" s="152"/>
      <c r="N276" s="134" t="str">
        <f>IFERROR(IF(VLOOKUP(A276,Weightings!A:Y,25,FALSE)=0,"",VLOOKUP(A276,Weightings!A:Y,25,FALSE)),"")</f>
        <v/>
      </c>
      <c r="O276" s="134" t="str">
        <f>IFERROR(VLOOKUP(AH276,detail_maturity_score,3,FALSE)*VLOOKUP(A276,Weightings!A:Y,23,FALSE),"")</f>
        <v/>
      </c>
      <c r="P276" s="135"/>
      <c r="Q276" s="135"/>
      <c r="R276" s="131"/>
      <c r="S276" s="131"/>
      <c r="T276" s="131"/>
      <c r="U276" s="131"/>
      <c r="V276" s="131"/>
      <c r="W276" s="131"/>
      <c r="X276" s="131"/>
      <c r="Y276" s="131"/>
      <c r="Z276" s="136"/>
      <c r="AA276" s="131"/>
      <c r="AB276" s="131"/>
      <c r="AC276" s="137"/>
      <c r="AD276" s="138">
        <f t="shared" si="36"/>
        <v>0</v>
      </c>
      <c r="AE276" s="138">
        <f t="shared" si="37"/>
        <v>0</v>
      </c>
      <c r="AF276" s="138" t="str">
        <f t="shared" si="38"/>
        <v>D</v>
      </c>
      <c r="AG276" s="139">
        <f t="shared" si="39"/>
        <v>3</v>
      </c>
      <c r="AH276" s="139">
        <v>1</v>
      </c>
      <c r="AI276" s="142"/>
    </row>
    <row r="277" spans="1:35" s="140" customFormat="1" hidden="1" x14ac:dyDescent="0.35">
      <c r="A277" s="150">
        <v>271</v>
      </c>
      <c r="B277" s="130" t="str">
        <f t="shared" si="32"/>
        <v/>
      </c>
      <c r="C277" s="131">
        <f t="shared" si="33"/>
        <v>3</v>
      </c>
      <c r="D277" s="96"/>
      <c r="E277" s="132" t="str">
        <f t="shared" si="34"/>
        <v/>
      </c>
      <c r="F277" s="141">
        <f t="shared" si="35"/>
        <v>0</v>
      </c>
      <c r="G277" s="152"/>
      <c r="H277" s="152"/>
      <c r="I277" s="154"/>
      <c r="J277" s="152"/>
      <c r="K277" s="152"/>
      <c r="L277" s="152"/>
      <c r="M277" s="152"/>
      <c r="N277" s="134" t="str">
        <f>IFERROR(IF(VLOOKUP(A277,Weightings!A:Y,25,FALSE)=0,"",VLOOKUP(A277,Weightings!A:Y,25,FALSE)),"")</f>
        <v/>
      </c>
      <c r="O277" s="134" t="str">
        <f>IFERROR(VLOOKUP(AH277,detail_maturity_score,3,FALSE)*VLOOKUP(A277,Weightings!A:Y,23,FALSE),"")</f>
        <v/>
      </c>
      <c r="P277" s="135"/>
      <c r="Q277" s="135"/>
      <c r="R277" s="131"/>
      <c r="S277" s="131"/>
      <c r="T277" s="131"/>
      <c r="U277" s="131"/>
      <c r="V277" s="131"/>
      <c r="W277" s="131"/>
      <c r="X277" s="131"/>
      <c r="Y277" s="131"/>
      <c r="Z277" s="136"/>
      <c r="AA277" s="131"/>
      <c r="AB277" s="131"/>
      <c r="AC277" s="137"/>
      <c r="AD277" s="138">
        <f t="shared" si="36"/>
        <v>0</v>
      </c>
      <c r="AE277" s="138">
        <f t="shared" si="37"/>
        <v>0</v>
      </c>
      <c r="AF277" s="138" t="str">
        <f t="shared" si="38"/>
        <v>D</v>
      </c>
      <c r="AG277" s="139">
        <f t="shared" si="39"/>
        <v>3</v>
      </c>
      <c r="AH277" s="139">
        <v>1</v>
      </c>
      <c r="AI277" s="142"/>
    </row>
    <row r="278" spans="1:35" s="140" customFormat="1" hidden="1" x14ac:dyDescent="0.35">
      <c r="A278" s="150">
        <v>272</v>
      </c>
      <c r="B278" s="130" t="str">
        <f t="shared" si="32"/>
        <v/>
      </c>
      <c r="C278" s="131">
        <f t="shared" si="33"/>
        <v>3</v>
      </c>
      <c r="D278" s="96"/>
      <c r="E278" s="132" t="str">
        <f t="shared" si="34"/>
        <v/>
      </c>
      <c r="F278" s="141">
        <f t="shared" si="35"/>
        <v>0</v>
      </c>
      <c r="G278" s="152"/>
      <c r="H278" s="152"/>
      <c r="I278" s="154"/>
      <c r="J278" s="152"/>
      <c r="K278" s="152"/>
      <c r="L278" s="152"/>
      <c r="M278" s="152"/>
      <c r="N278" s="134" t="str">
        <f>IFERROR(IF(VLOOKUP(A278,Weightings!A:Y,25,FALSE)=0,"",VLOOKUP(A278,Weightings!A:Y,25,FALSE)),"")</f>
        <v/>
      </c>
      <c r="O278" s="134" t="str">
        <f>IFERROR(VLOOKUP(AH278,detail_maturity_score,3,FALSE)*VLOOKUP(A278,Weightings!A:Y,23,FALSE),"")</f>
        <v/>
      </c>
      <c r="P278" s="135"/>
      <c r="Q278" s="135"/>
      <c r="R278" s="131"/>
      <c r="S278" s="131"/>
      <c r="T278" s="131"/>
      <c r="U278" s="131"/>
      <c r="V278" s="131"/>
      <c r="W278" s="131"/>
      <c r="X278" s="131"/>
      <c r="Y278" s="131"/>
      <c r="Z278" s="136"/>
      <c r="AA278" s="131"/>
      <c r="AB278" s="131"/>
      <c r="AC278" s="137"/>
      <c r="AD278" s="138">
        <f t="shared" si="36"/>
        <v>0</v>
      </c>
      <c r="AE278" s="138">
        <f t="shared" si="37"/>
        <v>0</v>
      </c>
      <c r="AF278" s="138" t="str">
        <f t="shared" si="38"/>
        <v>D</v>
      </c>
      <c r="AG278" s="139">
        <f t="shared" si="39"/>
        <v>3</v>
      </c>
      <c r="AH278" s="139">
        <v>1</v>
      </c>
      <c r="AI278" s="142"/>
    </row>
    <row r="279" spans="1:35" s="140" customFormat="1" ht="30" hidden="1" customHeight="1" x14ac:dyDescent="0.35">
      <c r="A279" s="150">
        <v>273</v>
      </c>
      <c r="B279" s="130" t="str">
        <f t="shared" si="32"/>
        <v/>
      </c>
      <c r="C279" s="131">
        <f t="shared" si="33"/>
        <v>3</v>
      </c>
      <c r="D279" s="96"/>
      <c r="E279" s="132" t="str">
        <f t="shared" si="34"/>
        <v/>
      </c>
      <c r="F279" s="133">
        <f t="shared" si="35"/>
        <v>0</v>
      </c>
      <c r="G279" s="152"/>
      <c r="H279" s="152"/>
      <c r="I279" s="152"/>
      <c r="J279" s="152"/>
      <c r="K279" s="152"/>
      <c r="L279" s="152"/>
      <c r="M279" s="152"/>
      <c r="N279" s="134" t="str">
        <f>IFERROR(IF(VLOOKUP(A279,Weightings!A:Y,25,FALSE)=0,"",VLOOKUP(A279,Weightings!A:Y,25,FALSE)),"")</f>
        <v/>
      </c>
      <c r="O279" s="134" t="str">
        <f>IFERROR(VLOOKUP(AH279,detail_maturity_score,3,FALSE)*VLOOKUP(A279,Weightings!A:Y,23,FALSE),"")</f>
        <v/>
      </c>
      <c r="P279" s="135"/>
      <c r="Q279" s="135"/>
      <c r="R279" s="131"/>
      <c r="S279" s="131"/>
      <c r="T279" s="131"/>
      <c r="U279" s="131"/>
      <c r="V279" s="131"/>
      <c r="W279" s="131"/>
      <c r="X279" s="131"/>
      <c r="Y279" s="131"/>
      <c r="Z279" s="136"/>
      <c r="AA279" s="131"/>
      <c r="AB279" s="131"/>
      <c r="AC279" s="137"/>
      <c r="AD279" s="138">
        <f t="shared" si="36"/>
        <v>0</v>
      </c>
      <c r="AE279" s="138">
        <f t="shared" si="37"/>
        <v>0</v>
      </c>
      <c r="AF279" s="138" t="str">
        <f t="shared" si="38"/>
        <v>D</v>
      </c>
      <c r="AG279" s="139">
        <f t="shared" si="39"/>
        <v>3</v>
      </c>
      <c r="AH279"/>
      <c r="AI279" s="142"/>
    </row>
    <row r="280" spans="1:35" s="140" customFormat="1" ht="30" hidden="1" customHeight="1" x14ac:dyDescent="0.35">
      <c r="A280" s="150">
        <v>274</v>
      </c>
      <c r="B280" s="130" t="str">
        <f t="shared" si="32"/>
        <v/>
      </c>
      <c r="C280" s="131">
        <f t="shared" si="33"/>
        <v>3</v>
      </c>
      <c r="D280" s="96"/>
      <c r="E280" s="132" t="str">
        <f t="shared" si="34"/>
        <v/>
      </c>
      <c r="F280" s="141">
        <f t="shared" si="35"/>
        <v>0</v>
      </c>
      <c r="G280" s="152"/>
      <c r="H280" s="152"/>
      <c r="I280" s="154"/>
      <c r="J280" s="152"/>
      <c r="K280" s="152"/>
      <c r="L280" s="152"/>
      <c r="M280" s="152"/>
      <c r="N280" s="134" t="str">
        <f>IFERROR(IF(VLOOKUP(A280,Weightings!A:Y,25,FALSE)=0,"",VLOOKUP(A280,Weightings!A:Y,25,FALSE)),"")</f>
        <v/>
      </c>
      <c r="O280" s="134" t="str">
        <f>IFERROR(VLOOKUP(AH280,detail_maturity_score,3,FALSE)*VLOOKUP(A280,Weightings!A:Y,23,FALSE),"")</f>
        <v/>
      </c>
      <c r="P280" s="135"/>
      <c r="Q280" s="135"/>
      <c r="R280" s="131"/>
      <c r="S280" s="131"/>
      <c r="T280" s="131"/>
      <c r="U280" s="131"/>
      <c r="V280" s="131"/>
      <c r="W280" s="131"/>
      <c r="X280" s="131"/>
      <c r="Y280" s="131"/>
      <c r="Z280" s="136"/>
      <c r="AA280" s="131"/>
      <c r="AB280" s="131"/>
      <c r="AC280" s="137"/>
      <c r="AD280" s="138">
        <f t="shared" si="36"/>
        <v>0</v>
      </c>
      <c r="AE280" s="138">
        <f t="shared" si="37"/>
        <v>0</v>
      </c>
      <c r="AF280" s="138" t="str">
        <f t="shared" si="38"/>
        <v>D</v>
      </c>
      <c r="AG280" s="139">
        <f t="shared" si="39"/>
        <v>3</v>
      </c>
      <c r="AH280" s="139">
        <v>1</v>
      </c>
      <c r="AI280" s="142"/>
    </row>
    <row r="281" spans="1:35" s="140" customFormat="1" ht="30" hidden="1" customHeight="1" x14ac:dyDescent="0.35">
      <c r="A281" s="150">
        <v>275</v>
      </c>
      <c r="B281" s="130" t="str">
        <f t="shared" si="32"/>
        <v/>
      </c>
      <c r="C281" s="131">
        <f t="shared" si="33"/>
        <v>3</v>
      </c>
      <c r="D281" s="96"/>
      <c r="E281" s="132" t="str">
        <f t="shared" si="34"/>
        <v/>
      </c>
      <c r="F281" s="141">
        <f t="shared" si="35"/>
        <v>0</v>
      </c>
      <c r="G281" s="152"/>
      <c r="H281" s="152"/>
      <c r="I281" s="154"/>
      <c r="J281" s="152"/>
      <c r="K281" s="152"/>
      <c r="L281" s="152"/>
      <c r="M281" s="152"/>
      <c r="N281" s="134" t="str">
        <f>IFERROR(IF(VLOOKUP(A281,Weightings!A:Y,25,FALSE)=0,"",VLOOKUP(A281,Weightings!A:Y,25,FALSE)),"")</f>
        <v/>
      </c>
      <c r="O281" s="134" t="str">
        <f>IFERROR(VLOOKUP(AH281,detail_maturity_score,3,FALSE)*VLOOKUP(A281,Weightings!A:Y,23,FALSE),"")</f>
        <v/>
      </c>
      <c r="P281" s="135"/>
      <c r="Q281" s="135"/>
      <c r="R281" s="131"/>
      <c r="S281" s="131"/>
      <c r="T281" s="131"/>
      <c r="U281" s="131"/>
      <c r="V281" s="131"/>
      <c r="W281" s="131"/>
      <c r="X281" s="131"/>
      <c r="Y281" s="131"/>
      <c r="Z281" s="136"/>
      <c r="AA281" s="131"/>
      <c r="AB281" s="131"/>
      <c r="AC281" s="137"/>
      <c r="AD281" s="138">
        <f t="shared" si="36"/>
        <v>0</v>
      </c>
      <c r="AE281" s="138">
        <f t="shared" si="37"/>
        <v>0</v>
      </c>
      <c r="AF281" s="138" t="str">
        <f t="shared" si="38"/>
        <v>D</v>
      </c>
      <c r="AG281" s="139">
        <f t="shared" si="39"/>
        <v>3</v>
      </c>
      <c r="AH281" s="139">
        <v>1</v>
      </c>
      <c r="AI281" s="142"/>
    </row>
    <row r="282" spans="1:35" s="140" customFormat="1" ht="30" hidden="1" customHeight="1" x14ac:dyDescent="0.35">
      <c r="A282" s="150">
        <v>276</v>
      </c>
      <c r="B282" s="130" t="str">
        <f t="shared" si="32"/>
        <v/>
      </c>
      <c r="C282" s="131">
        <f t="shared" si="33"/>
        <v>3</v>
      </c>
      <c r="D282" s="96"/>
      <c r="E282" s="132" t="str">
        <f t="shared" si="34"/>
        <v/>
      </c>
      <c r="F282" s="141">
        <f t="shared" si="35"/>
        <v>0</v>
      </c>
      <c r="G282" s="152"/>
      <c r="H282" s="152"/>
      <c r="I282" s="154"/>
      <c r="J282" s="152"/>
      <c r="K282" s="152"/>
      <c r="L282" s="152"/>
      <c r="M282" s="152"/>
      <c r="N282" s="134" t="str">
        <f>IFERROR(IF(VLOOKUP(A282,Weightings!A:Y,25,FALSE)=0,"",VLOOKUP(A282,Weightings!A:Y,25,FALSE)),"")</f>
        <v/>
      </c>
      <c r="O282" s="134" t="str">
        <f>IFERROR(VLOOKUP(AH282,detail_maturity_score,3,FALSE)*VLOOKUP(A282,Weightings!A:Y,23,FALSE),"")</f>
        <v/>
      </c>
      <c r="P282" s="135"/>
      <c r="Q282" s="135"/>
      <c r="R282" s="131"/>
      <c r="S282" s="131"/>
      <c r="T282" s="131"/>
      <c r="U282" s="131"/>
      <c r="V282" s="131"/>
      <c r="W282" s="131"/>
      <c r="X282" s="131"/>
      <c r="Y282" s="131"/>
      <c r="Z282" s="136"/>
      <c r="AA282" s="131"/>
      <c r="AB282" s="131"/>
      <c r="AC282" s="137"/>
      <c r="AD282" s="138">
        <f t="shared" si="36"/>
        <v>0</v>
      </c>
      <c r="AE282" s="138">
        <f t="shared" si="37"/>
        <v>0</v>
      </c>
      <c r="AF282" s="138" t="str">
        <f t="shared" si="38"/>
        <v>D</v>
      </c>
      <c r="AG282" s="139">
        <f t="shared" si="39"/>
        <v>3</v>
      </c>
      <c r="AH282" s="139">
        <v>1</v>
      </c>
      <c r="AI282" s="142"/>
    </row>
    <row r="283" spans="1:35" s="140" customFormat="1" ht="30" hidden="1" customHeight="1" x14ac:dyDescent="0.35">
      <c r="A283" s="150">
        <v>277</v>
      </c>
      <c r="B283" s="130" t="str">
        <f t="shared" si="32"/>
        <v/>
      </c>
      <c r="C283" s="131">
        <f t="shared" si="33"/>
        <v>3</v>
      </c>
      <c r="D283" s="96"/>
      <c r="E283" s="132" t="str">
        <f t="shared" si="34"/>
        <v/>
      </c>
      <c r="F283" s="141">
        <f t="shared" si="35"/>
        <v>0</v>
      </c>
      <c r="G283" s="152"/>
      <c r="H283" s="152"/>
      <c r="I283" s="154"/>
      <c r="J283" s="152"/>
      <c r="K283" s="152"/>
      <c r="L283" s="152"/>
      <c r="M283" s="152"/>
      <c r="N283" s="134" t="str">
        <f>IFERROR(IF(VLOOKUP(A283,Weightings!A:Y,25,FALSE)=0,"",VLOOKUP(A283,Weightings!A:Y,25,FALSE)),"")</f>
        <v/>
      </c>
      <c r="O283" s="134" t="str">
        <f>IFERROR(VLOOKUP(AH283,detail_maturity_score,3,FALSE)*VLOOKUP(A283,Weightings!A:Y,23,FALSE),"")</f>
        <v/>
      </c>
      <c r="P283" s="135"/>
      <c r="Q283" s="135"/>
      <c r="R283" s="131"/>
      <c r="S283" s="131"/>
      <c r="T283" s="131"/>
      <c r="U283" s="131"/>
      <c r="V283" s="131"/>
      <c r="W283" s="131"/>
      <c r="X283" s="131"/>
      <c r="Y283" s="131"/>
      <c r="Z283" s="136"/>
      <c r="AA283" s="131"/>
      <c r="AB283" s="131"/>
      <c r="AC283" s="137"/>
      <c r="AD283" s="138">
        <f t="shared" si="36"/>
        <v>0</v>
      </c>
      <c r="AE283" s="138">
        <f t="shared" si="37"/>
        <v>0</v>
      </c>
      <c r="AF283" s="138" t="str">
        <f t="shared" si="38"/>
        <v>D</v>
      </c>
      <c r="AG283" s="139">
        <f t="shared" si="39"/>
        <v>3</v>
      </c>
      <c r="AH283" s="139">
        <v>1</v>
      </c>
      <c r="AI283" s="142"/>
    </row>
    <row r="284" spans="1:35" s="140" customFormat="1" ht="30" hidden="1" customHeight="1" x14ac:dyDescent="0.35">
      <c r="A284" s="150">
        <v>278</v>
      </c>
      <c r="B284" s="130" t="str">
        <f t="shared" si="32"/>
        <v/>
      </c>
      <c r="C284" s="131">
        <f t="shared" si="33"/>
        <v>3</v>
      </c>
      <c r="D284" s="96"/>
      <c r="E284" s="132" t="str">
        <f t="shared" si="34"/>
        <v/>
      </c>
      <c r="F284" s="141">
        <f t="shared" si="35"/>
        <v>0</v>
      </c>
      <c r="G284" s="152"/>
      <c r="H284" s="152"/>
      <c r="I284" s="154"/>
      <c r="J284" s="152"/>
      <c r="K284" s="152"/>
      <c r="L284" s="152"/>
      <c r="M284" s="152"/>
      <c r="N284" s="134" t="str">
        <f>IFERROR(IF(VLOOKUP(A284,Weightings!A:Y,25,FALSE)=0,"",VLOOKUP(A284,Weightings!A:Y,25,FALSE)),"")</f>
        <v/>
      </c>
      <c r="O284" s="134" t="str">
        <f>IFERROR(VLOOKUP(AH284,detail_maturity_score,3,FALSE)*VLOOKUP(A284,Weightings!A:Y,23,FALSE),"")</f>
        <v/>
      </c>
      <c r="P284" s="135"/>
      <c r="Q284" s="135"/>
      <c r="R284" s="131"/>
      <c r="S284" s="131"/>
      <c r="T284" s="131"/>
      <c r="U284" s="131"/>
      <c r="V284" s="131"/>
      <c r="W284" s="131"/>
      <c r="X284" s="131"/>
      <c r="Y284" s="131"/>
      <c r="Z284" s="136"/>
      <c r="AA284" s="131"/>
      <c r="AB284" s="131"/>
      <c r="AC284" s="137"/>
      <c r="AD284" s="138">
        <f t="shared" si="36"/>
        <v>0</v>
      </c>
      <c r="AE284" s="138">
        <f t="shared" si="37"/>
        <v>0</v>
      </c>
      <c r="AF284" s="138" t="str">
        <f t="shared" si="38"/>
        <v>D</v>
      </c>
      <c r="AG284" s="139">
        <f t="shared" si="39"/>
        <v>3</v>
      </c>
      <c r="AH284" s="139">
        <v>1</v>
      </c>
      <c r="AI284" s="142"/>
    </row>
    <row r="285" spans="1:35" s="140" customFormat="1" ht="30" hidden="1" customHeight="1" x14ac:dyDescent="0.35">
      <c r="A285" s="150">
        <v>279</v>
      </c>
      <c r="B285" s="130" t="str">
        <f t="shared" si="32"/>
        <v/>
      </c>
      <c r="C285" s="131">
        <f t="shared" si="33"/>
        <v>3</v>
      </c>
      <c r="D285" s="96"/>
      <c r="E285" s="132" t="str">
        <f t="shared" si="34"/>
        <v/>
      </c>
      <c r="F285" s="141">
        <f t="shared" si="35"/>
        <v>0</v>
      </c>
      <c r="G285" s="152"/>
      <c r="H285" s="152"/>
      <c r="I285" s="154"/>
      <c r="J285" s="152"/>
      <c r="K285" s="152"/>
      <c r="L285" s="152"/>
      <c r="M285" s="152"/>
      <c r="N285" s="134" t="str">
        <f>IFERROR(IF(VLOOKUP(A285,Weightings!A:Y,25,FALSE)=0,"",VLOOKUP(A285,Weightings!A:Y,25,FALSE)),"")</f>
        <v/>
      </c>
      <c r="O285" s="134" t="str">
        <f>IFERROR(VLOOKUP(AH285,detail_maturity_score,3,FALSE)*VLOOKUP(A285,Weightings!A:Y,23,FALSE),"")</f>
        <v/>
      </c>
      <c r="P285" s="135"/>
      <c r="Q285" s="135"/>
      <c r="R285" s="131"/>
      <c r="S285" s="131"/>
      <c r="T285" s="131"/>
      <c r="U285" s="131"/>
      <c r="V285" s="131"/>
      <c r="W285" s="131"/>
      <c r="X285" s="131"/>
      <c r="Y285" s="131"/>
      <c r="Z285" s="136"/>
      <c r="AA285" s="131"/>
      <c r="AB285" s="131"/>
      <c r="AC285" s="137"/>
      <c r="AD285" s="138">
        <f t="shared" si="36"/>
        <v>0</v>
      </c>
      <c r="AE285" s="138">
        <f t="shared" si="37"/>
        <v>0</v>
      </c>
      <c r="AF285" s="138" t="str">
        <f t="shared" si="38"/>
        <v>D</v>
      </c>
      <c r="AG285" s="139">
        <f t="shared" si="39"/>
        <v>3</v>
      </c>
      <c r="AH285" s="139">
        <v>1</v>
      </c>
      <c r="AI285" s="142"/>
    </row>
    <row r="286" spans="1:35" s="140" customFormat="1" hidden="1" x14ac:dyDescent="0.35">
      <c r="A286" s="150">
        <v>280</v>
      </c>
      <c r="B286" s="130" t="str">
        <f t="shared" si="32"/>
        <v/>
      </c>
      <c r="C286" s="131">
        <f t="shared" si="33"/>
        <v>3</v>
      </c>
      <c r="D286" s="96"/>
      <c r="E286" s="132" t="str">
        <f t="shared" si="34"/>
        <v/>
      </c>
      <c r="F286" s="153">
        <f t="shared" si="35"/>
        <v>0</v>
      </c>
      <c r="G286" s="152"/>
      <c r="H286" s="152"/>
      <c r="I286" s="154"/>
      <c r="J286" s="152"/>
      <c r="K286" s="152"/>
      <c r="L286" s="152"/>
      <c r="M286" s="152"/>
      <c r="N286" s="134" t="str">
        <f>IFERROR(IF(VLOOKUP(A286,Weightings!A:Y,25,FALSE)=0,"",VLOOKUP(A286,Weightings!A:Y,25,FALSE)),"")</f>
        <v/>
      </c>
      <c r="O286" s="134" t="str">
        <f>IFERROR(VLOOKUP(AH286,detail_maturity_score,3,FALSE)*VLOOKUP(A286,Weightings!A:Y,23,FALSE),"")</f>
        <v/>
      </c>
      <c r="P286" s="135"/>
      <c r="Q286" s="135"/>
      <c r="R286" s="131"/>
      <c r="S286" s="131"/>
      <c r="T286" s="131"/>
      <c r="U286" s="131"/>
      <c r="V286" s="131"/>
      <c r="W286" s="131"/>
      <c r="X286" s="131"/>
      <c r="Y286" s="131"/>
      <c r="Z286" s="136"/>
      <c r="AA286" s="131"/>
      <c r="AB286" s="131"/>
      <c r="AC286" s="137"/>
      <c r="AD286" s="138">
        <f t="shared" si="36"/>
        <v>0</v>
      </c>
      <c r="AE286" s="138">
        <f t="shared" si="37"/>
        <v>0</v>
      </c>
      <c r="AF286" s="138" t="str">
        <f t="shared" si="38"/>
        <v>D</v>
      </c>
      <c r="AG286" s="139">
        <f t="shared" si="39"/>
        <v>3</v>
      </c>
      <c r="AH286" s="139">
        <v>1</v>
      </c>
      <c r="AI286" s="142"/>
    </row>
    <row r="287" spans="1:35" s="140" customFormat="1" ht="30" hidden="1" customHeight="1" x14ac:dyDescent="0.35">
      <c r="A287" s="147">
        <v>281</v>
      </c>
      <c r="B287" s="130" t="str">
        <f t="shared" si="32"/>
        <v/>
      </c>
      <c r="C287" s="131">
        <f t="shared" si="33"/>
        <v>3</v>
      </c>
      <c r="D287" s="96"/>
      <c r="E287" s="155" t="str">
        <f t="shared" si="34"/>
        <v/>
      </c>
      <c r="F287" s="156">
        <f t="shared" si="35"/>
        <v>0</v>
      </c>
      <c r="G287" s="224"/>
      <c r="H287" s="224"/>
      <c r="I287" s="224"/>
      <c r="J287" s="224"/>
      <c r="K287" s="224"/>
      <c r="L287" s="224"/>
      <c r="M287" s="224"/>
      <c r="N287" s="225" t="str">
        <f>IFERROR(IF(VLOOKUP(A287,Weightings!A:Y,25,FALSE)=0,"",VLOOKUP(A287,Weightings!A:Y,25,FALSE)),"")</f>
        <v/>
      </c>
      <c r="O287" s="226" t="str">
        <f>IFERROR(VLOOKUP(AH287,detail_maturity_score,3,FALSE)*VLOOKUP(A287,Weightings!A:Y,23,FALSE),"")</f>
        <v/>
      </c>
      <c r="P287" s="226"/>
      <c r="Q287" s="226"/>
      <c r="R287" s="226"/>
      <c r="S287" s="225"/>
      <c r="T287" s="225"/>
      <c r="U287" s="225"/>
      <c r="V287" s="225"/>
      <c r="W287" s="225"/>
      <c r="X287" s="225"/>
      <c r="Y287" s="225"/>
      <c r="Z287" s="225"/>
      <c r="AA287" s="225"/>
      <c r="AB287" s="225"/>
      <c r="AC287" s="138"/>
      <c r="AD287" s="138">
        <f t="shared" si="36"/>
        <v>0</v>
      </c>
      <c r="AE287" s="138">
        <f t="shared" si="37"/>
        <v>0</v>
      </c>
      <c r="AF287" s="138" t="str">
        <f t="shared" si="38"/>
        <v>D</v>
      </c>
      <c r="AG287" s="139">
        <f t="shared" si="39"/>
        <v>3</v>
      </c>
      <c r="AH287"/>
      <c r="AI287" s="142">
        <v>3</v>
      </c>
    </row>
    <row r="288" spans="1:35" s="140" customFormat="1" hidden="1" x14ac:dyDescent="0.35">
      <c r="A288" s="150">
        <v>282</v>
      </c>
      <c r="B288" s="130" t="str">
        <f t="shared" si="32"/>
        <v/>
      </c>
      <c r="C288" s="131">
        <f t="shared" si="33"/>
        <v>3</v>
      </c>
      <c r="D288" s="96"/>
      <c r="E288" s="132" t="str">
        <f t="shared" si="34"/>
        <v/>
      </c>
      <c r="F288" s="153">
        <f t="shared" si="35"/>
        <v>0</v>
      </c>
      <c r="G288" s="152"/>
      <c r="H288" s="152"/>
      <c r="I288" s="154"/>
      <c r="J288" s="152"/>
      <c r="K288" s="152"/>
      <c r="L288" s="152"/>
      <c r="M288" s="152"/>
      <c r="N288" s="134" t="str">
        <f>IFERROR(IF(VLOOKUP(A288,Weightings!A:Y,25,FALSE)=0,"",VLOOKUP(A288,Weightings!A:Y,25,FALSE)),"")</f>
        <v/>
      </c>
      <c r="O288" s="134" t="str">
        <f>IFERROR(VLOOKUP(AH288,detail_maturity_score,3,FALSE)*VLOOKUP(A288,Weightings!A:Y,23,FALSE),"")</f>
        <v/>
      </c>
      <c r="P288" s="135"/>
      <c r="Q288" s="135"/>
      <c r="R288" s="131"/>
      <c r="S288" s="131"/>
      <c r="T288" s="131"/>
      <c r="U288" s="131"/>
      <c r="V288" s="131"/>
      <c r="W288" s="131"/>
      <c r="X288" s="131"/>
      <c r="Y288" s="131"/>
      <c r="Z288" s="136"/>
      <c r="AA288" s="131"/>
      <c r="AB288" s="131"/>
      <c r="AC288" s="137"/>
      <c r="AD288" s="138">
        <f t="shared" si="36"/>
        <v>0</v>
      </c>
      <c r="AE288" s="138">
        <f t="shared" si="37"/>
        <v>0</v>
      </c>
      <c r="AF288" s="138" t="str">
        <f t="shared" si="38"/>
        <v>D</v>
      </c>
      <c r="AG288" s="139">
        <f t="shared" si="39"/>
        <v>3</v>
      </c>
      <c r="AH288" s="139">
        <v>1</v>
      </c>
      <c r="AI288" s="142"/>
    </row>
    <row r="289" spans="1:35" s="140" customFormat="1" hidden="1" x14ac:dyDescent="0.35">
      <c r="A289" s="150">
        <v>283</v>
      </c>
      <c r="B289" s="130" t="str">
        <f t="shared" si="32"/>
        <v/>
      </c>
      <c r="C289" s="131">
        <f t="shared" si="33"/>
        <v>3</v>
      </c>
      <c r="D289" s="96"/>
      <c r="E289" s="132" t="str">
        <f t="shared" si="34"/>
        <v/>
      </c>
      <c r="F289" s="151">
        <f t="shared" si="35"/>
        <v>0</v>
      </c>
      <c r="G289" s="152"/>
      <c r="H289" s="152"/>
      <c r="I289" s="152"/>
      <c r="J289" s="152"/>
      <c r="K289" s="152"/>
      <c r="L289" s="152"/>
      <c r="M289" s="152"/>
      <c r="N289" s="134" t="str">
        <f>IFERROR(IF(VLOOKUP(A289,Weightings!A:Y,25,FALSE)=0,"",VLOOKUP(A289,Weightings!A:Y,25,FALSE)),"")</f>
        <v/>
      </c>
      <c r="O289" s="134" t="str">
        <f>IFERROR(VLOOKUP(AH289,detail_maturity_score,3,FALSE)*VLOOKUP(A289,Weightings!A:Y,23,FALSE),"")</f>
        <v/>
      </c>
      <c r="P289" s="135"/>
      <c r="Q289" s="135"/>
      <c r="R289" s="131"/>
      <c r="S289" s="131"/>
      <c r="T289" s="131"/>
      <c r="U289" s="131"/>
      <c r="V289" s="131"/>
      <c r="W289" s="131"/>
      <c r="X289" s="131"/>
      <c r="Y289" s="131"/>
      <c r="Z289" s="136"/>
      <c r="AA289" s="131"/>
      <c r="AB289" s="131"/>
      <c r="AC289" s="137"/>
      <c r="AD289" s="138">
        <f t="shared" si="36"/>
        <v>0</v>
      </c>
      <c r="AE289" s="138">
        <f t="shared" si="37"/>
        <v>0</v>
      </c>
      <c r="AF289" s="138" t="str">
        <f t="shared" si="38"/>
        <v>D</v>
      </c>
      <c r="AG289" s="139">
        <f t="shared" si="39"/>
        <v>3</v>
      </c>
      <c r="AH289"/>
      <c r="AI289" s="142"/>
    </row>
    <row r="290" spans="1:35" s="140" customFormat="1" hidden="1" x14ac:dyDescent="0.35">
      <c r="A290" s="150">
        <v>284</v>
      </c>
      <c r="B290" s="130" t="str">
        <f t="shared" si="32"/>
        <v/>
      </c>
      <c r="C290" s="131">
        <f t="shared" si="33"/>
        <v>3</v>
      </c>
      <c r="D290" s="96"/>
      <c r="E290" s="132" t="str">
        <f t="shared" si="34"/>
        <v/>
      </c>
      <c r="F290" s="153">
        <f t="shared" si="35"/>
        <v>0</v>
      </c>
      <c r="G290" s="152"/>
      <c r="H290" s="152"/>
      <c r="I290" s="154"/>
      <c r="J290" s="152"/>
      <c r="K290" s="152"/>
      <c r="L290" s="152"/>
      <c r="M290" s="152"/>
      <c r="N290" s="134" t="str">
        <f>IFERROR(IF(VLOOKUP(A290,Weightings!A:Y,25,FALSE)=0,"",VLOOKUP(A290,Weightings!A:Y,25,FALSE)),"")</f>
        <v/>
      </c>
      <c r="O290" s="134" t="str">
        <f>IFERROR(VLOOKUP(AH290,detail_maturity_score,3,FALSE)*VLOOKUP(A290,Weightings!A:Y,23,FALSE),"")</f>
        <v/>
      </c>
      <c r="P290" s="135"/>
      <c r="Q290" s="135"/>
      <c r="R290" s="131"/>
      <c r="S290" s="131"/>
      <c r="T290" s="131"/>
      <c r="U290" s="131"/>
      <c r="V290" s="131"/>
      <c r="W290" s="131"/>
      <c r="X290" s="131"/>
      <c r="Y290" s="131"/>
      <c r="Z290" s="136"/>
      <c r="AA290" s="131"/>
      <c r="AB290" s="131"/>
      <c r="AC290" s="137"/>
      <c r="AD290" s="138">
        <f t="shared" si="36"/>
        <v>0</v>
      </c>
      <c r="AE290" s="138">
        <f t="shared" si="37"/>
        <v>0</v>
      </c>
      <c r="AF290" s="138" t="str">
        <f t="shared" si="38"/>
        <v>D</v>
      </c>
      <c r="AG290" s="139">
        <f t="shared" si="39"/>
        <v>3</v>
      </c>
      <c r="AH290" s="139">
        <v>1</v>
      </c>
      <c r="AI290" s="142"/>
    </row>
    <row r="291" spans="1:35" s="140" customFormat="1" hidden="1" x14ac:dyDescent="0.35">
      <c r="A291" s="150">
        <v>285</v>
      </c>
      <c r="B291" s="130" t="str">
        <f t="shared" si="32"/>
        <v/>
      </c>
      <c r="C291" s="131">
        <f t="shared" si="33"/>
        <v>3</v>
      </c>
      <c r="D291" s="96"/>
      <c r="E291" s="132" t="str">
        <f t="shared" si="34"/>
        <v/>
      </c>
      <c r="F291" s="151">
        <f t="shared" si="35"/>
        <v>0</v>
      </c>
      <c r="G291" s="152"/>
      <c r="H291" s="152"/>
      <c r="I291" s="152"/>
      <c r="J291" s="152"/>
      <c r="K291" s="152"/>
      <c r="L291" s="152"/>
      <c r="M291" s="152"/>
      <c r="N291" s="134" t="str">
        <f>IFERROR(IF(VLOOKUP(A291,Weightings!A:Y,25,FALSE)=0,"",VLOOKUP(A291,Weightings!A:Y,25,FALSE)),"")</f>
        <v/>
      </c>
      <c r="O291" s="134" t="str">
        <f>IFERROR(VLOOKUP(AH291,detail_maturity_score,3,FALSE)*VLOOKUP(A291,Weightings!A:Y,23,FALSE),"")</f>
        <v/>
      </c>
      <c r="P291" s="135"/>
      <c r="Q291" s="135"/>
      <c r="R291" s="131"/>
      <c r="S291" s="131"/>
      <c r="T291" s="131"/>
      <c r="U291" s="131"/>
      <c r="V291" s="131"/>
      <c r="W291" s="131"/>
      <c r="X291" s="131"/>
      <c r="Y291" s="131"/>
      <c r="Z291" s="136"/>
      <c r="AA291" s="131"/>
      <c r="AB291" s="131"/>
      <c r="AC291" s="137"/>
      <c r="AD291" s="138">
        <f t="shared" si="36"/>
        <v>0</v>
      </c>
      <c r="AE291" s="138">
        <f t="shared" si="37"/>
        <v>0</v>
      </c>
      <c r="AF291" s="138" t="str">
        <f t="shared" si="38"/>
        <v>D</v>
      </c>
      <c r="AG291" s="139">
        <f t="shared" si="39"/>
        <v>3</v>
      </c>
      <c r="AH291"/>
      <c r="AI291" s="142"/>
    </row>
    <row r="292" spans="1:35" s="140" customFormat="1" ht="30" hidden="1" customHeight="1" x14ac:dyDescent="0.35">
      <c r="A292" s="150">
        <v>286</v>
      </c>
      <c r="B292" s="130" t="str">
        <f t="shared" si="32"/>
        <v/>
      </c>
      <c r="C292" s="131">
        <f t="shared" si="33"/>
        <v>3</v>
      </c>
      <c r="D292" s="96"/>
      <c r="E292" s="132" t="str">
        <f t="shared" si="34"/>
        <v/>
      </c>
      <c r="F292" s="153">
        <f t="shared" si="35"/>
        <v>0</v>
      </c>
      <c r="G292" s="152"/>
      <c r="H292" s="152"/>
      <c r="I292" s="154"/>
      <c r="J292" s="152"/>
      <c r="K292" s="152"/>
      <c r="L292" s="152"/>
      <c r="M292" s="152"/>
      <c r="N292" s="134" t="str">
        <f>IFERROR(IF(VLOOKUP(A292,Weightings!A:Y,25,FALSE)=0,"",VLOOKUP(A292,Weightings!A:Y,25,FALSE)),"")</f>
        <v/>
      </c>
      <c r="O292" s="134" t="str">
        <f>IFERROR(VLOOKUP(AH292,detail_maturity_score,3,FALSE)*VLOOKUP(A292,Weightings!A:Y,23,FALSE),"")</f>
        <v/>
      </c>
      <c r="P292" s="135"/>
      <c r="Q292" s="135"/>
      <c r="R292" s="131"/>
      <c r="S292" s="131"/>
      <c r="T292" s="131"/>
      <c r="U292" s="131"/>
      <c r="V292" s="131"/>
      <c r="W292" s="131"/>
      <c r="X292" s="131"/>
      <c r="Y292" s="131"/>
      <c r="Z292" s="136"/>
      <c r="AA292" s="131"/>
      <c r="AB292" s="131"/>
      <c r="AC292" s="137"/>
      <c r="AD292" s="138">
        <f t="shared" si="36"/>
        <v>0</v>
      </c>
      <c r="AE292" s="138">
        <f t="shared" si="37"/>
        <v>0</v>
      </c>
      <c r="AF292" s="138" t="str">
        <f t="shared" si="38"/>
        <v>D</v>
      </c>
      <c r="AG292" s="139">
        <f t="shared" si="39"/>
        <v>3</v>
      </c>
      <c r="AH292" s="139">
        <v>1</v>
      </c>
      <c r="AI292" s="142"/>
    </row>
    <row r="293" spans="1:35" s="140" customFormat="1" hidden="1" x14ac:dyDescent="0.35">
      <c r="A293" s="150">
        <v>287</v>
      </c>
      <c r="B293" s="130" t="str">
        <f t="shared" si="32"/>
        <v/>
      </c>
      <c r="C293" s="131">
        <f t="shared" si="33"/>
        <v>3</v>
      </c>
      <c r="D293" s="96"/>
      <c r="E293" s="132" t="str">
        <f t="shared" si="34"/>
        <v/>
      </c>
      <c r="F293" s="151">
        <f t="shared" si="35"/>
        <v>0</v>
      </c>
      <c r="G293" s="152"/>
      <c r="H293" s="152"/>
      <c r="I293" s="152"/>
      <c r="J293" s="152"/>
      <c r="K293" s="152"/>
      <c r="L293" s="152"/>
      <c r="M293" s="152"/>
      <c r="N293" s="134" t="str">
        <f>IFERROR(IF(VLOOKUP(A293,Weightings!A:Y,25,FALSE)=0,"",VLOOKUP(A293,Weightings!A:Y,25,FALSE)),"")</f>
        <v/>
      </c>
      <c r="O293" s="134" t="str">
        <f>IFERROR(VLOOKUP(AH293,detail_maturity_score,3,FALSE)*VLOOKUP(A293,Weightings!A:Y,23,FALSE),"")</f>
        <v/>
      </c>
      <c r="P293" s="135"/>
      <c r="Q293" s="135"/>
      <c r="R293" s="131"/>
      <c r="S293" s="131"/>
      <c r="T293" s="131"/>
      <c r="U293" s="131"/>
      <c r="V293" s="131"/>
      <c r="W293" s="131"/>
      <c r="X293" s="131"/>
      <c r="Y293" s="131"/>
      <c r="Z293" s="136"/>
      <c r="AA293" s="131"/>
      <c r="AB293" s="131"/>
      <c r="AC293" s="137"/>
      <c r="AD293" s="138">
        <f t="shared" si="36"/>
        <v>0</v>
      </c>
      <c r="AE293" s="138">
        <f t="shared" si="37"/>
        <v>0</v>
      </c>
      <c r="AF293" s="138" t="str">
        <f t="shared" si="38"/>
        <v>D</v>
      </c>
      <c r="AG293" s="139">
        <f t="shared" si="39"/>
        <v>3</v>
      </c>
      <c r="AH293"/>
      <c r="AI293" s="142"/>
    </row>
    <row r="294" spans="1:35" s="140" customFormat="1" ht="30" hidden="1" customHeight="1" x14ac:dyDescent="0.35">
      <c r="A294" s="150">
        <v>288</v>
      </c>
      <c r="B294" s="130" t="str">
        <f t="shared" si="32"/>
        <v/>
      </c>
      <c r="C294" s="131">
        <f t="shared" si="33"/>
        <v>3</v>
      </c>
      <c r="D294" s="96"/>
      <c r="E294" s="132" t="str">
        <f t="shared" si="34"/>
        <v/>
      </c>
      <c r="F294" s="153">
        <f t="shared" si="35"/>
        <v>0</v>
      </c>
      <c r="G294" s="152"/>
      <c r="H294" s="152"/>
      <c r="I294" s="154"/>
      <c r="J294" s="152"/>
      <c r="K294" s="152"/>
      <c r="L294" s="152"/>
      <c r="M294" s="152"/>
      <c r="N294" s="134" t="str">
        <f>IFERROR(IF(VLOOKUP(A294,Weightings!A:Y,25,FALSE)=0,"",VLOOKUP(A294,Weightings!A:Y,25,FALSE)),"")</f>
        <v/>
      </c>
      <c r="O294" s="134" t="str">
        <f>IFERROR(VLOOKUP(AH294,detail_maturity_score,3,FALSE)*VLOOKUP(A294,Weightings!A:Y,23,FALSE),"")</f>
        <v/>
      </c>
      <c r="P294" s="135"/>
      <c r="Q294" s="135"/>
      <c r="R294" s="131"/>
      <c r="S294" s="131"/>
      <c r="T294" s="131"/>
      <c r="U294" s="131"/>
      <c r="V294" s="131"/>
      <c r="W294" s="131"/>
      <c r="X294" s="131"/>
      <c r="Y294" s="131"/>
      <c r="Z294" s="136"/>
      <c r="AA294" s="131"/>
      <c r="AB294" s="131"/>
      <c r="AC294" s="137"/>
      <c r="AD294" s="138">
        <f t="shared" si="36"/>
        <v>0</v>
      </c>
      <c r="AE294" s="138">
        <f t="shared" si="37"/>
        <v>0</v>
      </c>
      <c r="AF294" s="138" t="str">
        <f t="shared" si="38"/>
        <v>D</v>
      </c>
      <c r="AG294" s="139">
        <f t="shared" si="39"/>
        <v>3</v>
      </c>
      <c r="AH294" s="139">
        <v>1</v>
      </c>
      <c r="AI294" s="142"/>
    </row>
    <row r="295" spans="1:35" s="140" customFormat="1" hidden="1" x14ac:dyDescent="0.35">
      <c r="A295" s="150">
        <v>289</v>
      </c>
      <c r="B295" s="130" t="str">
        <f t="shared" si="32"/>
        <v/>
      </c>
      <c r="C295" s="131">
        <f t="shared" si="33"/>
        <v>3</v>
      </c>
      <c r="D295" s="96"/>
      <c r="E295" s="132" t="str">
        <f t="shared" si="34"/>
        <v/>
      </c>
      <c r="F295" s="151">
        <f t="shared" si="35"/>
        <v>0</v>
      </c>
      <c r="G295" s="152"/>
      <c r="H295" s="152"/>
      <c r="I295" s="152"/>
      <c r="J295" s="152"/>
      <c r="K295" s="152"/>
      <c r="L295" s="152"/>
      <c r="M295" s="152"/>
      <c r="N295" s="134" t="str">
        <f>IFERROR(IF(VLOOKUP(A295,Weightings!A:Y,25,FALSE)=0,"",VLOOKUP(A295,Weightings!A:Y,25,FALSE)),"")</f>
        <v/>
      </c>
      <c r="O295" s="134" t="str">
        <f>IFERROR(VLOOKUP(AH295,detail_maturity_score,3,FALSE)*VLOOKUP(A295,Weightings!A:Y,23,FALSE),"")</f>
        <v/>
      </c>
      <c r="P295" s="135"/>
      <c r="Q295" s="135"/>
      <c r="R295" s="131"/>
      <c r="S295" s="131"/>
      <c r="T295" s="131"/>
      <c r="U295" s="131"/>
      <c r="V295" s="131"/>
      <c r="W295" s="131"/>
      <c r="X295" s="131"/>
      <c r="Y295" s="131"/>
      <c r="Z295" s="136"/>
      <c r="AA295" s="131"/>
      <c r="AB295" s="131"/>
      <c r="AC295" s="137"/>
      <c r="AD295" s="138">
        <f t="shared" si="36"/>
        <v>0</v>
      </c>
      <c r="AE295" s="138">
        <f t="shared" si="37"/>
        <v>0</v>
      </c>
      <c r="AF295" s="138" t="str">
        <f t="shared" si="38"/>
        <v>D</v>
      </c>
      <c r="AG295" s="139">
        <f t="shared" si="39"/>
        <v>3</v>
      </c>
      <c r="AH295"/>
      <c r="AI295" s="142"/>
    </row>
    <row r="296" spans="1:35" s="140" customFormat="1" hidden="1" x14ac:dyDescent="0.35">
      <c r="A296" s="150">
        <v>290</v>
      </c>
      <c r="B296" s="130" t="str">
        <f t="shared" si="32"/>
        <v/>
      </c>
      <c r="C296" s="131">
        <f t="shared" si="33"/>
        <v>3</v>
      </c>
      <c r="D296" s="96"/>
      <c r="E296" s="132" t="str">
        <f t="shared" si="34"/>
        <v/>
      </c>
      <c r="F296" s="153">
        <f t="shared" si="35"/>
        <v>0</v>
      </c>
      <c r="G296" s="152"/>
      <c r="H296" s="152"/>
      <c r="I296" s="154"/>
      <c r="J296" s="152"/>
      <c r="K296" s="152"/>
      <c r="L296" s="152"/>
      <c r="M296" s="152"/>
      <c r="N296" s="134" t="str">
        <f>IFERROR(IF(VLOOKUP(A296,Weightings!A:Y,25,FALSE)=0,"",VLOOKUP(A296,Weightings!A:Y,25,FALSE)),"")</f>
        <v/>
      </c>
      <c r="O296" s="134" t="str">
        <f>IFERROR(VLOOKUP(AH296,detail_maturity_score,3,FALSE)*VLOOKUP(A296,Weightings!A:Y,23,FALSE),"")</f>
        <v/>
      </c>
      <c r="P296" s="135"/>
      <c r="Q296" s="135"/>
      <c r="R296" s="131"/>
      <c r="S296" s="131"/>
      <c r="T296" s="131"/>
      <c r="U296" s="131"/>
      <c r="V296" s="131"/>
      <c r="W296" s="131"/>
      <c r="X296" s="131"/>
      <c r="Y296" s="131"/>
      <c r="Z296" s="136"/>
      <c r="AA296" s="131"/>
      <c r="AB296" s="131"/>
      <c r="AC296" s="137"/>
      <c r="AD296" s="138">
        <f t="shared" si="36"/>
        <v>0</v>
      </c>
      <c r="AE296" s="138">
        <f t="shared" si="37"/>
        <v>0</v>
      </c>
      <c r="AF296" s="138" t="str">
        <f t="shared" si="38"/>
        <v>D</v>
      </c>
      <c r="AG296" s="139">
        <f t="shared" si="39"/>
        <v>3</v>
      </c>
      <c r="AH296" s="139">
        <v>1</v>
      </c>
      <c r="AI296" s="142"/>
    </row>
    <row r="297" spans="1:35" s="140" customFormat="1" hidden="1" x14ac:dyDescent="0.35">
      <c r="A297" s="150">
        <v>291</v>
      </c>
      <c r="B297" s="130" t="str">
        <f t="shared" si="32"/>
        <v/>
      </c>
      <c r="C297" s="131">
        <f t="shared" si="33"/>
        <v>3</v>
      </c>
      <c r="D297" s="96"/>
      <c r="E297" s="132" t="str">
        <f t="shared" si="34"/>
        <v/>
      </c>
      <c r="F297" s="153">
        <f t="shared" si="35"/>
        <v>0</v>
      </c>
      <c r="G297" s="152"/>
      <c r="H297" s="152"/>
      <c r="I297" s="154"/>
      <c r="J297" s="152"/>
      <c r="K297" s="152"/>
      <c r="L297" s="152"/>
      <c r="M297" s="152"/>
      <c r="N297" s="134" t="str">
        <f>IFERROR(IF(VLOOKUP(A297,Weightings!A:Y,25,FALSE)=0,"",VLOOKUP(A297,Weightings!A:Y,25,FALSE)),"")</f>
        <v/>
      </c>
      <c r="O297" s="134" t="str">
        <f>IFERROR(VLOOKUP(AH297,detail_maturity_score,3,FALSE)*VLOOKUP(A297,Weightings!A:Y,23,FALSE),"")</f>
        <v/>
      </c>
      <c r="P297" s="135"/>
      <c r="Q297" s="135"/>
      <c r="R297" s="131"/>
      <c r="S297" s="131"/>
      <c r="T297" s="131"/>
      <c r="U297" s="131"/>
      <c r="V297" s="131"/>
      <c r="W297" s="131"/>
      <c r="X297" s="131"/>
      <c r="Y297" s="131"/>
      <c r="Z297" s="136"/>
      <c r="AA297" s="131"/>
      <c r="AB297" s="131"/>
      <c r="AC297" s="137"/>
      <c r="AD297" s="138">
        <f t="shared" si="36"/>
        <v>0</v>
      </c>
      <c r="AE297" s="138">
        <f t="shared" si="37"/>
        <v>0</v>
      </c>
      <c r="AF297" s="138" t="str">
        <f t="shared" si="38"/>
        <v>D</v>
      </c>
      <c r="AG297" s="139">
        <f t="shared" si="39"/>
        <v>3</v>
      </c>
      <c r="AH297" s="139">
        <v>1</v>
      </c>
      <c r="AI297" s="142"/>
    </row>
    <row r="298" spans="1:35" s="140" customFormat="1" hidden="1" x14ac:dyDescent="0.35">
      <c r="A298" s="150">
        <v>292</v>
      </c>
      <c r="B298" s="130" t="str">
        <f t="shared" si="32"/>
        <v/>
      </c>
      <c r="C298" s="131">
        <f t="shared" si="33"/>
        <v>3</v>
      </c>
      <c r="D298" s="96"/>
      <c r="E298" s="132" t="str">
        <f t="shared" si="34"/>
        <v/>
      </c>
      <c r="F298" s="153">
        <f t="shared" si="35"/>
        <v>0</v>
      </c>
      <c r="G298" s="152"/>
      <c r="H298" s="152"/>
      <c r="I298" s="154"/>
      <c r="J298" s="152"/>
      <c r="K298" s="152"/>
      <c r="L298" s="152"/>
      <c r="M298" s="152"/>
      <c r="N298" s="134" t="str">
        <f>IFERROR(IF(VLOOKUP(A298,Weightings!A:Y,25,FALSE)=0,"",VLOOKUP(A298,Weightings!A:Y,25,FALSE)),"")</f>
        <v/>
      </c>
      <c r="O298" s="134" t="str">
        <f>IFERROR(VLOOKUP(AH298,detail_maturity_score,3,FALSE)*VLOOKUP(A298,Weightings!A:Y,23,FALSE),"")</f>
        <v/>
      </c>
      <c r="P298" s="135"/>
      <c r="Q298" s="135"/>
      <c r="R298" s="131"/>
      <c r="S298" s="131"/>
      <c r="T298" s="131"/>
      <c r="U298" s="131"/>
      <c r="V298" s="131"/>
      <c r="W298" s="131"/>
      <c r="X298" s="131"/>
      <c r="Y298" s="131"/>
      <c r="Z298" s="136"/>
      <c r="AA298" s="131"/>
      <c r="AB298" s="131"/>
      <c r="AC298" s="137"/>
      <c r="AD298" s="138">
        <f t="shared" si="36"/>
        <v>0</v>
      </c>
      <c r="AE298" s="138">
        <f t="shared" si="37"/>
        <v>0</v>
      </c>
      <c r="AF298" s="138" t="str">
        <f t="shared" si="38"/>
        <v>D</v>
      </c>
      <c r="AG298" s="139">
        <f t="shared" si="39"/>
        <v>3</v>
      </c>
      <c r="AH298" s="139">
        <v>1</v>
      </c>
      <c r="AI298" s="142"/>
    </row>
    <row r="299" spans="1:35" s="140" customFormat="1" hidden="1" x14ac:dyDescent="0.35">
      <c r="A299" s="150">
        <v>293</v>
      </c>
      <c r="B299" s="130" t="str">
        <f t="shared" si="32"/>
        <v/>
      </c>
      <c r="C299" s="131">
        <f t="shared" si="33"/>
        <v>3</v>
      </c>
      <c r="D299" s="96"/>
      <c r="E299" s="132" t="str">
        <f t="shared" si="34"/>
        <v/>
      </c>
      <c r="F299" s="153">
        <f t="shared" si="35"/>
        <v>0</v>
      </c>
      <c r="G299" s="152"/>
      <c r="H299" s="152"/>
      <c r="I299" s="154"/>
      <c r="J299" s="152"/>
      <c r="K299" s="152"/>
      <c r="L299" s="152"/>
      <c r="M299" s="152"/>
      <c r="N299" s="134" t="str">
        <f>IFERROR(IF(VLOOKUP(A299,Weightings!A:Y,25,FALSE)=0,"",VLOOKUP(A299,Weightings!A:Y,25,FALSE)),"")</f>
        <v/>
      </c>
      <c r="O299" s="134" t="str">
        <f>IFERROR(VLOOKUP(AH299,detail_maturity_score,3,FALSE)*VLOOKUP(A299,Weightings!A:Y,23,FALSE),"")</f>
        <v/>
      </c>
      <c r="P299" s="135"/>
      <c r="Q299" s="135"/>
      <c r="R299" s="131"/>
      <c r="S299" s="131"/>
      <c r="T299" s="131"/>
      <c r="U299" s="131"/>
      <c r="V299" s="131"/>
      <c r="W299" s="131"/>
      <c r="X299" s="131"/>
      <c r="Y299" s="131"/>
      <c r="Z299" s="136"/>
      <c r="AA299" s="131"/>
      <c r="AB299" s="131"/>
      <c r="AC299" s="137"/>
      <c r="AD299" s="138">
        <f t="shared" si="36"/>
        <v>0</v>
      </c>
      <c r="AE299" s="138">
        <f t="shared" si="37"/>
        <v>0</v>
      </c>
      <c r="AF299" s="138" t="str">
        <f t="shared" si="38"/>
        <v>D</v>
      </c>
      <c r="AG299" s="139">
        <f t="shared" si="39"/>
        <v>3</v>
      </c>
      <c r="AH299" s="139">
        <v>1</v>
      </c>
      <c r="AI299" s="142"/>
    </row>
    <row r="300" spans="1:35" s="140" customFormat="1" hidden="1" x14ac:dyDescent="0.35">
      <c r="A300" s="150">
        <v>294</v>
      </c>
      <c r="B300" s="130" t="str">
        <f t="shared" si="32"/>
        <v/>
      </c>
      <c r="C300" s="131">
        <f t="shared" si="33"/>
        <v>3</v>
      </c>
      <c r="D300" s="96"/>
      <c r="E300" s="132" t="str">
        <f t="shared" si="34"/>
        <v/>
      </c>
      <c r="F300" s="153">
        <f t="shared" si="35"/>
        <v>0</v>
      </c>
      <c r="G300" s="152"/>
      <c r="H300" s="152"/>
      <c r="I300" s="154"/>
      <c r="J300" s="152"/>
      <c r="K300" s="152"/>
      <c r="L300" s="152"/>
      <c r="M300" s="152"/>
      <c r="N300" s="134" t="str">
        <f>IFERROR(IF(VLOOKUP(A300,Weightings!A:Y,25,FALSE)=0,"",VLOOKUP(A300,Weightings!A:Y,25,FALSE)),"")</f>
        <v/>
      </c>
      <c r="O300" s="134" t="str">
        <f>IFERROR(VLOOKUP(AH300,detail_maturity_score,3,FALSE)*VLOOKUP(A300,Weightings!A:Y,23,FALSE),"")</f>
        <v/>
      </c>
      <c r="P300" s="135"/>
      <c r="Q300" s="135"/>
      <c r="R300" s="131"/>
      <c r="S300" s="131"/>
      <c r="T300" s="131"/>
      <c r="U300" s="131"/>
      <c r="V300" s="131"/>
      <c r="W300" s="131"/>
      <c r="X300" s="131"/>
      <c r="Y300" s="131"/>
      <c r="Z300" s="136"/>
      <c r="AA300" s="131"/>
      <c r="AB300" s="131"/>
      <c r="AC300" s="137"/>
      <c r="AD300" s="138">
        <f t="shared" si="36"/>
        <v>0</v>
      </c>
      <c r="AE300" s="138">
        <f t="shared" si="37"/>
        <v>0</v>
      </c>
      <c r="AF300" s="138" t="str">
        <f t="shared" si="38"/>
        <v>D</v>
      </c>
      <c r="AG300" s="139">
        <f t="shared" si="39"/>
        <v>3</v>
      </c>
      <c r="AH300" s="139">
        <v>1</v>
      </c>
      <c r="AI300" s="142"/>
    </row>
    <row r="301" spans="1:35" s="140" customFormat="1" ht="30" hidden="1" customHeight="1" x14ac:dyDescent="0.35">
      <c r="A301" s="150">
        <v>295</v>
      </c>
      <c r="B301" s="130" t="str">
        <f t="shared" si="32"/>
        <v/>
      </c>
      <c r="C301" s="131">
        <f t="shared" si="33"/>
        <v>3</v>
      </c>
      <c r="D301" s="96"/>
      <c r="E301" s="132" t="str">
        <f t="shared" si="34"/>
        <v/>
      </c>
      <c r="F301" s="153">
        <f t="shared" si="35"/>
        <v>0</v>
      </c>
      <c r="G301" s="152"/>
      <c r="H301" s="152"/>
      <c r="I301" s="154"/>
      <c r="J301" s="152"/>
      <c r="K301" s="152"/>
      <c r="L301" s="152"/>
      <c r="M301" s="152"/>
      <c r="N301" s="134" t="str">
        <f>IFERROR(IF(VLOOKUP(A301,Weightings!A:Y,25,FALSE)=0,"",VLOOKUP(A301,Weightings!A:Y,25,FALSE)),"")</f>
        <v/>
      </c>
      <c r="O301" s="134" t="str">
        <f>IFERROR(VLOOKUP(AH301,detail_maturity_score,3,FALSE)*VLOOKUP(A301,Weightings!A:Y,23,FALSE),"")</f>
        <v/>
      </c>
      <c r="P301" s="135"/>
      <c r="Q301" s="135"/>
      <c r="R301" s="131"/>
      <c r="S301" s="131"/>
      <c r="T301" s="131"/>
      <c r="U301" s="131"/>
      <c r="V301" s="131"/>
      <c r="W301" s="131"/>
      <c r="X301" s="131"/>
      <c r="Y301" s="131"/>
      <c r="Z301" s="136"/>
      <c r="AA301" s="131"/>
      <c r="AB301" s="131"/>
      <c r="AC301" s="137"/>
      <c r="AD301" s="138">
        <f t="shared" si="36"/>
        <v>0</v>
      </c>
      <c r="AE301" s="138">
        <f t="shared" si="37"/>
        <v>0</v>
      </c>
      <c r="AF301" s="138" t="str">
        <f t="shared" si="38"/>
        <v>D</v>
      </c>
      <c r="AG301" s="139">
        <f t="shared" si="39"/>
        <v>3</v>
      </c>
      <c r="AH301" s="139">
        <v>1</v>
      </c>
      <c r="AI301" s="142"/>
    </row>
    <row r="302" spans="1:35" s="140" customFormat="1" ht="30" hidden="1" customHeight="1" x14ac:dyDescent="0.35">
      <c r="A302" s="150">
        <v>296</v>
      </c>
      <c r="B302" s="130" t="str">
        <f t="shared" si="32"/>
        <v/>
      </c>
      <c r="C302" s="131">
        <f t="shared" si="33"/>
        <v>3</v>
      </c>
      <c r="D302" s="96"/>
      <c r="E302" s="132" t="str">
        <f t="shared" si="34"/>
        <v/>
      </c>
      <c r="F302" s="133">
        <f t="shared" si="35"/>
        <v>0</v>
      </c>
      <c r="G302" s="152"/>
      <c r="H302" s="152"/>
      <c r="I302" s="152"/>
      <c r="J302" s="152"/>
      <c r="K302" s="152"/>
      <c r="L302" s="152"/>
      <c r="M302" s="152"/>
      <c r="N302" s="134" t="str">
        <f>IFERROR(IF(VLOOKUP(A302,Weightings!A:Y,25,FALSE)=0,"",VLOOKUP(A302,Weightings!A:Y,25,FALSE)),"")</f>
        <v/>
      </c>
      <c r="O302" s="134" t="str">
        <f>IFERROR(VLOOKUP(AH302,detail_maturity_score,3,FALSE)*VLOOKUP(A302,Weightings!A:Y,23,FALSE),"")</f>
        <v/>
      </c>
      <c r="P302" s="135"/>
      <c r="Q302" s="135"/>
      <c r="R302" s="131"/>
      <c r="S302" s="131"/>
      <c r="T302" s="131"/>
      <c r="U302" s="131"/>
      <c r="V302" s="131"/>
      <c r="W302" s="131"/>
      <c r="X302" s="131"/>
      <c r="Y302" s="131"/>
      <c r="Z302" s="136"/>
      <c r="AA302" s="131"/>
      <c r="AB302" s="131"/>
      <c r="AC302" s="137"/>
      <c r="AD302" s="138">
        <f t="shared" si="36"/>
        <v>0</v>
      </c>
      <c r="AE302" s="138">
        <f t="shared" si="37"/>
        <v>0</v>
      </c>
      <c r="AF302" s="138" t="str">
        <f t="shared" si="38"/>
        <v>D</v>
      </c>
      <c r="AG302" s="139">
        <f t="shared" si="39"/>
        <v>3</v>
      </c>
      <c r="AH302"/>
      <c r="AI302" s="142"/>
    </row>
    <row r="303" spans="1:35" s="140" customFormat="1" ht="1.5" hidden="1" customHeight="1" x14ac:dyDescent="0.35">
      <c r="A303" s="150">
        <v>297</v>
      </c>
      <c r="B303" s="130" t="str">
        <f t="shared" si="32"/>
        <v/>
      </c>
      <c r="C303" s="131">
        <f t="shared" si="33"/>
        <v>3</v>
      </c>
      <c r="D303" s="96"/>
      <c r="E303" s="132" t="str">
        <f t="shared" si="34"/>
        <v/>
      </c>
      <c r="F303" s="141">
        <f t="shared" si="35"/>
        <v>0</v>
      </c>
      <c r="G303" s="152"/>
      <c r="H303" s="152"/>
      <c r="I303" s="154"/>
      <c r="J303" s="152"/>
      <c r="K303" s="152"/>
      <c r="L303" s="152"/>
      <c r="M303" s="152"/>
      <c r="N303" s="134" t="str">
        <f>IFERROR(IF(VLOOKUP(A303,Weightings!A:Y,25,FALSE)=0,"",VLOOKUP(A303,Weightings!A:Y,25,FALSE)),"")</f>
        <v/>
      </c>
      <c r="O303" s="134" t="str">
        <f>IFERROR(VLOOKUP(AH303,detail_maturity_score,3,FALSE)*VLOOKUP(A303,Weightings!A:Y,23,FALSE),"")</f>
        <v/>
      </c>
      <c r="P303" s="135"/>
      <c r="Q303" s="135"/>
      <c r="R303" s="131"/>
      <c r="S303" s="131"/>
      <c r="T303" s="131"/>
      <c r="U303" s="131"/>
      <c r="V303" s="131"/>
      <c r="W303" s="131"/>
      <c r="X303" s="131"/>
      <c r="Y303" s="131"/>
      <c r="Z303" s="136"/>
      <c r="AA303" s="131"/>
      <c r="AB303" s="131"/>
      <c r="AC303" s="137"/>
      <c r="AD303" s="138">
        <f t="shared" si="36"/>
        <v>0</v>
      </c>
      <c r="AE303" s="138">
        <f t="shared" si="37"/>
        <v>0</v>
      </c>
      <c r="AF303" s="138" t="str">
        <f t="shared" si="38"/>
        <v>D</v>
      </c>
      <c r="AG303" s="139">
        <f t="shared" si="39"/>
        <v>3</v>
      </c>
      <c r="AH303" s="139">
        <v>1</v>
      </c>
      <c r="AI303" s="142"/>
    </row>
    <row r="304" spans="1:35" s="140" customFormat="1" ht="3" hidden="1" customHeight="1" x14ac:dyDescent="0.35">
      <c r="A304" s="150">
        <v>298</v>
      </c>
      <c r="B304" s="130" t="str">
        <f t="shared" si="32"/>
        <v/>
      </c>
      <c r="C304" s="131">
        <f t="shared" si="33"/>
        <v>3</v>
      </c>
      <c r="D304" s="96"/>
      <c r="E304" s="132" t="str">
        <f t="shared" si="34"/>
        <v/>
      </c>
      <c r="F304" s="141">
        <f t="shared" si="35"/>
        <v>0</v>
      </c>
      <c r="G304" s="152"/>
      <c r="H304" s="152"/>
      <c r="I304" s="154"/>
      <c r="J304" s="152"/>
      <c r="K304" s="152"/>
      <c r="L304" s="152"/>
      <c r="M304" s="152"/>
      <c r="N304" s="134" t="str">
        <f>IFERROR(IF(VLOOKUP(A304,Weightings!A:Y,25,FALSE)=0,"",VLOOKUP(A304,Weightings!A:Y,25,FALSE)),"")</f>
        <v/>
      </c>
      <c r="O304" s="134" t="str">
        <f>IFERROR(VLOOKUP(AH304,detail_maturity_score,3,FALSE)*VLOOKUP(A304,Weightings!A:Y,23,FALSE),"")</f>
        <v/>
      </c>
      <c r="P304" s="135"/>
      <c r="Q304" s="135"/>
      <c r="R304" s="131"/>
      <c r="S304" s="131"/>
      <c r="T304" s="131"/>
      <c r="U304" s="131"/>
      <c r="V304" s="131"/>
      <c r="W304" s="131"/>
      <c r="X304" s="131"/>
      <c r="Y304" s="131"/>
      <c r="Z304" s="136"/>
      <c r="AA304" s="131"/>
      <c r="AB304" s="131"/>
      <c r="AC304" s="137"/>
      <c r="AD304" s="138">
        <f t="shared" si="36"/>
        <v>0</v>
      </c>
      <c r="AE304" s="138">
        <f t="shared" si="37"/>
        <v>0</v>
      </c>
      <c r="AF304" s="138" t="str">
        <f t="shared" si="38"/>
        <v>D</v>
      </c>
      <c r="AG304" s="139">
        <f t="shared" si="39"/>
        <v>3</v>
      </c>
      <c r="AH304" s="139">
        <v>1</v>
      </c>
      <c r="AI304" s="142"/>
    </row>
    <row r="305" spans="1:35" s="140" customFormat="1" ht="1.5" hidden="1" customHeight="1" x14ac:dyDescent="0.35">
      <c r="A305" s="150">
        <v>299</v>
      </c>
      <c r="B305" s="130" t="str">
        <f t="shared" si="32"/>
        <v/>
      </c>
      <c r="C305" s="131">
        <f t="shared" si="33"/>
        <v>3</v>
      </c>
      <c r="D305" s="96"/>
      <c r="E305" s="132" t="str">
        <f t="shared" si="34"/>
        <v/>
      </c>
      <c r="F305" s="141">
        <f t="shared" si="35"/>
        <v>0</v>
      </c>
      <c r="G305" s="152"/>
      <c r="H305" s="152"/>
      <c r="I305" s="154"/>
      <c r="J305" s="152"/>
      <c r="K305" s="152"/>
      <c r="L305" s="152"/>
      <c r="M305" s="152"/>
      <c r="N305" s="134" t="str">
        <f>IFERROR(IF(VLOOKUP(A305,Weightings!A:Y,25,FALSE)=0,"",VLOOKUP(A305,Weightings!A:Y,25,FALSE)),"")</f>
        <v/>
      </c>
      <c r="O305" s="134" t="str">
        <f>IFERROR(VLOOKUP(AH305,detail_maturity_score,3,FALSE)*VLOOKUP(A305,Weightings!A:Y,23,FALSE),"")</f>
        <v/>
      </c>
      <c r="P305" s="135"/>
      <c r="Q305" s="135"/>
      <c r="R305" s="131"/>
      <c r="S305" s="131"/>
      <c r="T305" s="131"/>
      <c r="U305" s="131"/>
      <c r="V305" s="131"/>
      <c r="W305" s="131"/>
      <c r="X305" s="131"/>
      <c r="Y305" s="131"/>
      <c r="Z305" s="136"/>
      <c r="AA305" s="131"/>
      <c r="AB305" s="131"/>
      <c r="AC305" s="137"/>
      <c r="AD305" s="138">
        <f t="shared" si="36"/>
        <v>0</v>
      </c>
      <c r="AE305" s="138">
        <f t="shared" si="37"/>
        <v>0</v>
      </c>
      <c r="AF305" s="138" t="str">
        <f t="shared" si="38"/>
        <v>D</v>
      </c>
      <c r="AG305" s="139">
        <f t="shared" si="39"/>
        <v>3</v>
      </c>
      <c r="AH305" s="139">
        <v>1</v>
      </c>
      <c r="AI305" s="142"/>
    </row>
    <row r="306" spans="1:35" s="140" customFormat="1" ht="0.75" customHeight="1" x14ac:dyDescent="0.35">
      <c r="A306" s="150">
        <v>300</v>
      </c>
      <c r="B306" s="130" t="str">
        <f t="shared" si="32"/>
        <v/>
      </c>
      <c r="C306" s="131">
        <f t="shared" si="33"/>
        <v>3</v>
      </c>
      <c r="D306" s="96"/>
      <c r="E306" s="132" t="str">
        <f t="shared" si="34"/>
        <v/>
      </c>
      <c r="F306" s="141">
        <f t="shared" si="35"/>
        <v>0</v>
      </c>
      <c r="G306" s="152"/>
      <c r="H306" s="152"/>
      <c r="I306" s="154"/>
      <c r="J306" s="152"/>
      <c r="K306" s="152"/>
      <c r="L306" s="152"/>
      <c r="M306" s="152"/>
      <c r="N306" s="134" t="str">
        <f>IFERROR(IF(VLOOKUP(A306,Weightings!A:Y,25,FALSE)=0,"",VLOOKUP(A306,Weightings!A:Y,25,FALSE)),"")</f>
        <v/>
      </c>
      <c r="O306" s="134" t="str">
        <f>IFERROR(VLOOKUP(AH306,detail_maturity_score,3,FALSE)*VLOOKUP(A306,Weightings!A:Y,23,FALSE),"")</f>
        <v/>
      </c>
      <c r="P306" s="135"/>
      <c r="Q306" s="135"/>
      <c r="R306" s="131"/>
      <c r="S306" s="131"/>
      <c r="T306" s="131"/>
      <c r="U306" s="131"/>
      <c r="V306" s="131"/>
      <c r="W306" s="131"/>
      <c r="X306" s="131"/>
      <c r="Y306" s="131"/>
      <c r="Z306" s="136"/>
      <c r="AA306" s="131"/>
      <c r="AB306" s="131"/>
      <c r="AC306" s="137"/>
      <c r="AD306" s="138">
        <f t="shared" si="36"/>
        <v>0</v>
      </c>
      <c r="AE306" s="138">
        <f t="shared" si="37"/>
        <v>0</v>
      </c>
      <c r="AF306" s="138" t="str">
        <f t="shared" si="38"/>
        <v>D</v>
      </c>
      <c r="AG306" s="139">
        <f t="shared" si="39"/>
        <v>3</v>
      </c>
      <c r="AH306" s="139">
        <v>1</v>
      </c>
      <c r="AI306" s="142"/>
    </row>
    <row r="307" spans="1:35" s="140" customFormat="1" ht="4.5" hidden="1" customHeight="1" x14ac:dyDescent="0.35">
      <c r="A307" s="150">
        <v>301</v>
      </c>
      <c r="B307" s="130" t="str">
        <f t="shared" si="32"/>
        <v/>
      </c>
      <c r="C307" s="131">
        <f t="shared" si="33"/>
        <v>3</v>
      </c>
      <c r="D307" s="96"/>
      <c r="E307" s="132" t="str">
        <f t="shared" si="34"/>
        <v/>
      </c>
      <c r="F307" s="141">
        <f t="shared" si="35"/>
        <v>0</v>
      </c>
      <c r="G307" s="152"/>
      <c r="H307" s="152"/>
      <c r="I307" s="154"/>
      <c r="J307" s="152"/>
      <c r="K307" s="152"/>
      <c r="L307" s="152"/>
      <c r="M307" s="152"/>
      <c r="N307" s="134" t="str">
        <f>IFERROR(IF(VLOOKUP(A307,Weightings!A:Y,25,FALSE)=0,"",VLOOKUP(A307,Weightings!A:Y,25,FALSE)),"")</f>
        <v/>
      </c>
      <c r="O307" s="134" t="str">
        <f>IFERROR(VLOOKUP(AH307,detail_maturity_score,3,FALSE)*VLOOKUP(A307,Weightings!A:Y,23,FALSE),"")</f>
        <v/>
      </c>
      <c r="P307" s="135"/>
      <c r="Q307" s="135"/>
      <c r="R307" s="131"/>
      <c r="S307" s="131"/>
      <c r="T307" s="131"/>
      <c r="U307" s="131"/>
      <c r="V307" s="131"/>
      <c r="W307" s="131"/>
      <c r="X307" s="131"/>
      <c r="Y307" s="131"/>
      <c r="Z307" s="136"/>
      <c r="AA307" s="131"/>
      <c r="AB307" s="131"/>
      <c r="AC307" s="137"/>
      <c r="AD307" s="138">
        <f t="shared" si="36"/>
        <v>0</v>
      </c>
      <c r="AE307" s="138">
        <f t="shared" si="37"/>
        <v>0</v>
      </c>
      <c r="AF307" s="138" t="str">
        <f t="shared" si="38"/>
        <v>D</v>
      </c>
      <c r="AG307" s="139">
        <f t="shared" si="39"/>
        <v>3</v>
      </c>
      <c r="AH307" s="139">
        <v>1</v>
      </c>
      <c r="AI307" s="142"/>
    </row>
    <row r="308" spans="1:35" s="140" customFormat="1" ht="3" hidden="1" customHeight="1" x14ac:dyDescent="0.35">
      <c r="A308" s="150">
        <v>302</v>
      </c>
      <c r="B308" s="130" t="str">
        <f t="shared" si="32"/>
        <v/>
      </c>
      <c r="C308" s="131">
        <f t="shared" si="33"/>
        <v>3</v>
      </c>
      <c r="D308" s="96"/>
      <c r="E308" s="132" t="str">
        <f t="shared" si="34"/>
        <v/>
      </c>
      <c r="F308" s="153">
        <f t="shared" si="35"/>
        <v>0</v>
      </c>
      <c r="G308" s="152"/>
      <c r="H308" s="152"/>
      <c r="I308" s="154"/>
      <c r="J308" s="152"/>
      <c r="K308" s="152"/>
      <c r="L308" s="152"/>
      <c r="M308" s="152"/>
      <c r="N308" s="134" t="str">
        <f>IFERROR(IF(VLOOKUP(A308,Weightings!A:Y,25,FALSE)=0,"",VLOOKUP(A308,Weightings!A:Y,25,FALSE)),"")</f>
        <v/>
      </c>
      <c r="O308" s="134" t="str">
        <f>IFERROR(VLOOKUP(AH308,detail_maturity_score,3,FALSE)*VLOOKUP(A308,Weightings!A:Y,23,FALSE),"")</f>
        <v/>
      </c>
      <c r="P308" s="135"/>
      <c r="Q308" s="135"/>
      <c r="R308" s="131"/>
      <c r="S308" s="131"/>
      <c r="T308" s="131"/>
      <c r="U308" s="131"/>
      <c r="V308" s="131"/>
      <c r="W308" s="131"/>
      <c r="X308" s="131"/>
      <c r="Y308" s="131"/>
      <c r="Z308" s="136"/>
      <c r="AA308" s="131"/>
      <c r="AB308" s="131"/>
      <c r="AC308" s="137"/>
      <c r="AD308" s="138">
        <f t="shared" si="36"/>
        <v>0</v>
      </c>
      <c r="AE308" s="138">
        <f t="shared" si="37"/>
        <v>0</v>
      </c>
      <c r="AF308" s="138" t="str">
        <f t="shared" si="38"/>
        <v>D</v>
      </c>
      <c r="AG308" s="139">
        <f t="shared" si="39"/>
        <v>3</v>
      </c>
      <c r="AH308" s="139">
        <v>1</v>
      </c>
      <c r="AI308" s="142"/>
    </row>
    <row r="309" spans="1:35" s="140" customFormat="1" ht="3" hidden="1" customHeight="1" x14ac:dyDescent="0.35">
      <c r="A309" s="150">
        <v>303</v>
      </c>
      <c r="B309" s="130" t="str">
        <f t="shared" si="32"/>
        <v/>
      </c>
      <c r="C309" s="131">
        <f t="shared" si="33"/>
        <v>3</v>
      </c>
      <c r="D309" s="96"/>
      <c r="E309" s="132" t="str">
        <f t="shared" si="34"/>
        <v/>
      </c>
      <c r="F309" s="133">
        <f t="shared" si="35"/>
        <v>0</v>
      </c>
      <c r="G309" s="152"/>
      <c r="H309" s="152"/>
      <c r="I309" s="152"/>
      <c r="J309" s="152"/>
      <c r="K309" s="152"/>
      <c r="L309" s="152"/>
      <c r="M309" s="152"/>
      <c r="N309" s="134" t="str">
        <f>IFERROR(IF(VLOOKUP(A309,Weightings!A:Y,25,FALSE)=0,"",VLOOKUP(A309,Weightings!A:Y,25,FALSE)),"")</f>
        <v/>
      </c>
      <c r="O309" s="134" t="str">
        <f>IFERROR(VLOOKUP(AH309,detail_maturity_score,3,FALSE)*VLOOKUP(A309,Weightings!A:Y,23,FALSE),"")</f>
        <v/>
      </c>
      <c r="P309" s="135"/>
      <c r="Q309" s="135"/>
      <c r="R309" s="131"/>
      <c r="S309" s="131"/>
      <c r="T309" s="131"/>
      <c r="U309" s="131"/>
      <c r="V309" s="131"/>
      <c r="W309" s="131"/>
      <c r="X309" s="131"/>
      <c r="Y309" s="131"/>
      <c r="Z309" s="136"/>
      <c r="AA309" s="131"/>
      <c r="AB309" s="131"/>
      <c r="AC309" s="137"/>
      <c r="AD309" s="138">
        <f t="shared" si="36"/>
        <v>0</v>
      </c>
      <c r="AE309" s="138">
        <f t="shared" si="37"/>
        <v>0</v>
      </c>
      <c r="AF309" s="138" t="str">
        <f t="shared" si="38"/>
        <v>D</v>
      </c>
      <c r="AG309" s="139">
        <f t="shared" si="39"/>
        <v>3</v>
      </c>
      <c r="AH309"/>
      <c r="AI309" s="142"/>
    </row>
    <row r="310" spans="1:35" s="140" customFormat="1" ht="3" hidden="1" customHeight="1" x14ac:dyDescent="0.35">
      <c r="A310" s="150">
        <v>304</v>
      </c>
      <c r="B310" s="130" t="str">
        <f t="shared" si="32"/>
        <v/>
      </c>
      <c r="C310" s="131">
        <f t="shared" si="33"/>
        <v>3</v>
      </c>
      <c r="D310" s="96"/>
      <c r="E310" s="132" t="str">
        <f t="shared" si="34"/>
        <v/>
      </c>
      <c r="F310" s="141">
        <f t="shared" si="35"/>
        <v>0</v>
      </c>
      <c r="G310" s="152"/>
      <c r="H310" s="152"/>
      <c r="I310" s="154"/>
      <c r="J310" s="152"/>
      <c r="K310" s="152"/>
      <c r="L310" s="152"/>
      <c r="M310" s="152"/>
      <c r="N310" s="134" t="str">
        <f>IFERROR(IF(VLOOKUP(A310,Weightings!A:Y,25,FALSE)=0,"",VLOOKUP(A310,Weightings!A:Y,25,FALSE)),"")</f>
        <v/>
      </c>
      <c r="O310" s="134" t="str">
        <f>IFERROR(VLOOKUP(AH310,detail_maturity_score,3,FALSE)*VLOOKUP(A310,Weightings!A:Y,23,FALSE),"")</f>
        <v/>
      </c>
      <c r="P310" s="135"/>
      <c r="Q310" s="135"/>
      <c r="R310" s="131"/>
      <c r="S310" s="131"/>
      <c r="T310" s="131"/>
      <c r="U310" s="131"/>
      <c r="V310" s="131"/>
      <c r="W310" s="131"/>
      <c r="X310" s="131"/>
      <c r="Y310" s="131"/>
      <c r="Z310" s="136"/>
      <c r="AA310" s="131"/>
      <c r="AB310" s="131"/>
      <c r="AC310" s="137"/>
      <c r="AD310" s="138">
        <f t="shared" si="36"/>
        <v>0</v>
      </c>
      <c r="AE310" s="138">
        <f t="shared" si="37"/>
        <v>0</v>
      </c>
      <c r="AF310" s="138" t="str">
        <f t="shared" si="38"/>
        <v>D</v>
      </c>
      <c r="AG310" s="139">
        <f t="shared" si="39"/>
        <v>3</v>
      </c>
      <c r="AH310" s="139">
        <v>1</v>
      </c>
      <c r="AI310" s="142"/>
    </row>
    <row r="311" spans="1:35" s="140" customFormat="1" ht="3" hidden="1" customHeight="1" x14ac:dyDescent="0.35">
      <c r="A311" s="150">
        <v>305</v>
      </c>
      <c r="B311" s="130" t="str">
        <f t="shared" si="32"/>
        <v/>
      </c>
      <c r="C311" s="131">
        <f t="shared" si="33"/>
        <v>3</v>
      </c>
      <c r="D311" s="96"/>
      <c r="E311" s="132" t="str">
        <f t="shared" si="34"/>
        <v/>
      </c>
      <c r="F311" s="141">
        <f t="shared" si="35"/>
        <v>0</v>
      </c>
      <c r="G311" s="152"/>
      <c r="H311" s="152"/>
      <c r="I311" s="154"/>
      <c r="J311" s="152"/>
      <c r="K311" s="152"/>
      <c r="L311" s="152"/>
      <c r="M311" s="152"/>
      <c r="N311" s="134" t="str">
        <f>IFERROR(IF(VLOOKUP(A311,Weightings!A:Y,25,FALSE)=0,"",VLOOKUP(A311,Weightings!A:Y,25,FALSE)),"")</f>
        <v/>
      </c>
      <c r="O311" s="134" t="str">
        <f>IFERROR(VLOOKUP(AH311,detail_maturity_score,3,FALSE)*VLOOKUP(A311,Weightings!A:Y,23,FALSE),"")</f>
        <v/>
      </c>
      <c r="P311" s="135"/>
      <c r="Q311" s="135"/>
      <c r="R311" s="131"/>
      <c r="S311" s="131"/>
      <c r="T311" s="131"/>
      <c r="U311" s="131"/>
      <c r="V311" s="131"/>
      <c r="W311" s="131"/>
      <c r="X311" s="131"/>
      <c r="Y311" s="131"/>
      <c r="Z311" s="136"/>
      <c r="AA311" s="131"/>
      <c r="AB311" s="131"/>
      <c r="AC311" s="137"/>
      <c r="AD311" s="138">
        <f t="shared" si="36"/>
        <v>0</v>
      </c>
      <c r="AE311" s="138">
        <f t="shared" si="37"/>
        <v>0</v>
      </c>
      <c r="AF311" s="138" t="str">
        <f t="shared" si="38"/>
        <v>D</v>
      </c>
      <c r="AG311" s="139">
        <f t="shared" si="39"/>
        <v>3</v>
      </c>
      <c r="AH311" s="139">
        <v>1</v>
      </c>
      <c r="AI311" s="142"/>
    </row>
    <row r="312" spans="1:35" s="140" customFormat="1" ht="3" hidden="1" customHeight="1" x14ac:dyDescent="0.35">
      <c r="A312" s="150">
        <v>306</v>
      </c>
      <c r="B312" s="130" t="str">
        <f t="shared" si="32"/>
        <v/>
      </c>
      <c r="C312" s="131">
        <f t="shared" si="33"/>
        <v>3</v>
      </c>
      <c r="D312" s="96"/>
      <c r="E312" s="132" t="str">
        <f t="shared" si="34"/>
        <v/>
      </c>
      <c r="F312" s="141">
        <f t="shared" si="35"/>
        <v>0</v>
      </c>
      <c r="G312" s="152"/>
      <c r="H312" s="152"/>
      <c r="I312" s="154"/>
      <c r="J312" s="152"/>
      <c r="K312" s="152"/>
      <c r="L312" s="152"/>
      <c r="M312" s="152"/>
      <c r="N312" s="134" t="str">
        <f>IFERROR(IF(VLOOKUP(A312,Weightings!A:Y,25,FALSE)=0,"",VLOOKUP(A312,Weightings!A:Y,25,FALSE)),"")</f>
        <v/>
      </c>
      <c r="O312" s="134" t="str">
        <f>IFERROR(VLOOKUP(AH312,detail_maturity_score,3,FALSE)*VLOOKUP(A312,Weightings!A:Y,23,FALSE),"")</f>
        <v/>
      </c>
      <c r="P312" s="135"/>
      <c r="Q312" s="135"/>
      <c r="R312" s="131"/>
      <c r="S312" s="131"/>
      <c r="T312" s="131"/>
      <c r="U312" s="131"/>
      <c r="V312" s="131"/>
      <c r="W312" s="131"/>
      <c r="X312" s="131"/>
      <c r="Y312" s="131"/>
      <c r="Z312" s="136"/>
      <c r="AA312" s="131"/>
      <c r="AB312" s="131"/>
      <c r="AC312" s="137"/>
      <c r="AD312" s="138">
        <f t="shared" si="36"/>
        <v>0</v>
      </c>
      <c r="AE312" s="138">
        <f t="shared" si="37"/>
        <v>0</v>
      </c>
      <c r="AF312" s="138" t="str">
        <f t="shared" si="38"/>
        <v>D</v>
      </c>
      <c r="AG312" s="139">
        <f t="shared" si="39"/>
        <v>3</v>
      </c>
      <c r="AH312" s="139">
        <v>1</v>
      </c>
      <c r="AI312" s="142"/>
    </row>
    <row r="313" spans="1:35" s="140" customFormat="1" ht="3" hidden="1" customHeight="1" x14ac:dyDescent="0.35">
      <c r="A313" s="150">
        <v>307</v>
      </c>
      <c r="B313" s="130" t="str">
        <f t="shared" si="32"/>
        <v/>
      </c>
      <c r="C313" s="131">
        <f t="shared" si="33"/>
        <v>3</v>
      </c>
      <c r="D313" s="96"/>
      <c r="E313" s="132" t="str">
        <f t="shared" si="34"/>
        <v/>
      </c>
      <c r="F313" s="141">
        <f t="shared" si="35"/>
        <v>0</v>
      </c>
      <c r="G313" s="152"/>
      <c r="H313" s="152"/>
      <c r="I313" s="154"/>
      <c r="J313" s="152"/>
      <c r="K313" s="152"/>
      <c r="L313" s="152"/>
      <c r="M313" s="152"/>
      <c r="N313" s="134" t="str">
        <f>IFERROR(IF(VLOOKUP(A313,Weightings!A:Y,25,FALSE)=0,"",VLOOKUP(A313,Weightings!A:Y,25,FALSE)),"")</f>
        <v/>
      </c>
      <c r="O313" s="134" t="str">
        <f>IFERROR(VLOOKUP(AH313,detail_maturity_score,3,FALSE)*VLOOKUP(A313,Weightings!A:Y,23,FALSE),"")</f>
        <v/>
      </c>
      <c r="P313" s="135"/>
      <c r="Q313" s="135"/>
      <c r="R313" s="131"/>
      <c r="S313" s="131"/>
      <c r="T313" s="131"/>
      <c r="U313" s="131"/>
      <c r="V313" s="131"/>
      <c r="W313" s="131"/>
      <c r="X313" s="131"/>
      <c r="Y313" s="131"/>
      <c r="Z313" s="136"/>
      <c r="AA313" s="131"/>
      <c r="AB313" s="131"/>
      <c r="AC313" s="137"/>
      <c r="AD313" s="138">
        <f t="shared" si="36"/>
        <v>0</v>
      </c>
      <c r="AE313" s="138">
        <f t="shared" si="37"/>
        <v>0</v>
      </c>
      <c r="AF313" s="138" t="str">
        <f t="shared" si="38"/>
        <v>D</v>
      </c>
      <c r="AG313" s="139">
        <f t="shared" si="39"/>
        <v>3</v>
      </c>
      <c r="AH313" s="139">
        <v>1</v>
      </c>
      <c r="AI313" s="142"/>
    </row>
    <row r="314" spans="1:35" s="140" customFormat="1" ht="3" hidden="1" customHeight="1" x14ac:dyDescent="0.35">
      <c r="A314" s="150">
        <v>308</v>
      </c>
      <c r="B314" s="130" t="str">
        <f t="shared" si="32"/>
        <v/>
      </c>
      <c r="C314" s="131">
        <f t="shared" si="33"/>
        <v>3</v>
      </c>
      <c r="D314" s="96"/>
      <c r="E314" s="132" t="str">
        <f t="shared" si="34"/>
        <v/>
      </c>
      <c r="F314" s="141">
        <f t="shared" si="35"/>
        <v>0</v>
      </c>
      <c r="G314" s="152"/>
      <c r="H314" s="152"/>
      <c r="I314" s="154"/>
      <c r="J314" s="152"/>
      <c r="K314" s="152"/>
      <c r="L314" s="152"/>
      <c r="M314" s="152"/>
      <c r="N314" s="134" t="str">
        <f>IFERROR(IF(VLOOKUP(A314,Weightings!A:Y,25,FALSE)=0,"",VLOOKUP(A314,Weightings!A:Y,25,FALSE)),"")</f>
        <v/>
      </c>
      <c r="O314" s="134" t="str">
        <f>IFERROR(VLOOKUP(AH314,detail_maturity_score,3,FALSE)*VLOOKUP(A314,Weightings!A:Y,23,FALSE),"")</f>
        <v/>
      </c>
      <c r="P314" s="135"/>
      <c r="Q314" s="135"/>
      <c r="R314" s="131"/>
      <c r="S314" s="131"/>
      <c r="T314" s="131"/>
      <c r="U314" s="131"/>
      <c r="V314" s="131"/>
      <c r="W314" s="131"/>
      <c r="X314" s="131"/>
      <c r="Y314" s="131"/>
      <c r="Z314" s="136"/>
      <c r="AA314" s="131"/>
      <c r="AB314" s="131"/>
      <c r="AC314" s="137"/>
      <c r="AD314" s="138">
        <f t="shared" si="36"/>
        <v>0</v>
      </c>
      <c r="AE314" s="138">
        <f t="shared" si="37"/>
        <v>0</v>
      </c>
      <c r="AF314" s="138" t="str">
        <f t="shared" si="38"/>
        <v>D</v>
      </c>
      <c r="AG314" s="139">
        <f t="shared" si="39"/>
        <v>3</v>
      </c>
      <c r="AH314" s="139">
        <v>1</v>
      </c>
      <c r="AI314" s="142"/>
    </row>
    <row r="315" spans="1:35" s="140" customFormat="1" ht="3" hidden="1" customHeight="1" x14ac:dyDescent="0.35">
      <c r="A315" s="150">
        <v>309</v>
      </c>
      <c r="B315" s="130" t="str">
        <f t="shared" si="32"/>
        <v/>
      </c>
      <c r="C315" s="131">
        <f t="shared" si="33"/>
        <v>3</v>
      </c>
      <c r="D315" s="96"/>
      <c r="E315" s="132" t="str">
        <f t="shared" si="34"/>
        <v/>
      </c>
      <c r="F315" s="153">
        <f t="shared" si="35"/>
        <v>0</v>
      </c>
      <c r="G315" s="152"/>
      <c r="H315" s="152"/>
      <c r="I315" s="154"/>
      <c r="J315" s="152"/>
      <c r="K315" s="152"/>
      <c r="L315" s="152"/>
      <c r="M315" s="152"/>
      <c r="N315" s="134" t="str">
        <f>IFERROR(IF(VLOOKUP(A315,Weightings!A:Y,25,FALSE)=0,"",VLOOKUP(A315,Weightings!A:Y,25,FALSE)),"")</f>
        <v/>
      </c>
      <c r="O315" s="134" t="str">
        <f>IFERROR(VLOOKUP(AH315,detail_maturity_score,3,FALSE)*VLOOKUP(A315,Weightings!A:Y,23,FALSE),"")</f>
        <v/>
      </c>
      <c r="P315" s="135"/>
      <c r="Q315" s="135"/>
      <c r="R315" s="131"/>
      <c r="S315" s="131"/>
      <c r="T315" s="131"/>
      <c r="U315" s="131"/>
      <c r="V315" s="131"/>
      <c r="W315" s="131"/>
      <c r="X315" s="131"/>
      <c r="Y315" s="131"/>
      <c r="Z315" s="136"/>
      <c r="AA315" s="131"/>
      <c r="AB315" s="131"/>
      <c r="AC315" s="137"/>
      <c r="AD315" s="138">
        <f t="shared" si="36"/>
        <v>0</v>
      </c>
      <c r="AE315" s="138">
        <f t="shared" si="37"/>
        <v>0</v>
      </c>
      <c r="AF315" s="138" t="str">
        <f t="shared" si="38"/>
        <v>D</v>
      </c>
      <c r="AG315" s="139">
        <f t="shared" si="39"/>
        <v>3</v>
      </c>
      <c r="AH315" s="139">
        <v>1</v>
      </c>
      <c r="AI315" s="142"/>
    </row>
    <row r="316" spans="1:35" s="140" customFormat="1" ht="3" hidden="1" customHeight="1" x14ac:dyDescent="0.35">
      <c r="A316" s="150">
        <v>310</v>
      </c>
      <c r="B316" s="130" t="str">
        <f t="shared" si="32"/>
        <v/>
      </c>
      <c r="C316" s="131">
        <f t="shared" si="33"/>
        <v>3</v>
      </c>
      <c r="D316" s="96"/>
      <c r="E316" s="132" t="str">
        <f t="shared" si="34"/>
        <v/>
      </c>
      <c r="F316" s="133">
        <f t="shared" si="35"/>
        <v>0</v>
      </c>
      <c r="G316" s="152"/>
      <c r="H316" s="152"/>
      <c r="I316" s="152"/>
      <c r="J316" s="152"/>
      <c r="K316" s="152"/>
      <c r="L316" s="152"/>
      <c r="M316" s="152"/>
      <c r="N316" s="134" t="str">
        <f>IFERROR(IF(VLOOKUP(A316,Weightings!A:Y,25,FALSE)=0,"",VLOOKUP(A316,Weightings!A:Y,25,FALSE)),"")</f>
        <v/>
      </c>
      <c r="O316" s="134" t="str">
        <f>IFERROR(VLOOKUP(AH316,detail_maturity_score,3,FALSE)*VLOOKUP(A316,Weightings!A:Y,23,FALSE),"")</f>
        <v/>
      </c>
      <c r="P316" s="135"/>
      <c r="Q316" s="135"/>
      <c r="R316" s="131"/>
      <c r="S316" s="131"/>
      <c r="T316" s="131"/>
      <c r="U316" s="131"/>
      <c r="V316" s="131"/>
      <c r="W316" s="131"/>
      <c r="X316" s="131"/>
      <c r="Y316" s="131"/>
      <c r="Z316" s="136"/>
      <c r="AA316" s="131"/>
      <c r="AB316" s="131"/>
      <c r="AC316" s="137"/>
      <c r="AD316" s="138">
        <f t="shared" si="36"/>
        <v>0</v>
      </c>
      <c r="AE316" s="138">
        <f t="shared" si="37"/>
        <v>0</v>
      </c>
      <c r="AF316" s="138" t="str">
        <f t="shared" si="38"/>
        <v>D</v>
      </c>
      <c r="AG316" s="139">
        <f t="shared" si="39"/>
        <v>3</v>
      </c>
      <c r="AH316"/>
      <c r="AI316" s="142"/>
    </row>
    <row r="317" spans="1:35" s="140" customFormat="1" ht="3" hidden="1" customHeight="1" x14ac:dyDescent="0.35">
      <c r="A317" s="150">
        <v>311</v>
      </c>
      <c r="B317" s="130" t="str">
        <f t="shared" si="32"/>
        <v/>
      </c>
      <c r="C317" s="131">
        <f t="shared" si="33"/>
        <v>3</v>
      </c>
      <c r="D317" s="96"/>
      <c r="E317" s="132" t="str">
        <f t="shared" si="34"/>
        <v/>
      </c>
      <c r="F317" s="141">
        <f t="shared" si="35"/>
        <v>0</v>
      </c>
      <c r="G317" s="152"/>
      <c r="H317" s="152"/>
      <c r="I317" s="154"/>
      <c r="J317" s="152"/>
      <c r="K317" s="152"/>
      <c r="L317" s="152"/>
      <c r="M317" s="152"/>
      <c r="N317" s="134" t="str">
        <f>IFERROR(IF(VLOOKUP(A317,Weightings!A:Y,25,FALSE)=0,"",VLOOKUP(A317,Weightings!A:Y,25,FALSE)),"")</f>
        <v/>
      </c>
      <c r="O317" s="134" t="str">
        <f>IFERROR(VLOOKUP(AH317,detail_maturity_score,3,FALSE)*VLOOKUP(A317,Weightings!A:Y,23,FALSE),"")</f>
        <v/>
      </c>
      <c r="P317" s="135"/>
      <c r="Q317" s="135"/>
      <c r="R317" s="131"/>
      <c r="S317" s="131"/>
      <c r="T317" s="131"/>
      <c r="U317" s="131"/>
      <c r="V317" s="131"/>
      <c r="W317" s="131"/>
      <c r="X317" s="131"/>
      <c r="Y317" s="131"/>
      <c r="Z317" s="136"/>
      <c r="AA317" s="131"/>
      <c r="AB317" s="131"/>
      <c r="AC317" s="137"/>
      <c r="AD317" s="138">
        <f t="shared" si="36"/>
        <v>0</v>
      </c>
      <c r="AE317" s="138">
        <f t="shared" si="37"/>
        <v>0</v>
      </c>
      <c r="AF317" s="138" t="str">
        <f t="shared" si="38"/>
        <v>D</v>
      </c>
      <c r="AG317" s="139">
        <f t="shared" si="39"/>
        <v>3</v>
      </c>
      <c r="AH317" s="139">
        <v>1</v>
      </c>
      <c r="AI317" s="142"/>
    </row>
    <row r="318" spans="1:35" s="140" customFormat="1" ht="3" hidden="1" customHeight="1" x14ac:dyDescent="0.35">
      <c r="A318" s="150">
        <v>312</v>
      </c>
      <c r="B318" s="130" t="str">
        <f t="shared" si="32"/>
        <v/>
      </c>
      <c r="C318" s="131">
        <f t="shared" si="33"/>
        <v>3</v>
      </c>
      <c r="D318" s="96"/>
      <c r="E318" s="132" t="str">
        <f t="shared" si="34"/>
        <v/>
      </c>
      <c r="F318" s="141">
        <f t="shared" si="35"/>
        <v>0</v>
      </c>
      <c r="G318" s="152"/>
      <c r="H318" s="152"/>
      <c r="I318" s="154"/>
      <c r="J318" s="152"/>
      <c r="K318" s="152"/>
      <c r="L318" s="152"/>
      <c r="M318" s="152"/>
      <c r="N318" s="134" t="str">
        <f>IFERROR(IF(VLOOKUP(A318,Weightings!A:Y,25,FALSE)=0,"",VLOOKUP(A318,Weightings!A:Y,25,FALSE)),"")</f>
        <v/>
      </c>
      <c r="O318" s="134" t="str">
        <f>IFERROR(VLOOKUP(AH318,detail_maturity_score,3,FALSE)*VLOOKUP(A318,Weightings!A:Y,23,FALSE),"")</f>
        <v/>
      </c>
      <c r="P318" s="135"/>
      <c r="Q318" s="135"/>
      <c r="R318" s="131"/>
      <c r="S318" s="131"/>
      <c r="T318" s="131"/>
      <c r="U318" s="131"/>
      <c r="V318" s="131"/>
      <c r="W318" s="131"/>
      <c r="X318" s="131"/>
      <c r="Y318" s="131"/>
      <c r="Z318" s="136"/>
      <c r="AA318" s="131"/>
      <c r="AB318" s="131"/>
      <c r="AC318" s="137"/>
      <c r="AD318" s="138">
        <f t="shared" si="36"/>
        <v>0</v>
      </c>
      <c r="AE318" s="138">
        <f t="shared" si="37"/>
        <v>0</v>
      </c>
      <c r="AF318" s="138" t="str">
        <f t="shared" si="38"/>
        <v>D</v>
      </c>
      <c r="AG318" s="139">
        <f t="shared" si="39"/>
        <v>3</v>
      </c>
      <c r="AH318" s="139">
        <v>1</v>
      </c>
      <c r="AI318" s="142"/>
    </row>
    <row r="319" spans="1:35" s="140" customFormat="1" ht="3" hidden="1" customHeight="1" x14ac:dyDescent="0.35">
      <c r="A319" s="150">
        <v>313</v>
      </c>
      <c r="B319" s="130" t="str">
        <f t="shared" si="32"/>
        <v/>
      </c>
      <c r="C319" s="131">
        <f t="shared" si="33"/>
        <v>3</v>
      </c>
      <c r="D319" s="96"/>
      <c r="E319" s="132" t="str">
        <f t="shared" si="34"/>
        <v/>
      </c>
      <c r="F319" s="141">
        <f t="shared" si="35"/>
        <v>0</v>
      </c>
      <c r="G319" s="152"/>
      <c r="H319" s="152"/>
      <c r="I319" s="154"/>
      <c r="J319" s="152"/>
      <c r="K319" s="152"/>
      <c r="L319" s="152"/>
      <c r="M319" s="152"/>
      <c r="N319" s="134" t="str">
        <f>IFERROR(IF(VLOOKUP(A319,Weightings!A:Y,25,FALSE)=0,"",VLOOKUP(A319,Weightings!A:Y,25,FALSE)),"")</f>
        <v/>
      </c>
      <c r="O319" s="134" t="str">
        <f>IFERROR(VLOOKUP(AH319,detail_maturity_score,3,FALSE)*VLOOKUP(A319,Weightings!A:Y,23,FALSE),"")</f>
        <v/>
      </c>
      <c r="P319" s="135"/>
      <c r="Q319" s="135"/>
      <c r="R319" s="131"/>
      <c r="S319" s="131"/>
      <c r="T319" s="131"/>
      <c r="U319" s="131"/>
      <c r="V319" s="131"/>
      <c r="W319" s="131"/>
      <c r="X319" s="131"/>
      <c r="Y319" s="131"/>
      <c r="Z319" s="136"/>
      <c r="AA319" s="131"/>
      <c r="AB319" s="131"/>
      <c r="AC319" s="137"/>
      <c r="AD319" s="138">
        <f t="shared" si="36"/>
        <v>0</v>
      </c>
      <c r="AE319" s="138">
        <f t="shared" si="37"/>
        <v>0</v>
      </c>
      <c r="AF319" s="138" t="str">
        <f t="shared" si="38"/>
        <v>D</v>
      </c>
      <c r="AG319" s="139">
        <f t="shared" si="39"/>
        <v>3</v>
      </c>
      <c r="AH319" s="139">
        <v>1</v>
      </c>
      <c r="AI319" s="142"/>
    </row>
    <row r="320" spans="1:35" s="140" customFormat="1" ht="3" hidden="1" customHeight="1" x14ac:dyDescent="0.35">
      <c r="A320" s="150">
        <v>314</v>
      </c>
      <c r="B320" s="130" t="str">
        <f t="shared" si="32"/>
        <v/>
      </c>
      <c r="C320" s="131">
        <f t="shared" si="33"/>
        <v>3</v>
      </c>
      <c r="D320" s="96"/>
      <c r="E320" s="132" t="str">
        <f t="shared" si="34"/>
        <v/>
      </c>
      <c r="F320" s="141">
        <f t="shared" si="35"/>
        <v>0</v>
      </c>
      <c r="G320" s="152"/>
      <c r="H320" s="152"/>
      <c r="I320" s="154"/>
      <c r="J320" s="152"/>
      <c r="K320" s="152"/>
      <c r="L320" s="152"/>
      <c r="M320" s="152"/>
      <c r="N320" s="134" t="str">
        <f>IFERROR(IF(VLOOKUP(A320,Weightings!A:Y,25,FALSE)=0,"",VLOOKUP(A320,Weightings!A:Y,25,FALSE)),"")</f>
        <v/>
      </c>
      <c r="O320" s="134" t="str">
        <f>IFERROR(VLOOKUP(AH320,detail_maturity_score,3,FALSE)*VLOOKUP(A320,Weightings!A:Y,23,FALSE),"")</f>
        <v/>
      </c>
      <c r="P320" s="135"/>
      <c r="Q320" s="135"/>
      <c r="R320" s="131"/>
      <c r="S320" s="131"/>
      <c r="T320" s="131"/>
      <c r="U320" s="131"/>
      <c r="V320" s="131"/>
      <c r="W320" s="131"/>
      <c r="X320" s="131"/>
      <c r="Y320" s="131"/>
      <c r="Z320" s="136"/>
      <c r="AA320" s="131"/>
      <c r="AB320" s="131"/>
      <c r="AC320" s="137"/>
      <c r="AD320" s="138">
        <f t="shared" si="36"/>
        <v>0</v>
      </c>
      <c r="AE320" s="138">
        <f t="shared" si="37"/>
        <v>0</v>
      </c>
      <c r="AF320" s="138" t="str">
        <f t="shared" si="38"/>
        <v>D</v>
      </c>
      <c r="AG320" s="139">
        <f t="shared" si="39"/>
        <v>3</v>
      </c>
      <c r="AH320" s="139">
        <v>1</v>
      </c>
      <c r="AI320" s="142"/>
    </row>
    <row r="321" spans="1:35" s="140" customFormat="1" ht="3" hidden="1" customHeight="1" x14ac:dyDescent="0.35">
      <c r="A321" s="150">
        <v>315</v>
      </c>
      <c r="B321" s="130" t="str">
        <f t="shared" si="32"/>
        <v/>
      </c>
      <c r="C321" s="131">
        <f t="shared" si="33"/>
        <v>3</v>
      </c>
      <c r="D321" s="96"/>
      <c r="E321" s="132" t="str">
        <f t="shared" si="34"/>
        <v/>
      </c>
      <c r="F321" s="141">
        <f t="shared" si="35"/>
        <v>0</v>
      </c>
      <c r="G321" s="152"/>
      <c r="H321" s="152"/>
      <c r="I321" s="154"/>
      <c r="J321" s="152"/>
      <c r="K321" s="152"/>
      <c r="L321" s="152"/>
      <c r="M321" s="152"/>
      <c r="N321" s="134" t="str">
        <f>IFERROR(IF(VLOOKUP(A321,Weightings!A:Y,25,FALSE)=0,"",VLOOKUP(A321,Weightings!A:Y,25,FALSE)),"")</f>
        <v/>
      </c>
      <c r="O321" s="134" t="str">
        <f>IFERROR(VLOOKUP(AH321,detail_maturity_score,3,FALSE)*VLOOKUP(A321,Weightings!A:Y,23,FALSE),"")</f>
        <v/>
      </c>
      <c r="P321" s="135"/>
      <c r="Q321" s="135"/>
      <c r="R321" s="131"/>
      <c r="S321" s="131"/>
      <c r="T321" s="131"/>
      <c r="U321" s="131"/>
      <c r="V321" s="131"/>
      <c r="W321" s="131"/>
      <c r="X321" s="131"/>
      <c r="Y321" s="131"/>
      <c r="Z321" s="136"/>
      <c r="AA321" s="131"/>
      <c r="AB321" s="131"/>
      <c r="AC321" s="137"/>
      <c r="AD321" s="138">
        <f t="shared" si="36"/>
        <v>0</v>
      </c>
      <c r="AE321" s="138">
        <f t="shared" si="37"/>
        <v>0</v>
      </c>
      <c r="AF321" s="138" t="str">
        <f t="shared" si="38"/>
        <v>D</v>
      </c>
      <c r="AG321" s="139">
        <f t="shared" si="39"/>
        <v>3</v>
      </c>
      <c r="AH321" s="139">
        <v>1</v>
      </c>
      <c r="AI321" s="142"/>
    </row>
    <row r="322" spans="1:35" s="140" customFormat="1" ht="3" hidden="1" customHeight="1" x14ac:dyDescent="0.35">
      <c r="A322" s="150">
        <v>316</v>
      </c>
      <c r="B322" s="130" t="str">
        <f t="shared" si="32"/>
        <v/>
      </c>
      <c r="C322" s="131">
        <f t="shared" si="33"/>
        <v>3</v>
      </c>
      <c r="D322" s="96"/>
      <c r="E322" s="132" t="str">
        <f t="shared" si="34"/>
        <v/>
      </c>
      <c r="F322" s="141">
        <f t="shared" si="35"/>
        <v>0</v>
      </c>
      <c r="G322" s="152"/>
      <c r="H322" s="152"/>
      <c r="I322" s="154"/>
      <c r="J322" s="152"/>
      <c r="K322" s="152"/>
      <c r="L322" s="152"/>
      <c r="M322" s="152"/>
      <c r="N322" s="134" t="str">
        <f>IFERROR(IF(VLOOKUP(A322,Weightings!A:Y,25,FALSE)=0,"",VLOOKUP(A322,Weightings!A:Y,25,FALSE)),"")</f>
        <v/>
      </c>
      <c r="O322" s="134" t="str">
        <f>IFERROR(VLOOKUP(AH322,detail_maturity_score,3,FALSE)*VLOOKUP(A322,Weightings!A:Y,23,FALSE),"")</f>
        <v/>
      </c>
      <c r="P322" s="135"/>
      <c r="Q322" s="135"/>
      <c r="R322" s="131"/>
      <c r="S322" s="131"/>
      <c r="T322" s="131"/>
      <c r="U322" s="131"/>
      <c r="V322" s="131"/>
      <c r="W322" s="131"/>
      <c r="X322" s="131"/>
      <c r="Y322" s="131"/>
      <c r="Z322" s="136"/>
      <c r="AA322" s="131"/>
      <c r="AB322" s="131"/>
      <c r="AC322" s="137"/>
      <c r="AD322" s="138">
        <f t="shared" si="36"/>
        <v>0</v>
      </c>
      <c r="AE322" s="138">
        <f t="shared" si="37"/>
        <v>0</v>
      </c>
      <c r="AF322" s="138" t="str">
        <f t="shared" si="38"/>
        <v>D</v>
      </c>
      <c r="AG322" s="139">
        <f t="shared" si="39"/>
        <v>3</v>
      </c>
      <c r="AH322" s="139">
        <v>1</v>
      </c>
      <c r="AI322" s="142"/>
    </row>
    <row r="323" spans="1:35" s="140" customFormat="1" ht="3" hidden="1" customHeight="1" x14ac:dyDescent="0.35">
      <c r="A323" s="150">
        <v>317</v>
      </c>
      <c r="B323" s="130" t="str">
        <f t="shared" si="32"/>
        <v/>
      </c>
      <c r="C323" s="131">
        <f t="shared" si="33"/>
        <v>3</v>
      </c>
      <c r="D323" s="96"/>
      <c r="E323" s="132" t="str">
        <f t="shared" si="34"/>
        <v/>
      </c>
      <c r="F323" s="141">
        <f t="shared" si="35"/>
        <v>0</v>
      </c>
      <c r="G323" s="152"/>
      <c r="H323" s="152"/>
      <c r="I323" s="154"/>
      <c r="J323" s="152"/>
      <c r="K323" s="152"/>
      <c r="L323" s="152"/>
      <c r="M323" s="152"/>
      <c r="N323" s="134" t="str">
        <f>IFERROR(IF(VLOOKUP(A323,Weightings!A:Y,25,FALSE)=0,"",VLOOKUP(A323,Weightings!A:Y,25,FALSE)),"")</f>
        <v/>
      </c>
      <c r="O323" s="134" t="str">
        <f>IFERROR(VLOOKUP(AH323,detail_maturity_score,3,FALSE)*VLOOKUP(A323,Weightings!A:Y,23,FALSE),"")</f>
        <v/>
      </c>
      <c r="P323" s="135"/>
      <c r="Q323" s="135"/>
      <c r="R323" s="131"/>
      <c r="S323" s="131"/>
      <c r="T323" s="131"/>
      <c r="U323" s="131"/>
      <c r="V323" s="131"/>
      <c r="W323" s="131"/>
      <c r="X323" s="131"/>
      <c r="Y323" s="131"/>
      <c r="Z323" s="136"/>
      <c r="AA323" s="131"/>
      <c r="AB323" s="131"/>
      <c r="AC323" s="137"/>
      <c r="AD323" s="138">
        <f t="shared" si="36"/>
        <v>0</v>
      </c>
      <c r="AE323" s="138">
        <f t="shared" si="37"/>
        <v>0</v>
      </c>
      <c r="AF323" s="138" t="str">
        <f t="shared" si="38"/>
        <v>D</v>
      </c>
      <c r="AG323" s="139">
        <f t="shared" si="39"/>
        <v>3</v>
      </c>
      <c r="AH323" s="139">
        <v>1</v>
      </c>
      <c r="AI323" s="142"/>
    </row>
    <row r="324" spans="1:35" s="140" customFormat="1" ht="3" hidden="1" customHeight="1" x14ac:dyDescent="0.35">
      <c r="A324" s="150">
        <v>318</v>
      </c>
      <c r="B324" s="130" t="str">
        <f t="shared" si="32"/>
        <v/>
      </c>
      <c r="C324" s="131">
        <f t="shared" si="33"/>
        <v>3</v>
      </c>
      <c r="D324" s="96"/>
      <c r="E324" s="132" t="str">
        <f t="shared" si="34"/>
        <v/>
      </c>
      <c r="F324" s="141">
        <f t="shared" si="35"/>
        <v>0</v>
      </c>
      <c r="G324" s="152"/>
      <c r="H324" s="152"/>
      <c r="I324" s="154"/>
      <c r="J324" s="152"/>
      <c r="K324" s="152"/>
      <c r="L324" s="152"/>
      <c r="M324" s="152"/>
      <c r="N324" s="134" t="str">
        <f>IFERROR(IF(VLOOKUP(A324,Weightings!A:Y,25,FALSE)=0,"",VLOOKUP(A324,Weightings!A:Y,25,FALSE)),"")</f>
        <v/>
      </c>
      <c r="O324" s="134" t="str">
        <f>IFERROR(VLOOKUP(AH324,detail_maturity_score,3,FALSE)*VLOOKUP(A324,Weightings!A:Y,23,FALSE),"")</f>
        <v/>
      </c>
      <c r="P324" s="135"/>
      <c r="Q324" s="135"/>
      <c r="R324" s="131"/>
      <c r="S324" s="131"/>
      <c r="T324" s="131"/>
      <c r="U324" s="131"/>
      <c r="V324" s="131"/>
      <c r="W324" s="131"/>
      <c r="X324" s="131"/>
      <c r="Y324" s="131"/>
      <c r="Z324" s="136"/>
      <c r="AA324" s="131"/>
      <c r="AB324" s="131"/>
      <c r="AC324" s="137"/>
      <c r="AD324" s="138">
        <f t="shared" si="36"/>
        <v>0</v>
      </c>
      <c r="AE324" s="138">
        <f t="shared" si="37"/>
        <v>0</v>
      </c>
      <c r="AF324" s="138" t="str">
        <f t="shared" si="38"/>
        <v>D</v>
      </c>
      <c r="AG324" s="139">
        <f t="shared" si="39"/>
        <v>3</v>
      </c>
      <c r="AH324" s="139">
        <v>1</v>
      </c>
      <c r="AI324" s="142"/>
    </row>
    <row r="325" spans="1:35" s="140" customFormat="1" ht="3" hidden="1" customHeight="1" x14ac:dyDescent="0.35">
      <c r="A325" s="150">
        <v>319</v>
      </c>
      <c r="B325" s="130" t="str">
        <f t="shared" si="32"/>
        <v/>
      </c>
      <c r="C325" s="131">
        <f t="shared" si="33"/>
        <v>3</v>
      </c>
      <c r="D325" s="96"/>
      <c r="E325" s="132" t="str">
        <f t="shared" si="34"/>
        <v/>
      </c>
      <c r="F325" s="141">
        <f t="shared" si="35"/>
        <v>0</v>
      </c>
      <c r="G325" s="152"/>
      <c r="H325" s="152"/>
      <c r="I325" s="154"/>
      <c r="J325" s="152"/>
      <c r="K325" s="152"/>
      <c r="L325" s="152"/>
      <c r="M325" s="152"/>
      <c r="N325" s="134" t="str">
        <f>IFERROR(IF(VLOOKUP(A325,Weightings!A:Y,25,FALSE)=0,"",VLOOKUP(A325,Weightings!A:Y,25,FALSE)),"")</f>
        <v/>
      </c>
      <c r="O325" s="134" t="str">
        <f>IFERROR(VLOOKUP(AH325,detail_maturity_score,3,FALSE)*VLOOKUP(A325,Weightings!A:Y,23,FALSE),"")</f>
        <v/>
      </c>
      <c r="P325" s="135"/>
      <c r="Q325" s="135"/>
      <c r="R325" s="131"/>
      <c r="S325" s="131"/>
      <c r="T325" s="131"/>
      <c r="U325" s="131"/>
      <c r="V325" s="131"/>
      <c r="W325" s="131"/>
      <c r="X325" s="131"/>
      <c r="Y325" s="131"/>
      <c r="Z325" s="136"/>
      <c r="AA325" s="131"/>
      <c r="AB325" s="131"/>
      <c r="AC325" s="137"/>
      <c r="AD325" s="138">
        <f t="shared" si="36"/>
        <v>0</v>
      </c>
      <c r="AE325" s="138">
        <f t="shared" si="37"/>
        <v>0</v>
      </c>
      <c r="AF325" s="138" t="str">
        <f t="shared" si="38"/>
        <v>D</v>
      </c>
      <c r="AG325" s="139">
        <f t="shared" si="39"/>
        <v>3</v>
      </c>
      <c r="AH325" s="139">
        <v>1</v>
      </c>
      <c r="AI325" s="142"/>
    </row>
    <row r="326" spans="1:35" s="140" customFormat="1" ht="3" hidden="1" customHeight="1" x14ac:dyDescent="0.35">
      <c r="A326" s="150">
        <v>320</v>
      </c>
      <c r="B326" s="130" t="str">
        <f t="shared" si="32"/>
        <v/>
      </c>
      <c r="C326" s="131">
        <f t="shared" si="33"/>
        <v>3</v>
      </c>
      <c r="D326" s="96"/>
      <c r="E326" s="132" t="str">
        <f t="shared" si="34"/>
        <v/>
      </c>
      <c r="F326" s="133">
        <f t="shared" si="35"/>
        <v>0</v>
      </c>
      <c r="G326" s="152"/>
      <c r="H326" s="152"/>
      <c r="I326" s="152"/>
      <c r="J326" s="152"/>
      <c r="K326" s="152"/>
      <c r="L326" s="152"/>
      <c r="M326" s="152"/>
      <c r="N326" s="134" t="str">
        <f>IFERROR(IF(VLOOKUP(A326,Weightings!A:Y,25,FALSE)=0,"",VLOOKUP(A326,Weightings!A:Y,25,FALSE)),"")</f>
        <v/>
      </c>
      <c r="O326" s="134" t="str">
        <f>IFERROR(VLOOKUP(AH326,detail_maturity_score,3,FALSE)*VLOOKUP(A326,Weightings!A:Y,23,FALSE),"")</f>
        <v/>
      </c>
      <c r="P326" s="135"/>
      <c r="Q326" s="135"/>
      <c r="R326" s="131"/>
      <c r="S326" s="131"/>
      <c r="T326" s="131"/>
      <c r="U326" s="131"/>
      <c r="V326" s="131"/>
      <c r="W326" s="131"/>
      <c r="X326" s="131"/>
      <c r="Y326" s="131"/>
      <c r="Z326" s="136"/>
      <c r="AA326" s="131"/>
      <c r="AB326" s="131"/>
      <c r="AC326" s="137"/>
      <c r="AD326" s="138">
        <f t="shared" si="36"/>
        <v>0</v>
      </c>
      <c r="AE326" s="138">
        <f t="shared" si="37"/>
        <v>0</v>
      </c>
      <c r="AF326" s="138" t="str">
        <f t="shared" si="38"/>
        <v>D</v>
      </c>
      <c r="AG326" s="139">
        <f t="shared" si="39"/>
        <v>3</v>
      </c>
      <c r="AH326"/>
      <c r="AI326" s="142"/>
    </row>
    <row r="327" spans="1:35" s="140" customFormat="1" ht="3" hidden="1" customHeight="1" x14ac:dyDescent="0.35">
      <c r="A327" s="150">
        <v>321</v>
      </c>
      <c r="B327" s="130" t="str">
        <f t="shared" si="32"/>
        <v/>
      </c>
      <c r="C327" s="131">
        <f t="shared" si="33"/>
        <v>3</v>
      </c>
      <c r="D327" s="96"/>
      <c r="E327" s="132" t="str">
        <f t="shared" si="34"/>
        <v/>
      </c>
      <c r="F327" s="141">
        <f t="shared" si="35"/>
        <v>0</v>
      </c>
      <c r="G327" s="152"/>
      <c r="H327" s="152"/>
      <c r="I327" s="154"/>
      <c r="J327" s="152"/>
      <c r="K327" s="152"/>
      <c r="L327" s="152"/>
      <c r="M327" s="152"/>
      <c r="N327" s="134" t="str">
        <f>IFERROR(IF(VLOOKUP(A327,Weightings!A:Y,25,FALSE)=0,"",VLOOKUP(A327,Weightings!A:Y,25,FALSE)),"")</f>
        <v/>
      </c>
      <c r="O327" s="134" t="str">
        <f>IFERROR(VLOOKUP(AH327,detail_maturity_score,3,FALSE)*VLOOKUP(A327,Weightings!A:Y,23,FALSE),"")</f>
        <v/>
      </c>
      <c r="P327" s="135"/>
      <c r="Q327" s="135"/>
      <c r="R327" s="131"/>
      <c r="S327" s="131"/>
      <c r="T327" s="131"/>
      <c r="U327" s="131"/>
      <c r="V327" s="131"/>
      <c r="W327" s="131"/>
      <c r="X327" s="131"/>
      <c r="Y327" s="131"/>
      <c r="Z327" s="136"/>
      <c r="AA327" s="131"/>
      <c r="AB327" s="131"/>
      <c r="AC327" s="137"/>
      <c r="AD327" s="138">
        <f t="shared" si="36"/>
        <v>0</v>
      </c>
      <c r="AE327" s="138">
        <f t="shared" si="37"/>
        <v>0</v>
      </c>
      <c r="AF327" s="138" t="str">
        <f t="shared" si="38"/>
        <v>D</v>
      </c>
      <c r="AG327" s="139">
        <f t="shared" si="39"/>
        <v>3</v>
      </c>
      <c r="AH327" s="139">
        <v>1</v>
      </c>
      <c r="AI327" s="142"/>
    </row>
    <row r="328" spans="1:35" s="140" customFormat="1" ht="3" hidden="1" customHeight="1" x14ac:dyDescent="0.35">
      <c r="A328" s="150">
        <v>322</v>
      </c>
      <c r="B328" s="130" t="str">
        <f t="shared" ref="B328:B340" si="40">VLOOKUP(A328,contentrefmockup,2,FALSE)</f>
        <v/>
      </c>
      <c r="C328" s="131">
        <f t="shared" ref="C328:C340" si="41">VLOOKUP(A328,contentrefmockup,15,FALSE)</f>
        <v>3</v>
      </c>
      <c r="D328" s="96"/>
      <c r="E328" s="132" t="str">
        <f t="shared" ref="E328:E340" si="42">IF(C328=1,"Phase "&amp;B328,IF(C328=2,"Step "&amp;VLOOKUP(A328,contentrefmockup,4,FALSE),B328))</f>
        <v/>
      </c>
      <c r="F328" s="141">
        <f t="shared" ref="F328:F340" si="43">VLOOKUP(A328,contentrefmockup,7,FALSE)</f>
        <v>0</v>
      </c>
      <c r="G328" s="152"/>
      <c r="H328" s="152"/>
      <c r="I328" s="154"/>
      <c r="J328" s="152"/>
      <c r="K328" s="152"/>
      <c r="L328" s="152"/>
      <c r="M328" s="152"/>
      <c r="N328" s="134" t="str">
        <f>IFERROR(IF(VLOOKUP(A328,Weightings!A:Y,25,FALSE)=0,"",VLOOKUP(A328,Weightings!A:Y,25,FALSE)),"")</f>
        <v/>
      </c>
      <c r="O328" s="134" t="str">
        <f>IFERROR(VLOOKUP(AH328,detail_maturity_score,3,FALSE)*VLOOKUP(A328,Weightings!A:Y,23,FALSE),"")</f>
        <v/>
      </c>
      <c r="P328" s="135"/>
      <c r="Q328" s="135"/>
      <c r="R328" s="131"/>
      <c r="S328" s="131"/>
      <c r="T328" s="131"/>
      <c r="U328" s="131"/>
      <c r="V328" s="131"/>
      <c r="W328" s="131"/>
      <c r="X328" s="131"/>
      <c r="Y328" s="131"/>
      <c r="Z328" s="136"/>
      <c r="AA328" s="131"/>
      <c r="AB328" s="131"/>
      <c r="AC328" s="137"/>
      <c r="AD328" s="138">
        <f t="shared" ref="AD328:AD340" si="44">VLOOKUP($A328,contentrefmockup,26,FALSE)</f>
        <v>0</v>
      </c>
      <c r="AE328" s="138">
        <f t="shared" ref="AE328:AE340" si="45">VLOOKUP($A328,contentrefmockup,27,FALSE)</f>
        <v>0</v>
      </c>
      <c r="AF328" s="138" t="str">
        <f t="shared" ref="AF328:AF340" si="46">VLOOKUP($A328,contentrefmockup,28,FALSE)</f>
        <v>D</v>
      </c>
      <c r="AG328" s="139">
        <f t="shared" ref="AG328:AG340" si="47">IF(AD328="S",1,IF(AE328="I",2,IF(AF328="D",3,4)))</f>
        <v>3</v>
      </c>
      <c r="AH328" s="139">
        <v>1</v>
      </c>
      <c r="AI328" s="142"/>
    </row>
    <row r="329" spans="1:35" s="140" customFormat="1" ht="3" hidden="1" customHeight="1" x14ac:dyDescent="0.35">
      <c r="A329" s="150">
        <v>323</v>
      </c>
      <c r="B329" s="130" t="str">
        <f t="shared" si="40"/>
        <v/>
      </c>
      <c r="C329" s="131">
        <f t="shared" si="41"/>
        <v>3</v>
      </c>
      <c r="D329" s="96"/>
      <c r="E329" s="132" t="str">
        <f t="shared" si="42"/>
        <v/>
      </c>
      <c r="F329" s="141">
        <f t="shared" si="43"/>
        <v>0</v>
      </c>
      <c r="G329" s="152"/>
      <c r="H329" s="152"/>
      <c r="I329" s="154"/>
      <c r="J329" s="152"/>
      <c r="K329" s="152"/>
      <c r="L329" s="152"/>
      <c r="M329" s="152"/>
      <c r="N329" s="134" t="str">
        <f>IFERROR(IF(VLOOKUP(A329,Weightings!A:Y,25,FALSE)=0,"",VLOOKUP(A329,Weightings!A:Y,25,FALSE)),"")</f>
        <v/>
      </c>
      <c r="O329" s="134" t="str">
        <f>IFERROR(VLOOKUP(AH329,detail_maturity_score,3,FALSE)*VLOOKUP(A329,Weightings!A:Y,23,FALSE),"")</f>
        <v/>
      </c>
      <c r="P329" s="135"/>
      <c r="Q329" s="135"/>
      <c r="R329" s="131"/>
      <c r="S329" s="131"/>
      <c r="T329" s="131"/>
      <c r="U329" s="131"/>
      <c r="V329" s="131"/>
      <c r="W329" s="131"/>
      <c r="X329" s="131"/>
      <c r="Y329" s="131"/>
      <c r="Z329" s="136"/>
      <c r="AA329" s="131"/>
      <c r="AB329" s="131"/>
      <c r="AC329" s="137"/>
      <c r="AD329" s="138">
        <f t="shared" si="44"/>
        <v>0</v>
      </c>
      <c r="AE329" s="138">
        <f t="shared" si="45"/>
        <v>0</v>
      </c>
      <c r="AF329" s="138" t="str">
        <f t="shared" si="46"/>
        <v>D</v>
      </c>
      <c r="AG329" s="139">
        <f t="shared" si="47"/>
        <v>3</v>
      </c>
      <c r="AH329" s="139">
        <v>1</v>
      </c>
      <c r="AI329" s="142"/>
    </row>
    <row r="330" spans="1:35" s="140" customFormat="1" ht="3" hidden="1" customHeight="1" x14ac:dyDescent="0.35">
      <c r="A330" s="150">
        <v>324</v>
      </c>
      <c r="B330" s="130" t="str">
        <f t="shared" si="40"/>
        <v/>
      </c>
      <c r="C330" s="131">
        <f t="shared" si="41"/>
        <v>3</v>
      </c>
      <c r="D330" s="96"/>
      <c r="E330" s="132" t="str">
        <f t="shared" si="42"/>
        <v/>
      </c>
      <c r="F330" s="141">
        <f t="shared" si="43"/>
        <v>0</v>
      </c>
      <c r="G330" s="152"/>
      <c r="H330" s="152"/>
      <c r="I330" s="154"/>
      <c r="J330" s="152"/>
      <c r="K330" s="152"/>
      <c r="L330" s="152"/>
      <c r="M330" s="152"/>
      <c r="N330" s="134" t="str">
        <f>IFERROR(IF(VLOOKUP(A330,Weightings!A:Y,25,FALSE)=0,"",VLOOKUP(A330,Weightings!A:Y,25,FALSE)),"")</f>
        <v/>
      </c>
      <c r="O330" s="134" t="str">
        <f>IFERROR(VLOOKUP(AH330,detail_maturity_score,3,FALSE)*VLOOKUP(A330,Weightings!A:Y,23,FALSE),"")</f>
        <v/>
      </c>
      <c r="P330" s="135"/>
      <c r="Q330" s="135"/>
      <c r="R330" s="131"/>
      <c r="S330" s="131"/>
      <c r="T330" s="131"/>
      <c r="U330" s="131"/>
      <c r="V330" s="131"/>
      <c r="W330" s="131"/>
      <c r="X330" s="131"/>
      <c r="Y330" s="131"/>
      <c r="Z330" s="136"/>
      <c r="AA330" s="131"/>
      <c r="AB330" s="131"/>
      <c r="AC330" s="137"/>
      <c r="AD330" s="138">
        <f t="shared" si="44"/>
        <v>0</v>
      </c>
      <c r="AE330" s="138">
        <f t="shared" si="45"/>
        <v>0</v>
      </c>
      <c r="AF330" s="138" t="str">
        <f t="shared" si="46"/>
        <v>D</v>
      </c>
      <c r="AG330" s="139">
        <f t="shared" si="47"/>
        <v>3</v>
      </c>
      <c r="AH330" s="139">
        <v>1</v>
      </c>
      <c r="AI330" s="142"/>
    </row>
    <row r="331" spans="1:35" s="140" customFormat="1" ht="3" hidden="1" customHeight="1" x14ac:dyDescent="0.35">
      <c r="A331" s="150">
        <v>325</v>
      </c>
      <c r="B331" s="130" t="str">
        <f t="shared" si="40"/>
        <v/>
      </c>
      <c r="C331" s="131">
        <f t="shared" si="41"/>
        <v>3</v>
      </c>
      <c r="D331" s="96"/>
      <c r="E331" s="132" t="str">
        <f t="shared" si="42"/>
        <v/>
      </c>
      <c r="F331" s="141">
        <f t="shared" si="43"/>
        <v>0</v>
      </c>
      <c r="G331" s="152"/>
      <c r="H331" s="152"/>
      <c r="I331" s="154"/>
      <c r="J331" s="152"/>
      <c r="K331" s="152"/>
      <c r="L331" s="152"/>
      <c r="M331" s="152"/>
      <c r="N331" s="134" t="str">
        <f>IFERROR(IF(VLOOKUP(A331,Weightings!A:Y,25,FALSE)=0,"",VLOOKUP(A331,Weightings!A:Y,25,FALSE)),"")</f>
        <v/>
      </c>
      <c r="O331" s="134" t="str">
        <f>IFERROR(VLOOKUP(AH331,detail_maturity_score,3,FALSE)*VLOOKUP(A331,Weightings!A:Y,23,FALSE),"")</f>
        <v/>
      </c>
      <c r="P331" s="135"/>
      <c r="Q331" s="135"/>
      <c r="R331" s="131"/>
      <c r="S331" s="131"/>
      <c r="T331" s="131"/>
      <c r="U331" s="131"/>
      <c r="V331" s="131"/>
      <c r="W331" s="131"/>
      <c r="X331" s="131"/>
      <c r="Y331" s="131"/>
      <c r="Z331" s="136"/>
      <c r="AA331" s="131"/>
      <c r="AB331" s="131"/>
      <c r="AC331" s="137"/>
      <c r="AD331" s="138">
        <f t="shared" si="44"/>
        <v>0</v>
      </c>
      <c r="AE331" s="138">
        <f t="shared" si="45"/>
        <v>0</v>
      </c>
      <c r="AF331" s="138" t="str">
        <f t="shared" si="46"/>
        <v>D</v>
      </c>
      <c r="AG331" s="139">
        <f t="shared" si="47"/>
        <v>3</v>
      </c>
      <c r="AH331" s="139">
        <v>1</v>
      </c>
      <c r="AI331" s="142"/>
    </row>
    <row r="332" spans="1:35" s="140" customFormat="1" ht="3" hidden="1" customHeight="1" x14ac:dyDescent="0.35">
      <c r="A332" s="150">
        <v>326</v>
      </c>
      <c r="B332" s="130" t="str">
        <f t="shared" si="40"/>
        <v/>
      </c>
      <c r="C332" s="131">
        <f t="shared" si="41"/>
        <v>3</v>
      </c>
      <c r="D332" s="96"/>
      <c r="E332" s="132" t="str">
        <f t="shared" si="42"/>
        <v/>
      </c>
      <c r="F332" s="141">
        <f t="shared" si="43"/>
        <v>0</v>
      </c>
      <c r="G332" s="152"/>
      <c r="H332" s="152"/>
      <c r="I332" s="154"/>
      <c r="J332" s="152"/>
      <c r="K332" s="152"/>
      <c r="L332" s="152"/>
      <c r="M332" s="152"/>
      <c r="N332" s="134" t="str">
        <f>IFERROR(IF(VLOOKUP(A332,Weightings!A:Y,25,FALSE)=0,"",VLOOKUP(A332,Weightings!A:Y,25,FALSE)),"")</f>
        <v/>
      </c>
      <c r="O332" s="134">
        <f>IFERROR(VLOOKUP(AH332,detail_maturity_score,3,FALSE)*VLOOKUP(A332,Weightings!A:Y,23,FALSE),"")</f>
        <v>0</v>
      </c>
      <c r="P332" s="135"/>
      <c r="Q332" s="135"/>
      <c r="R332" s="131"/>
      <c r="S332" s="131"/>
      <c r="T332" s="131"/>
      <c r="U332" s="131"/>
      <c r="V332" s="131"/>
      <c r="W332" s="131"/>
      <c r="X332" s="131"/>
      <c r="Y332" s="131"/>
      <c r="Z332" s="136"/>
      <c r="AA332" s="131"/>
      <c r="AB332" s="131"/>
      <c r="AC332" s="137"/>
      <c r="AD332" s="138">
        <f t="shared" si="44"/>
        <v>0</v>
      </c>
      <c r="AE332" s="138">
        <f t="shared" si="45"/>
        <v>0</v>
      </c>
      <c r="AF332" s="138" t="str">
        <f t="shared" si="46"/>
        <v>D</v>
      </c>
      <c r="AG332" s="139">
        <f t="shared" si="47"/>
        <v>3</v>
      </c>
      <c r="AH332" s="139">
        <v>7</v>
      </c>
      <c r="AI332" s="142"/>
    </row>
    <row r="333" spans="1:35" s="140" customFormat="1" ht="3" hidden="1" customHeight="1" x14ac:dyDescent="0.35">
      <c r="A333" s="150">
        <v>327</v>
      </c>
      <c r="B333" s="130" t="str">
        <f t="shared" si="40"/>
        <v/>
      </c>
      <c r="C333" s="131">
        <f t="shared" si="41"/>
        <v>3</v>
      </c>
      <c r="D333" s="96"/>
      <c r="E333" s="132" t="str">
        <f t="shared" si="42"/>
        <v/>
      </c>
      <c r="F333" s="153">
        <f t="shared" si="43"/>
        <v>0</v>
      </c>
      <c r="G333" s="152"/>
      <c r="H333" s="152"/>
      <c r="I333" s="154"/>
      <c r="J333" s="152"/>
      <c r="K333" s="152"/>
      <c r="L333" s="152"/>
      <c r="M333" s="152"/>
      <c r="N333" s="134" t="str">
        <f>IFERROR(IF(VLOOKUP(A333,Weightings!A:Y,25,FALSE)=0,"",VLOOKUP(A333,Weightings!A:Y,25,FALSE)),"")</f>
        <v/>
      </c>
      <c r="O333" s="134" t="str">
        <f>IFERROR(VLOOKUP(AH333,detail_maturity_score,3,FALSE)*VLOOKUP(A333,Weightings!A:Y,23,FALSE),"")</f>
        <v/>
      </c>
      <c r="P333" s="135"/>
      <c r="Q333" s="135"/>
      <c r="R333" s="131"/>
      <c r="S333" s="131"/>
      <c r="T333" s="131"/>
      <c r="U333" s="131"/>
      <c r="V333" s="131"/>
      <c r="W333" s="131"/>
      <c r="X333" s="131"/>
      <c r="Y333" s="131"/>
      <c r="Z333" s="136"/>
      <c r="AA333" s="131"/>
      <c r="AB333" s="131"/>
      <c r="AC333" s="137"/>
      <c r="AD333" s="138">
        <f t="shared" si="44"/>
        <v>0</v>
      </c>
      <c r="AE333" s="138">
        <f t="shared" si="45"/>
        <v>0</v>
      </c>
      <c r="AF333" s="138" t="str">
        <f t="shared" si="46"/>
        <v>D</v>
      </c>
      <c r="AG333" s="139">
        <f t="shared" si="47"/>
        <v>3</v>
      </c>
      <c r="AH333" s="139">
        <v>1</v>
      </c>
      <c r="AI333" s="142"/>
    </row>
    <row r="334" spans="1:35" s="140" customFormat="1" ht="3" hidden="1" customHeight="1" x14ac:dyDescent="0.35">
      <c r="A334" s="150">
        <v>328</v>
      </c>
      <c r="B334" s="130" t="str">
        <f t="shared" si="40"/>
        <v/>
      </c>
      <c r="C334" s="131">
        <f t="shared" si="41"/>
        <v>3</v>
      </c>
      <c r="D334" s="96"/>
      <c r="E334" s="132" t="str">
        <f t="shared" si="42"/>
        <v/>
      </c>
      <c r="F334" s="133">
        <f t="shared" si="43"/>
        <v>0</v>
      </c>
      <c r="G334" s="152"/>
      <c r="H334" s="152"/>
      <c r="I334" s="152"/>
      <c r="J334" s="152"/>
      <c r="K334" s="152"/>
      <c r="L334" s="152"/>
      <c r="M334" s="152"/>
      <c r="N334" s="134" t="str">
        <f>IFERROR(IF(VLOOKUP(A334,Weightings!A:Y,25,FALSE)=0,"",VLOOKUP(A334,Weightings!A:Y,25,FALSE)),"")</f>
        <v/>
      </c>
      <c r="O334" s="134" t="str">
        <f>IFERROR(VLOOKUP(AH334,detail_maturity_score,3,FALSE)*VLOOKUP(A334,Weightings!A:Y,23,FALSE),"")</f>
        <v/>
      </c>
      <c r="P334" s="135"/>
      <c r="Q334" s="135"/>
      <c r="R334" s="131"/>
      <c r="S334" s="131"/>
      <c r="T334" s="131"/>
      <c r="U334" s="131"/>
      <c r="V334" s="131"/>
      <c r="W334" s="131"/>
      <c r="X334" s="131"/>
      <c r="Y334" s="131"/>
      <c r="Z334" s="136"/>
      <c r="AA334" s="131"/>
      <c r="AB334" s="131"/>
      <c r="AC334" s="137"/>
      <c r="AD334" s="138">
        <f t="shared" si="44"/>
        <v>0</v>
      </c>
      <c r="AE334" s="138">
        <f t="shared" si="45"/>
        <v>0</v>
      </c>
      <c r="AF334" s="138" t="str">
        <f t="shared" si="46"/>
        <v>D</v>
      </c>
      <c r="AG334" s="139">
        <f t="shared" si="47"/>
        <v>3</v>
      </c>
      <c r="AH334"/>
      <c r="AI334" s="142"/>
    </row>
    <row r="335" spans="1:35" s="140" customFormat="1" ht="3" hidden="1" customHeight="1" x14ac:dyDescent="0.35">
      <c r="A335" s="150">
        <v>329</v>
      </c>
      <c r="B335" s="130" t="str">
        <f t="shared" si="40"/>
        <v/>
      </c>
      <c r="C335" s="131">
        <f t="shared" si="41"/>
        <v>3</v>
      </c>
      <c r="D335" s="96"/>
      <c r="E335" s="132" t="str">
        <f t="shared" si="42"/>
        <v/>
      </c>
      <c r="F335" s="141">
        <f t="shared" si="43"/>
        <v>0</v>
      </c>
      <c r="G335" s="152"/>
      <c r="H335" s="152"/>
      <c r="I335" s="154"/>
      <c r="J335" s="152"/>
      <c r="K335" s="152"/>
      <c r="L335" s="152"/>
      <c r="M335" s="152"/>
      <c r="N335" s="134" t="str">
        <f>IFERROR(IF(VLOOKUP(A335,Weightings!A:Y,25,FALSE)=0,"",VLOOKUP(A335,Weightings!A:Y,25,FALSE)),"")</f>
        <v/>
      </c>
      <c r="O335" s="134" t="str">
        <f>IFERROR(VLOOKUP(AH335,detail_maturity_score,3,FALSE)*VLOOKUP(A335,Weightings!A:Y,23,FALSE),"")</f>
        <v/>
      </c>
      <c r="P335" s="135"/>
      <c r="Q335" s="135"/>
      <c r="R335" s="131"/>
      <c r="S335" s="131"/>
      <c r="T335" s="131"/>
      <c r="U335" s="131"/>
      <c r="V335" s="131"/>
      <c r="W335" s="131"/>
      <c r="X335" s="131"/>
      <c r="Y335" s="131"/>
      <c r="Z335" s="136"/>
      <c r="AA335" s="131"/>
      <c r="AB335" s="131"/>
      <c r="AC335" s="137"/>
      <c r="AD335" s="138">
        <f t="shared" si="44"/>
        <v>0</v>
      </c>
      <c r="AE335" s="138">
        <f t="shared" si="45"/>
        <v>0</v>
      </c>
      <c r="AF335" s="138" t="str">
        <f t="shared" si="46"/>
        <v>D</v>
      </c>
      <c r="AG335" s="139">
        <f t="shared" si="47"/>
        <v>3</v>
      </c>
      <c r="AH335" s="139">
        <v>1</v>
      </c>
      <c r="AI335" s="142"/>
    </row>
    <row r="336" spans="1:35" s="140" customFormat="1" ht="3" hidden="1" customHeight="1" x14ac:dyDescent="0.35">
      <c r="A336" s="150">
        <v>330</v>
      </c>
      <c r="B336" s="130" t="str">
        <f t="shared" si="40"/>
        <v/>
      </c>
      <c r="C336" s="131">
        <f t="shared" si="41"/>
        <v>3</v>
      </c>
      <c r="D336" s="96"/>
      <c r="E336" s="132" t="str">
        <f t="shared" si="42"/>
        <v/>
      </c>
      <c r="F336" s="141">
        <f t="shared" si="43"/>
        <v>0</v>
      </c>
      <c r="G336" s="152"/>
      <c r="H336" s="152"/>
      <c r="I336" s="154"/>
      <c r="J336" s="152"/>
      <c r="K336" s="152"/>
      <c r="L336" s="152"/>
      <c r="M336" s="152"/>
      <c r="N336" s="134" t="str">
        <f>IFERROR(IF(VLOOKUP(A336,Weightings!A:Y,25,FALSE)=0,"",VLOOKUP(A336,Weightings!A:Y,25,FALSE)),"")</f>
        <v/>
      </c>
      <c r="O336" s="134" t="str">
        <f>IFERROR(VLOOKUP(AH336,detail_maturity_score,3,FALSE)*VLOOKUP(A336,Weightings!A:Y,23,FALSE),"")</f>
        <v/>
      </c>
      <c r="P336" s="135"/>
      <c r="Q336" s="135"/>
      <c r="R336" s="131"/>
      <c r="S336" s="131"/>
      <c r="T336" s="131"/>
      <c r="U336" s="131"/>
      <c r="V336" s="131"/>
      <c r="W336" s="131"/>
      <c r="X336" s="131"/>
      <c r="Y336" s="131"/>
      <c r="Z336" s="136"/>
      <c r="AA336" s="131"/>
      <c r="AB336" s="131"/>
      <c r="AC336" s="137"/>
      <c r="AD336" s="138">
        <f t="shared" si="44"/>
        <v>0</v>
      </c>
      <c r="AE336" s="138">
        <f t="shared" si="45"/>
        <v>0</v>
      </c>
      <c r="AF336" s="138" t="str">
        <f t="shared" si="46"/>
        <v>D</v>
      </c>
      <c r="AG336" s="139">
        <f t="shared" si="47"/>
        <v>3</v>
      </c>
      <c r="AH336" s="139">
        <v>1</v>
      </c>
      <c r="AI336" s="142"/>
    </row>
    <row r="337" spans="1:35" s="140" customFormat="1" ht="3" hidden="1" customHeight="1" x14ac:dyDescent="0.35">
      <c r="A337" s="150">
        <v>331</v>
      </c>
      <c r="B337" s="130" t="str">
        <f t="shared" si="40"/>
        <v/>
      </c>
      <c r="C337" s="131">
        <f t="shared" si="41"/>
        <v>3</v>
      </c>
      <c r="D337" s="96"/>
      <c r="E337" s="132" t="str">
        <f t="shared" si="42"/>
        <v/>
      </c>
      <c r="F337" s="153">
        <f t="shared" si="43"/>
        <v>0</v>
      </c>
      <c r="G337" s="152"/>
      <c r="H337" s="152"/>
      <c r="I337" s="154"/>
      <c r="J337" s="152"/>
      <c r="K337" s="152"/>
      <c r="L337" s="152"/>
      <c r="M337" s="152"/>
      <c r="N337" s="134" t="str">
        <f>IFERROR(IF(VLOOKUP(A337,Weightings!A:Y,25,FALSE)=0,"",VLOOKUP(A337,Weightings!A:Y,25,FALSE)),"")</f>
        <v/>
      </c>
      <c r="O337" s="134" t="str">
        <f>IFERROR(VLOOKUP(AH337,detail_maturity_score,3,FALSE)*VLOOKUP(A337,Weightings!A:Y,23,FALSE),"")</f>
        <v/>
      </c>
      <c r="P337" s="135"/>
      <c r="Q337" s="135"/>
      <c r="R337" s="131"/>
      <c r="S337" s="131"/>
      <c r="T337" s="131"/>
      <c r="U337" s="131"/>
      <c r="V337" s="131"/>
      <c r="W337" s="131"/>
      <c r="X337" s="131"/>
      <c r="Y337" s="131"/>
      <c r="Z337" s="136"/>
      <c r="AA337" s="131"/>
      <c r="AB337" s="131"/>
      <c r="AC337" s="137"/>
      <c r="AD337" s="138">
        <f t="shared" si="44"/>
        <v>0</v>
      </c>
      <c r="AE337" s="138">
        <f t="shared" si="45"/>
        <v>0</v>
      </c>
      <c r="AF337" s="138" t="str">
        <f t="shared" si="46"/>
        <v>D</v>
      </c>
      <c r="AG337" s="139">
        <f t="shared" si="47"/>
        <v>3</v>
      </c>
      <c r="AH337" s="139">
        <v>1</v>
      </c>
      <c r="AI337" s="142"/>
    </row>
    <row r="338" spans="1:35" s="140" customFormat="1" ht="3" hidden="1" customHeight="1" x14ac:dyDescent="0.35">
      <c r="A338" s="150">
        <v>332</v>
      </c>
      <c r="B338" s="130" t="str">
        <f t="shared" si="40"/>
        <v/>
      </c>
      <c r="C338" s="131">
        <f t="shared" si="41"/>
        <v>3</v>
      </c>
      <c r="D338" s="96"/>
      <c r="E338" s="132" t="str">
        <f t="shared" si="42"/>
        <v/>
      </c>
      <c r="F338" s="153">
        <f t="shared" si="43"/>
        <v>0</v>
      </c>
      <c r="G338" s="152"/>
      <c r="H338" s="152"/>
      <c r="I338" s="154"/>
      <c r="J338" s="152"/>
      <c r="K338" s="152"/>
      <c r="L338" s="152"/>
      <c r="M338" s="152"/>
      <c r="N338" s="134" t="str">
        <f>IFERROR(IF(VLOOKUP(A338,Weightings!A:Y,25,FALSE)=0,"",VLOOKUP(A338,Weightings!A:Y,25,FALSE)),"")</f>
        <v/>
      </c>
      <c r="O338" s="134" t="str">
        <f>IFERROR(VLOOKUP(AH338,detail_maturity_score,3,FALSE)*VLOOKUP(A338,Weightings!A:Y,23,FALSE),"")</f>
        <v/>
      </c>
      <c r="P338" s="135"/>
      <c r="Q338" s="135"/>
      <c r="R338" s="131"/>
      <c r="S338" s="131"/>
      <c r="T338" s="131"/>
      <c r="U338" s="131"/>
      <c r="V338" s="131"/>
      <c r="W338" s="131"/>
      <c r="X338" s="131"/>
      <c r="Y338" s="131"/>
      <c r="Z338" s="136"/>
      <c r="AA338" s="131"/>
      <c r="AB338" s="131"/>
      <c r="AC338" s="137"/>
      <c r="AD338" s="138">
        <f t="shared" si="44"/>
        <v>0</v>
      </c>
      <c r="AE338" s="138">
        <f t="shared" si="45"/>
        <v>0</v>
      </c>
      <c r="AF338" s="138" t="str">
        <f t="shared" si="46"/>
        <v>D</v>
      </c>
      <c r="AG338" s="139">
        <f t="shared" si="47"/>
        <v>3</v>
      </c>
      <c r="AH338" s="139">
        <v>1</v>
      </c>
      <c r="AI338" s="142"/>
    </row>
    <row r="339" spans="1:35" s="140" customFormat="1" ht="3" hidden="1" customHeight="1" x14ac:dyDescent="0.35">
      <c r="A339" s="150">
        <v>333</v>
      </c>
      <c r="B339" s="130" t="str">
        <f t="shared" si="40"/>
        <v/>
      </c>
      <c r="C339" s="131">
        <f t="shared" si="41"/>
        <v>3</v>
      </c>
      <c r="D339" s="96"/>
      <c r="E339" s="132" t="str">
        <f t="shared" si="42"/>
        <v/>
      </c>
      <c r="F339" s="153">
        <f t="shared" si="43"/>
        <v>0</v>
      </c>
      <c r="G339" s="152"/>
      <c r="H339" s="152"/>
      <c r="I339" s="154"/>
      <c r="J339" s="152"/>
      <c r="K339" s="152"/>
      <c r="L339" s="152"/>
      <c r="M339" s="152"/>
      <c r="N339" s="134" t="str">
        <f>IFERROR(IF(VLOOKUP(A339,Weightings!A:Y,25,FALSE)=0,"",VLOOKUP(A339,Weightings!A:Y,25,FALSE)),"")</f>
        <v/>
      </c>
      <c r="O339" s="134" t="str">
        <f>IFERROR(VLOOKUP(AH339,detail_maturity_score,3,FALSE)*VLOOKUP(A339,Weightings!A:Y,23,FALSE),"")</f>
        <v/>
      </c>
      <c r="P339" s="135"/>
      <c r="Q339" s="135"/>
      <c r="R339" s="131"/>
      <c r="S339" s="131"/>
      <c r="T339" s="131"/>
      <c r="U339" s="131"/>
      <c r="V339" s="131"/>
      <c r="W339" s="131"/>
      <c r="X339" s="131"/>
      <c r="Y339" s="131"/>
      <c r="Z339" s="136"/>
      <c r="AA339" s="131"/>
      <c r="AB339" s="131"/>
      <c r="AC339" s="137"/>
      <c r="AD339" s="138">
        <f t="shared" si="44"/>
        <v>0</v>
      </c>
      <c r="AE339" s="138">
        <f t="shared" si="45"/>
        <v>0</v>
      </c>
      <c r="AF339" s="138" t="str">
        <f t="shared" si="46"/>
        <v>D</v>
      </c>
      <c r="AG339" s="139">
        <f t="shared" si="47"/>
        <v>3</v>
      </c>
      <c r="AH339" s="139">
        <v>1</v>
      </c>
      <c r="AI339" s="142"/>
    </row>
    <row r="340" spans="1:35" s="140" customFormat="1" ht="3" hidden="1" customHeight="1" x14ac:dyDescent="0.35">
      <c r="A340" s="150">
        <v>334</v>
      </c>
      <c r="B340" s="130" t="str">
        <f t="shared" si="40"/>
        <v/>
      </c>
      <c r="C340" s="131">
        <f t="shared" si="41"/>
        <v>3</v>
      </c>
      <c r="D340" s="96"/>
      <c r="E340" s="132" t="str">
        <f t="shared" si="42"/>
        <v/>
      </c>
      <c r="F340" s="153">
        <f t="shared" si="43"/>
        <v>0</v>
      </c>
      <c r="G340" s="152"/>
      <c r="H340" s="152"/>
      <c r="I340" s="154"/>
      <c r="J340" s="152"/>
      <c r="K340" s="152"/>
      <c r="L340" s="152"/>
      <c r="M340" s="152"/>
      <c r="N340" s="134" t="str">
        <f>IFERROR(IF(VLOOKUP(A340,Weightings!A:Y,25,FALSE)=0,"",VLOOKUP(A340,Weightings!A:Y,25,FALSE)),"")</f>
        <v/>
      </c>
      <c r="O340" s="134" t="str">
        <f>IFERROR(VLOOKUP(AH340,detail_maturity_score,3,FALSE)*VLOOKUP(A340,Weightings!A:Y,23,FALSE),"")</f>
        <v/>
      </c>
      <c r="P340" s="135"/>
      <c r="Q340" s="135"/>
      <c r="R340" s="131"/>
      <c r="S340" s="131"/>
      <c r="T340" s="131"/>
      <c r="U340" s="131"/>
      <c r="V340" s="131"/>
      <c r="W340" s="131"/>
      <c r="X340" s="131"/>
      <c r="Y340" s="131"/>
      <c r="Z340" s="136"/>
      <c r="AA340" s="131"/>
      <c r="AB340" s="131"/>
      <c r="AC340" s="137"/>
      <c r="AD340" s="138">
        <f t="shared" si="44"/>
        <v>0</v>
      </c>
      <c r="AE340" s="138">
        <f t="shared" si="45"/>
        <v>0</v>
      </c>
      <c r="AF340" s="138" t="str">
        <f t="shared" si="46"/>
        <v>D</v>
      </c>
      <c r="AG340" s="139">
        <f t="shared" si="47"/>
        <v>3</v>
      </c>
      <c r="AH340" s="139">
        <v>1</v>
      </c>
      <c r="AI340" s="142"/>
    </row>
    <row r="341" spans="1:35" ht="19.399999999999999" hidden="1" customHeight="1" x14ac:dyDescent="0.35"/>
    <row r="344" spans="1:35" ht="25.4" customHeight="1" x14ac:dyDescent="0.35">
      <c r="G344" s="249"/>
    </row>
    <row r="345" spans="1:35" ht="39" customHeight="1" x14ac:dyDescent="0.35"/>
  </sheetData>
  <sortState xmlns:xlrd2="http://schemas.microsoft.com/office/spreadsheetml/2017/richdata2" ref="A8:AJ340">
    <sortCondition ref="A8:A340"/>
  </sortState>
  <dataConsolidate/>
  <mergeCells count="1">
    <mergeCell ref="F2:F5"/>
  </mergeCells>
  <conditionalFormatting sqref="G8:M8">
    <cfRule type="expression" dxfId="116" priority="59" stopIfTrue="1">
      <formula>$C8=2</formula>
    </cfRule>
    <cfRule type="expression" dxfId="115" priority="60">
      <formula>$C8&gt;4</formula>
    </cfRule>
  </conditionalFormatting>
  <conditionalFormatting sqref="G80:M80">
    <cfRule type="expression" dxfId="114" priority="41" stopIfTrue="1">
      <formula>$C80=2</formula>
    </cfRule>
    <cfRule type="expression" dxfId="113" priority="42">
      <formula>$C80&gt;4</formula>
    </cfRule>
  </conditionalFormatting>
  <conditionalFormatting sqref="G15:M15">
    <cfRule type="expression" dxfId="112" priority="45" stopIfTrue="1">
      <formula>$C15=2</formula>
    </cfRule>
    <cfRule type="expression" dxfId="111" priority="46">
      <formula>$C15&gt;4</formula>
    </cfRule>
  </conditionalFormatting>
  <conditionalFormatting sqref="G159:M159">
    <cfRule type="expression" dxfId="110" priority="37" stopIfTrue="1">
      <formula>$C159=2</formula>
    </cfRule>
    <cfRule type="expression" dxfId="109" priority="38">
      <formula>$C159&gt;4</formula>
    </cfRule>
  </conditionalFormatting>
  <conditionalFormatting sqref="G287:M287">
    <cfRule type="expression" dxfId="108" priority="1" stopIfTrue="1">
      <formula>$C287=2</formula>
    </cfRule>
    <cfRule type="expression" dxfId="107" priority="2">
      <formula>$C287&gt;4</formula>
    </cfRule>
  </conditionalFormatting>
  <conditionalFormatting sqref="G9:M14">
    <cfRule type="expression" dxfId="106" priority="29" stopIfTrue="1">
      <formula>$C9=2</formula>
    </cfRule>
    <cfRule type="expression" dxfId="105" priority="30">
      <formula>$C9&gt;4</formula>
    </cfRule>
  </conditionalFormatting>
  <conditionalFormatting sqref="G16:M39">
    <cfRule type="expression" dxfId="104" priority="25" stopIfTrue="1">
      <formula>$C16=2</formula>
    </cfRule>
    <cfRule type="expression" dxfId="103" priority="26">
      <formula>$C16&gt;4</formula>
    </cfRule>
  </conditionalFormatting>
  <conditionalFormatting sqref="G40:M65 G67:M79">
    <cfRule type="expression" dxfId="102" priority="21" stopIfTrue="1">
      <formula>$C40=2</formula>
    </cfRule>
    <cfRule type="expression" dxfId="101" priority="22">
      <formula>$C40&gt;4</formula>
    </cfRule>
  </conditionalFormatting>
  <conditionalFormatting sqref="G81:M125 G127:M157">
    <cfRule type="expression" dxfId="100" priority="17" stopIfTrue="1">
      <formula>$C81=2</formula>
    </cfRule>
    <cfRule type="expression" dxfId="99" priority="18">
      <formula>$C81&gt;4</formula>
    </cfRule>
  </conditionalFormatting>
  <conditionalFormatting sqref="G160:M208 G210:M257 G259:M286 G288:M340">
    <cfRule type="expression" dxfId="98" priority="13" stopIfTrue="1">
      <formula>$C160=2</formula>
    </cfRule>
    <cfRule type="expression" dxfId="97" priority="14">
      <formula>$C160&gt;4</formula>
    </cfRule>
  </conditionalFormatting>
  <conditionalFormatting sqref="G66:M66">
    <cfRule type="expression" dxfId="96" priority="11" stopIfTrue="1">
      <formula>$C66=2</formula>
    </cfRule>
    <cfRule type="expression" dxfId="95" priority="12">
      <formula>$C66&gt;4</formula>
    </cfRule>
  </conditionalFormatting>
  <conditionalFormatting sqref="G126:M126">
    <cfRule type="expression" dxfId="94" priority="9" stopIfTrue="1">
      <formula>$C126=2</formula>
    </cfRule>
    <cfRule type="expression" dxfId="93" priority="10">
      <formula>$C126&gt;4</formula>
    </cfRule>
  </conditionalFormatting>
  <conditionalFormatting sqref="G158:M158">
    <cfRule type="expression" dxfId="92" priority="7" stopIfTrue="1">
      <formula>$C158=2</formula>
    </cfRule>
    <cfRule type="expression" dxfId="91" priority="8">
      <formula>$C158&gt;4</formula>
    </cfRule>
  </conditionalFormatting>
  <conditionalFormatting sqref="G209:M209">
    <cfRule type="expression" dxfId="90" priority="5" stopIfTrue="1">
      <formula>$C209=2</formula>
    </cfRule>
    <cfRule type="expression" dxfId="89" priority="6">
      <formula>$C209&gt;4</formula>
    </cfRule>
  </conditionalFormatting>
  <conditionalFormatting sqref="G258:M258">
    <cfRule type="expression" dxfId="88" priority="3" stopIfTrue="1">
      <formula>$C258=2</formula>
    </cfRule>
    <cfRule type="expression" dxfId="87" priority="4">
      <formula>$C258&gt;4</formula>
    </cfRule>
  </conditionalFormatting>
  <dataValidations disablePrompts="1" count="1">
    <dataValidation type="custom" allowBlank="1" sqref="H40:M158" xr:uid="{00000000-0002-0000-0A00-000000000000}">
      <formula1>"""X"""</formula1>
    </dataValidation>
  </dataValidations>
  <pageMargins left="0.7" right="0.7" top="0.75" bottom="0.75" header="0.3" footer="0.3"/>
  <pageSetup paperSize="9" scale="38" fitToHeight="0" orientation="landscape"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29070" r:id="rId4" name="Drop Down 46">
              <controlPr defaultSize="0" autoFill="0" autoPict="0">
                <anchor moveWithCells="1">
                  <from>
                    <xdr:col>6</xdr:col>
                    <xdr:colOff>381000</xdr:colOff>
                    <xdr:row>19</xdr:row>
                    <xdr:rowOff>76200</xdr:rowOff>
                  </from>
                  <to>
                    <xdr:col>6</xdr:col>
                    <xdr:colOff>1752600</xdr:colOff>
                    <xdr:row>19</xdr:row>
                    <xdr:rowOff>304800</xdr:rowOff>
                  </to>
                </anchor>
              </controlPr>
            </control>
          </mc:Choice>
        </mc:AlternateContent>
        <mc:AlternateContent xmlns:mc="http://schemas.openxmlformats.org/markup-compatibility/2006">
          <mc:Choice Requires="x14">
            <control shapeId="129071" r:id="rId5" name="Drop Down 47">
              <controlPr defaultSize="0" autoFill="0" autoPict="0">
                <anchor moveWithCells="1">
                  <from>
                    <xdr:col>6</xdr:col>
                    <xdr:colOff>381000</xdr:colOff>
                    <xdr:row>20</xdr:row>
                    <xdr:rowOff>76200</xdr:rowOff>
                  </from>
                  <to>
                    <xdr:col>6</xdr:col>
                    <xdr:colOff>1752600</xdr:colOff>
                    <xdr:row>20</xdr:row>
                    <xdr:rowOff>304800</xdr:rowOff>
                  </to>
                </anchor>
              </controlPr>
            </control>
          </mc:Choice>
        </mc:AlternateContent>
        <mc:AlternateContent xmlns:mc="http://schemas.openxmlformats.org/markup-compatibility/2006">
          <mc:Choice Requires="x14">
            <control shapeId="129072" r:id="rId6" name="Drop Down 48">
              <controlPr defaultSize="0" autoFill="0" autoPict="0">
                <anchor moveWithCells="1">
                  <from>
                    <xdr:col>6</xdr:col>
                    <xdr:colOff>381000</xdr:colOff>
                    <xdr:row>22</xdr:row>
                    <xdr:rowOff>76200</xdr:rowOff>
                  </from>
                  <to>
                    <xdr:col>6</xdr:col>
                    <xdr:colOff>1752600</xdr:colOff>
                    <xdr:row>22</xdr:row>
                    <xdr:rowOff>304800</xdr:rowOff>
                  </to>
                </anchor>
              </controlPr>
            </control>
          </mc:Choice>
        </mc:AlternateContent>
        <mc:AlternateContent xmlns:mc="http://schemas.openxmlformats.org/markup-compatibility/2006">
          <mc:Choice Requires="x14">
            <control shapeId="129282" r:id="rId7" name="Drop Down 258">
              <controlPr defaultSize="0" autoFill="0" autoPict="0">
                <anchor moveWithCells="1">
                  <from>
                    <xdr:col>6</xdr:col>
                    <xdr:colOff>381000</xdr:colOff>
                    <xdr:row>21</xdr:row>
                    <xdr:rowOff>76200</xdr:rowOff>
                  </from>
                  <to>
                    <xdr:col>6</xdr:col>
                    <xdr:colOff>1752600</xdr:colOff>
                    <xdr:row>21</xdr:row>
                    <xdr:rowOff>304800</xdr:rowOff>
                  </to>
                </anchor>
              </controlPr>
            </control>
          </mc:Choice>
        </mc:AlternateContent>
        <mc:AlternateContent xmlns:mc="http://schemas.openxmlformats.org/markup-compatibility/2006">
          <mc:Choice Requires="x14">
            <control shapeId="129286" r:id="rId8" name="Drop Down 262">
              <controlPr defaultSize="0" autoFill="0" autoPict="0">
                <anchor moveWithCells="1">
                  <from>
                    <xdr:col>6</xdr:col>
                    <xdr:colOff>381000</xdr:colOff>
                    <xdr:row>23</xdr:row>
                    <xdr:rowOff>76200</xdr:rowOff>
                  </from>
                  <to>
                    <xdr:col>6</xdr:col>
                    <xdr:colOff>1752600</xdr:colOff>
                    <xdr:row>23</xdr:row>
                    <xdr:rowOff>304800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4">
    <tabColor rgb="FFFF0000"/>
    <pageSetUpPr autoPageBreaks="0" fitToPage="1"/>
  </sheetPr>
  <dimension ref="A2:AJ179"/>
  <sheetViews>
    <sheetView showGridLines="0" showRowColHeaders="0" topLeftCell="D1" zoomScale="85" zoomScaleNormal="85" workbookViewId="0">
      <pane ySplit="7" topLeftCell="A8" activePane="bottomLeft" state="frozen"/>
      <selection pane="bottomLeft" activeCell="R1" sqref="R1:AJ1048576"/>
    </sheetView>
  </sheetViews>
  <sheetFormatPr defaultColWidth="9.1796875" defaultRowHeight="14.5" x14ac:dyDescent="0.35"/>
  <cols>
    <col min="1" max="1" width="6.54296875" style="21" hidden="1" customWidth="1"/>
    <col min="2" max="2" width="5.54296875" style="21" hidden="1" customWidth="1"/>
    <col min="3" max="3" width="3.81640625" style="21" hidden="1" customWidth="1"/>
    <col min="4" max="4" width="6.453125" style="148" customWidth="1"/>
    <col min="5" max="5" width="15.54296875" style="21" customWidth="1"/>
    <col min="6" max="6" width="130.54296875" style="21" customWidth="1"/>
    <col min="7" max="7" width="26.7265625" style="148" customWidth="1"/>
    <col min="8" max="8" width="56.1796875" style="148" customWidth="1"/>
    <col min="9" max="9" width="10.54296875" style="148" hidden="1" customWidth="1"/>
    <col min="10" max="10" width="6.54296875" style="148" hidden="1" customWidth="1"/>
    <col min="11" max="11" width="5.81640625" style="148" hidden="1" customWidth="1"/>
    <col min="12" max="12" width="8.453125" style="148" hidden="1" customWidth="1"/>
    <col min="13" max="13" width="6.54296875" style="148" hidden="1" customWidth="1"/>
    <col min="14" max="14" width="16.1796875" style="21" hidden="1" customWidth="1"/>
    <col min="15" max="15" width="13.1796875" style="21" hidden="1" customWidth="1"/>
    <col min="16" max="16" width="89.90625" style="21" customWidth="1"/>
    <col min="17" max="17" width="71.453125" style="21" customWidth="1"/>
    <col min="18" max="27" width="9.1796875" style="21" hidden="1" customWidth="1"/>
    <col min="28" max="28" width="8.54296875" style="21" hidden="1" customWidth="1"/>
    <col min="29" max="29" width="5.1796875" style="21" hidden="1" customWidth="1"/>
    <col min="30" max="32" width="5.1796875" style="85" hidden="1" customWidth="1"/>
    <col min="33" max="33" width="11.54296875" style="84" hidden="1" customWidth="1"/>
    <col min="34" max="34" width="8.453125" style="84" hidden="1" customWidth="1"/>
    <col min="35" max="35" width="9.81640625" style="49" hidden="1" customWidth="1"/>
    <col min="36" max="36" width="5.453125" style="21" hidden="1" customWidth="1"/>
    <col min="37" max="37" width="15.1796875" style="21" customWidth="1"/>
    <col min="38" max="39" width="9.1796875" style="21" customWidth="1"/>
    <col min="40" max="16384" width="9.1796875" style="21"/>
  </cols>
  <sheetData>
    <row r="2" spans="1:35" s="53" customFormat="1" ht="15" customHeight="1" x14ac:dyDescent="0.35">
      <c r="A2" s="50"/>
      <c r="B2" s="21"/>
      <c r="C2" s="21"/>
      <c r="D2" s="148"/>
      <c r="E2" s="21"/>
      <c r="F2" s="384" t="str">
        <f>"Maturity model for Stage "&amp;LEFT(B8,1)&amp;" - "&amp;VLOOKUP(A8-1,content!A:G,7,FALSE)</f>
        <v>Maturity model for Stage B - Program Planning &amp; Requirements</v>
      </c>
      <c r="G2" s="177"/>
      <c r="H2" s="177"/>
      <c r="I2" s="177"/>
      <c r="J2" s="177"/>
      <c r="K2" s="177"/>
      <c r="L2" s="177"/>
      <c r="M2" s="177"/>
      <c r="N2" s="177"/>
      <c r="O2" s="177"/>
      <c r="P2" s="177"/>
      <c r="Q2" s="177"/>
      <c r="R2" s="177"/>
      <c r="S2" s="177"/>
      <c r="T2" s="177"/>
      <c r="U2" s="177"/>
      <c r="V2" s="177"/>
      <c r="W2" s="177"/>
      <c r="X2" s="177"/>
      <c r="Y2" s="177"/>
      <c r="Z2" s="177"/>
      <c r="AA2" s="177"/>
      <c r="AB2" s="177"/>
      <c r="AD2" s="85"/>
      <c r="AE2" s="85"/>
      <c r="AF2" s="85"/>
      <c r="AG2" s="84"/>
      <c r="AH2" s="84"/>
      <c r="AI2" s="146"/>
    </row>
    <row r="3" spans="1:35" s="53" customFormat="1" ht="15" customHeight="1" x14ac:dyDescent="0.35">
      <c r="A3" s="21"/>
      <c r="B3" s="21"/>
      <c r="C3" s="21"/>
      <c r="D3" s="148"/>
      <c r="E3" s="21"/>
      <c r="F3" s="384"/>
      <c r="G3" s="177"/>
      <c r="H3" s="177"/>
      <c r="I3" s="177"/>
      <c r="J3" s="177"/>
      <c r="K3" s="177"/>
      <c r="L3" s="177"/>
      <c r="M3" s="177"/>
      <c r="N3" s="177"/>
      <c r="O3" s="177"/>
      <c r="P3" s="177"/>
      <c r="Q3" s="177"/>
      <c r="R3" s="177"/>
      <c r="S3" s="177"/>
      <c r="T3" s="177"/>
      <c r="U3" s="177"/>
      <c r="V3" s="177"/>
      <c r="W3" s="177"/>
      <c r="X3" s="177"/>
      <c r="Y3" s="177"/>
      <c r="Z3" s="177"/>
      <c r="AA3" s="177"/>
      <c r="AB3" s="177"/>
      <c r="AD3" s="85"/>
      <c r="AE3" s="85"/>
      <c r="AF3" s="85"/>
      <c r="AG3" s="84"/>
      <c r="AH3" s="84"/>
      <c r="AI3" s="146"/>
    </row>
    <row r="4" spans="1:35" s="53" customFormat="1" ht="15" customHeight="1" x14ac:dyDescent="0.35">
      <c r="A4" s="21"/>
      <c r="B4" s="21"/>
      <c r="C4" s="21"/>
      <c r="D4" s="148"/>
      <c r="E4" s="21"/>
      <c r="F4" s="384"/>
      <c r="G4" s="177"/>
      <c r="H4" s="177"/>
      <c r="I4" s="177"/>
      <c r="J4" s="177"/>
      <c r="K4" s="177"/>
      <c r="L4" s="177"/>
      <c r="M4" s="177"/>
      <c r="N4" s="177"/>
      <c r="O4" s="177"/>
      <c r="P4" s="177"/>
      <c r="Q4" s="177"/>
      <c r="R4" s="177"/>
      <c r="S4" s="177"/>
      <c r="T4" s="177"/>
      <c r="U4" s="177"/>
      <c r="V4" s="177"/>
      <c r="W4" s="177"/>
      <c r="X4" s="177"/>
      <c r="Y4" s="177"/>
      <c r="Z4" s="177"/>
      <c r="AA4" s="177"/>
      <c r="AB4" s="177"/>
      <c r="AD4" s="85"/>
      <c r="AE4" s="85"/>
      <c r="AF4" s="85"/>
      <c r="AG4" s="84"/>
      <c r="AH4" s="84"/>
      <c r="AI4" s="146"/>
    </row>
    <row r="5" spans="1:35" s="53" customFormat="1" ht="15" customHeight="1" x14ac:dyDescent="0.35">
      <c r="A5" s="21"/>
      <c r="B5" s="21"/>
      <c r="C5" s="21"/>
      <c r="D5" s="148"/>
      <c r="E5" s="21"/>
      <c r="F5" s="384"/>
      <c r="G5" s="177"/>
      <c r="H5" s="177"/>
      <c r="I5" s="177"/>
      <c r="J5" s="177"/>
      <c r="K5" s="177"/>
      <c r="L5" s="177"/>
      <c r="M5" s="177"/>
      <c r="N5" s="177"/>
      <c r="O5" s="177"/>
      <c r="P5" s="177"/>
      <c r="Q5" s="177"/>
      <c r="R5" s="177"/>
      <c r="S5" s="177"/>
      <c r="T5" s="177"/>
      <c r="U5" s="177"/>
      <c r="V5" s="177"/>
      <c r="W5" s="177"/>
      <c r="X5" s="177"/>
      <c r="Y5" s="177"/>
      <c r="Z5" s="177"/>
      <c r="AA5" s="177"/>
      <c r="AB5" s="177"/>
      <c r="AD5" s="85"/>
      <c r="AE5" s="85"/>
      <c r="AF5" s="85"/>
      <c r="AG5" s="84"/>
      <c r="AH5" s="84"/>
      <c r="AI5" s="146"/>
    </row>
    <row r="6" spans="1:35" ht="11.25" customHeight="1" x14ac:dyDescent="0.35"/>
    <row r="7" spans="1:35" s="193" customFormat="1" ht="36" customHeight="1" x14ac:dyDescent="0.35">
      <c r="D7" s="335"/>
      <c r="F7" s="329"/>
      <c r="H7" s="330" t="s">
        <v>78</v>
      </c>
      <c r="I7" s="339"/>
      <c r="J7" s="339"/>
      <c r="K7" s="339"/>
      <c r="L7" s="339"/>
      <c r="M7" s="339"/>
      <c r="N7" s="331" t="s">
        <v>12</v>
      </c>
      <c r="O7" s="332" t="s">
        <v>619</v>
      </c>
      <c r="P7" s="331" t="s">
        <v>79</v>
      </c>
      <c r="Q7" s="336" t="s">
        <v>0</v>
      </c>
      <c r="AD7" s="326" t="s">
        <v>180</v>
      </c>
      <c r="AE7" s="326" t="s">
        <v>181</v>
      </c>
      <c r="AF7" s="326" t="s">
        <v>126</v>
      </c>
      <c r="AG7" s="337" t="s">
        <v>183</v>
      </c>
      <c r="AH7" s="333" t="s">
        <v>214</v>
      </c>
      <c r="AI7" s="338" t="s">
        <v>213</v>
      </c>
    </row>
    <row r="8" spans="1:35" s="140" customFormat="1" ht="30" customHeight="1" x14ac:dyDescent="0.35">
      <c r="A8" s="147">
        <v>336</v>
      </c>
      <c r="B8" s="130" t="str">
        <f t="shared" ref="B8:B72" si="0">VLOOKUP(A8,contentrefmockup,2,FALSE)</f>
        <v>B.1</v>
      </c>
      <c r="C8" s="131">
        <f t="shared" ref="C8:C72" si="1">VLOOKUP(A8,contentrefmockup,15,FALSE)</f>
        <v>2</v>
      </c>
      <c r="D8" s="148"/>
      <c r="E8" s="155" t="str">
        <f t="shared" ref="E8:E72" si="2">IF(C8=1,"Phase "&amp;B8,IF(C8=2,"Step "&amp;VLOOKUP(A8,contentrefmockup,4,FALSE),B8))</f>
        <v>Step 1</v>
      </c>
      <c r="F8" s="156" t="str">
        <f t="shared" ref="F8:F72" si="3">VLOOKUP(A8,contentrefmockup,7,FALSE)</f>
        <v>Evaluation of CTI drivers</v>
      </c>
      <c r="G8" s="224"/>
      <c r="H8" s="224"/>
      <c r="I8" s="224"/>
      <c r="J8" s="224"/>
      <c r="K8" s="224"/>
      <c r="L8" s="224"/>
      <c r="M8" s="224"/>
      <c r="N8" s="225" t="str">
        <f>IFERROR(IF(VLOOKUP(A8,Weightings!A:Y,25,FALSE)=0,"",VLOOKUP(A8,Weightings!A:Y,25,FALSE)),"")</f>
        <v/>
      </c>
      <c r="O8" s="225" t="str">
        <f>IFERROR(VLOOKUP(AH8,detail_maturity_score,3,FALSE)*VLOOKUP(A8,Weightings!A:Y,23,FALSE),"")</f>
        <v/>
      </c>
      <c r="P8" s="225"/>
      <c r="Q8" s="225"/>
      <c r="R8" s="225"/>
      <c r="S8" s="225"/>
      <c r="T8" s="225"/>
      <c r="U8" s="225"/>
      <c r="V8" s="225"/>
      <c r="W8" s="225"/>
      <c r="X8" s="225"/>
      <c r="Y8" s="225"/>
      <c r="Z8" s="225"/>
      <c r="AA8" s="225"/>
      <c r="AB8" s="225"/>
      <c r="AC8" s="138"/>
      <c r="AD8" s="138">
        <f t="shared" ref="AD8:AD72" si="4">VLOOKUP($A8,contentrefmockup,26,FALSE)</f>
        <v>0</v>
      </c>
      <c r="AE8" s="138">
        <f t="shared" ref="AE8:AE72" si="5">VLOOKUP($A8,contentrefmockup,27,FALSE)</f>
        <v>0</v>
      </c>
      <c r="AF8" s="138" t="str">
        <f t="shared" ref="AF8:AF72" si="6">VLOOKUP($A8,contentrefmockup,28,FALSE)</f>
        <v>D</v>
      </c>
      <c r="AG8" s="139">
        <f t="shared" ref="AG8:AG72" si="7">IF(AD8="S",1,IF(AE8="I",2,IF(AF8="D",3,4)))</f>
        <v>3</v>
      </c>
      <c r="AH8" s="139"/>
      <c r="AI8" s="142">
        <v>3</v>
      </c>
    </row>
    <row r="9" spans="1:35" s="140" customFormat="1" ht="43.5" hidden="1" x14ac:dyDescent="0.35">
      <c r="A9" s="150">
        <v>337</v>
      </c>
      <c r="B9" s="130" t="str">
        <f t="shared" si="0"/>
        <v/>
      </c>
      <c r="C9" s="131">
        <f t="shared" si="1"/>
        <v>3</v>
      </c>
      <c r="D9" s="96"/>
      <c r="E9" s="132" t="str">
        <f t="shared" si="2"/>
        <v/>
      </c>
      <c r="F9" s="153" t="str">
        <f t="shared" si="3"/>
        <v>Though there are obvious drivers for a CTI capability, these should be documented and reviewed. They should not just be focused on supporting the security function (e.g. RFIs from the SOC) but consider the need for supporting wider functions in the business, as well as increasing security maturity, understanding the threat to the wider sector, supply chain and meeting regulatory requirements</v>
      </c>
      <c r="G9" s="152" t="s">
        <v>64</v>
      </c>
      <c r="H9" s="152" t="s">
        <v>75</v>
      </c>
      <c r="I9" s="154" t="s">
        <v>212</v>
      </c>
      <c r="J9" s="152" t="s">
        <v>76</v>
      </c>
      <c r="K9" s="152" t="s">
        <v>77</v>
      </c>
      <c r="L9" s="152" t="s">
        <v>2</v>
      </c>
      <c r="M9" s="152" t="s">
        <v>57</v>
      </c>
      <c r="N9" s="134" t="str">
        <f>IFERROR(IF(VLOOKUP(A9,Weightings!A:Y,25,FALSE)=0,"",VLOOKUP(A9,Weightings!A:Y,25,FALSE)),"")</f>
        <v/>
      </c>
      <c r="O9" s="134" t="str">
        <f>IFERROR(VLOOKUP(AH9,detail_maturity_score,3,FALSE)*VLOOKUP(A9,Weightings!A:Y,23,FALSE),"")</f>
        <v/>
      </c>
      <c r="P9" s="135"/>
      <c r="Q9" s="135"/>
      <c r="R9" s="131"/>
      <c r="S9" s="131"/>
      <c r="T9" s="131"/>
      <c r="U9" s="131"/>
      <c r="V9" s="131"/>
      <c r="W9" s="131"/>
      <c r="X9" s="131"/>
      <c r="Y9" s="131"/>
      <c r="Z9" s="136"/>
      <c r="AA9" s="131"/>
      <c r="AB9" s="131"/>
      <c r="AC9" s="137"/>
      <c r="AD9" s="138">
        <f t="shared" si="4"/>
        <v>0</v>
      </c>
      <c r="AE9" s="138">
        <f t="shared" si="5"/>
        <v>0</v>
      </c>
      <c r="AF9" s="138" t="str">
        <f t="shared" si="6"/>
        <v>D</v>
      </c>
      <c r="AG9" s="139">
        <f t="shared" si="7"/>
        <v>3</v>
      </c>
      <c r="AH9" s="139">
        <v>1</v>
      </c>
      <c r="AI9" s="142"/>
    </row>
    <row r="10" spans="1:35" s="140" customFormat="1" hidden="1" x14ac:dyDescent="0.35">
      <c r="A10" s="150">
        <v>338</v>
      </c>
      <c r="B10" s="130" t="str">
        <f t="shared" si="0"/>
        <v/>
      </c>
      <c r="C10" s="131">
        <f t="shared" si="1"/>
        <v>3</v>
      </c>
      <c r="D10" s="96"/>
      <c r="E10" s="132" t="str">
        <f t="shared" si="2"/>
        <v/>
      </c>
      <c r="F10" s="151" t="str">
        <f t="shared" si="3"/>
        <v>Have you identified drivers for the creation and operationalising of a CTI function?</v>
      </c>
      <c r="G10" s="152"/>
      <c r="H10" s="152"/>
      <c r="I10" s="152"/>
      <c r="J10" s="152"/>
      <c r="K10" s="152"/>
      <c r="L10" s="152"/>
      <c r="M10" s="152"/>
      <c r="N10" s="134" t="str">
        <f>IFERROR(IF(VLOOKUP(A10,Weightings!A:Y,25,FALSE)=0,"",VLOOKUP(A10,Weightings!A:Y,25,FALSE)),"")</f>
        <v/>
      </c>
      <c r="O10" s="134" t="str">
        <f>IFERROR(VLOOKUP(AH10,detail_maturity_score,3,FALSE)*VLOOKUP(A10,Weightings!A:Y,23,FALSE),"")</f>
        <v/>
      </c>
      <c r="P10" s="135"/>
      <c r="Q10" s="135"/>
      <c r="R10" s="131"/>
      <c r="S10" s="131"/>
      <c r="T10" s="131"/>
      <c r="U10" s="131"/>
      <c r="V10" s="131"/>
      <c r="W10" s="131"/>
      <c r="X10" s="131"/>
      <c r="Y10" s="131"/>
      <c r="Z10" s="136"/>
      <c r="AA10" s="131"/>
      <c r="AB10" s="131"/>
      <c r="AC10" s="137"/>
      <c r="AD10" s="138">
        <f t="shared" si="4"/>
        <v>0</v>
      </c>
      <c r="AE10" s="138">
        <f t="shared" si="5"/>
        <v>0</v>
      </c>
      <c r="AF10" s="138" t="str">
        <f t="shared" si="6"/>
        <v>D</v>
      </c>
      <c r="AG10" s="139">
        <f t="shared" si="7"/>
        <v>3</v>
      </c>
      <c r="AH10" s="279"/>
      <c r="AI10" s="142"/>
    </row>
    <row r="11" spans="1:35" s="140" customFormat="1" ht="30" hidden="1" customHeight="1" x14ac:dyDescent="0.35">
      <c r="A11" s="150">
        <v>339</v>
      </c>
      <c r="B11" s="130" t="str">
        <f t="shared" si="0"/>
        <v/>
      </c>
      <c r="C11" s="131">
        <f t="shared" si="1"/>
        <v>3</v>
      </c>
      <c r="D11" s="96"/>
      <c r="E11" s="132" t="str">
        <f t="shared" si="2"/>
        <v/>
      </c>
      <c r="F11" s="153" t="str">
        <f t="shared" si="3"/>
        <v xml:space="preserve">Are your drivers for a CTI function based on evaluation of: </v>
      </c>
      <c r="G11" s="152" t="s">
        <v>64</v>
      </c>
      <c r="H11" s="152" t="s">
        <v>75</v>
      </c>
      <c r="I11" s="154" t="s">
        <v>212</v>
      </c>
      <c r="J11" s="152" t="s">
        <v>76</v>
      </c>
      <c r="K11" s="152" t="s">
        <v>77</v>
      </c>
      <c r="L11" s="152" t="s">
        <v>2</v>
      </c>
      <c r="M11" s="152" t="s">
        <v>57</v>
      </c>
      <c r="N11" s="134" t="str">
        <f>IFERROR(IF(VLOOKUP(A11,Weightings!A:Y,25,FALSE)=0,"",VLOOKUP(A11,Weightings!A:Y,25,FALSE)),"")</f>
        <v/>
      </c>
      <c r="O11" s="134" t="str">
        <f>IFERROR(VLOOKUP(AH11,detail_maturity_score,3,FALSE)*VLOOKUP(A11,Weightings!A:Y,23,FALSE),"")</f>
        <v/>
      </c>
      <c r="P11" s="135"/>
      <c r="Q11" s="135"/>
      <c r="R11" s="131"/>
      <c r="S11" s="131"/>
      <c r="T11" s="131"/>
      <c r="U11" s="131"/>
      <c r="V11" s="131"/>
      <c r="W11" s="131"/>
      <c r="X11" s="131"/>
      <c r="Y11" s="131"/>
      <c r="Z11" s="136"/>
      <c r="AA11" s="131"/>
      <c r="AB11" s="131"/>
      <c r="AC11" s="137"/>
      <c r="AD11" s="138">
        <f t="shared" si="4"/>
        <v>0</v>
      </c>
      <c r="AE11" s="138">
        <f t="shared" si="5"/>
        <v>0</v>
      </c>
      <c r="AF11" s="138" t="str">
        <f t="shared" si="6"/>
        <v>D</v>
      </c>
      <c r="AG11" s="139">
        <f t="shared" si="7"/>
        <v>3</v>
      </c>
      <c r="AH11" s="139">
        <v>1</v>
      </c>
      <c r="AI11" s="142"/>
    </row>
    <row r="12" spans="1:35" s="140" customFormat="1" ht="24" hidden="1" x14ac:dyDescent="0.35">
      <c r="A12" s="150">
        <v>340</v>
      </c>
      <c r="B12" s="130" t="str">
        <f t="shared" si="0"/>
        <v/>
      </c>
      <c r="C12" s="131">
        <f t="shared" si="1"/>
        <v>3</v>
      </c>
      <c r="D12" s="96"/>
      <c r="E12" s="132" t="str">
        <f t="shared" si="2"/>
        <v/>
      </c>
      <c r="F12" s="153" t="str">
        <f t="shared" si="3"/>
        <v>The likelihood and impact of serious (often cyber related) security attacks on the organisation?</v>
      </c>
      <c r="G12" s="152" t="s">
        <v>64</v>
      </c>
      <c r="H12" s="152" t="s">
        <v>75</v>
      </c>
      <c r="I12" s="154" t="s">
        <v>212</v>
      </c>
      <c r="J12" s="152" t="s">
        <v>76</v>
      </c>
      <c r="K12" s="152" t="s">
        <v>77</v>
      </c>
      <c r="L12" s="152" t="s">
        <v>2</v>
      </c>
      <c r="M12" s="152" t="s">
        <v>57</v>
      </c>
      <c r="N12" s="134" t="str">
        <f>IFERROR(IF(VLOOKUP(A12,Weightings!A:Y,25,FALSE)=0,"",VLOOKUP(A12,Weightings!A:Y,25,FALSE)),"")</f>
        <v/>
      </c>
      <c r="O12" s="134" t="str">
        <f>IFERROR(VLOOKUP(AH12,detail_maturity_score,3,FALSE)*VLOOKUP(A12,Weightings!A:Y,23,FALSE),"")</f>
        <v/>
      </c>
      <c r="P12" s="135"/>
      <c r="Q12" s="135"/>
      <c r="R12" s="131"/>
      <c r="S12" s="131"/>
      <c r="T12" s="131"/>
      <c r="U12" s="131"/>
      <c r="V12" s="131"/>
      <c r="W12" s="131"/>
      <c r="X12" s="131"/>
      <c r="Y12" s="131"/>
      <c r="Z12" s="136"/>
      <c r="AA12" s="131"/>
      <c r="AB12" s="131"/>
      <c r="AC12" s="137"/>
      <c r="AD12" s="138">
        <f t="shared" si="4"/>
        <v>0</v>
      </c>
      <c r="AE12" s="138">
        <f t="shared" si="5"/>
        <v>0</v>
      </c>
      <c r="AF12" s="138" t="str">
        <f t="shared" si="6"/>
        <v>D</v>
      </c>
      <c r="AG12" s="139">
        <f t="shared" si="7"/>
        <v>3</v>
      </c>
      <c r="AH12" s="139">
        <v>1</v>
      </c>
      <c r="AI12" s="142"/>
    </row>
    <row r="13" spans="1:35" s="140" customFormat="1" ht="24" hidden="1" x14ac:dyDescent="0.35">
      <c r="A13" s="150">
        <v>341</v>
      </c>
      <c r="B13" s="130" t="str">
        <f t="shared" si="0"/>
        <v/>
      </c>
      <c r="C13" s="131">
        <f t="shared" si="1"/>
        <v>3</v>
      </c>
      <c r="D13" s="96"/>
      <c r="E13" s="132" t="str">
        <f t="shared" si="2"/>
        <v/>
      </c>
      <c r="F13" s="153" t="str">
        <f t="shared" si="3"/>
        <v>The likelihood and impact of serious (often cyber related) security attacks on other similar organisations?</v>
      </c>
      <c r="G13" s="152" t="s">
        <v>64</v>
      </c>
      <c r="H13" s="152" t="s">
        <v>75</v>
      </c>
      <c r="I13" s="154" t="s">
        <v>212</v>
      </c>
      <c r="J13" s="152" t="s">
        <v>76</v>
      </c>
      <c r="K13" s="152" t="s">
        <v>77</v>
      </c>
      <c r="L13" s="152" t="s">
        <v>2</v>
      </c>
      <c r="M13" s="152" t="s">
        <v>57</v>
      </c>
      <c r="N13" s="134" t="str">
        <f>IFERROR(IF(VLOOKUP(A13,Weightings!A:Y,25,FALSE)=0,"",VLOOKUP(A13,Weightings!A:Y,25,FALSE)),"")</f>
        <v/>
      </c>
      <c r="O13" s="134" t="str">
        <f>IFERROR(VLOOKUP(AH13,detail_maturity_score,3,FALSE)*VLOOKUP(A13,Weightings!A:Y,23,FALSE),"")</f>
        <v/>
      </c>
      <c r="P13" s="135"/>
      <c r="Q13" s="135"/>
      <c r="R13" s="131"/>
      <c r="S13" s="131"/>
      <c r="T13" s="131"/>
      <c r="U13" s="131"/>
      <c r="V13" s="131"/>
      <c r="W13" s="131"/>
      <c r="X13" s="131"/>
      <c r="Y13" s="131"/>
      <c r="Z13" s="136"/>
      <c r="AA13" s="131"/>
      <c r="AB13" s="131"/>
      <c r="AC13" s="137"/>
      <c r="AD13" s="138">
        <f t="shared" si="4"/>
        <v>0</v>
      </c>
      <c r="AE13" s="138">
        <f t="shared" si="5"/>
        <v>0</v>
      </c>
      <c r="AF13" s="138" t="str">
        <f t="shared" si="6"/>
        <v>D</v>
      </c>
      <c r="AG13" s="139">
        <f t="shared" si="7"/>
        <v>3</v>
      </c>
      <c r="AH13" s="139">
        <v>1</v>
      </c>
      <c r="AI13" s="142"/>
    </row>
    <row r="14" spans="1:35" s="140" customFormat="1" ht="24" hidden="1" x14ac:dyDescent="0.35">
      <c r="A14" s="150">
        <v>342</v>
      </c>
      <c r="B14" s="130" t="str">
        <f t="shared" si="0"/>
        <v/>
      </c>
      <c r="C14" s="131">
        <f t="shared" si="1"/>
        <v>3</v>
      </c>
      <c r="D14" s="96"/>
      <c r="E14" s="132" t="str">
        <f t="shared" si="2"/>
        <v/>
      </c>
      <c r="F14" s="153" t="str">
        <f t="shared" si="3"/>
        <v>The likelihood and impact of serious (often cyber related) security attacks on the supply chain?</v>
      </c>
      <c r="G14" s="152" t="s">
        <v>64</v>
      </c>
      <c r="H14" s="152" t="s">
        <v>75</v>
      </c>
      <c r="I14" s="154" t="s">
        <v>212</v>
      </c>
      <c r="J14" s="152" t="s">
        <v>76</v>
      </c>
      <c r="K14" s="152" t="s">
        <v>77</v>
      </c>
      <c r="L14" s="152" t="s">
        <v>2</v>
      </c>
      <c r="M14" s="152" t="s">
        <v>57</v>
      </c>
      <c r="N14" s="134" t="str">
        <f>IFERROR(IF(VLOOKUP(A14,Weightings!A:Y,25,FALSE)=0,"",VLOOKUP(A14,Weightings!A:Y,25,FALSE)),"")</f>
        <v/>
      </c>
      <c r="O14" s="134" t="str">
        <f>IFERROR(VLOOKUP(AH14,detail_maturity_score,3,FALSE)*VLOOKUP(A14,Weightings!A:Y,23,FALSE),"")</f>
        <v/>
      </c>
      <c r="P14" s="135"/>
      <c r="Q14" s="135"/>
      <c r="R14" s="131"/>
      <c r="S14" s="131"/>
      <c r="T14" s="131"/>
      <c r="U14" s="131"/>
      <c r="V14" s="131"/>
      <c r="W14" s="131"/>
      <c r="X14" s="131"/>
      <c r="Y14" s="131"/>
      <c r="Z14" s="136"/>
      <c r="AA14" s="131"/>
      <c r="AB14" s="131"/>
      <c r="AC14" s="137"/>
      <c r="AD14" s="138">
        <f t="shared" si="4"/>
        <v>0</v>
      </c>
      <c r="AE14" s="138">
        <f t="shared" si="5"/>
        <v>0</v>
      </c>
      <c r="AF14" s="138" t="str">
        <f t="shared" si="6"/>
        <v>D</v>
      </c>
      <c r="AG14" s="139">
        <f t="shared" si="7"/>
        <v>3</v>
      </c>
      <c r="AH14" s="139">
        <v>1</v>
      </c>
      <c r="AI14" s="142"/>
    </row>
    <row r="15" spans="1:35" s="140" customFormat="1" ht="24" hidden="1" x14ac:dyDescent="0.35">
      <c r="A15" s="150">
        <v>343</v>
      </c>
      <c r="B15" s="130" t="str">
        <f t="shared" si="0"/>
        <v/>
      </c>
      <c r="C15" s="131">
        <f t="shared" si="1"/>
        <v>3</v>
      </c>
      <c r="D15" s="96"/>
      <c r="E15" s="132" t="str">
        <f t="shared" si="2"/>
        <v/>
      </c>
      <c r="F15" s="153" t="str">
        <f t="shared" si="3"/>
        <v>Changes in the perceived threat?</v>
      </c>
      <c r="G15" s="152" t="s">
        <v>64</v>
      </c>
      <c r="H15" s="152" t="s">
        <v>75</v>
      </c>
      <c r="I15" s="154" t="s">
        <v>212</v>
      </c>
      <c r="J15" s="152" t="s">
        <v>76</v>
      </c>
      <c r="K15" s="152" t="s">
        <v>77</v>
      </c>
      <c r="L15" s="152" t="s">
        <v>2</v>
      </c>
      <c r="M15" s="152" t="s">
        <v>57</v>
      </c>
      <c r="N15" s="134" t="str">
        <f>IFERROR(IF(VLOOKUP(A15,Weightings!A:Y,25,FALSE)=0,"",VLOOKUP(A15,Weightings!A:Y,25,FALSE)),"")</f>
        <v/>
      </c>
      <c r="O15" s="134" t="str">
        <f>IFERROR(VLOOKUP(AH15,detail_maturity_score,3,FALSE)*VLOOKUP(A15,Weightings!A:Y,23,FALSE),"")</f>
        <v/>
      </c>
      <c r="P15" s="135"/>
      <c r="Q15" s="135"/>
      <c r="R15" s="131"/>
      <c r="S15" s="131"/>
      <c r="T15" s="131"/>
      <c r="U15" s="131"/>
      <c r="V15" s="131"/>
      <c r="W15" s="131"/>
      <c r="X15" s="131"/>
      <c r="Y15" s="131"/>
      <c r="Z15" s="136"/>
      <c r="AA15" s="131"/>
      <c r="AB15" s="131"/>
      <c r="AC15" s="137"/>
      <c r="AD15" s="138">
        <f t="shared" si="4"/>
        <v>0</v>
      </c>
      <c r="AE15" s="138">
        <f t="shared" si="5"/>
        <v>0</v>
      </c>
      <c r="AF15" s="138" t="str">
        <f t="shared" si="6"/>
        <v>D</v>
      </c>
      <c r="AG15" s="139">
        <f t="shared" si="7"/>
        <v>3</v>
      </c>
      <c r="AH15" s="139">
        <v>1</v>
      </c>
      <c r="AI15" s="142"/>
    </row>
    <row r="16" spans="1:35" s="140" customFormat="1" ht="30" hidden="1" customHeight="1" x14ac:dyDescent="0.35">
      <c r="A16" s="150">
        <v>344</v>
      </c>
      <c r="B16" s="130" t="str">
        <f t="shared" si="0"/>
        <v/>
      </c>
      <c r="C16" s="131">
        <f t="shared" si="1"/>
        <v>3</v>
      </c>
      <c r="D16" s="96"/>
      <c r="E16" s="132" t="str">
        <f t="shared" si="2"/>
        <v/>
      </c>
      <c r="F16" s="153" t="str">
        <f t="shared" si="3"/>
        <v xml:space="preserve">Compliance requirements (Inc Cyber or Other Insurance requirements)? </v>
      </c>
      <c r="G16" s="152" t="s">
        <v>64</v>
      </c>
      <c r="H16" s="152" t="s">
        <v>75</v>
      </c>
      <c r="I16" s="154" t="s">
        <v>212</v>
      </c>
      <c r="J16" s="152" t="s">
        <v>76</v>
      </c>
      <c r="K16" s="152" t="s">
        <v>77</v>
      </c>
      <c r="L16" s="152" t="s">
        <v>2</v>
      </c>
      <c r="M16" s="152" t="s">
        <v>57</v>
      </c>
      <c r="N16" s="134" t="str">
        <f>IFERROR(IF(VLOOKUP(A16,Weightings!A:Y,25,FALSE)=0,"",VLOOKUP(A16,Weightings!A:Y,25,FALSE)),"")</f>
        <v/>
      </c>
      <c r="O16" s="134" t="str">
        <f>IFERROR(VLOOKUP(AH16,detail_maturity_score,3,FALSE)*VLOOKUP(A16,Weightings!A:Y,23,FALSE),"")</f>
        <v/>
      </c>
      <c r="P16" s="135"/>
      <c r="Q16" s="135"/>
      <c r="R16" s="131"/>
      <c r="S16" s="131"/>
      <c r="T16" s="131"/>
      <c r="U16" s="131"/>
      <c r="V16" s="131"/>
      <c r="W16" s="131"/>
      <c r="X16" s="131"/>
      <c r="Y16" s="131"/>
      <c r="Z16" s="136"/>
      <c r="AA16" s="131"/>
      <c r="AB16" s="131"/>
      <c r="AC16" s="137"/>
      <c r="AD16" s="138">
        <f t="shared" si="4"/>
        <v>0</v>
      </c>
      <c r="AE16" s="138">
        <f t="shared" si="5"/>
        <v>0</v>
      </c>
      <c r="AF16" s="138" t="str">
        <f t="shared" si="6"/>
        <v>D</v>
      </c>
      <c r="AG16" s="139">
        <f t="shared" si="7"/>
        <v>3</v>
      </c>
      <c r="AH16" s="139">
        <v>1</v>
      </c>
      <c r="AI16" s="142"/>
    </row>
    <row r="17" spans="1:35" s="140" customFormat="1" ht="43.5" x14ac:dyDescent="0.35">
      <c r="A17" s="150">
        <v>345</v>
      </c>
      <c r="B17" s="130" t="str">
        <f t="shared" si="0"/>
        <v/>
      </c>
      <c r="C17" s="131">
        <f t="shared" si="1"/>
        <v>0</v>
      </c>
      <c r="D17" s="96"/>
      <c r="E17" s="132" t="str">
        <f t="shared" si="2"/>
        <v/>
      </c>
      <c r="F17" s="264" t="str">
        <f t="shared" si="3"/>
        <v>Though there are obvious drivers for a CTI capability, these should be documented and reviewed. They should not just be focused on supporting the security function (e.g. RFIs from the SOC) but consider the need for supporting wider functions in the business, as well as increasing security maturity, understanding the threat to the wider sector, supply chain and meeting regulatory requirements</v>
      </c>
      <c r="G17" s="152"/>
      <c r="H17" s="152"/>
      <c r="I17" s="154"/>
      <c r="J17" s="152"/>
      <c r="K17" s="152"/>
      <c r="L17" s="152"/>
      <c r="M17" s="152"/>
      <c r="N17" s="134" t="str">
        <f>IFERROR(IF(VLOOKUP(A17,Weightings!A:Y,25,FALSE)=0,"",VLOOKUP(A17,Weightings!A:Y,25,FALSE)),"")</f>
        <v/>
      </c>
      <c r="O17" s="134" t="str">
        <f>IFERROR(VLOOKUP(AH17,detail_maturity_score,3,FALSE)*VLOOKUP(A17,Weightings!A:Y,23,FALSE),"")</f>
        <v/>
      </c>
      <c r="P17" s="135"/>
      <c r="Q17" s="135"/>
      <c r="R17" s="131"/>
      <c r="S17" s="131"/>
      <c r="T17" s="131"/>
      <c r="U17" s="131"/>
      <c r="V17" s="131"/>
      <c r="W17" s="131"/>
      <c r="X17" s="131"/>
      <c r="Y17" s="131"/>
      <c r="Z17" s="136"/>
      <c r="AA17" s="131"/>
      <c r="AB17" s="131"/>
      <c r="AC17" s="137"/>
      <c r="AD17" s="138">
        <f t="shared" si="4"/>
        <v>0</v>
      </c>
      <c r="AE17" s="138">
        <f t="shared" si="5"/>
        <v>0</v>
      </c>
      <c r="AF17" s="138" t="str">
        <f t="shared" si="6"/>
        <v>D</v>
      </c>
      <c r="AG17" s="139">
        <f t="shared" si="7"/>
        <v>3</v>
      </c>
      <c r="AH17" s="139"/>
      <c r="AI17" s="142"/>
    </row>
    <row r="18" spans="1:35" s="140" customFormat="1" ht="48" customHeight="1" x14ac:dyDescent="0.35">
      <c r="A18" s="150">
        <v>346</v>
      </c>
      <c r="B18" s="130" t="str">
        <f t="shared" si="0"/>
        <v>B.1.01</v>
      </c>
      <c r="C18" s="131">
        <f t="shared" si="1"/>
        <v>5</v>
      </c>
      <c r="D18" s="96"/>
      <c r="E18" s="132" t="str">
        <f t="shared" si="2"/>
        <v>B.1.01</v>
      </c>
      <c r="F18" s="153" t="str">
        <f t="shared" si="3"/>
        <v>Have you identified all of the drivers for the creation and operationalising of a CTI function and mapped these to understand what capability the function should have? (these should at least include likelihood and impact of cyber attacks on/to you/the sector/supply chain; compliance requirements; support to business operations; support to security operations, etc)</v>
      </c>
      <c r="G18" s="152"/>
      <c r="H18" s="152"/>
      <c r="I18" s="154"/>
      <c r="J18" s="152"/>
      <c r="K18" s="152"/>
      <c r="L18" s="152"/>
      <c r="M18" s="152"/>
      <c r="N18" s="134" t="str">
        <f>IFERROR(IF(VLOOKUP(A18,Weightings!A:Y,25,FALSE)=0,"",VLOOKUP(A18,Weightings!A:Y,25,FALSE)),"")</f>
        <v>x 1</v>
      </c>
      <c r="O18" s="134" t="str">
        <f>IFERROR(VLOOKUP(AH18,detail_maturity_score,3,FALSE)*VLOOKUP(A18,Weightings!A:Y,23,FALSE),"")</f>
        <v/>
      </c>
      <c r="P18" s="135"/>
      <c r="Q18" s="135"/>
      <c r="R18" s="131"/>
      <c r="S18" s="131"/>
      <c r="T18" s="131"/>
      <c r="U18" s="131"/>
      <c r="V18" s="131"/>
      <c r="W18" s="131"/>
      <c r="X18" s="131"/>
      <c r="Y18" s="131"/>
      <c r="Z18" s="136"/>
      <c r="AA18" s="131"/>
      <c r="AB18" s="131"/>
      <c r="AC18" s="137"/>
      <c r="AD18" s="138">
        <f t="shared" si="4"/>
        <v>0</v>
      </c>
      <c r="AE18" s="138">
        <f t="shared" si="5"/>
        <v>0</v>
      </c>
      <c r="AF18" s="138" t="str">
        <f t="shared" si="6"/>
        <v>D</v>
      </c>
      <c r="AG18" s="139">
        <f t="shared" si="7"/>
        <v>3</v>
      </c>
      <c r="AH18" s="279">
        <v>1</v>
      </c>
      <c r="AI18" s="142"/>
    </row>
    <row r="19" spans="1:35" s="140" customFormat="1" ht="30" hidden="1" customHeight="1" x14ac:dyDescent="0.35">
      <c r="A19" s="150">
        <v>347</v>
      </c>
      <c r="B19" s="130" t="str">
        <f t="shared" si="0"/>
        <v/>
      </c>
      <c r="C19" s="131">
        <f t="shared" si="1"/>
        <v>0</v>
      </c>
      <c r="D19" s="96"/>
      <c r="E19" s="132" t="str">
        <f t="shared" si="2"/>
        <v/>
      </c>
      <c r="F19" s="133" t="str">
        <f t="shared" si="3"/>
        <v xml:space="preserve">Are your drivers for a CTI function based on evaluation of: </v>
      </c>
      <c r="G19" s="152"/>
      <c r="H19" s="152"/>
      <c r="I19" s="154"/>
      <c r="J19" s="152"/>
      <c r="K19" s="152"/>
      <c r="L19" s="152"/>
      <c r="M19" s="152"/>
      <c r="N19" s="134" t="str">
        <f>IFERROR(IF(VLOOKUP(A19,Weightings!A:Y,25,FALSE)=0,"",VLOOKUP(A19,Weightings!A:Y,25,FALSE)),"")</f>
        <v/>
      </c>
      <c r="O19" s="134" t="str">
        <f>IFERROR(VLOOKUP(AH19,detail_maturity_score,3,FALSE)*VLOOKUP(A19,Weightings!A:Y,23,FALSE),"")</f>
        <v/>
      </c>
      <c r="P19" s="135"/>
      <c r="Q19" s="135"/>
      <c r="R19" s="131"/>
      <c r="S19" s="131"/>
      <c r="T19" s="131"/>
      <c r="U19" s="131"/>
      <c r="V19" s="131"/>
      <c r="W19" s="131"/>
      <c r="X19" s="131"/>
      <c r="Y19" s="131"/>
      <c r="Z19" s="136"/>
      <c r="AA19" s="131"/>
      <c r="AB19" s="131"/>
      <c r="AC19" s="137"/>
      <c r="AD19" s="138">
        <f t="shared" si="4"/>
        <v>0</v>
      </c>
      <c r="AE19" s="138">
        <f t="shared" si="5"/>
        <v>0</v>
      </c>
      <c r="AF19" s="138" t="str">
        <f t="shared" si="6"/>
        <v>D</v>
      </c>
      <c r="AG19" s="139">
        <f t="shared" si="7"/>
        <v>3</v>
      </c>
      <c r="AH19" s="279">
        <v>1</v>
      </c>
      <c r="AI19" s="142"/>
    </row>
    <row r="20" spans="1:35" s="140" customFormat="1" ht="30" hidden="1" customHeight="1" x14ac:dyDescent="0.35">
      <c r="A20" s="150">
        <v>348</v>
      </c>
      <c r="B20" s="130" t="str">
        <f t="shared" si="0"/>
        <v/>
      </c>
      <c r="C20" s="131">
        <f t="shared" si="1"/>
        <v>0</v>
      </c>
      <c r="D20" s="96"/>
      <c r="E20" s="132" t="str">
        <f t="shared" si="2"/>
        <v/>
      </c>
      <c r="F20" s="141" t="str">
        <f t="shared" si="3"/>
        <v>The likelihood and impact of serious (often cyber related) security attacks on the organisation?</v>
      </c>
      <c r="G20" s="152"/>
      <c r="H20" s="152"/>
      <c r="I20" s="154"/>
      <c r="J20" s="152"/>
      <c r="K20" s="152"/>
      <c r="L20" s="152"/>
      <c r="M20" s="152"/>
      <c r="N20" s="134" t="str">
        <f>IFERROR(IF(VLOOKUP(A20,Weightings!A:Y,25,FALSE)=0,"",VLOOKUP(A20,Weightings!A:Y,25,FALSE)),"")</f>
        <v>x 3</v>
      </c>
      <c r="O20" s="134" t="str">
        <f>IFERROR(VLOOKUP(AH20,detail_maturity_score,3,FALSE)*VLOOKUP(A20,Weightings!A:Y,23,FALSE),"")</f>
        <v/>
      </c>
      <c r="P20" s="135"/>
      <c r="Q20" s="135"/>
      <c r="R20" s="131"/>
      <c r="S20" s="131"/>
      <c r="T20" s="131"/>
      <c r="U20" s="131"/>
      <c r="V20" s="131"/>
      <c r="W20" s="131"/>
      <c r="X20" s="131"/>
      <c r="Y20" s="131"/>
      <c r="Z20" s="136"/>
      <c r="AA20" s="131"/>
      <c r="AB20" s="131"/>
      <c r="AC20" s="137"/>
      <c r="AD20" s="138">
        <f t="shared" si="4"/>
        <v>0</v>
      </c>
      <c r="AE20" s="138">
        <f t="shared" si="5"/>
        <v>0</v>
      </c>
      <c r="AF20" s="138" t="str">
        <f t="shared" si="6"/>
        <v>D</v>
      </c>
      <c r="AG20" s="139">
        <f t="shared" si="7"/>
        <v>3</v>
      </c>
      <c r="AH20" s="279">
        <v>1</v>
      </c>
      <c r="AI20" s="142"/>
    </row>
    <row r="21" spans="1:35" s="140" customFormat="1" ht="30" hidden="1" customHeight="1" x14ac:dyDescent="0.35">
      <c r="A21" s="150">
        <v>349</v>
      </c>
      <c r="B21" s="130" t="str">
        <f t="shared" si="0"/>
        <v/>
      </c>
      <c r="C21" s="131">
        <f t="shared" si="1"/>
        <v>0</v>
      </c>
      <c r="D21" s="96"/>
      <c r="E21" s="132" t="str">
        <f t="shared" si="2"/>
        <v/>
      </c>
      <c r="F21" s="141" t="str">
        <f t="shared" si="3"/>
        <v>The likelihood and impact of serious (often cyber related) security attacks on other similar organisations?</v>
      </c>
      <c r="G21" s="152"/>
      <c r="H21" s="152"/>
      <c r="I21" s="154"/>
      <c r="J21" s="152"/>
      <c r="K21" s="152"/>
      <c r="L21" s="152"/>
      <c r="M21" s="152"/>
      <c r="N21" s="134" t="str">
        <f>IFERROR(IF(VLOOKUP(A21,Weightings!A:Y,25,FALSE)=0,"",VLOOKUP(A21,Weightings!A:Y,25,FALSE)),"")</f>
        <v>x 3</v>
      </c>
      <c r="O21" s="134" t="str">
        <f>IFERROR(VLOOKUP(AH21,detail_maturity_score,3,FALSE)*VLOOKUP(A21,Weightings!A:Y,23,FALSE),"")</f>
        <v/>
      </c>
      <c r="P21" s="135"/>
      <c r="Q21" s="135"/>
      <c r="R21" s="131"/>
      <c r="S21" s="131"/>
      <c r="T21" s="131"/>
      <c r="U21" s="131"/>
      <c r="V21" s="131"/>
      <c r="W21" s="131"/>
      <c r="X21" s="131"/>
      <c r="Y21" s="131"/>
      <c r="Z21" s="136"/>
      <c r="AA21" s="131"/>
      <c r="AB21" s="131"/>
      <c r="AC21" s="137"/>
      <c r="AD21" s="138">
        <f t="shared" si="4"/>
        <v>0</v>
      </c>
      <c r="AE21" s="138">
        <f t="shared" si="5"/>
        <v>0</v>
      </c>
      <c r="AF21" s="138" t="str">
        <f t="shared" si="6"/>
        <v>D</v>
      </c>
      <c r="AG21" s="139">
        <f t="shared" si="7"/>
        <v>3</v>
      </c>
      <c r="AH21" s="279">
        <v>1</v>
      </c>
      <c r="AI21" s="142"/>
    </row>
    <row r="22" spans="1:35" s="140" customFormat="1" ht="30" hidden="1" customHeight="1" x14ac:dyDescent="0.35">
      <c r="A22" s="150">
        <v>350</v>
      </c>
      <c r="B22" s="130" t="str">
        <f t="shared" si="0"/>
        <v/>
      </c>
      <c r="C22" s="131">
        <f t="shared" si="1"/>
        <v>0</v>
      </c>
      <c r="D22" s="96"/>
      <c r="E22" s="132" t="str">
        <f t="shared" si="2"/>
        <v/>
      </c>
      <c r="F22" s="178" t="str">
        <f t="shared" si="3"/>
        <v>The likelihood and impact of serious (often cyber related) security attacks on the supply chain?</v>
      </c>
      <c r="G22" s="152"/>
      <c r="H22" s="152"/>
      <c r="I22" s="154"/>
      <c r="J22" s="152"/>
      <c r="K22" s="152"/>
      <c r="L22" s="152"/>
      <c r="M22" s="152"/>
      <c r="N22" s="134" t="str">
        <f>IFERROR(IF(VLOOKUP(A22,Weightings!A:Y,25,FALSE)=0,"",VLOOKUP(A22,Weightings!A:Y,25,FALSE)),"")</f>
        <v>x 3</v>
      </c>
      <c r="O22" s="134" t="str">
        <f>IFERROR(VLOOKUP(AH22,detail_maturity_score,3,FALSE)*VLOOKUP(A22,Weightings!A:Y,23,FALSE),"")</f>
        <v/>
      </c>
      <c r="P22" s="135"/>
      <c r="Q22" s="135"/>
      <c r="R22" s="131"/>
      <c r="S22" s="131"/>
      <c r="T22" s="131"/>
      <c r="U22" s="131"/>
      <c r="V22" s="131"/>
      <c r="W22" s="131"/>
      <c r="X22" s="131"/>
      <c r="Y22" s="131"/>
      <c r="Z22" s="136"/>
      <c r="AA22" s="131"/>
      <c r="AB22" s="131"/>
      <c r="AC22" s="137"/>
      <c r="AD22" s="138">
        <f t="shared" si="4"/>
        <v>0</v>
      </c>
      <c r="AE22" s="138">
        <f t="shared" si="5"/>
        <v>0</v>
      </c>
      <c r="AF22" s="138" t="str">
        <f t="shared" si="6"/>
        <v>D</v>
      </c>
      <c r="AG22" s="139">
        <f t="shared" si="7"/>
        <v>3</v>
      </c>
      <c r="AH22" s="279">
        <v>1</v>
      </c>
      <c r="AI22" s="142"/>
    </row>
    <row r="23" spans="1:35" s="140" customFormat="1" ht="30" hidden="1" customHeight="1" x14ac:dyDescent="0.35">
      <c r="A23" s="150">
        <v>351</v>
      </c>
      <c r="B23" s="130" t="str">
        <f t="shared" si="0"/>
        <v/>
      </c>
      <c r="C23" s="131">
        <f t="shared" si="1"/>
        <v>0</v>
      </c>
      <c r="D23" s="96"/>
      <c r="E23" s="132" t="str">
        <f t="shared" si="2"/>
        <v/>
      </c>
      <c r="F23" s="141" t="str">
        <f t="shared" si="3"/>
        <v>Changes in the perceived threat?</v>
      </c>
      <c r="G23" s="152"/>
      <c r="H23" s="152"/>
      <c r="I23" s="154"/>
      <c r="J23" s="152"/>
      <c r="K23" s="152"/>
      <c r="L23" s="152"/>
      <c r="M23" s="152"/>
      <c r="N23" s="134" t="str">
        <f>IFERROR(IF(VLOOKUP(A23,Weightings!A:Y,25,FALSE)=0,"",VLOOKUP(A23,Weightings!A:Y,25,FALSE)),"")</f>
        <v>x 3</v>
      </c>
      <c r="O23" s="134" t="str">
        <f>IFERROR(VLOOKUP(AH23,detail_maturity_score,3,FALSE)*VLOOKUP(A23,Weightings!A:Y,23,FALSE),"")</f>
        <v/>
      </c>
      <c r="P23" s="135"/>
      <c r="Q23" s="135"/>
      <c r="R23" s="131"/>
      <c r="S23" s="131"/>
      <c r="T23" s="131"/>
      <c r="U23" s="131"/>
      <c r="V23" s="131"/>
      <c r="W23" s="131"/>
      <c r="X23" s="131"/>
      <c r="Y23" s="131"/>
      <c r="Z23" s="136"/>
      <c r="AA23" s="131"/>
      <c r="AB23" s="131"/>
      <c r="AC23" s="137"/>
      <c r="AD23" s="138">
        <f t="shared" si="4"/>
        <v>0</v>
      </c>
      <c r="AE23" s="138">
        <f t="shared" si="5"/>
        <v>0</v>
      </c>
      <c r="AF23" s="138" t="str">
        <f t="shared" si="6"/>
        <v>D</v>
      </c>
      <c r="AG23" s="139">
        <f t="shared" si="7"/>
        <v>3</v>
      </c>
      <c r="AH23" s="279">
        <v>1</v>
      </c>
      <c r="AI23" s="142"/>
    </row>
    <row r="24" spans="1:35" s="140" customFormat="1" ht="30" hidden="1" customHeight="1" x14ac:dyDescent="0.35">
      <c r="A24" s="150">
        <v>352</v>
      </c>
      <c r="B24" s="130" t="str">
        <f t="shared" si="0"/>
        <v/>
      </c>
      <c r="C24" s="131">
        <f>VLOOKUP(A24,contentrefmockup,15,FALSE)</f>
        <v>0</v>
      </c>
      <c r="D24" s="96"/>
      <c r="E24" s="132" t="str">
        <f t="shared" si="2"/>
        <v/>
      </c>
      <c r="F24" s="141" t="str">
        <f t="shared" si="3"/>
        <v xml:space="preserve">Compliance requirements (Inc Cyber or Other Insurance requirements)? </v>
      </c>
      <c r="G24" s="152"/>
      <c r="H24" s="152"/>
      <c r="I24" s="154"/>
      <c r="J24" s="152"/>
      <c r="K24" s="152"/>
      <c r="L24" s="152"/>
      <c r="M24" s="152"/>
      <c r="N24" s="134" t="str">
        <f>IFERROR(IF(VLOOKUP(A24,Weightings!A:Y,25,FALSE)=0,"",VLOOKUP(A24,Weightings!A:Y,25,FALSE)),"")</f>
        <v>x 3</v>
      </c>
      <c r="O24" s="134" t="str">
        <f>IFERROR(VLOOKUP(AH24,detail_maturity_score,3,FALSE)*VLOOKUP(A24,Weightings!A:Y,23,FALSE),"")</f>
        <v/>
      </c>
      <c r="P24" s="135"/>
      <c r="Q24" s="135"/>
      <c r="R24" s="131"/>
      <c r="S24" s="131"/>
      <c r="T24" s="131"/>
      <c r="U24" s="131"/>
      <c r="V24" s="131"/>
      <c r="W24" s="131"/>
      <c r="X24" s="131"/>
      <c r="Y24" s="131"/>
      <c r="Z24" s="136"/>
      <c r="AA24" s="131"/>
      <c r="AB24" s="131"/>
      <c r="AC24" s="137"/>
      <c r="AD24" s="138">
        <f t="shared" si="4"/>
        <v>0</v>
      </c>
      <c r="AE24" s="138">
        <f t="shared" si="5"/>
        <v>0</v>
      </c>
      <c r="AF24" s="138" t="str">
        <f t="shared" si="6"/>
        <v>D</v>
      </c>
      <c r="AG24" s="139">
        <f t="shared" si="7"/>
        <v>3</v>
      </c>
      <c r="AH24" s="279">
        <v>1</v>
      </c>
      <c r="AI24" s="142"/>
    </row>
    <row r="25" spans="1:35" s="140" customFormat="1" ht="30" hidden="1" customHeight="1" x14ac:dyDescent="0.35">
      <c r="A25" s="150">
        <v>353</v>
      </c>
      <c r="B25" s="130" t="str">
        <f t="shared" si="0"/>
        <v/>
      </c>
      <c r="C25" s="131">
        <f t="shared" si="1"/>
        <v>0</v>
      </c>
      <c r="D25" s="96"/>
      <c r="E25" s="132" t="str">
        <f t="shared" si="2"/>
        <v/>
      </c>
      <c r="F25" s="141" t="str">
        <f t="shared" si="3"/>
        <v>Evaluating and assuring preventative controls?</v>
      </c>
      <c r="G25" s="152"/>
      <c r="H25" s="152"/>
      <c r="I25" s="154"/>
      <c r="J25" s="152"/>
      <c r="K25" s="152"/>
      <c r="L25" s="152"/>
      <c r="M25" s="152"/>
      <c r="N25" s="134" t="str">
        <f>IFERROR(IF(VLOOKUP(A25,Weightings!A:Y,25,FALSE)=0,"",VLOOKUP(A25,Weightings!A:Y,25,FALSE)),"")</f>
        <v>x 3</v>
      </c>
      <c r="O25" s="134" t="str">
        <f>IFERROR(VLOOKUP(AH25,detail_maturity_score,3,FALSE)*VLOOKUP(A25,Weightings!A:Y,23,FALSE),"")</f>
        <v/>
      </c>
      <c r="P25" s="135"/>
      <c r="Q25" s="135"/>
      <c r="R25" s="131"/>
      <c r="S25" s="131"/>
      <c r="T25" s="131"/>
      <c r="U25" s="131"/>
      <c r="V25" s="131"/>
      <c r="W25" s="131"/>
      <c r="X25" s="131"/>
      <c r="Y25" s="131"/>
      <c r="Z25" s="136"/>
      <c r="AA25" s="131"/>
      <c r="AB25" s="131"/>
      <c r="AC25" s="137"/>
      <c r="AD25" s="138">
        <f t="shared" si="4"/>
        <v>0</v>
      </c>
      <c r="AE25" s="138">
        <f t="shared" si="5"/>
        <v>0</v>
      </c>
      <c r="AF25" s="138" t="str">
        <f t="shared" si="6"/>
        <v>D</v>
      </c>
      <c r="AG25" s="139">
        <f t="shared" si="7"/>
        <v>3</v>
      </c>
      <c r="AH25" s="279">
        <v>1</v>
      </c>
      <c r="AI25" s="142"/>
    </row>
    <row r="26" spans="1:35" s="140" customFormat="1" ht="30" hidden="1" customHeight="1" x14ac:dyDescent="0.35">
      <c r="A26" s="150">
        <v>354</v>
      </c>
      <c r="B26" s="130" t="str">
        <f t="shared" si="0"/>
        <v/>
      </c>
      <c r="C26" s="131">
        <f t="shared" si="1"/>
        <v>0</v>
      </c>
      <c r="D26" s="96"/>
      <c r="E26" s="132" t="str">
        <f t="shared" si="2"/>
        <v/>
      </c>
      <c r="F26" s="133" t="str">
        <f t="shared" si="3"/>
        <v>Do your drivers for a CTI capability take account of:</v>
      </c>
      <c r="G26" s="152"/>
      <c r="H26" s="152"/>
      <c r="I26" s="154"/>
      <c r="J26" s="152"/>
      <c r="K26" s="152"/>
      <c r="L26" s="152"/>
      <c r="M26" s="152"/>
      <c r="N26" s="134" t="str">
        <f>IFERROR(IF(VLOOKUP(A26,Weightings!A:Y,25,FALSE)=0,"",VLOOKUP(A26,Weightings!A:Y,25,FALSE)),"")</f>
        <v/>
      </c>
      <c r="O26" s="134" t="str">
        <f>IFERROR(VLOOKUP(AH26,detail_maturity_score,3,FALSE)*VLOOKUP(A26,Weightings!A:Y,23,FALSE),"")</f>
        <v/>
      </c>
      <c r="P26" s="135"/>
      <c r="Q26" s="135"/>
      <c r="R26" s="131"/>
      <c r="S26" s="131"/>
      <c r="T26" s="131"/>
      <c r="U26" s="131"/>
      <c r="V26" s="131"/>
      <c r="W26" s="131"/>
      <c r="X26" s="131"/>
      <c r="Y26" s="131"/>
      <c r="Z26" s="136"/>
      <c r="AA26" s="131"/>
      <c r="AB26" s="131"/>
      <c r="AC26" s="137"/>
      <c r="AD26" s="138">
        <f t="shared" si="4"/>
        <v>0</v>
      </c>
      <c r="AE26" s="138">
        <f t="shared" si="5"/>
        <v>0</v>
      </c>
      <c r="AF26" s="138" t="str">
        <f t="shared" si="6"/>
        <v>D</v>
      </c>
      <c r="AG26" s="139">
        <f t="shared" si="7"/>
        <v>3</v>
      </c>
      <c r="AH26" s="279">
        <v>1</v>
      </c>
      <c r="AI26" s="142"/>
    </row>
    <row r="27" spans="1:35" s="140" customFormat="1" ht="30" hidden="1" customHeight="1" x14ac:dyDescent="0.35">
      <c r="A27" s="150">
        <v>355</v>
      </c>
      <c r="B27" s="130" t="str">
        <f t="shared" si="0"/>
        <v/>
      </c>
      <c r="C27" s="131">
        <f t="shared" si="1"/>
        <v>0</v>
      </c>
      <c r="D27" s="96"/>
      <c r="E27" s="132" t="str">
        <f t="shared" si="2"/>
        <v/>
      </c>
      <c r="F27" s="141" t="str">
        <f t="shared" si="3"/>
        <v>How the function fits into your organisation's overall security strategy?</v>
      </c>
      <c r="G27" s="152"/>
      <c r="H27" s="152"/>
      <c r="I27" s="154"/>
      <c r="J27" s="152"/>
      <c r="K27" s="152"/>
      <c r="L27" s="152"/>
      <c r="M27" s="152"/>
      <c r="N27" s="134" t="str">
        <f>IFERROR(IF(VLOOKUP(A27,Weightings!A:Y,25,FALSE)=0,"",VLOOKUP(A27,Weightings!A:Y,25,FALSE)),"")</f>
        <v>x 3</v>
      </c>
      <c r="O27" s="134" t="str">
        <f>IFERROR(VLOOKUP(AH27,detail_maturity_score,3,FALSE)*VLOOKUP(A27,Weightings!A:Y,23,FALSE),"")</f>
        <v/>
      </c>
      <c r="P27" s="135"/>
      <c r="Q27" s="135"/>
      <c r="R27" s="131"/>
      <c r="S27" s="131"/>
      <c r="T27" s="131"/>
      <c r="U27" s="131"/>
      <c r="V27" s="131"/>
      <c r="W27" s="131"/>
      <c r="X27" s="131"/>
      <c r="Y27" s="131"/>
      <c r="Z27" s="136"/>
      <c r="AA27" s="131"/>
      <c r="AB27" s="131"/>
      <c r="AC27" s="137"/>
      <c r="AD27" s="138">
        <f t="shared" si="4"/>
        <v>0</v>
      </c>
      <c r="AE27" s="138">
        <f t="shared" si="5"/>
        <v>0</v>
      </c>
      <c r="AF27" s="138" t="str">
        <f t="shared" si="6"/>
        <v>D</v>
      </c>
      <c r="AG27" s="139">
        <f t="shared" si="7"/>
        <v>3</v>
      </c>
      <c r="AH27" s="279">
        <v>1</v>
      </c>
      <c r="AI27" s="142"/>
    </row>
    <row r="28" spans="1:35" s="140" customFormat="1" ht="30" hidden="1" customHeight="1" x14ac:dyDescent="0.35">
      <c r="A28" s="150">
        <v>356</v>
      </c>
      <c r="B28" s="130" t="str">
        <f t="shared" si="0"/>
        <v/>
      </c>
      <c r="C28" s="131">
        <f t="shared" si="1"/>
        <v>0</v>
      </c>
      <c r="D28" s="96"/>
      <c r="E28" s="132" t="str">
        <f t="shared" si="2"/>
        <v/>
      </c>
      <c r="F28" s="178" t="str">
        <f t="shared" si="3"/>
        <v>The nature and direction of your business - and your risk appetite?</v>
      </c>
      <c r="G28" s="152"/>
      <c r="H28" s="152"/>
      <c r="I28" s="154"/>
      <c r="J28" s="152"/>
      <c r="K28" s="152"/>
      <c r="L28" s="152"/>
      <c r="M28" s="152"/>
      <c r="N28" s="134" t="str">
        <f>IFERROR(IF(VLOOKUP(A28,Weightings!A:Y,25,FALSE)=0,"",VLOOKUP(A28,Weightings!A:Y,25,FALSE)),"")</f>
        <v>x 3</v>
      </c>
      <c r="O28" s="134">
        <f>IFERROR(VLOOKUP(AH28,detail_maturity_score,3,FALSE)*VLOOKUP(A28,Weightings!A:Y,23,FALSE),"")</f>
        <v>12</v>
      </c>
      <c r="P28" s="135"/>
      <c r="Q28" s="135"/>
      <c r="R28" s="131"/>
      <c r="S28" s="131"/>
      <c r="T28" s="131"/>
      <c r="U28" s="131"/>
      <c r="V28" s="131"/>
      <c r="W28" s="131"/>
      <c r="X28" s="131"/>
      <c r="Y28" s="131"/>
      <c r="Z28" s="136"/>
      <c r="AA28" s="131"/>
      <c r="AB28" s="131"/>
      <c r="AC28" s="137"/>
      <c r="AD28" s="138">
        <f t="shared" si="4"/>
        <v>0</v>
      </c>
      <c r="AE28" s="138">
        <f t="shared" si="5"/>
        <v>0</v>
      </c>
      <c r="AF28" s="138" t="str">
        <f t="shared" si="6"/>
        <v>D</v>
      </c>
      <c r="AG28" s="139">
        <f t="shared" si="7"/>
        <v>3</v>
      </c>
      <c r="AH28" s="279">
        <v>6</v>
      </c>
      <c r="AI28" s="142"/>
    </row>
    <row r="29" spans="1:35" s="140" customFormat="1" ht="30" customHeight="1" x14ac:dyDescent="0.35">
      <c r="A29" s="150">
        <v>357</v>
      </c>
      <c r="B29" s="130" t="str">
        <f t="shared" si="0"/>
        <v>B.1.02</v>
      </c>
      <c r="C29" s="131">
        <f t="shared" si="1"/>
        <v>5</v>
      </c>
      <c r="D29" s="96"/>
      <c r="E29" s="132" t="str">
        <f t="shared" si="2"/>
        <v>B.1.02</v>
      </c>
      <c r="F29" s="153" t="str">
        <f t="shared" si="3"/>
        <v>Do your drivers for CTI function help to:</v>
      </c>
      <c r="G29" s="152"/>
      <c r="H29" s="152"/>
      <c r="I29" s="154"/>
      <c r="J29" s="152"/>
      <c r="K29" s="152"/>
      <c r="L29" s="152"/>
      <c r="M29" s="152"/>
      <c r="N29" s="134" t="str">
        <f>IFERROR(IF(VLOOKUP(A29,Weightings!A:Y,25,FALSE)=0,"",VLOOKUP(A29,Weightings!A:Y,25,FALSE)),"")</f>
        <v/>
      </c>
      <c r="O29" s="134" t="str">
        <f>IFERROR(VLOOKUP(AH29,detail_maturity_score,3,FALSE)*VLOOKUP(A29,Weightings!A:Y,23,FALSE),"")</f>
        <v/>
      </c>
      <c r="P29" s="135"/>
      <c r="Q29" s="135"/>
      <c r="R29" s="131"/>
      <c r="S29" s="131"/>
      <c r="T29" s="131"/>
      <c r="U29" s="131"/>
      <c r="V29" s="131"/>
      <c r="W29" s="131"/>
      <c r="X29" s="131"/>
      <c r="Y29" s="131"/>
      <c r="Z29" s="136"/>
      <c r="AA29" s="131"/>
      <c r="AB29" s="131"/>
      <c r="AC29" s="137"/>
      <c r="AD29" s="138">
        <f t="shared" si="4"/>
        <v>0</v>
      </c>
      <c r="AE29" s="138">
        <f t="shared" si="5"/>
        <v>0</v>
      </c>
      <c r="AF29" s="138" t="str">
        <f t="shared" si="6"/>
        <v>D</v>
      </c>
      <c r="AG29" s="139">
        <f t="shared" si="7"/>
        <v>3</v>
      </c>
      <c r="AH29" s="279">
        <v>1</v>
      </c>
      <c r="AI29" s="142"/>
    </row>
    <row r="30" spans="1:35" s="140" customFormat="1" ht="30" customHeight="1" x14ac:dyDescent="0.35">
      <c r="A30" s="150">
        <v>358</v>
      </c>
      <c r="B30" s="130" t="str">
        <f t="shared" si="0"/>
        <v>B.1.02a</v>
      </c>
      <c r="C30" s="131">
        <f t="shared" si="1"/>
        <v>6</v>
      </c>
      <c r="D30" s="96"/>
      <c r="E30" s="132" t="str">
        <f t="shared" si="2"/>
        <v>B.1.02a</v>
      </c>
      <c r="F30" s="141" t="str">
        <f t="shared" si="3"/>
        <v>Support the adoption of a strategic view of the threat landscape? (Strategic level INT)</v>
      </c>
      <c r="G30" s="152"/>
      <c r="H30" s="152"/>
      <c r="I30" s="154"/>
      <c r="J30" s="152"/>
      <c r="K30" s="152"/>
      <c r="L30" s="152"/>
      <c r="M30" s="152"/>
      <c r="N30" s="134" t="str">
        <f>IFERROR(IF(VLOOKUP(A30,Weightings!A:Y,25,FALSE)=0,"",VLOOKUP(A30,Weightings!A:Y,25,FALSE)),"")</f>
        <v>x 1</v>
      </c>
      <c r="O30" s="134" t="str">
        <f>IFERROR(VLOOKUP(AH30,detail_maturity_score,3,FALSE)*VLOOKUP(A30,Weightings!A:Y,23,FALSE),"")</f>
        <v/>
      </c>
      <c r="P30" s="135"/>
      <c r="Q30" s="135"/>
      <c r="R30" s="131"/>
      <c r="S30" s="131"/>
      <c r="T30" s="131"/>
      <c r="U30" s="131"/>
      <c r="V30" s="131"/>
      <c r="W30" s="131"/>
      <c r="X30" s="131"/>
      <c r="Y30" s="131"/>
      <c r="Z30" s="136"/>
      <c r="AA30" s="131"/>
      <c r="AB30" s="131"/>
      <c r="AC30" s="137"/>
      <c r="AD30" s="138">
        <f t="shared" si="4"/>
        <v>0</v>
      </c>
      <c r="AE30" s="138">
        <f t="shared" si="5"/>
        <v>0</v>
      </c>
      <c r="AF30" s="138" t="str">
        <f t="shared" si="6"/>
        <v>D</v>
      </c>
      <c r="AG30" s="139">
        <f t="shared" si="7"/>
        <v>3</v>
      </c>
      <c r="AH30" s="279">
        <v>1</v>
      </c>
      <c r="AI30" s="142"/>
    </row>
    <row r="31" spans="1:35" s="140" customFormat="1" ht="30" customHeight="1" x14ac:dyDescent="0.35">
      <c r="A31" s="150">
        <v>359</v>
      </c>
      <c r="B31" s="130" t="str">
        <f t="shared" si="0"/>
        <v>B.1.02b</v>
      </c>
      <c r="C31" s="131">
        <f t="shared" si="1"/>
        <v>6</v>
      </c>
      <c r="D31" s="96"/>
      <c r="E31" s="132" t="str">
        <f t="shared" si="2"/>
        <v>B.1.02b</v>
      </c>
      <c r="F31" s="141" t="str">
        <f t="shared" si="3"/>
        <v>Ensure that vulnerabilities are identified and appropriately addressed? (Tactical level INT)</v>
      </c>
      <c r="G31" s="152"/>
      <c r="H31" s="152"/>
      <c r="I31" s="154"/>
      <c r="J31" s="152"/>
      <c r="K31" s="152"/>
      <c r="L31" s="152"/>
      <c r="M31" s="152"/>
      <c r="N31" s="134" t="str">
        <f>IFERROR(IF(VLOOKUP(A31,Weightings!A:Y,25,FALSE)=0,"",VLOOKUP(A31,Weightings!A:Y,25,FALSE)),"")</f>
        <v>x 1</v>
      </c>
      <c r="O31" s="134" t="str">
        <f>IFERROR(VLOOKUP(AH31,detail_maturity_score,3,FALSE)*VLOOKUP(A31,Weightings!A:Y,23,FALSE),"")</f>
        <v/>
      </c>
      <c r="P31" s="135"/>
      <c r="Q31" s="135"/>
      <c r="R31" s="131"/>
      <c r="S31" s="131"/>
      <c r="T31" s="131"/>
      <c r="U31" s="131"/>
      <c r="V31" s="131"/>
      <c r="W31" s="131"/>
      <c r="X31" s="131"/>
      <c r="Y31" s="131"/>
      <c r="Z31" s="136"/>
      <c r="AA31" s="131"/>
      <c r="AB31" s="131"/>
      <c r="AC31" s="137"/>
      <c r="AD31" s="138">
        <f t="shared" si="4"/>
        <v>0</v>
      </c>
      <c r="AE31" s="138">
        <f t="shared" si="5"/>
        <v>0</v>
      </c>
      <c r="AF31" s="138" t="str">
        <f t="shared" si="6"/>
        <v>D</v>
      </c>
      <c r="AG31" s="139">
        <f t="shared" si="7"/>
        <v>3</v>
      </c>
      <c r="AH31" s="279">
        <v>1</v>
      </c>
      <c r="AI31" s="142"/>
    </row>
    <row r="32" spans="1:35" s="140" customFormat="1" ht="30" customHeight="1" x14ac:dyDescent="0.35">
      <c r="A32" s="150">
        <v>360</v>
      </c>
      <c r="B32" s="130" t="str">
        <f t="shared" si="0"/>
        <v>B.1.02c</v>
      </c>
      <c r="C32" s="131">
        <f t="shared" si="1"/>
        <v>6</v>
      </c>
      <c r="D32" s="96"/>
      <c r="E32" s="132" t="str">
        <f t="shared" si="2"/>
        <v>B.1.02c</v>
      </c>
      <c r="F32" s="141" t="str">
        <f t="shared" si="3"/>
        <v>Support operational security requirements (E.g. Red Teaming, Playbook dev, threat hunting, DFIR)? (Operational level INT)</v>
      </c>
      <c r="G32" s="152"/>
      <c r="H32" s="152"/>
      <c r="I32" s="154"/>
      <c r="J32" s="152"/>
      <c r="K32" s="152"/>
      <c r="L32" s="152"/>
      <c r="M32" s="152"/>
      <c r="N32" s="134" t="str">
        <f>IFERROR(IF(VLOOKUP(A32,Weightings!A:Y,25,FALSE)=0,"",VLOOKUP(A32,Weightings!A:Y,25,FALSE)),"")</f>
        <v>x 1</v>
      </c>
      <c r="O32" s="134" t="str">
        <f>IFERROR(VLOOKUP(AH32,detail_maturity_score,3,FALSE)*VLOOKUP(A32,Weightings!A:Y,23,FALSE),"")</f>
        <v/>
      </c>
      <c r="P32" s="135"/>
      <c r="Q32" s="135"/>
      <c r="R32" s="131"/>
      <c r="S32" s="131"/>
      <c r="T32" s="131"/>
      <c r="U32" s="131"/>
      <c r="V32" s="131"/>
      <c r="W32" s="131"/>
      <c r="X32" s="131"/>
      <c r="Y32" s="131"/>
      <c r="Z32" s="136"/>
      <c r="AA32" s="131"/>
      <c r="AB32" s="131"/>
      <c r="AC32" s="137"/>
      <c r="AD32" s="138">
        <f t="shared" si="4"/>
        <v>0</v>
      </c>
      <c r="AE32" s="138">
        <f t="shared" si="5"/>
        <v>0</v>
      </c>
      <c r="AF32" s="138" t="str">
        <f t="shared" si="6"/>
        <v>D</v>
      </c>
      <c r="AG32" s="139">
        <f t="shared" si="7"/>
        <v>3</v>
      </c>
      <c r="AH32" s="279">
        <v>1</v>
      </c>
      <c r="AI32" s="142"/>
    </row>
    <row r="33" spans="1:35" s="140" customFormat="1" ht="30" customHeight="1" x14ac:dyDescent="0.35">
      <c r="A33" s="150">
        <v>361</v>
      </c>
      <c r="B33" s="130" t="str">
        <f t="shared" si="0"/>
        <v>B.1.02d</v>
      </c>
      <c r="C33" s="131">
        <f t="shared" si="1"/>
        <v>6</v>
      </c>
      <c r="D33" s="96"/>
      <c r="E33" s="132" t="str">
        <f t="shared" si="2"/>
        <v>B.1.02d</v>
      </c>
      <c r="F33" s="178" t="str">
        <f t="shared" si="3"/>
        <v>Feed security tools with data to prevent attacks? (Technical level INT)</v>
      </c>
      <c r="G33" s="152"/>
      <c r="H33" s="152"/>
      <c r="I33" s="154"/>
      <c r="J33" s="152"/>
      <c r="K33" s="152"/>
      <c r="L33" s="152"/>
      <c r="M33" s="152"/>
      <c r="N33" s="134" t="str">
        <f>IFERROR(IF(VLOOKUP(A33,Weightings!A:Y,25,FALSE)=0,"",VLOOKUP(A33,Weightings!A:Y,25,FALSE)),"")</f>
        <v>x 1</v>
      </c>
      <c r="O33" s="134" t="str">
        <f>IFERROR(VLOOKUP(AH33,detail_maturity_score,3,FALSE)*VLOOKUP(A33,Weightings!A:Y,23,FALSE),"")</f>
        <v/>
      </c>
      <c r="P33" s="135"/>
      <c r="Q33" s="135"/>
      <c r="R33" s="131"/>
      <c r="S33" s="131"/>
      <c r="T33" s="131"/>
      <c r="U33" s="131"/>
      <c r="V33" s="131"/>
      <c r="W33" s="131"/>
      <c r="X33" s="131"/>
      <c r="Y33" s="131"/>
      <c r="Z33" s="136"/>
      <c r="AA33" s="131"/>
      <c r="AB33" s="131"/>
      <c r="AC33" s="137"/>
      <c r="AD33" s="138">
        <f t="shared" si="4"/>
        <v>0</v>
      </c>
      <c r="AE33" s="138">
        <f t="shared" si="5"/>
        <v>0</v>
      </c>
      <c r="AF33" s="138" t="str">
        <f t="shared" si="6"/>
        <v>D</v>
      </c>
      <c r="AG33" s="139">
        <f t="shared" si="7"/>
        <v>3</v>
      </c>
      <c r="AH33" s="279">
        <v>1</v>
      </c>
      <c r="AI33" s="142"/>
    </row>
    <row r="34" spans="1:35" s="140" customFormat="1" ht="30" customHeight="1" x14ac:dyDescent="0.35">
      <c r="A34" s="150">
        <v>3612</v>
      </c>
      <c r="B34" s="130" t="str">
        <f t="shared" ref="B34" si="8">VLOOKUP(A34,contentrefmockup,2,FALSE)</f>
        <v>B.1.02e</v>
      </c>
      <c r="C34" s="131">
        <f t="shared" ref="C34" si="9">VLOOKUP(A34,contentrefmockup,15,FALSE)</f>
        <v>6</v>
      </c>
      <c r="D34" s="96"/>
      <c r="E34" s="132" t="str">
        <f t="shared" ref="E34" si="10">IF(C34=1,"Phase "&amp;B34,IF(C34=2,"Step "&amp;VLOOKUP(A34,contentrefmockup,4,FALSE),B34))</f>
        <v>B.1.02e</v>
      </c>
      <c r="F34" s="178" t="str">
        <f t="shared" ref="F34" si="11">VLOOKUP(A34,contentrefmockup,7,FALSE)</f>
        <v>Inform risk and support cyber and operational resilience programs?</v>
      </c>
      <c r="G34" s="152"/>
      <c r="H34" s="152"/>
      <c r="I34" s="154"/>
      <c r="J34" s="152"/>
      <c r="K34" s="152"/>
      <c r="L34" s="152"/>
      <c r="M34" s="152"/>
      <c r="N34" s="134" t="str">
        <f>IFERROR(IF(VLOOKUP(A34,Weightings!A:Y,25,FALSE)=0,"",VLOOKUP(A34,Weightings!A:Y,25,FALSE)),"")</f>
        <v>x 1</v>
      </c>
      <c r="O34" s="134" t="str">
        <f>IFERROR(VLOOKUP(AH34,detail_maturity_score,3,FALSE)*VLOOKUP(A34,Weightings!A:Y,23,FALSE),"")</f>
        <v/>
      </c>
      <c r="P34" s="135"/>
      <c r="Q34" s="135"/>
      <c r="R34" s="131"/>
      <c r="S34" s="131"/>
      <c r="T34" s="131"/>
      <c r="U34" s="131"/>
      <c r="V34" s="131"/>
      <c r="W34" s="131"/>
      <c r="X34" s="131"/>
      <c r="Y34" s="131"/>
      <c r="Z34" s="136"/>
      <c r="AA34" s="131"/>
      <c r="AB34" s="131"/>
      <c r="AC34" s="137"/>
      <c r="AD34" s="138">
        <f t="shared" si="4"/>
        <v>0</v>
      </c>
      <c r="AE34" s="138">
        <f t="shared" si="5"/>
        <v>0</v>
      </c>
      <c r="AF34" s="138" t="str">
        <f t="shared" si="6"/>
        <v>D</v>
      </c>
      <c r="AG34" s="139">
        <f t="shared" ref="AG34" si="12">IF(AD34="S",1,IF(AE34="I",2,IF(AF34="D",3,4)))</f>
        <v>3</v>
      </c>
      <c r="AH34" s="279">
        <v>1</v>
      </c>
      <c r="AI34" s="142"/>
    </row>
    <row r="35" spans="1:35" s="140" customFormat="1" ht="30" hidden="1" customHeight="1" x14ac:dyDescent="0.35">
      <c r="A35" s="150">
        <v>362</v>
      </c>
      <c r="B35" s="130" t="str">
        <f t="shared" si="0"/>
        <v/>
      </c>
      <c r="C35" s="131">
        <f t="shared" si="1"/>
        <v>3</v>
      </c>
      <c r="D35" s="96"/>
      <c r="E35" s="132" t="str">
        <f t="shared" si="2"/>
        <v/>
      </c>
      <c r="F35" s="141" t="str">
        <f t="shared" si="3"/>
        <v>Identifying the environment</v>
      </c>
      <c r="G35" s="152"/>
      <c r="H35" s="152"/>
      <c r="I35" s="154"/>
      <c r="J35" s="152"/>
      <c r="K35" s="152"/>
      <c r="L35" s="152"/>
      <c r="M35" s="152"/>
      <c r="N35" s="134" t="str">
        <f>IFERROR(IF(VLOOKUP(A35,Weightings!A:Y,25,FALSE)=0,"",VLOOKUP(A35,Weightings!A:Y,25,FALSE)),"")</f>
        <v/>
      </c>
      <c r="O35" s="134" t="str">
        <f>IFERROR(VLOOKUP(AH35,detail_maturity_score,3,FALSE)*VLOOKUP(A35,Weightings!A:Y,23,FALSE),"")</f>
        <v/>
      </c>
      <c r="P35" s="135"/>
      <c r="Q35" s="135"/>
      <c r="R35" s="131"/>
      <c r="S35" s="131"/>
      <c r="T35" s="131"/>
      <c r="U35" s="131"/>
      <c r="V35" s="131"/>
      <c r="W35" s="131"/>
      <c r="X35" s="131"/>
      <c r="Y35" s="131"/>
      <c r="Z35" s="136"/>
      <c r="AA35" s="131"/>
      <c r="AB35" s="131"/>
      <c r="AC35" s="137"/>
      <c r="AD35" s="138">
        <f t="shared" si="4"/>
        <v>0</v>
      </c>
      <c r="AE35" s="138">
        <f t="shared" si="5"/>
        <v>0</v>
      </c>
      <c r="AF35" s="138" t="str">
        <f t="shared" si="6"/>
        <v>D</v>
      </c>
      <c r="AG35" s="139">
        <f t="shared" si="7"/>
        <v>3</v>
      </c>
      <c r="AH35" s="279">
        <v>1</v>
      </c>
      <c r="AI35" s="142"/>
    </row>
    <row r="36" spans="1:35" s="140" customFormat="1" ht="30" hidden="1" customHeight="1" x14ac:dyDescent="0.35">
      <c r="A36" s="150">
        <v>363</v>
      </c>
      <c r="B36" s="130" t="str">
        <f t="shared" si="0"/>
        <v/>
      </c>
      <c r="C36" s="131">
        <f t="shared" si="1"/>
        <v>3</v>
      </c>
      <c r="D36" s="96"/>
      <c r="E36" s="132" t="str">
        <f t="shared" si="2"/>
        <v/>
      </c>
      <c r="F36" s="141" t="str">
        <f t="shared" si="3"/>
        <v>The basic concepts of 'Intelligence Preparation of the Battlefield' or 'Know thyself Know thy Enemy' should be considered. An exercise to identify each of the below elements should be undertaken and regularly reviewed</v>
      </c>
      <c r="G36" s="152"/>
      <c r="H36" s="152"/>
      <c r="I36" s="154"/>
      <c r="J36" s="152"/>
      <c r="K36" s="152"/>
      <c r="L36" s="152"/>
      <c r="M36" s="152"/>
      <c r="N36" s="134" t="str">
        <f>IFERROR(IF(VLOOKUP(A36,Weightings!A:Y,25,FALSE)=0,"",VLOOKUP(A36,Weightings!A:Y,25,FALSE)),"")</f>
        <v/>
      </c>
      <c r="O36" s="134" t="str">
        <f>IFERROR(VLOOKUP(AH36,detail_maturity_score,3,FALSE)*VLOOKUP(A36,Weightings!A:Y,23,FALSE),"")</f>
        <v/>
      </c>
      <c r="P36" s="135"/>
      <c r="Q36" s="135"/>
      <c r="R36" s="131"/>
      <c r="S36" s="131"/>
      <c r="T36" s="131"/>
      <c r="U36" s="131"/>
      <c r="V36" s="131"/>
      <c r="W36" s="131"/>
      <c r="X36" s="131"/>
      <c r="Y36" s="131"/>
      <c r="Z36" s="136"/>
      <c r="AA36" s="131"/>
      <c r="AB36" s="131"/>
      <c r="AC36" s="137"/>
      <c r="AD36" s="138">
        <f t="shared" si="4"/>
        <v>0</v>
      </c>
      <c r="AE36" s="138">
        <f t="shared" si="5"/>
        <v>0</v>
      </c>
      <c r="AF36" s="138" t="str">
        <f t="shared" si="6"/>
        <v>D</v>
      </c>
      <c r="AG36" s="139">
        <f t="shared" si="7"/>
        <v>3</v>
      </c>
      <c r="AH36" s="279">
        <v>1</v>
      </c>
      <c r="AI36" s="142"/>
    </row>
    <row r="37" spans="1:35" s="140" customFormat="1" ht="30" hidden="1" customHeight="1" x14ac:dyDescent="0.35">
      <c r="A37" s="150">
        <v>364</v>
      </c>
      <c r="B37" s="130" t="str">
        <f t="shared" si="0"/>
        <v/>
      </c>
      <c r="C37" s="131">
        <f t="shared" si="1"/>
        <v>3</v>
      </c>
      <c r="D37" s="96"/>
      <c r="E37" s="132" t="str">
        <f t="shared" si="2"/>
        <v/>
      </c>
      <c r="F37" s="153" t="str">
        <f t="shared" si="3"/>
        <v>Identifying the environment</v>
      </c>
      <c r="G37" s="152"/>
      <c r="H37" s="152"/>
      <c r="I37" s="154"/>
      <c r="J37" s="152"/>
      <c r="K37" s="152"/>
      <c r="L37" s="152"/>
      <c r="M37" s="152"/>
      <c r="N37" s="134" t="str">
        <f>IFERROR(IF(VLOOKUP(A37,Weightings!A:Y,25,FALSE)=0,"",VLOOKUP(A37,Weightings!A:Y,25,FALSE)),"")</f>
        <v/>
      </c>
      <c r="O37" s="134" t="str">
        <f>IFERROR(VLOOKUP(AH37,detail_maturity_score,3,FALSE)*VLOOKUP(A37,Weightings!A:Y,23,FALSE),"")</f>
        <v/>
      </c>
      <c r="P37" s="135"/>
      <c r="Q37" s="135"/>
      <c r="R37" s="131"/>
      <c r="S37" s="131"/>
      <c r="T37" s="131"/>
      <c r="U37" s="131"/>
      <c r="V37" s="131"/>
      <c r="W37" s="131"/>
      <c r="X37" s="131"/>
      <c r="Y37" s="131"/>
      <c r="Z37" s="136"/>
      <c r="AA37" s="131"/>
      <c r="AB37" s="131"/>
      <c r="AC37" s="137"/>
      <c r="AD37" s="138">
        <f t="shared" si="4"/>
        <v>0</v>
      </c>
      <c r="AE37" s="138">
        <f t="shared" si="5"/>
        <v>0</v>
      </c>
      <c r="AF37" s="138" t="str">
        <f t="shared" si="6"/>
        <v>D</v>
      </c>
      <c r="AG37" s="139">
        <f t="shared" si="7"/>
        <v>3</v>
      </c>
      <c r="AH37" s="279">
        <v>1</v>
      </c>
      <c r="AI37" s="142"/>
    </row>
    <row r="38" spans="1:35" s="140" customFormat="1" ht="30" customHeight="1" x14ac:dyDescent="0.35">
      <c r="A38" s="147">
        <v>365</v>
      </c>
      <c r="B38" s="130" t="str">
        <f t="shared" si="0"/>
        <v>B.2</v>
      </c>
      <c r="C38" s="131">
        <f t="shared" si="1"/>
        <v>2</v>
      </c>
      <c r="D38" s="96"/>
      <c r="E38" s="155" t="str">
        <f t="shared" si="2"/>
        <v>Step 2</v>
      </c>
      <c r="F38" s="156" t="str">
        <f t="shared" si="3"/>
        <v>Identifying the environment</v>
      </c>
      <c r="G38" s="224"/>
      <c r="H38" s="224"/>
      <c r="I38" s="224"/>
      <c r="J38" s="224"/>
      <c r="K38" s="224"/>
      <c r="L38" s="224"/>
      <c r="M38" s="224"/>
      <c r="N38" s="225" t="str">
        <f>IFERROR(IF(VLOOKUP(A38,Weightings!A:Y,25,FALSE)=0,"",VLOOKUP(A38,Weightings!A:Y,25,FALSE)),"")</f>
        <v/>
      </c>
      <c r="O38" s="225" t="str">
        <f>IFERROR(VLOOKUP(AH38,detail_maturity_score,3,FALSE)*VLOOKUP(A38,Weightings!A:Y,23,FALSE),"")</f>
        <v/>
      </c>
      <c r="P38" s="225"/>
      <c r="Q38" s="225"/>
      <c r="R38" s="225"/>
      <c r="S38" s="225"/>
      <c r="T38" s="225"/>
      <c r="U38" s="225"/>
      <c r="V38" s="225"/>
      <c r="W38" s="225"/>
      <c r="X38" s="225"/>
      <c r="Y38" s="225"/>
      <c r="Z38" s="225"/>
      <c r="AA38" s="225"/>
      <c r="AB38" s="225"/>
      <c r="AC38" s="138"/>
      <c r="AD38" s="138">
        <f t="shared" si="4"/>
        <v>0</v>
      </c>
      <c r="AE38" s="138">
        <f t="shared" si="5"/>
        <v>0</v>
      </c>
      <c r="AF38" s="138" t="str">
        <f t="shared" si="6"/>
        <v>D</v>
      </c>
      <c r="AG38" s="139">
        <f t="shared" si="7"/>
        <v>3</v>
      </c>
      <c r="AH38" s="279">
        <v>1</v>
      </c>
      <c r="AI38" s="142">
        <v>3</v>
      </c>
    </row>
    <row r="39" spans="1:35" s="140" customFormat="1" ht="30" hidden="1" customHeight="1" x14ac:dyDescent="0.35">
      <c r="A39" s="150">
        <v>366</v>
      </c>
      <c r="B39" s="130" t="str">
        <f t="shared" si="0"/>
        <v/>
      </c>
      <c r="C39" s="131">
        <f t="shared" si="1"/>
        <v>3</v>
      </c>
      <c r="D39" s="96"/>
      <c r="E39" s="132" t="str">
        <f t="shared" si="2"/>
        <v/>
      </c>
      <c r="F39" s="153" t="str">
        <f t="shared" si="3"/>
        <v>Does the function have insight into change control process or security architecture function to monitor for new areas of risk?</v>
      </c>
      <c r="G39" s="152"/>
      <c r="H39" s="152"/>
      <c r="I39" s="154"/>
      <c r="J39" s="152"/>
      <c r="K39" s="152"/>
      <c r="L39" s="152"/>
      <c r="M39" s="152"/>
      <c r="N39" s="134" t="str">
        <f>IFERROR(IF(VLOOKUP(A39,Weightings!A:Y,25,FALSE)=0,"",VLOOKUP(A39,Weightings!A:Y,25,FALSE)),"")</f>
        <v/>
      </c>
      <c r="O39" s="134" t="str">
        <f>IFERROR(VLOOKUP(AH39,detail_maturity_score,3,FALSE)*VLOOKUP(A39,Weightings!A:Y,23,FALSE),"")</f>
        <v/>
      </c>
      <c r="P39" s="135"/>
      <c r="Q39" s="135"/>
      <c r="R39" s="131"/>
      <c r="S39" s="131"/>
      <c r="T39" s="131"/>
      <c r="U39" s="131"/>
      <c r="V39" s="131"/>
      <c r="W39" s="131"/>
      <c r="X39" s="131"/>
      <c r="Y39" s="131"/>
      <c r="Z39" s="136"/>
      <c r="AA39" s="131"/>
      <c r="AB39" s="131"/>
      <c r="AC39" s="137"/>
      <c r="AD39" s="138">
        <f t="shared" si="4"/>
        <v>0</v>
      </c>
      <c r="AE39" s="138">
        <f t="shared" si="5"/>
        <v>0</v>
      </c>
      <c r="AF39" s="138" t="str">
        <f t="shared" si="6"/>
        <v>D</v>
      </c>
      <c r="AG39" s="139">
        <f t="shared" si="7"/>
        <v>3</v>
      </c>
      <c r="AH39" s="279">
        <v>1</v>
      </c>
      <c r="AI39" s="142"/>
    </row>
    <row r="40" spans="1:35" s="140" customFormat="1" hidden="1" x14ac:dyDescent="0.35">
      <c r="A40" s="150">
        <v>367</v>
      </c>
      <c r="B40" s="130" t="str">
        <f t="shared" si="0"/>
        <v/>
      </c>
      <c r="C40" s="131">
        <f t="shared" si="1"/>
        <v>3</v>
      </c>
      <c r="D40" s="96"/>
      <c r="E40" s="132" t="str">
        <f t="shared" si="2"/>
        <v/>
      </c>
      <c r="F40" s="151" t="str">
        <f t="shared" si="3"/>
        <v xml:space="preserve">Has the function mapped the internal network infrastructure? </v>
      </c>
      <c r="G40" s="152"/>
      <c r="H40" s="152"/>
      <c r="I40" s="152"/>
      <c r="J40" s="152"/>
      <c r="K40" s="152"/>
      <c r="L40" s="152"/>
      <c r="M40" s="152"/>
      <c r="N40" s="134" t="str">
        <f>IFERROR(IF(VLOOKUP(A40,Weightings!A:Y,25,FALSE)=0,"",VLOOKUP(A40,Weightings!A:Y,25,FALSE)),"")</f>
        <v/>
      </c>
      <c r="O40" s="134" t="str">
        <f>IFERROR(VLOOKUP(AH40,detail_maturity_score,3,FALSE)*VLOOKUP(A40,Weightings!A:Y,23,FALSE),"")</f>
        <v/>
      </c>
      <c r="P40" s="135"/>
      <c r="Q40" s="135"/>
      <c r="R40" s="131"/>
      <c r="S40" s="131"/>
      <c r="T40" s="131"/>
      <c r="U40" s="131"/>
      <c r="V40" s="131"/>
      <c r="W40" s="131"/>
      <c r="X40" s="131"/>
      <c r="Y40" s="131"/>
      <c r="Z40" s="136"/>
      <c r="AA40" s="131"/>
      <c r="AB40" s="131"/>
      <c r="AC40" s="137"/>
      <c r="AD40" s="138">
        <f t="shared" si="4"/>
        <v>0</v>
      </c>
      <c r="AE40" s="138">
        <f t="shared" si="5"/>
        <v>0</v>
      </c>
      <c r="AF40" s="138" t="str">
        <f t="shared" si="6"/>
        <v>D</v>
      </c>
      <c r="AG40" s="139">
        <f t="shared" si="7"/>
        <v>3</v>
      </c>
      <c r="AH40" s="279">
        <v>1</v>
      </c>
      <c r="AI40" s="142"/>
    </row>
    <row r="41" spans="1:35" s="140" customFormat="1" ht="29" hidden="1" x14ac:dyDescent="0.35">
      <c r="A41" s="150">
        <v>368</v>
      </c>
      <c r="B41" s="130" t="str">
        <f t="shared" si="0"/>
        <v/>
      </c>
      <c r="C41" s="131">
        <f t="shared" si="1"/>
        <v>3</v>
      </c>
      <c r="D41" s="96"/>
      <c r="E41" s="132" t="str">
        <f t="shared" si="2"/>
        <v/>
      </c>
      <c r="F41" s="153" t="str">
        <f t="shared" si="3"/>
        <v>Do the diagram / documentation also maintain important metadata of the infrastructure, including such things as hardware models, firmware versions, software versions, patching status etc?</v>
      </c>
      <c r="G41" s="152"/>
      <c r="H41" s="152"/>
      <c r="I41" s="154"/>
      <c r="J41" s="152"/>
      <c r="K41" s="152"/>
      <c r="L41" s="152"/>
      <c r="M41" s="152"/>
      <c r="N41" s="134" t="str">
        <f>IFERROR(IF(VLOOKUP(A41,Weightings!A:Y,25,FALSE)=0,"",VLOOKUP(A41,Weightings!A:Y,25,FALSE)),"")</f>
        <v/>
      </c>
      <c r="O41" s="134" t="str">
        <f>IFERROR(VLOOKUP(AH41,detail_maturity_score,3,FALSE)*VLOOKUP(A41,Weightings!A:Y,23,FALSE),"")</f>
        <v/>
      </c>
      <c r="P41" s="135"/>
      <c r="Q41" s="135"/>
      <c r="R41" s="131"/>
      <c r="S41" s="131"/>
      <c r="T41" s="131"/>
      <c r="U41" s="131"/>
      <c r="V41" s="131"/>
      <c r="W41" s="131"/>
      <c r="X41" s="131"/>
      <c r="Y41" s="131"/>
      <c r="Z41" s="136"/>
      <c r="AA41" s="131"/>
      <c r="AB41" s="131"/>
      <c r="AC41" s="137"/>
      <c r="AD41" s="138">
        <f t="shared" si="4"/>
        <v>0</v>
      </c>
      <c r="AE41" s="138">
        <f t="shared" si="5"/>
        <v>0</v>
      </c>
      <c r="AF41" s="138" t="str">
        <f t="shared" si="6"/>
        <v>D</v>
      </c>
      <c r="AG41" s="139">
        <f t="shared" si="7"/>
        <v>3</v>
      </c>
      <c r="AH41" s="279">
        <v>1</v>
      </c>
      <c r="AI41" s="142"/>
    </row>
    <row r="42" spans="1:35" s="140" customFormat="1" hidden="1" x14ac:dyDescent="0.35">
      <c r="A42" s="150">
        <v>369</v>
      </c>
      <c r="B42" s="130" t="str">
        <f t="shared" si="0"/>
        <v/>
      </c>
      <c r="C42" s="131">
        <f t="shared" si="1"/>
        <v>3</v>
      </c>
      <c r="D42" s="96"/>
      <c r="E42" s="132" t="str">
        <f t="shared" si="2"/>
        <v/>
      </c>
      <c r="F42" s="153" t="str">
        <f t="shared" si="3"/>
        <v>Has the function mapped the internet facing infrastructure (Inc Cloud) of the organisation?</v>
      </c>
      <c r="G42" s="152"/>
      <c r="H42" s="152"/>
      <c r="I42" s="154"/>
      <c r="J42" s="152"/>
      <c r="K42" s="152"/>
      <c r="L42" s="152"/>
      <c r="M42" s="152"/>
      <c r="N42" s="134" t="str">
        <f>IFERROR(IF(VLOOKUP(A42,Weightings!A:Y,25,FALSE)=0,"",VLOOKUP(A42,Weightings!A:Y,25,FALSE)),"")</f>
        <v/>
      </c>
      <c r="O42" s="134" t="str">
        <f>IFERROR(VLOOKUP(AH42,detail_maturity_score,3,FALSE)*VLOOKUP(A42,Weightings!A:Y,23,FALSE),"")</f>
        <v/>
      </c>
      <c r="P42" s="135"/>
      <c r="Q42" s="135"/>
      <c r="R42" s="131"/>
      <c r="S42" s="131"/>
      <c r="T42" s="131"/>
      <c r="U42" s="131"/>
      <c r="V42" s="131"/>
      <c r="W42" s="131"/>
      <c r="X42" s="131"/>
      <c r="Y42" s="131"/>
      <c r="Z42" s="136"/>
      <c r="AA42" s="131"/>
      <c r="AB42" s="131"/>
      <c r="AC42" s="137"/>
      <c r="AD42" s="138">
        <f t="shared" si="4"/>
        <v>0</v>
      </c>
      <c r="AE42" s="138">
        <f t="shared" si="5"/>
        <v>0</v>
      </c>
      <c r="AF42" s="138" t="str">
        <f t="shared" si="6"/>
        <v>D</v>
      </c>
      <c r="AG42" s="139">
        <f t="shared" si="7"/>
        <v>3</v>
      </c>
      <c r="AH42" s="279">
        <v>1</v>
      </c>
      <c r="AI42" s="142"/>
    </row>
    <row r="43" spans="1:35" s="140" customFormat="1" hidden="1" x14ac:dyDescent="0.35">
      <c r="A43" s="150">
        <v>370</v>
      </c>
      <c r="B43" s="130" t="str">
        <f t="shared" si="0"/>
        <v/>
      </c>
      <c r="C43" s="131">
        <f t="shared" si="1"/>
        <v>3</v>
      </c>
      <c r="D43" s="96"/>
      <c r="E43" s="132" t="str">
        <f t="shared" si="2"/>
        <v/>
      </c>
      <c r="F43" s="151" t="str">
        <f t="shared" si="3"/>
        <v>Does this mapping also include identification of software and service types and versions?</v>
      </c>
      <c r="G43" s="152"/>
      <c r="H43" s="152"/>
      <c r="I43" s="152"/>
      <c r="J43" s="152"/>
      <c r="K43" s="152"/>
      <c r="L43" s="152"/>
      <c r="M43" s="152"/>
      <c r="N43" s="134" t="str">
        <f>IFERROR(IF(VLOOKUP(A43,Weightings!A:Y,25,FALSE)=0,"",VLOOKUP(A43,Weightings!A:Y,25,FALSE)),"")</f>
        <v/>
      </c>
      <c r="O43" s="134" t="str">
        <f>IFERROR(VLOOKUP(AH43,detail_maturity_score,3,FALSE)*VLOOKUP(A43,Weightings!A:Y,23,FALSE),"")</f>
        <v/>
      </c>
      <c r="P43" s="135"/>
      <c r="Q43" s="135"/>
      <c r="R43" s="131"/>
      <c r="S43" s="131"/>
      <c r="T43" s="131"/>
      <c r="U43" s="131"/>
      <c r="V43" s="131"/>
      <c r="W43" s="131"/>
      <c r="X43" s="131"/>
      <c r="Y43" s="131"/>
      <c r="Z43" s="136"/>
      <c r="AA43" s="131"/>
      <c r="AB43" s="131"/>
      <c r="AC43" s="137"/>
      <c r="AD43" s="138">
        <f t="shared" si="4"/>
        <v>0</v>
      </c>
      <c r="AE43" s="138">
        <f t="shared" si="5"/>
        <v>0</v>
      </c>
      <c r="AF43" s="138" t="str">
        <f t="shared" si="6"/>
        <v>D</v>
      </c>
      <c r="AG43" s="139">
        <f t="shared" si="7"/>
        <v>3</v>
      </c>
      <c r="AH43" s="279">
        <v>1</v>
      </c>
      <c r="AI43" s="142"/>
    </row>
    <row r="44" spans="1:35" s="140" customFormat="1" hidden="1" x14ac:dyDescent="0.35">
      <c r="A44" s="150">
        <v>371</v>
      </c>
      <c r="B44" s="130" t="str">
        <f t="shared" si="0"/>
        <v/>
      </c>
      <c r="C44" s="131">
        <f t="shared" si="1"/>
        <v>3</v>
      </c>
      <c r="D44" s="96"/>
      <c r="E44" s="132" t="str">
        <f t="shared" si="2"/>
        <v/>
      </c>
      <c r="F44" s="153" t="str">
        <f t="shared" si="3"/>
        <v>Have you identified all main third party systems that are linked to your critical assets/functions?</v>
      </c>
      <c r="G44" s="152"/>
      <c r="H44" s="152"/>
      <c r="I44" s="154"/>
      <c r="J44" s="152"/>
      <c r="K44" s="152"/>
      <c r="L44" s="152"/>
      <c r="M44" s="152"/>
      <c r="N44" s="134" t="str">
        <f>IFERROR(IF(VLOOKUP(A44,Weightings!A:Y,25,FALSE)=0,"",VLOOKUP(A44,Weightings!A:Y,25,FALSE)),"")</f>
        <v/>
      </c>
      <c r="O44" s="134" t="str">
        <f>IFERROR(VLOOKUP(AH44,detail_maturity_score,3,FALSE)*VLOOKUP(A44,Weightings!A:Y,23,FALSE),"")</f>
        <v/>
      </c>
      <c r="P44" s="135"/>
      <c r="Q44" s="135"/>
      <c r="R44" s="131"/>
      <c r="S44" s="131"/>
      <c r="T44" s="131"/>
      <c r="U44" s="131"/>
      <c r="V44" s="131"/>
      <c r="W44" s="131"/>
      <c r="X44" s="131"/>
      <c r="Y44" s="131"/>
      <c r="Z44" s="136"/>
      <c r="AA44" s="131"/>
      <c r="AB44" s="131"/>
      <c r="AC44" s="137"/>
      <c r="AD44" s="138">
        <f t="shared" si="4"/>
        <v>0</v>
      </c>
      <c r="AE44" s="138">
        <f t="shared" si="5"/>
        <v>0</v>
      </c>
      <c r="AF44" s="138" t="str">
        <f t="shared" si="6"/>
        <v>D</v>
      </c>
      <c r="AG44" s="139">
        <f t="shared" si="7"/>
        <v>3</v>
      </c>
      <c r="AH44" s="279">
        <v>1</v>
      </c>
      <c r="AI44" s="142"/>
    </row>
    <row r="45" spans="1:35" s="140" customFormat="1" hidden="1" x14ac:dyDescent="0.35">
      <c r="A45" s="150">
        <v>372</v>
      </c>
      <c r="B45" s="130" t="str">
        <f t="shared" si="0"/>
        <v/>
      </c>
      <c r="C45" s="131">
        <f t="shared" si="1"/>
        <v>3</v>
      </c>
      <c r="D45" s="96"/>
      <c r="E45" s="132" t="str">
        <f t="shared" si="2"/>
        <v/>
      </c>
      <c r="F45" s="151" t="str">
        <f t="shared" si="3"/>
        <v>Have you identified and categorised all main third party:</v>
      </c>
      <c r="G45" s="152"/>
      <c r="H45" s="152"/>
      <c r="I45" s="152"/>
      <c r="J45" s="152"/>
      <c r="K45" s="152"/>
      <c r="L45" s="152"/>
      <c r="M45" s="152"/>
      <c r="N45" s="134" t="str">
        <f>IFERROR(IF(VLOOKUP(A45,Weightings!A:Y,25,FALSE)=0,"",VLOOKUP(A45,Weightings!A:Y,25,FALSE)),"")</f>
        <v/>
      </c>
      <c r="O45" s="134" t="str">
        <f>IFERROR(VLOOKUP(AH45,detail_maturity_score,3,FALSE)*VLOOKUP(A45,Weightings!A:Y,23,FALSE),"")</f>
        <v/>
      </c>
      <c r="P45" s="135"/>
      <c r="Q45" s="135"/>
      <c r="R45" s="131"/>
      <c r="S45" s="131"/>
      <c r="T45" s="131"/>
      <c r="U45" s="131"/>
      <c r="V45" s="131"/>
      <c r="W45" s="131"/>
      <c r="X45" s="131"/>
      <c r="Y45" s="131"/>
      <c r="Z45" s="136"/>
      <c r="AA45" s="131"/>
      <c r="AB45" s="131"/>
      <c r="AC45" s="137"/>
      <c r="AD45" s="138">
        <f t="shared" si="4"/>
        <v>0</v>
      </c>
      <c r="AE45" s="138">
        <f t="shared" si="5"/>
        <v>0</v>
      </c>
      <c r="AF45" s="138" t="str">
        <f t="shared" si="6"/>
        <v>D</v>
      </c>
      <c r="AG45" s="139">
        <f t="shared" si="7"/>
        <v>3</v>
      </c>
      <c r="AH45" s="279">
        <v>1</v>
      </c>
      <c r="AI45" s="142"/>
    </row>
    <row r="46" spans="1:35" s="140" customFormat="1" hidden="1" x14ac:dyDescent="0.35">
      <c r="A46" s="150">
        <v>373</v>
      </c>
      <c r="B46" s="130" t="str">
        <f t="shared" si="0"/>
        <v/>
      </c>
      <c r="C46" s="131">
        <f t="shared" si="1"/>
        <v>3</v>
      </c>
      <c r="D46" s="96"/>
      <c r="E46" s="132" t="str">
        <f t="shared" si="2"/>
        <v/>
      </c>
      <c r="F46" s="153" t="str">
        <f t="shared" si="3"/>
        <v>Systems that could be utilised to compromise the technical security environment of your organisation?</v>
      </c>
      <c r="G46" s="152"/>
      <c r="H46" s="152"/>
      <c r="I46" s="154"/>
      <c r="J46" s="152"/>
      <c r="K46" s="152"/>
      <c r="L46" s="152"/>
      <c r="M46" s="152"/>
      <c r="N46" s="134" t="str">
        <f>IFERROR(IF(VLOOKUP(A46,Weightings!A:Y,25,FALSE)=0,"",VLOOKUP(A46,Weightings!A:Y,25,FALSE)),"")</f>
        <v/>
      </c>
      <c r="O46" s="134" t="str">
        <f>IFERROR(VLOOKUP(AH46,detail_maturity_score,3,FALSE)*VLOOKUP(A46,Weightings!A:Y,23,FALSE),"")</f>
        <v/>
      </c>
      <c r="P46" s="135"/>
      <c r="Q46" s="135"/>
      <c r="R46" s="131"/>
      <c r="S46" s="131"/>
      <c r="T46" s="131"/>
      <c r="U46" s="131"/>
      <c r="V46" s="131"/>
      <c r="W46" s="131"/>
      <c r="X46" s="131"/>
      <c r="Y46" s="131"/>
      <c r="Z46" s="136"/>
      <c r="AA46" s="131"/>
      <c r="AB46" s="131"/>
      <c r="AC46" s="137"/>
      <c r="AD46" s="138">
        <f t="shared" si="4"/>
        <v>0</v>
      </c>
      <c r="AE46" s="138">
        <f t="shared" si="5"/>
        <v>0</v>
      </c>
      <c r="AF46" s="138" t="str">
        <f t="shared" si="6"/>
        <v>D</v>
      </c>
      <c r="AG46" s="139">
        <f t="shared" si="7"/>
        <v>3</v>
      </c>
      <c r="AH46" s="279">
        <v>1</v>
      </c>
      <c r="AI46" s="142"/>
    </row>
    <row r="47" spans="1:35" s="140" customFormat="1" hidden="1" x14ac:dyDescent="0.35">
      <c r="A47" s="150">
        <v>374</v>
      </c>
      <c r="B47" s="130" t="str">
        <f t="shared" si="0"/>
        <v/>
      </c>
      <c r="C47" s="131">
        <f t="shared" si="1"/>
        <v>3</v>
      </c>
      <c r="D47" s="96"/>
      <c r="E47" s="132" t="str">
        <f t="shared" si="2"/>
        <v/>
      </c>
      <c r="F47" s="151" t="str">
        <f t="shared" si="3"/>
        <v>Functions that could be utilised to provide information from which information could be obtained to mount a social engineering attack on the business?</v>
      </c>
      <c r="G47" s="152"/>
      <c r="H47" s="152"/>
      <c r="I47" s="152"/>
      <c r="J47" s="152"/>
      <c r="K47" s="152"/>
      <c r="L47" s="152"/>
      <c r="M47" s="152"/>
      <c r="N47" s="134" t="str">
        <f>IFERROR(IF(VLOOKUP(A47,Weightings!A:Y,25,FALSE)=0,"",VLOOKUP(A47,Weightings!A:Y,25,FALSE)),"")</f>
        <v/>
      </c>
      <c r="O47" s="134" t="str">
        <f>IFERROR(VLOOKUP(AH47,detail_maturity_score,3,FALSE)*VLOOKUP(A47,Weightings!A:Y,23,FALSE),"")</f>
        <v/>
      </c>
      <c r="P47" s="135"/>
      <c r="Q47" s="135"/>
      <c r="R47" s="131"/>
      <c r="S47" s="131"/>
      <c r="T47" s="131"/>
      <c r="U47" s="131"/>
      <c r="V47" s="131"/>
      <c r="W47" s="131"/>
      <c r="X47" s="131"/>
      <c r="Y47" s="131"/>
      <c r="Z47" s="136"/>
      <c r="AA47" s="131"/>
      <c r="AB47" s="131"/>
      <c r="AC47" s="137"/>
      <c r="AD47" s="138">
        <f t="shared" si="4"/>
        <v>0</v>
      </c>
      <c r="AE47" s="138">
        <f t="shared" si="5"/>
        <v>0</v>
      </c>
      <c r="AF47" s="138" t="str">
        <f t="shared" si="6"/>
        <v>D</v>
      </c>
      <c r="AG47" s="139">
        <f t="shared" si="7"/>
        <v>3</v>
      </c>
      <c r="AH47" s="279">
        <v>1</v>
      </c>
      <c r="AI47" s="142"/>
    </row>
    <row r="48" spans="1:35" s="140" customFormat="1" hidden="1" x14ac:dyDescent="0.35">
      <c r="A48" s="150">
        <v>375</v>
      </c>
      <c r="B48" s="130" t="str">
        <f t="shared" si="0"/>
        <v/>
      </c>
      <c r="C48" s="131">
        <f t="shared" si="1"/>
        <v>3</v>
      </c>
      <c r="D48" s="96"/>
      <c r="E48" s="132" t="str">
        <f t="shared" si="2"/>
        <v/>
      </c>
      <c r="F48" s="153" t="str">
        <f t="shared" si="3"/>
        <v>Does your function have sight of the risk concerns of the business:</v>
      </c>
      <c r="G48" s="152"/>
      <c r="H48" s="152"/>
      <c r="I48" s="154"/>
      <c r="J48" s="152"/>
      <c r="K48" s="152"/>
      <c r="L48" s="152"/>
      <c r="M48" s="152"/>
      <c r="N48" s="134" t="str">
        <f>IFERROR(IF(VLOOKUP(A48,Weightings!A:Y,25,FALSE)=0,"",VLOOKUP(A48,Weightings!A:Y,25,FALSE)),"")</f>
        <v/>
      </c>
      <c r="O48" s="134" t="str">
        <f>IFERROR(VLOOKUP(AH48,detail_maturity_score,3,FALSE)*VLOOKUP(A48,Weightings!A:Y,23,FALSE),"")</f>
        <v/>
      </c>
      <c r="P48" s="135"/>
      <c r="Q48" s="135"/>
      <c r="R48" s="131"/>
      <c r="S48" s="131"/>
      <c r="T48" s="131"/>
      <c r="U48" s="131"/>
      <c r="V48" s="131"/>
      <c r="W48" s="131"/>
      <c r="X48" s="131"/>
      <c r="Y48" s="131"/>
      <c r="Z48" s="136"/>
      <c r="AA48" s="131"/>
      <c r="AB48" s="131"/>
      <c r="AC48" s="137"/>
      <c r="AD48" s="138">
        <f t="shared" si="4"/>
        <v>0</v>
      </c>
      <c r="AE48" s="138">
        <f t="shared" si="5"/>
        <v>0</v>
      </c>
      <c r="AF48" s="138" t="str">
        <f t="shared" si="6"/>
        <v>D</v>
      </c>
      <c r="AG48" s="139">
        <f t="shared" si="7"/>
        <v>3</v>
      </c>
      <c r="AH48" s="279">
        <v>1</v>
      </c>
      <c r="AI48" s="142"/>
    </row>
    <row r="49" spans="1:35" s="140" customFormat="1" ht="29" hidden="1" x14ac:dyDescent="0.35">
      <c r="A49" s="150">
        <v>376</v>
      </c>
      <c r="B49" s="130" t="str">
        <f t="shared" si="0"/>
        <v/>
      </c>
      <c r="C49" s="131">
        <f t="shared" si="1"/>
        <v>3</v>
      </c>
      <c r="D49" s="96"/>
      <c r="E49" s="132" t="str">
        <f t="shared" si="2"/>
        <v/>
      </c>
      <c r="F49" s="151" t="str">
        <f t="shared" si="3"/>
        <v>Details of your organisations primary concerns for the protection of the confidentiality, integrity and availability of information and supporting systems (e.g. in a documented risk appetite statement)?</v>
      </c>
      <c r="G49" s="152"/>
      <c r="H49" s="152"/>
      <c r="I49" s="152"/>
      <c r="J49" s="152"/>
      <c r="K49" s="152"/>
      <c r="L49" s="152"/>
      <c r="M49" s="152"/>
      <c r="N49" s="134" t="str">
        <f>IFERROR(IF(VLOOKUP(A49,Weightings!A:Y,25,FALSE)=0,"",VLOOKUP(A49,Weightings!A:Y,25,FALSE)),"")</f>
        <v/>
      </c>
      <c r="O49" s="134" t="str">
        <f>IFERROR(VLOOKUP(AH49,detail_maturity_score,3,FALSE)*VLOOKUP(A49,Weightings!A:Y,23,FALSE),"")</f>
        <v/>
      </c>
      <c r="P49" s="135"/>
      <c r="Q49" s="135"/>
      <c r="R49" s="131"/>
      <c r="S49" s="131"/>
      <c r="T49" s="131"/>
      <c r="U49" s="131"/>
      <c r="V49" s="131"/>
      <c r="W49" s="131"/>
      <c r="X49" s="131"/>
      <c r="Y49" s="131"/>
      <c r="Z49" s="136"/>
      <c r="AA49" s="131"/>
      <c r="AB49" s="131"/>
      <c r="AC49" s="137"/>
      <c r="AD49" s="138">
        <f t="shared" si="4"/>
        <v>0</v>
      </c>
      <c r="AE49" s="138">
        <f t="shared" si="5"/>
        <v>0</v>
      </c>
      <c r="AF49" s="138" t="str">
        <f t="shared" si="6"/>
        <v>D</v>
      </c>
      <c r="AG49" s="139">
        <f t="shared" si="7"/>
        <v>3</v>
      </c>
      <c r="AH49" s="279">
        <v>1</v>
      </c>
      <c r="AI49" s="142"/>
    </row>
    <row r="50" spans="1:35" s="140" customFormat="1" hidden="1" x14ac:dyDescent="0.35">
      <c r="A50" s="150">
        <v>377</v>
      </c>
      <c r="B50" s="130" t="str">
        <f t="shared" si="0"/>
        <v/>
      </c>
      <c r="C50" s="131">
        <f t="shared" si="1"/>
        <v>3</v>
      </c>
      <c r="D50" s="96"/>
      <c r="E50" s="132" t="str">
        <f t="shared" si="2"/>
        <v/>
      </c>
      <c r="F50" s="153" t="str">
        <f t="shared" si="3"/>
        <v>An up-to-date list of all relevant legal, regulatory and contractual compliance requirements?</v>
      </c>
      <c r="G50" s="152"/>
      <c r="H50" s="152"/>
      <c r="I50" s="154"/>
      <c r="J50" s="152"/>
      <c r="K50" s="152"/>
      <c r="L50" s="152"/>
      <c r="M50" s="152"/>
      <c r="N50" s="134" t="str">
        <f>IFERROR(IF(VLOOKUP(A50,Weightings!A:Y,25,FALSE)=0,"",VLOOKUP(A50,Weightings!A:Y,25,FALSE)),"")</f>
        <v/>
      </c>
      <c r="O50" s="134" t="str">
        <f>IFERROR(VLOOKUP(AH50,detail_maturity_score,3,FALSE)*VLOOKUP(A50,Weightings!A:Y,23,FALSE),"")</f>
        <v/>
      </c>
      <c r="P50" s="135"/>
      <c r="Q50" s="135"/>
      <c r="R50" s="131"/>
      <c r="S50" s="131"/>
      <c r="T50" s="131"/>
      <c r="U50" s="131"/>
      <c r="V50" s="131"/>
      <c r="W50" s="131"/>
      <c r="X50" s="131"/>
      <c r="Y50" s="131"/>
      <c r="Z50" s="136"/>
      <c r="AA50" s="131"/>
      <c r="AB50" s="131"/>
      <c r="AC50" s="137"/>
      <c r="AD50" s="138">
        <f t="shared" si="4"/>
        <v>0</v>
      </c>
      <c r="AE50" s="138">
        <f t="shared" si="5"/>
        <v>0</v>
      </c>
      <c r="AF50" s="138" t="str">
        <f t="shared" si="6"/>
        <v>D</v>
      </c>
      <c r="AG50" s="139">
        <f t="shared" si="7"/>
        <v>3</v>
      </c>
      <c r="AH50" s="279">
        <v>1</v>
      </c>
      <c r="AI50" s="142"/>
    </row>
    <row r="51" spans="1:35" s="140" customFormat="1" hidden="1" x14ac:dyDescent="0.35">
      <c r="A51" s="150">
        <v>378</v>
      </c>
      <c r="B51" s="130" t="str">
        <f t="shared" si="0"/>
        <v/>
      </c>
      <c r="C51" s="131">
        <f t="shared" si="1"/>
        <v>3</v>
      </c>
      <c r="D51" s="96"/>
      <c r="E51" s="132" t="str">
        <f t="shared" si="2"/>
        <v/>
      </c>
      <c r="F51" s="151" t="str">
        <f t="shared" si="3"/>
        <v>Access to the risk register showing exposure of key assets?</v>
      </c>
      <c r="G51" s="152"/>
      <c r="H51" s="152"/>
      <c r="I51" s="152"/>
      <c r="J51" s="152"/>
      <c r="K51" s="152"/>
      <c r="L51" s="152"/>
      <c r="M51" s="152"/>
      <c r="N51" s="134" t="str">
        <f>IFERROR(IF(VLOOKUP(A51,Weightings!A:Y,25,FALSE)=0,"",VLOOKUP(A51,Weightings!A:Y,25,FALSE)),"")</f>
        <v/>
      </c>
      <c r="O51" s="134" t="str">
        <f>IFERROR(VLOOKUP(AH51,detail_maturity_score,3,FALSE)*VLOOKUP(A51,Weightings!A:Y,23,FALSE),"")</f>
        <v/>
      </c>
      <c r="P51" s="135"/>
      <c r="Q51" s="135"/>
      <c r="R51" s="131"/>
      <c r="S51" s="131"/>
      <c r="T51" s="131"/>
      <c r="U51" s="131"/>
      <c r="V51" s="131"/>
      <c r="W51" s="131"/>
      <c r="X51" s="131"/>
      <c r="Y51" s="131"/>
      <c r="Z51" s="136"/>
      <c r="AA51" s="131"/>
      <c r="AB51" s="131"/>
      <c r="AC51" s="137"/>
      <c r="AD51" s="138">
        <f t="shared" si="4"/>
        <v>0</v>
      </c>
      <c r="AE51" s="138">
        <f t="shared" si="5"/>
        <v>0</v>
      </c>
      <c r="AF51" s="138" t="str">
        <f t="shared" si="6"/>
        <v>D</v>
      </c>
      <c r="AG51" s="139">
        <f t="shared" si="7"/>
        <v>3</v>
      </c>
      <c r="AH51" s="279">
        <v>1</v>
      </c>
      <c r="AI51" s="142"/>
    </row>
    <row r="52" spans="1:35" s="140" customFormat="1" ht="29" hidden="1" x14ac:dyDescent="0.35">
      <c r="A52" s="150">
        <v>379</v>
      </c>
      <c r="B52" s="130" t="str">
        <f t="shared" si="0"/>
        <v/>
      </c>
      <c r="C52" s="131">
        <f t="shared" si="1"/>
        <v>3</v>
      </c>
      <c r="D52" s="96"/>
      <c r="E52" s="132" t="str">
        <f t="shared" si="2"/>
        <v/>
      </c>
      <c r="F52" s="153" t="str">
        <f t="shared" si="3"/>
        <v>Does the function have a process to monitor and address all of the information about your organisation that is currently being shared publicly by the employees?</v>
      </c>
      <c r="G52" s="152"/>
      <c r="H52" s="152"/>
      <c r="I52" s="154"/>
      <c r="J52" s="152"/>
      <c r="K52" s="152"/>
      <c r="L52" s="152"/>
      <c r="M52" s="152"/>
      <c r="N52" s="134" t="str">
        <f>IFERROR(IF(VLOOKUP(A52,Weightings!A:Y,25,FALSE)=0,"",VLOOKUP(A52,Weightings!A:Y,25,FALSE)),"")</f>
        <v/>
      </c>
      <c r="O52" s="134" t="str">
        <f>IFERROR(VLOOKUP(AH52,detail_maturity_score,3,FALSE)*VLOOKUP(A52,Weightings!A:Y,23,FALSE),"")</f>
        <v/>
      </c>
      <c r="P52" s="135"/>
      <c r="Q52" s="135"/>
      <c r="R52" s="131"/>
      <c r="S52" s="131"/>
      <c r="T52" s="131"/>
      <c r="U52" s="131"/>
      <c r="V52" s="131"/>
      <c r="W52" s="131"/>
      <c r="X52" s="131"/>
      <c r="Y52" s="131"/>
      <c r="Z52" s="136"/>
      <c r="AA52" s="131"/>
      <c r="AB52" s="131"/>
      <c r="AC52" s="137"/>
      <c r="AD52" s="138">
        <f t="shared" si="4"/>
        <v>0</v>
      </c>
      <c r="AE52" s="138">
        <f t="shared" si="5"/>
        <v>0</v>
      </c>
      <c r="AF52" s="138" t="str">
        <f t="shared" si="6"/>
        <v>D</v>
      </c>
      <c r="AG52" s="139">
        <f t="shared" si="7"/>
        <v>3</v>
      </c>
      <c r="AH52" s="279">
        <v>1</v>
      </c>
      <c r="AI52" s="142"/>
    </row>
    <row r="53" spans="1:35" s="140" customFormat="1" ht="29" hidden="1" x14ac:dyDescent="0.35">
      <c r="A53" s="150">
        <v>380</v>
      </c>
      <c r="B53" s="130" t="str">
        <f t="shared" si="0"/>
        <v/>
      </c>
      <c r="C53" s="131">
        <f t="shared" si="1"/>
        <v>3</v>
      </c>
      <c r="D53" s="96"/>
      <c r="E53" s="132" t="str">
        <f t="shared" si="2"/>
        <v/>
      </c>
      <c r="F53" s="151" t="str">
        <f t="shared" si="3"/>
        <v>Does the function have a process to monitor and address all of the information about your organisation that is currently being shared publicly by the organisations supply chain?</v>
      </c>
      <c r="G53" s="152"/>
      <c r="H53" s="152"/>
      <c r="I53" s="152"/>
      <c r="J53" s="152"/>
      <c r="K53" s="152"/>
      <c r="L53" s="152"/>
      <c r="M53" s="152"/>
      <c r="N53" s="134" t="str">
        <f>IFERROR(IF(VLOOKUP(A53,Weightings!A:Y,25,FALSE)=0,"",VLOOKUP(A53,Weightings!A:Y,25,FALSE)),"")</f>
        <v/>
      </c>
      <c r="O53" s="134" t="str">
        <f>IFERROR(VLOOKUP(AH53,detail_maturity_score,3,FALSE)*VLOOKUP(A53,Weightings!A:Y,23,FALSE),"")</f>
        <v/>
      </c>
      <c r="P53" s="135"/>
      <c r="Q53" s="135"/>
      <c r="R53" s="131"/>
      <c r="S53" s="131"/>
      <c r="T53" s="131"/>
      <c r="U53" s="131"/>
      <c r="V53" s="131"/>
      <c r="W53" s="131"/>
      <c r="X53" s="131"/>
      <c r="Y53" s="131"/>
      <c r="Z53" s="136"/>
      <c r="AA53" s="131"/>
      <c r="AB53" s="131"/>
      <c r="AC53" s="137"/>
      <c r="AD53" s="138">
        <f t="shared" si="4"/>
        <v>0</v>
      </c>
      <c r="AE53" s="138">
        <f t="shared" si="5"/>
        <v>0</v>
      </c>
      <c r="AF53" s="138" t="str">
        <f t="shared" si="6"/>
        <v>D</v>
      </c>
      <c r="AG53" s="139">
        <f t="shared" si="7"/>
        <v>3</v>
      </c>
      <c r="AH53" s="279">
        <v>1</v>
      </c>
      <c r="AI53" s="142"/>
    </row>
    <row r="54" spans="1:35" s="140" customFormat="1" hidden="1" x14ac:dyDescent="0.35">
      <c r="A54" s="150">
        <v>381</v>
      </c>
      <c r="B54" s="130" t="str">
        <f t="shared" si="0"/>
        <v/>
      </c>
      <c r="C54" s="131">
        <f t="shared" si="1"/>
        <v>3</v>
      </c>
      <c r="D54" s="96"/>
      <c r="E54" s="132" t="str">
        <f t="shared" si="2"/>
        <v/>
      </c>
      <c r="F54" s="153" t="str">
        <f t="shared" si="3"/>
        <v>Identifying the environment</v>
      </c>
      <c r="G54" s="152"/>
      <c r="H54" s="152"/>
      <c r="I54" s="154"/>
      <c r="J54" s="152"/>
      <c r="K54" s="152"/>
      <c r="L54" s="152"/>
      <c r="M54" s="152"/>
      <c r="N54" s="134" t="str">
        <f>IFERROR(IF(VLOOKUP(A54,Weightings!A:Y,25,FALSE)=0,"",VLOOKUP(A54,Weightings!A:Y,25,FALSE)),"")</f>
        <v/>
      </c>
      <c r="O54" s="134" t="str">
        <f>IFERROR(VLOOKUP(AH54,detail_maturity_score,3,FALSE)*VLOOKUP(A54,Weightings!A:Y,23,FALSE),"")</f>
        <v/>
      </c>
      <c r="P54" s="135"/>
      <c r="Q54" s="135"/>
      <c r="R54" s="131"/>
      <c r="S54" s="131"/>
      <c r="T54" s="131"/>
      <c r="U54" s="131"/>
      <c r="V54" s="131"/>
      <c r="W54" s="131"/>
      <c r="X54" s="131"/>
      <c r="Y54" s="131"/>
      <c r="Z54" s="136"/>
      <c r="AA54" s="131"/>
      <c r="AB54" s="131"/>
      <c r="AC54" s="137"/>
      <c r="AD54" s="138">
        <f t="shared" si="4"/>
        <v>0</v>
      </c>
      <c r="AE54" s="138">
        <f t="shared" si="5"/>
        <v>0</v>
      </c>
      <c r="AF54" s="138" t="str">
        <f t="shared" si="6"/>
        <v>D</v>
      </c>
      <c r="AG54" s="139">
        <f t="shared" si="7"/>
        <v>3</v>
      </c>
      <c r="AH54" s="279">
        <v>1</v>
      </c>
      <c r="AI54" s="142"/>
    </row>
    <row r="55" spans="1:35" s="140" customFormat="1" ht="30" hidden="1" customHeight="1" x14ac:dyDescent="0.35">
      <c r="A55" s="150">
        <v>382</v>
      </c>
      <c r="B55" s="130" t="str">
        <f t="shared" si="0"/>
        <v/>
      </c>
      <c r="C55" s="131">
        <f t="shared" si="1"/>
        <v>3</v>
      </c>
      <c r="D55" s="96"/>
      <c r="E55" s="132" t="str">
        <f t="shared" si="2"/>
        <v/>
      </c>
      <c r="F55" s="264" t="str">
        <f t="shared" si="3"/>
        <v>The basic concepts of 'Intelligence Preparation of the Battlefield' or 'Know thyself Know thy Enemy' should be considered. An exercise to identify each of the below elements should be undertaken and regularly reviewed</v>
      </c>
      <c r="G55" s="152"/>
      <c r="H55" s="152"/>
      <c r="I55" s="154"/>
      <c r="J55" s="152"/>
      <c r="K55" s="152"/>
      <c r="L55" s="152"/>
      <c r="M55" s="152"/>
      <c r="N55" s="134" t="str">
        <f>IFERROR(IF(VLOOKUP(A55,Weightings!A:Y,25,FALSE)=0,"",VLOOKUP(A55,Weightings!A:Y,25,FALSE)),"")</f>
        <v/>
      </c>
      <c r="O55" s="134" t="str">
        <f>IFERROR(VLOOKUP(AH55,detail_maturity_score,3,FALSE)*VLOOKUP(A55,Weightings!A:Y,23,FALSE),"")</f>
        <v/>
      </c>
      <c r="P55" s="135"/>
      <c r="Q55" s="135"/>
      <c r="R55" s="131"/>
      <c r="S55" s="131"/>
      <c r="T55" s="131"/>
      <c r="U55" s="131"/>
      <c r="V55" s="131"/>
      <c r="W55" s="131"/>
      <c r="X55" s="131"/>
      <c r="Y55" s="131"/>
      <c r="Z55" s="136"/>
      <c r="AA55" s="131"/>
      <c r="AB55" s="131"/>
      <c r="AC55" s="137"/>
      <c r="AD55" s="138">
        <f t="shared" si="4"/>
        <v>0</v>
      </c>
      <c r="AE55" s="138">
        <f t="shared" si="5"/>
        <v>0</v>
      </c>
      <c r="AF55" s="138" t="str">
        <f t="shared" si="6"/>
        <v>D</v>
      </c>
      <c r="AG55" s="139">
        <f t="shared" si="7"/>
        <v>3</v>
      </c>
      <c r="AH55" s="279">
        <v>1</v>
      </c>
      <c r="AI55" s="142"/>
    </row>
    <row r="56" spans="1:35" s="140" customFormat="1" ht="30" hidden="1" customHeight="1" x14ac:dyDescent="0.35">
      <c r="A56" s="150">
        <v>383</v>
      </c>
      <c r="B56" s="130" t="str">
        <f t="shared" si="0"/>
        <v>B</v>
      </c>
      <c r="C56" s="131">
        <f t="shared" si="1"/>
        <v>1</v>
      </c>
      <c r="D56" s="96"/>
      <c r="E56" s="132" t="str">
        <f t="shared" si="2"/>
        <v>Phase B</v>
      </c>
      <c r="F56" s="153" t="str">
        <f t="shared" si="3"/>
        <v>Has the function have a clear understanding of the critical functions/crown jewels? (People, Process and Technology)</v>
      </c>
      <c r="G56" s="152"/>
      <c r="H56" s="152"/>
      <c r="I56" s="154"/>
      <c r="J56" s="152"/>
      <c r="K56" s="152"/>
      <c r="L56" s="152"/>
      <c r="M56" s="152"/>
      <c r="N56" s="134" t="str">
        <f>IFERROR(IF(VLOOKUP(A56,Weightings!A:Y,25,FALSE)=0,"",VLOOKUP(A56,Weightings!A:Y,25,FALSE)),"")</f>
        <v>x 3</v>
      </c>
      <c r="O56" s="134" t="str">
        <f>IFERROR(VLOOKUP(AH56,detail_maturity_score,3,FALSE)*VLOOKUP(A56,Weightings!A:Y,23,FALSE),"")</f>
        <v/>
      </c>
      <c r="P56" s="135"/>
      <c r="Q56" s="135"/>
      <c r="R56" s="131"/>
      <c r="S56" s="131"/>
      <c r="T56" s="131"/>
      <c r="U56" s="131"/>
      <c r="V56" s="131"/>
      <c r="W56" s="131"/>
      <c r="X56" s="131"/>
      <c r="Y56" s="131"/>
      <c r="Z56" s="136"/>
      <c r="AA56" s="131"/>
      <c r="AB56" s="131"/>
      <c r="AC56" s="137"/>
      <c r="AD56" s="138">
        <f t="shared" si="4"/>
        <v>0</v>
      </c>
      <c r="AE56" s="138">
        <f t="shared" si="5"/>
        <v>0</v>
      </c>
      <c r="AF56" s="138" t="str">
        <f t="shared" si="6"/>
        <v>D</v>
      </c>
      <c r="AG56" s="139">
        <f t="shared" si="7"/>
        <v>3</v>
      </c>
      <c r="AH56" s="279">
        <v>1</v>
      </c>
      <c r="AI56" s="142"/>
    </row>
    <row r="57" spans="1:35" s="140" customFormat="1" ht="30" hidden="1" customHeight="1" x14ac:dyDescent="0.35">
      <c r="A57" s="150">
        <v>384</v>
      </c>
      <c r="B57" s="130" t="str">
        <f t="shared" si="0"/>
        <v>B</v>
      </c>
      <c r="C57" s="131">
        <f t="shared" si="1"/>
        <v>1</v>
      </c>
      <c r="D57" s="96"/>
      <c r="E57" s="132" t="str">
        <f t="shared" si="2"/>
        <v>Phase B</v>
      </c>
      <c r="F57" s="178" t="str">
        <f t="shared" si="3"/>
        <v>Does the function have a clear view of the long term IT strategy and how it may impact these critical functions? (e.g. understanding of digital transformation strategy)</v>
      </c>
      <c r="G57" s="152"/>
      <c r="H57" s="152"/>
      <c r="I57" s="154"/>
      <c r="J57" s="152"/>
      <c r="K57" s="152"/>
      <c r="L57" s="152"/>
      <c r="M57" s="152"/>
      <c r="N57" s="134" t="str">
        <f>IFERROR(IF(VLOOKUP(A57,Weightings!A:Y,25,FALSE)=0,"",VLOOKUP(A57,Weightings!A:Y,25,FALSE)),"")</f>
        <v>x 3</v>
      </c>
      <c r="O57" s="134" t="str">
        <f>IFERROR(VLOOKUP(AH57,detail_maturity_score,3,FALSE)*VLOOKUP(A57,Weightings!A:Y,23,FALSE),"")</f>
        <v/>
      </c>
      <c r="P57" s="135"/>
      <c r="Q57" s="135"/>
      <c r="R57" s="131"/>
      <c r="S57" s="131"/>
      <c r="T57" s="131"/>
      <c r="U57" s="131"/>
      <c r="V57" s="131"/>
      <c r="W57" s="131"/>
      <c r="X57" s="131"/>
      <c r="Y57" s="131"/>
      <c r="Z57" s="136"/>
      <c r="AA57" s="131"/>
      <c r="AB57" s="131"/>
      <c r="AC57" s="137"/>
      <c r="AD57" s="138">
        <f t="shared" si="4"/>
        <v>0</v>
      </c>
      <c r="AE57" s="138">
        <f t="shared" si="5"/>
        <v>0</v>
      </c>
      <c r="AF57" s="138" t="str">
        <f t="shared" si="6"/>
        <v>D</v>
      </c>
      <c r="AG57" s="139">
        <f t="shared" si="7"/>
        <v>3</v>
      </c>
      <c r="AH57" s="279">
        <v>1</v>
      </c>
      <c r="AI57" s="142"/>
    </row>
    <row r="58" spans="1:35" s="140" customFormat="1" ht="30" hidden="1" customHeight="1" x14ac:dyDescent="0.35">
      <c r="A58" s="150">
        <v>385</v>
      </c>
      <c r="B58" s="130" t="str">
        <f t="shared" si="0"/>
        <v>B</v>
      </c>
      <c r="C58" s="131">
        <f t="shared" si="1"/>
        <v>1</v>
      </c>
      <c r="D58" s="96"/>
      <c r="E58" s="132" t="str">
        <f t="shared" si="2"/>
        <v>Phase B</v>
      </c>
      <c r="F58" s="141" t="str">
        <f t="shared" si="3"/>
        <v>Does the function have insight into change control process or security architecture function to monitor for new areas of risk?</v>
      </c>
      <c r="G58" s="152"/>
      <c r="H58" s="152"/>
      <c r="I58" s="154"/>
      <c r="J58" s="152"/>
      <c r="K58" s="152"/>
      <c r="L58" s="152"/>
      <c r="M58" s="152"/>
      <c r="N58" s="134" t="str">
        <f>IFERROR(IF(VLOOKUP(A58,Weightings!A:Y,25,FALSE)=0,"",VLOOKUP(A58,Weightings!A:Y,25,FALSE)),"")</f>
        <v>x 3</v>
      </c>
      <c r="O58" s="134" t="str">
        <f>IFERROR(VLOOKUP(AH58,detail_maturity_score,3,FALSE)*VLOOKUP(A58,Weightings!A:Y,23,FALSE),"")</f>
        <v/>
      </c>
      <c r="P58" s="135"/>
      <c r="Q58" s="135"/>
      <c r="R58" s="131"/>
      <c r="S58" s="131"/>
      <c r="T58" s="131"/>
      <c r="U58" s="131"/>
      <c r="V58" s="131"/>
      <c r="W58" s="131"/>
      <c r="X58" s="131"/>
      <c r="Y58" s="131"/>
      <c r="Z58" s="136"/>
      <c r="AA58" s="131"/>
      <c r="AB58" s="131"/>
      <c r="AC58" s="137"/>
      <c r="AD58" s="138">
        <f t="shared" si="4"/>
        <v>0</v>
      </c>
      <c r="AE58" s="138">
        <f t="shared" si="5"/>
        <v>0</v>
      </c>
      <c r="AF58" s="138" t="str">
        <f t="shared" si="6"/>
        <v>D</v>
      </c>
      <c r="AG58" s="139">
        <f t="shared" si="7"/>
        <v>3</v>
      </c>
      <c r="AH58" s="279">
        <v>1</v>
      </c>
      <c r="AI58" s="142"/>
    </row>
    <row r="59" spans="1:35" s="140" customFormat="1" ht="30" customHeight="1" x14ac:dyDescent="0.35">
      <c r="A59" s="150">
        <v>386</v>
      </c>
      <c r="B59" s="130" t="str">
        <f t="shared" si="0"/>
        <v>B.2.01</v>
      </c>
      <c r="C59" s="131">
        <f t="shared" si="1"/>
        <v>5</v>
      </c>
      <c r="D59" s="96"/>
      <c r="E59" s="132" t="str">
        <f t="shared" si="2"/>
        <v>B.2.01</v>
      </c>
      <c r="F59" s="133" t="str">
        <f t="shared" si="3"/>
        <v>Have you identified the entire internal environment of the organisation? (this should include but is not limited to the infrastructure of the estate, including hardware, software, firmware and versions, information assets, people)</v>
      </c>
      <c r="G59" s="152"/>
      <c r="H59" s="152"/>
      <c r="I59" s="154"/>
      <c r="J59" s="152"/>
      <c r="K59" s="152"/>
      <c r="L59" s="152"/>
      <c r="M59" s="152"/>
      <c r="N59" s="134" t="str">
        <f>IFERROR(IF(VLOOKUP(A59,Weightings!A:Y,25,FALSE)=0,"",VLOOKUP(A59,Weightings!A:Y,25,FALSE)),"")</f>
        <v>x 1</v>
      </c>
      <c r="O59" s="134" t="str">
        <f>IFERROR(VLOOKUP(AH59,detail_maturity_score,3,FALSE)*VLOOKUP(A59,Weightings!A:Y,23,FALSE),"")</f>
        <v/>
      </c>
      <c r="P59" s="135"/>
      <c r="Q59" s="135"/>
      <c r="R59" s="131"/>
      <c r="S59" s="131"/>
      <c r="T59" s="131"/>
      <c r="U59" s="131"/>
      <c r="V59" s="131"/>
      <c r="W59" s="131"/>
      <c r="X59" s="131"/>
      <c r="Y59" s="131"/>
      <c r="Z59" s="136"/>
      <c r="AA59" s="131"/>
      <c r="AB59" s="131"/>
      <c r="AC59" s="137"/>
      <c r="AD59" s="138">
        <f t="shared" si="4"/>
        <v>0</v>
      </c>
      <c r="AE59" s="138">
        <f t="shared" si="5"/>
        <v>0</v>
      </c>
      <c r="AF59" s="138" t="str">
        <f t="shared" si="6"/>
        <v>D</v>
      </c>
      <c r="AG59" s="139">
        <f t="shared" si="7"/>
        <v>3</v>
      </c>
      <c r="AH59" s="279">
        <v>1</v>
      </c>
      <c r="AI59" s="142"/>
    </row>
    <row r="60" spans="1:35" s="140" customFormat="1" ht="30" customHeight="1" x14ac:dyDescent="0.35">
      <c r="A60" s="150">
        <v>387</v>
      </c>
      <c r="B60" s="130" t="str">
        <f t="shared" si="0"/>
        <v>B.2.02</v>
      </c>
      <c r="C60" s="131">
        <f t="shared" si="1"/>
        <v>5</v>
      </c>
      <c r="D60" s="96"/>
      <c r="E60" s="132" t="str">
        <f t="shared" si="2"/>
        <v>B.2.02</v>
      </c>
      <c r="F60" s="153" t="str">
        <f t="shared" si="3"/>
        <v>Have you identified the entire external environment of the organisation? (this should include, but is not limited to, external assets held by 3rd parties such as cloud providers, service providers and services that may host company or company employee corporate data.)</v>
      </c>
      <c r="G60" s="152"/>
      <c r="H60" s="152"/>
      <c r="I60" s="154"/>
      <c r="J60" s="152"/>
      <c r="K60" s="152"/>
      <c r="L60" s="152"/>
      <c r="M60" s="152"/>
      <c r="N60" s="134" t="str">
        <f>IFERROR(IF(VLOOKUP(A60,Weightings!A:Y,25,FALSE)=0,"",VLOOKUP(A60,Weightings!A:Y,25,FALSE)),"")</f>
        <v>x 1</v>
      </c>
      <c r="O60" s="134" t="str">
        <f>IFERROR(VLOOKUP(AH60,detail_maturity_score,3,FALSE)*VLOOKUP(A60,Weightings!A:Y,23,FALSE),"")</f>
        <v/>
      </c>
      <c r="P60" s="135"/>
      <c r="Q60" s="135"/>
      <c r="R60" s="131"/>
      <c r="S60" s="131"/>
      <c r="T60" s="131"/>
      <c r="U60" s="131"/>
      <c r="V60" s="131"/>
      <c r="W60" s="131"/>
      <c r="X60" s="131"/>
      <c r="Y60" s="131"/>
      <c r="Z60" s="136"/>
      <c r="AA60" s="131"/>
      <c r="AB60" s="131"/>
      <c r="AC60" s="137"/>
      <c r="AD60" s="138">
        <f t="shared" si="4"/>
        <v>0</v>
      </c>
      <c r="AE60" s="138">
        <f t="shared" si="5"/>
        <v>0</v>
      </c>
      <c r="AF60" s="138" t="str">
        <f t="shared" si="6"/>
        <v>D</v>
      </c>
      <c r="AG60" s="139">
        <f t="shared" si="7"/>
        <v>3</v>
      </c>
      <c r="AH60" s="279">
        <v>1</v>
      </c>
      <c r="AI60" s="142"/>
    </row>
    <row r="61" spans="1:35" s="140" customFormat="1" ht="30" customHeight="1" x14ac:dyDescent="0.35">
      <c r="A61" s="150">
        <v>388</v>
      </c>
      <c r="B61" s="130" t="str">
        <f t="shared" si="0"/>
        <v>B.2.03</v>
      </c>
      <c r="C61" s="131">
        <f t="shared" si="1"/>
        <v>5</v>
      </c>
      <c r="D61" s="96"/>
      <c r="E61" s="132" t="str">
        <f t="shared" si="2"/>
        <v>B.2.03</v>
      </c>
      <c r="F61" s="153" t="str">
        <f t="shared" si="3"/>
        <v>Have you identified elements of the supply chain that could provide external actors access to the organisation?</v>
      </c>
      <c r="G61" s="152"/>
      <c r="H61" s="152"/>
      <c r="I61" s="154"/>
      <c r="J61" s="152"/>
      <c r="K61" s="152"/>
      <c r="L61" s="152"/>
      <c r="M61" s="152"/>
      <c r="N61" s="134" t="str">
        <f>IFERROR(IF(VLOOKUP(A61,Weightings!A:Y,25,FALSE)=0,"",VLOOKUP(A61,Weightings!A:Y,25,FALSE)),"")</f>
        <v>x 1</v>
      </c>
      <c r="O61" s="134" t="str">
        <f>IFERROR(VLOOKUP(AH61,detail_maturity_score,3,FALSE)*VLOOKUP(A61,Weightings!A:Y,23,FALSE),"")</f>
        <v/>
      </c>
      <c r="P61" s="135"/>
      <c r="Q61" s="135"/>
      <c r="R61" s="131"/>
      <c r="S61" s="131"/>
      <c r="T61" s="131"/>
      <c r="U61" s="131"/>
      <c r="V61" s="131"/>
      <c r="W61" s="131"/>
      <c r="X61" s="131"/>
      <c r="Y61" s="131"/>
      <c r="Z61" s="136"/>
      <c r="AA61" s="131"/>
      <c r="AB61" s="131"/>
      <c r="AC61" s="137"/>
      <c r="AD61" s="138">
        <f t="shared" si="4"/>
        <v>0</v>
      </c>
      <c r="AE61" s="138">
        <f t="shared" si="5"/>
        <v>0</v>
      </c>
      <c r="AF61" s="138" t="str">
        <f t="shared" si="6"/>
        <v>D</v>
      </c>
      <c r="AG61" s="139">
        <f t="shared" si="7"/>
        <v>3</v>
      </c>
      <c r="AH61" s="279">
        <v>1</v>
      </c>
      <c r="AI61" s="142"/>
    </row>
    <row r="62" spans="1:35" s="140" customFormat="1" ht="30" customHeight="1" x14ac:dyDescent="0.35">
      <c r="A62" s="150">
        <v>389</v>
      </c>
      <c r="B62" s="130" t="str">
        <f t="shared" si="0"/>
        <v>B.2.04</v>
      </c>
      <c r="C62" s="131">
        <f t="shared" si="1"/>
        <v>5</v>
      </c>
      <c r="D62" s="96"/>
      <c r="E62" s="132" t="str">
        <f t="shared" si="2"/>
        <v>B.2.04</v>
      </c>
      <c r="F62" s="153" t="str">
        <f t="shared" si="3"/>
        <v>Have you established links into the wider IT function to be made aware of all IT and system developments and integrations to identify threats before deployment?</v>
      </c>
      <c r="G62" s="152"/>
      <c r="H62" s="152"/>
      <c r="I62" s="154"/>
      <c r="J62" s="152"/>
      <c r="K62" s="152"/>
      <c r="L62" s="152"/>
      <c r="M62" s="152"/>
      <c r="N62" s="134" t="str">
        <f>IFERROR(IF(VLOOKUP(A62,Weightings!A:Y,25,FALSE)=0,"",VLOOKUP(A62,Weightings!A:Y,25,FALSE)),"")</f>
        <v>x 1</v>
      </c>
      <c r="O62" s="134" t="str">
        <f>IFERROR(VLOOKUP(AH62,detail_maturity_score,3,FALSE)*VLOOKUP(A62,Weightings!A:Y,23,FALSE),"")</f>
        <v/>
      </c>
      <c r="P62" s="135"/>
      <c r="Q62" s="135"/>
      <c r="R62" s="131"/>
      <c r="S62" s="131"/>
      <c r="T62" s="131"/>
      <c r="U62" s="131"/>
      <c r="V62" s="131"/>
      <c r="W62" s="131"/>
      <c r="X62" s="131"/>
      <c r="Y62" s="131"/>
      <c r="Z62" s="136"/>
      <c r="AA62" s="131"/>
      <c r="AB62" s="131"/>
      <c r="AC62" s="137"/>
      <c r="AD62" s="138">
        <f t="shared" si="4"/>
        <v>0</v>
      </c>
      <c r="AE62" s="138">
        <f t="shared" si="5"/>
        <v>0</v>
      </c>
      <c r="AF62" s="138" t="str">
        <f t="shared" si="6"/>
        <v>D</v>
      </c>
      <c r="AG62" s="139">
        <f t="shared" si="7"/>
        <v>3</v>
      </c>
      <c r="AH62" s="279">
        <v>1</v>
      </c>
      <c r="AI62" s="142"/>
    </row>
    <row r="63" spans="1:35" s="140" customFormat="1" ht="30" customHeight="1" x14ac:dyDescent="0.35">
      <c r="A63" s="150">
        <v>390</v>
      </c>
      <c r="B63" s="130" t="str">
        <f t="shared" si="0"/>
        <v>B.2.05</v>
      </c>
      <c r="C63" s="131">
        <f t="shared" si="1"/>
        <v>5</v>
      </c>
      <c r="D63" s="96"/>
      <c r="E63" s="132" t="str">
        <f t="shared" si="2"/>
        <v>B.2.05</v>
      </c>
      <c r="F63" s="133" t="str">
        <f t="shared" si="3"/>
        <v xml:space="preserve">Have you established links into each business department (E.g. HR, Marketing etc) to establish which services they use that you may not be aware of? </v>
      </c>
      <c r="G63" s="152"/>
      <c r="H63" s="152"/>
      <c r="I63" s="154"/>
      <c r="J63" s="152"/>
      <c r="K63" s="152"/>
      <c r="L63" s="152"/>
      <c r="M63" s="152"/>
      <c r="N63" s="134" t="str">
        <f>IFERROR(IF(VLOOKUP(A63,Weightings!A:Y,25,FALSE)=0,"",VLOOKUP(A63,Weightings!A:Y,25,FALSE)),"")</f>
        <v>x 1</v>
      </c>
      <c r="O63" s="134" t="str">
        <f>IFERROR(VLOOKUP(AH63,detail_maturity_score,3,FALSE)*VLOOKUP(A63,Weightings!A:Y,23,FALSE),"")</f>
        <v/>
      </c>
      <c r="P63" s="135"/>
      <c r="Q63" s="135"/>
      <c r="R63" s="131"/>
      <c r="S63" s="131"/>
      <c r="T63" s="131"/>
      <c r="U63" s="131"/>
      <c r="V63" s="131"/>
      <c r="W63" s="131"/>
      <c r="X63" s="131"/>
      <c r="Y63" s="131"/>
      <c r="Z63" s="136"/>
      <c r="AA63" s="131"/>
      <c r="AB63" s="131"/>
      <c r="AC63" s="137"/>
      <c r="AD63" s="138">
        <f t="shared" si="4"/>
        <v>0</v>
      </c>
      <c r="AE63" s="138">
        <f t="shared" si="5"/>
        <v>0</v>
      </c>
      <c r="AF63" s="138" t="str">
        <f t="shared" si="6"/>
        <v>D</v>
      </c>
      <c r="AG63" s="139">
        <f t="shared" si="7"/>
        <v>3</v>
      </c>
      <c r="AH63" s="279">
        <v>1</v>
      </c>
      <c r="AI63" s="142"/>
    </row>
    <row r="64" spans="1:35" s="140" customFormat="1" ht="30" hidden="1" customHeight="1" x14ac:dyDescent="0.35">
      <c r="A64" s="150">
        <v>391</v>
      </c>
      <c r="B64" s="130" t="str">
        <f t="shared" si="0"/>
        <v>B</v>
      </c>
      <c r="C64" s="131">
        <f t="shared" si="1"/>
        <v>1</v>
      </c>
      <c r="D64" s="96"/>
      <c r="E64" s="132" t="str">
        <f t="shared" si="2"/>
        <v>Phase B</v>
      </c>
      <c r="F64" s="153" t="str">
        <f t="shared" si="3"/>
        <v>Have you identified and categorised all main third party:</v>
      </c>
      <c r="G64" s="152"/>
      <c r="H64" s="152"/>
      <c r="I64" s="154"/>
      <c r="J64" s="152"/>
      <c r="K64" s="152"/>
      <c r="L64" s="152"/>
      <c r="M64" s="152"/>
      <c r="N64" s="134" t="str">
        <f>IFERROR(IF(VLOOKUP(A64,Weightings!A:Y,25,FALSE)=0,"",VLOOKUP(A64,Weightings!A:Y,25,FALSE)),"")</f>
        <v/>
      </c>
      <c r="O64" s="134" t="str">
        <f>IFERROR(VLOOKUP(AH64,detail_maturity_score,3,FALSE)*VLOOKUP(A64,Weightings!A:Y,23,FALSE),"")</f>
        <v/>
      </c>
      <c r="P64" s="135"/>
      <c r="Q64" s="135"/>
      <c r="R64" s="131"/>
      <c r="S64" s="131"/>
      <c r="T64" s="131"/>
      <c r="U64" s="131"/>
      <c r="V64" s="131"/>
      <c r="W64" s="131"/>
      <c r="X64" s="131"/>
      <c r="Y64" s="131"/>
      <c r="Z64" s="136"/>
      <c r="AA64" s="131"/>
      <c r="AB64" s="131"/>
      <c r="AC64" s="137"/>
      <c r="AD64" s="138">
        <f t="shared" si="4"/>
        <v>0</v>
      </c>
      <c r="AE64" s="138">
        <f t="shared" si="5"/>
        <v>0</v>
      </c>
      <c r="AF64" s="138" t="str">
        <f t="shared" si="6"/>
        <v>D</v>
      </c>
      <c r="AG64" s="139">
        <f t="shared" si="7"/>
        <v>3</v>
      </c>
      <c r="AH64" s="279">
        <v>1</v>
      </c>
      <c r="AI64" s="142"/>
    </row>
    <row r="65" spans="1:35" s="140" customFormat="1" ht="30" hidden="1" customHeight="1" x14ac:dyDescent="0.35">
      <c r="A65" s="150">
        <v>392</v>
      </c>
      <c r="B65" s="130" t="str">
        <f t="shared" si="0"/>
        <v>B</v>
      </c>
      <c r="C65" s="131">
        <f t="shared" si="1"/>
        <v>1</v>
      </c>
      <c r="D65" s="96"/>
      <c r="E65" s="132" t="str">
        <f t="shared" si="2"/>
        <v>Phase B</v>
      </c>
      <c r="F65" s="178" t="str">
        <f t="shared" si="3"/>
        <v>Systems that could be utilised to compromise the technical security environment of your organisation?</v>
      </c>
      <c r="G65" s="152"/>
      <c r="H65" s="152"/>
      <c r="I65" s="154"/>
      <c r="J65" s="152"/>
      <c r="K65" s="152"/>
      <c r="L65" s="152"/>
      <c r="M65" s="152"/>
      <c r="N65" s="134" t="str">
        <f>IFERROR(IF(VLOOKUP(A65,Weightings!A:Y,25,FALSE)=0,"",VLOOKUP(A65,Weightings!A:Y,25,FALSE)),"")</f>
        <v>x 3</v>
      </c>
      <c r="O65" s="134" t="str">
        <f>IFERROR(VLOOKUP(AH65,detail_maturity_score,3,FALSE)*VLOOKUP(A65,Weightings!A:Y,23,FALSE),"")</f>
        <v/>
      </c>
      <c r="P65" s="135"/>
      <c r="Q65" s="135"/>
      <c r="R65" s="131"/>
      <c r="S65" s="131"/>
      <c r="T65" s="131"/>
      <c r="U65" s="131"/>
      <c r="V65" s="131"/>
      <c r="W65" s="131"/>
      <c r="X65" s="131"/>
      <c r="Y65" s="131"/>
      <c r="Z65" s="136"/>
      <c r="AA65" s="131"/>
      <c r="AB65" s="131"/>
      <c r="AC65" s="137"/>
      <c r="AD65" s="138">
        <f t="shared" si="4"/>
        <v>0</v>
      </c>
      <c r="AE65" s="138">
        <f t="shared" si="5"/>
        <v>0</v>
      </c>
      <c r="AF65" s="138" t="str">
        <f t="shared" si="6"/>
        <v>D</v>
      </c>
      <c r="AG65" s="139">
        <f t="shared" si="7"/>
        <v>3</v>
      </c>
      <c r="AH65" s="279">
        <v>1</v>
      </c>
      <c r="AI65" s="142"/>
    </row>
    <row r="66" spans="1:35" s="140" customFormat="1" ht="30" hidden="1" customHeight="1" x14ac:dyDescent="0.35">
      <c r="A66" s="150">
        <v>393</v>
      </c>
      <c r="B66" s="130" t="str">
        <f t="shared" si="0"/>
        <v>B</v>
      </c>
      <c r="C66" s="131">
        <f t="shared" si="1"/>
        <v>1</v>
      </c>
      <c r="D66" s="96"/>
      <c r="E66" s="132" t="str">
        <f t="shared" si="2"/>
        <v>Phase B</v>
      </c>
      <c r="F66" s="141" t="str">
        <f t="shared" si="3"/>
        <v>Functions that could be utilised to provide information from which information could be obtained to mount a social engineering attack on the business?</v>
      </c>
      <c r="G66" s="152"/>
      <c r="H66" s="152"/>
      <c r="I66" s="154"/>
      <c r="J66" s="152"/>
      <c r="K66" s="152"/>
      <c r="L66" s="152"/>
      <c r="M66" s="152"/>
      <c r="N66" s="134" t="str">
        <f>IFERROR(IF(VLOOKUP(A66,Weightings!A:Y,25,FALSE)=0,"",VLOOKUP(A66,Weightings!A:Y,25,FALSE)),"")</f>
        <v>x 3</v>
      </c>
      <c r="O66" s="134" t="str">
        <f>IFERROR(VLOOKUP(AH66,detail_maturity_score,3,FALSE)*VLOOKUP(A66,Weightings!A:Y,23,FALSE),"")</f>
        <v/>
      </c>
      <c r="P66" s="135"/>
      <c r="Q66" s="135"/>
      <c r="R66" s="131"/>
      <c r="S66" s="131"/>
      <c r="T66" s="131"/>
      <c r="U66" s="131"/>
      <c r="V66" s="131"/>
      <c r="W66" s="131"/>
      <c r="X66" s="131"/>
      <c r="Y66" s="131"/>
      <c r="Z66" s="136"/>
      <c r="AA66" s="131"/>
      <c r="AB66" s="131"/>
      <c r="AC66" s="137"/>
      <c r="AD66" s="138">
        <f t="shared" si="4"/>
        <v>0</v>
      </c>
      <c r="AE66" s="138">
        <f t="shared" si="5"/>
        <v>0</v>
      </c>
      <c r="AF66" s="138" t="str">
        <f t="shared" si="6"/>
        <v>D</v>
      </c>
      <c r="AG66" s="139">
        <f t="shared" si="7"/>
        <v>3</v>
      </c>
      <c r="AH66" s="279">
        <v>1</v>
      </c>
      <c r="AI66" s="142"/>
    </row>
    <row r="67" spans="1:35" s="140" customFormat="1" ht="30" hidden="1" customHeight="1" x14ac:dyDescent="0.35">
      <c r="A67" s="150">
        <v>394</v>
      </c>
      <c r="B67" s="130" t="str">
        <f t="shared" si="0"/>
        <v>B</v>
      </c>
      <c r="C67" s="131">
        <f t="shared" si="1"/>
        <v>1</v>
      </c>
      <c r="D67" s="96"/>
      <c r="E67" s="132" t="str">
        <f t="shared" si="2"/>
        <v>Phase B</v>
      </c>
      <c r="F67" s="133" t="str">
        <f t="shared" si="3"/>
        <v>Does your function have sight of the risk concerns of the business:</v>
      </c>
      <c r="G67" s="152"/>
      <c r="H67" s="152"/>
      <c r="I67" s="154"/>
      <c r="J67" s="152"/>
      <c r="K67" s="152"/>
      <c r="L67" s="152"/>
      <c r="M67" s="152"/>
      <c r="N67" s="134" t="str">
        <f>IFERROR(IF(VLOOKUP(A67,Weightings!A:Y,25,FALSE)=0,"",VLOOKUP(A67,Weightings!A:Y,25,FALSE)),"")</f>
        <v/>
      </c>
      <c r="O67" s="134" t="str">
        <f>IFERROR(VLOOKUP(AH67,detail_maturity_score,3,FALSE)*VLOOKUP(A67,Weightings!A:Y,23,FALSE),"")</f>
        <v/>
      </c>
      <c r="P67" s="135"/>
      <c r="Q67" s="135"/>
      <c r="R67" s="131"/>
      <c r="S67" s="131"/>
      <c r="T67" s="131"/>
      <c r="U67" s="131"/>
      <c r="V67" s="131"/>
      <c r="W67" s="131"/>
      <c r="X67" s="131"/>
      <c r="Y67" s="131"/>
      <c r="Z67" s="136"/>
      <c r="AA67" s="131"/>
      <c r="AB67" s="131"/>
      <c r="AC67" s="137"/>
      <c r="AD67" s="138">
        <f t="shared" si="4"/>
        <v>0</v>
      </c>
      <c r="AE67" s="138">
        <f t="shared" si="5"/>
        <v>0</v>
      </c>
      <c r="AF67" s="138" t="str">
        <f t="shared" si="6"/>
        <v>D</v>
      </c>
      <c r="AG67" s="139">
        <f t="shared" si="7"/>
        <v>3</v>
      </c>
      <c r="AH67" s="279">
        <v>1</v>
      </c>
      <c r="AI67" s="142"/>
    </row>
    <row r="68" spans="1:35" s="140" customFormat="1" ht="30" hidden="1" customHeight="1" x14ac:dyDescent="0.35">
      <c r="A68" s="150">
        <v>395</v>
      </c>
      <c r="B68" s="130" t="str">
        <f t="shared" si="0"/>
        <v>B</v>
      </c>
      <c r="C68" s="131">
        <f t="shared" si="1"/>
        <v>1</v>
      </c>
      <c r="D68" s="96"/>
      <c r="E68" s="132" t="str">
        <f t="shared" si="2"/>
        <v>Phase B</v>
      </c>
      <c r="F68" s="178" t="str">
        <f t="shared" si="3"/>
        <v>Details of your organisations primary concerns for the protection of the confidentiality, integrity and availability of information and supporting systems (e.g. in a documented risk appetite statement)?</v>
      </c>
      <c r="G68" s="152"/>
      <c r="H68" s="152"/>
      <c r="I68" s="154"/>
      <c r="J68" s="152"/>
      <c r="K68" s="152"/>
      <c r="L68" s="152"/>
      <c r="M68" s="152"/>
      <c r="N68" s="134" t="str">
        <f>IFERROR(IF(VLOOKUP(A68,Weightings!A:Y,25,FALSE)=0,"",VLOOKUP(A68,Weightings!A:Y,25,FALSE)),"")</f>
        <v>x 3</v>
      </c>
      <c r="O68" s="134" t="str">
        <f>IFERROR(VLOOKUP(AH68,detail_maturity_score,3,FALSE)*VLOOKUP(A68,Weightings!A:Y,23,FALSE),"")</f>
        <v/>
      </c>
      <c r="P68" s="135"/>
      <c r="Q68" s="135"/>
      <c r="R68" s="131"/>
      <c r="S68" s="131"/>
      <c r="T68" s="131"/>
      <c r="U68" s="131"/>
      <c r="V68" s="131"/>
      <c r="W68" s="131"/>
      <c r="X68" s="131"/>
      <c r="Y68" s="131"/>
      <c r="Z68" s="136"/>
      <c r="AA68" s="131"/>
      <c r="AB68" s="131"/>
      <c r="AC68" s="137"/>
      <c r="AD68" s="138">
        <f t="shared" si="4"/>
        <v>0</v>
      </c>
      <c r="AE68" s="138">
        <f t="shared" si="5"/>
        <v>0</v>
      </c>
      <c r="AF68" s="138" t="str">
        <f t="shared" si="6"/>
        <v>D</v>
      </c>
      <c r="AG68" s="139">
        <f t="shared" si="7"/>
        <v>3</v>
      </c>
      <c r="AH68" s="279">
        <v>1</v>
      </c>
      <c r="AI68" s="142"/>
    </row>
    <row r="69" spans="1:35" s="140" customFormat="1" ht="30" hidden="1" customHeight="1" x14ac:dyDescent="0.35">
      <c r="A69" s="150">
        <v>396</v>
      </c>
      <c r="B69" s="130" t="str">
        <f t="shared" si="0"/>
        <v>B</v>
      </c>
      <c r="C69" s="131">
        <f t="shared" si="1"/>
        <v>1</v>
      </c>
      <c r="D69" s="96"/>
      <c r="E69" s="132" t="str">
        <f t="shared" si="2"/>
        <v>Phase B</v>
      </c>
      <c r="F69" s="178" t="str">
        <f t="shared" si="3"/>
        <v>An up-to-date list of all relevant legal, regulatory and contractual compliance requirements?</v>
      </c>
      <c r="G69" s="152"/>
      <c r="H69" s="152"/>
      <c r="I69" s="154"/>
      <c r="J69" s="152"/>
      <c r="K69" s="152"/>
      <c r="L69" s="152"/>
      <c r="M69" s="152"/>
      <c r="N69" s="134" t="str">
        <f>IFERROR(IF(VLOOKUP(A69,Weightings!A:Y,25,FALSE)=0,"",VLOOKUP(A69,Weightings!A:Y,25,FALSE)),"")</f>
        <v>x 3</v>
      </c>
      <c r="O69" s="134" t="str">
        <f>IFERROR(VLOOKUP(AH69,detail_maturity_score,3,FALSE)*VLOOKUP(A69,Weightings!A:Y,23,FALSE),"")</f>
        <v/>
      </c>
      <c r="P69" s="135"/>
      <c r="Q69" s="135"/>
      <c r="R69" s="131"/>
      <c r="S69" s="131"/>
      <c r="T69" s="131"/>
      <c r="U69" s="131"/>
      <c r="V69" s="131"/>
      <c r="W69" s="131"/>
      <c r="X69" s="131"/>
      <c r="Y69" s="131"/>
      <c r="Z69" s="136"/>
      <c r="AA69" s="131"/>
      <c r="AB69" s="131"/>
      <c r="AC69" s="137"/>
      <c r="AD69" s="138">
        <f t="shared" si="4"/>
        <v>0</v>
      </c>
      <c r="AE69" s="138">
        <f t="shared" si="5"/>
        <v>0</v>
      </c>
      <c r="AF69" s="138" t="str">
        <f t="shared" si="6"/>
        <v>D</v>
      </c>
      <c r="AG69" s="139">
        <f t="shared" si="7"/>
        <v>3</v>
      </c>
      <c r="AH69" s="279">
        <v>1</v>
      </c>
      <c r="AI69" s="142"/>
    </row>
    <row r="70" spans="1:35" s="140" customFormat="1" ht="30" hidden="1" customHeight="1" x14ac:dyDescent="0.35">
      <c r="A70" s="150">
        <v>397</v>
      </c>
      <c r="B70" s="130" t="str">
        <f t="shared" si="0"/>
        <v>B</v>
      </c>
      <c r="C70" s="131">
        <f t="shared" si="1"/>
        <v>1</v>
      </c>
      <c r="D70" s="96"/>
      <c r="E70" s="132" t="str">
        <f t="shared" si="2"/>
        <v>Phase B</v>
      </c>
      <c r="F70" s="141" t="str">
        <f t="shared" si="3"/>
        <v>Access to the risk register showing exposure of key assets?</v>
      </c>
      <c r="G70" s="152"/>
      <c r="H70" s="152"/>
      <c r="I70" s="154"/>
      <c r="J70" s="152"/>
      <c r="K70" s="152"/>
      <c r="L70" s="152"/>
      <c r="M70" s="152"/>
      <c r="N70" s="134" t="str">
        <f>IFERROR(IF(VLOOKUP(A70,Weightings!A:Y,25,FALSE)=0,"",VLOOKUP(A70,Weightings!A:Y,25,FALSE)),"")</f>
        <v>x 3</v>
      </c>
      <c r="O70" s="134" t="str">
        <f>IFERROR(VLOOKUP(AH70,detail_maturity_score,3,FALSE)*VLOOKUP(A70,Weightings!A:Y,23,FALSE),"")</f>
        <v/>
      </c>
      <c r="P70" s="135"/>
      <c r="Q70" s="135"/>
      <c r="R70" s="131"/>
      <c r="S70" s="131"/>
      <c r="T70" s="131"/>
      <c r="U70" s="131"/>
      <c r="V70" s="131"/>
      <c r="W70" s="131"/>
      <c r="X70" s="131"/>
      <c r="Y70" s="131"/>
      <c r="Z70" s="136"/>
      <c r="AA70" s="131"/>
      <c r="AB70" s="131"/>
      <c r="AC70" s="137"/>
      <c r="AD70" s="138">
        <f t="shared" si="4"/>
        <v>0</v>
      </c>
      <c r="AE70" s="138">
        <f t="shared" si="5"/>
        <v>0</v>
      </c>
      <c r="AF70" s="138" t="str">
        <f t="shared" si="6"/>
        <v>D</v>
      </c>
      <c r="AG70" s="139">
        <f t="shared" si="7"/>
        <v>3</v>
      </c>
      <c r="AH70" s="279">
        <v>1</v>
      </c>
      <c r="AI70" s="142"/>
    </row>
    <row r="71" spans="1:35" s="140" customFormat="1" ht="30" hidden="1" customHeight="1" x14ac:dyDescent="0.35">
      <c r="A71" s="150">
        <v>398</v>
      </c>
      <c r="B71" s="130" t="str">
        <f t="shared" si="0"/>
        <v>B</v>
      </c>
      <c r="C71" s="131">
        <f t="shared" si="1"/>
        <v>1</v>
      </c>
      <c r="D71" s="96"/>
      <c r="E71" s="132" t="str">
        <f t="shared" si="2"/>
        <v>Phase B</v>
      </c>
      <c r="F71" s="133" t="str">
        <f t="shared" si="3"/>
        <v>Does the function have a process to monitor and address all of the information about your organisation that is currently being shared publicly by the employees?</v>
      </c>
      <c r="G71" s="152"/>
      <c r="H71" s="152"/>
      <c r="I71" s="154"/>
      <c r="J71" s="152"/>
      <c r="K71" s="152"/>
      <c r="L71" s="152"/>
      <c r="M71" s="152"/>
      <c r="N71" s="134" t="str">
        <f>IFERROR(IF(VLOOKUP(A71,Weightings!A:Y,25,FALSE)=0,"",VLOOKUP(A71,Weightings!A:Y,25,FALSE)),"")</f>
        <v>x 3</v>
      </c>
      <c r="O71" s="134" t="str">
        <f>IFERROR(VLOOKUP(AH71,detail_maturity_score,3,FALSE)*VLOOKUP(A71,Weightings!A:Y,23,FALSE),"")</f>
        <v/>
      </c>
      <c r="P71" s="135"/>
      <c r="Q71" s="135"/>
      <c r="R71" s="131"/>
      <c r="S71" s="131"/>
      <c r="T71" s="131"/>
      <c r="U71" s="131"/>
      <c r="V71" s="131"/>
      <c r="W71" s="131"/>
      <c r="X71" s="131"/>
      <c r="Y71" s="131"/>
      <c r="Z71" s="136"/>
      <c r="AA71" s="131"/>
      <c r="AB71" s="131"/>
      <c r="AC71" s="137"/>
      <c r="AD71" s="138">
        <f t="shared" si="4"/>
        <v>0</v>
      </c>
      <c r="AE71" s="138">
        <f t="shared" si="5"/>
        <v>0</v>
      </c>
      <c r="AF71" s="138" t="str">
        <f t="shared" si="6"/>
        <v>D</v>
      </c>
      <c r="AG71" s="139">
        <f t="shared" si="7"/>
        <v>3</v>
      </c>
      <c r="AH71" s="279">
        <v>1</v>
      </c>
      <c r="AI71" s="142"/>
    </row>
    <row r="72" spans="1:35" s="140" customFormat="1" ht="30" hidden="1" customHeight="1" x14ac:dyDescent="0.35">
      <c r="A72" s="150">
        <v>399</v>
      </c>
      <c r="B72" s="130" t="str">
        <f t="shared" si="0"/>
        <v>B</v>
      </c>
      <c r="C72" s="131">
        <f t="shared" si="1"/>
        <v>1</v>
      </c>
      <c r="D72" s="96"/>
      <c r="E72" s="132" t="str">
        <f t="shared" si="2"/>
        <v>Phase B</v>
      </c>
      <c r="F72" s="153" t="str">
        <f t="shared" si="3"/>
        <v>Does the function have a process to monitor and address all of the information about your organisation that is currently being shared publicly by the organisations supply chain?</v>
      </c>
      <c r="G72" s="152"/>
      <c r="H72" s="152"/>
      <c r="I72" s="154"/>
      <c r="J72" s="152"/>
      <c r="K72" s="152"/>
      <c r="L72" s="152"/>
      <c r="M72" s="152"/>
      <c r="N72" s="134" t="str">
        <f>IFERROR(IF(VLOOKUP(A72,Weightings!A:Y,25,FALSE)=0,"",VLOOKUP(A72,Weightings!A:Y,25,FALSE)),"")</f>
        <v>x 3</v>
      </c>
      <c r="O72" s="134" t="str">
        <f>IFERROR(VLOOKUP(AH72,detail_maturity_score,3,FALSE)*VLOOKUP(A72,Weightings!A:Y,23,FALSE),"")</f>
        <v/>
      </c>
      <c r="P72" s="135"/>
      <c r="Q72" s="135"/>
      <c r="R72" s="131"/>
      <c r="S72" s="131"/>
      <c r="T72" s="131"/>
      <c r="U72" s="131"/>
      <c r="V72" s="131"/>
      <c r="W72" s="131"/>
      <c r="X72" s="131"/>
      <c r="Y72" s="131"/>
      <c r="Z72" s="136"/>
      <c r="AA72" s="131"/>
      <c r="AB72" s="131"/>
      <c r="AC72" s="137"/>
      <c r="AD72" s="138">
        <f t="shared" si="4"/>
        <v>0</v>
      </c>
      <c r="AE72" s="138">
        <f t="shared" si="5"/>
        <v>0</v>
      </c>
      <c r="AF72" s="138" t="str">
        <f t="shared" si="6"/>
        <v>D</v>
      </c>
      <c r="AG72" s="139">
        <f t="shared" si="7"/>
        <v>3</v>
      </c>
      <c r="AH72" s="279">
        <v>1</v>
      </c>
      <c r="AI72" s="142"/>
    </row>
    <row r="73" spans="1:35" s="140" customFormat="1" ht="30" hidden="1" customHeight="1" x14ac:dyDescent="0.35">
      <c r="A73" s="150">
        <v>400</v>
      </c>
      <c r="B73" s="130" t="str">
        <f t="shared" ref="B73:B136" si="13">VLOOKUP(A73,contentrefmockup,2,FALSE)</f>
        <v>B</v>
      </c>
      <c r="C73" s="131">
        <f t="shared" ref="C73:C136" si="14">VLOOKUP(A73,contentrefmockup,15,FALSE)</f>
        <v>1</v>
      </c>
      <c r="D73" s="96"/>
      <c r="E73" s="132" t="str">
        <f t="shared" ref="E73:E136" si="15">IF(C73=1,"Phase "&amp;B73,IF(C73=2,"Step "&amp;VLOOKUP(A73,contentrefmockup,4,FALSE),B73))</f>
        <v>Phase B</v>
      </c>
      <c r="F73" s="153" t="str">
        <f t="shared" ref="F73:F136" si="16">VLOOKUP(A73,contentrefmockup,7,FALSE)</f>
        <v>Has the function completed an initial analysis of who the primary actors who may target the organisation may be?</v>
      </c>
      <c r="G73" s="152"/>
      <c r="H73" s="152"/>
      <c r="I73" s="154"/>
      <c r="J73" s="152"/>
      <c r="K73" s="152"/>
      <c r="L73" s="152"/>
      <c r="M73" s="152"/>
      <c r="N73" s="134" t="str">
        <f>IFERROR(IF(VLOOKUP(A73,Weightings!A:Y,25,FALSE)=0,"",VLOOKUP(A73,Weightings!A:Y,25,FALSE)),"")</f>
        <v>x 3</v>
      </c>
      <c r="O73" s="134" t="str">
        <f>IFERROR(VLOOKUP(AH73,detail_maturity_score,3,FALSE)*VLOOKUP(A73,Weightings!A:Y,23,FALSE),"")</f>
        <v/>
      </c>
      <c r="P73" s="135"/>
      <c r="Q73" s="135"/>
      <c r="R73" s="131"/>
      <c r="S73" s="131"/>
      <c r="T73" s="131"/>
      <c r="U73" s="131"/>
      <c r="V73" s="131"/>
      <c r="W73" s="131"/>
      <c r="X73" s="131"/>
      <c r="Y73" s="131"/>
      <c r="Z73" s="136"/>
      <c r="AA73" s="131"/>
      <c r="AB73" s="131"/>
      <c r="AC73" s="137"/>
      <c r="AD73" s="138">
        <f t="shared" ref="AD73:AD136" si="17">VLOOKUP($A73,contentrefmockup,26,FALSE)</f>
        <v>0</v>
      </c>
      <c r="AE73" s="138">
        <f t="shared" ref="AE73:AE136" si="18">VLOOKUP($A73,contentrefmockup,27,FALSE)</f>
        <v>0</v>
      </c>
      <c r="AF73" s="138" t="str">
        <f t="shared" ref="AF73:AF136" si="19">VLOOKUP($A73,contentrefmockup,28,FALSE)</f>
        <v>D</v>
      </c>
      <c r="AG73" s="139">
        <f t="shared" ref="AG73:AG136" si="20">IF(AD73="S",1,IF(AE73="I",2,IF(AF73="D",3,4)))</f>
        <v>3</v>
      </c>
      <c r="AH73" s="279">
        <v>1</v>
      </c>
      <c r="AI73" s="142"/>
    </row>
    <row r="74" spans="1:35" s="140" customFormat="1" ht="30" hidden="1" customHeight="1" x14ac:dyDescent="0.35">
      <c r="A74" s="150">
        <v>401</v>
      </c>
      <c r="B74" s="130" t="str">
        <f t="shared" si="13"/>
        <v>B</v>
      </c>
      <c r="C74" s="131">
        <f t="shared" si="14"/>
        <v>1</v>
      </c>
      <c r="D74" s="96"/>
      <c r="E74" s="132" t="str">
        <f t="shared" si="15"/>
        <v>Phase B</v>
      </c>
      <c r="F74" s="178" t="str">
        <f t="shared" si="16"/>
        <v>Does this include a list of Intelligence Requirements that need to be collected on each of these actors? (E.g. TTPs, Malware samples, IOCs, use cases)</v>
      </c>
      <c r="G74" s="152"/>
      <c r="H74" s="152"/>
      <c r="I74" s="154"/>
      <c r="J74" s="152"/>
      <c r="K74" s="152"/>
      <c r="L74" s="152"/>
      <c r="M74" s="152"/>
      <c r="N74" s="134" t="str">
        <f>IFERROR(IF(VLOOKUP(A74,Weightings!A:Y,25,FALSE)=0,"",VLOOKUP(A74,Weightings!A:Y,25,FALSE)),"")</f>
        <v>x 3</v>
      </c>
      <c r="O74" s="134" t="str">
        <f>IFERROR(VLOOKUP(AH74,detail_maturity_score,3,FALSE)*VLOOKUP(A74,Weightings!A:Y,23,FALSE),"")</f>
        <v/>
      </c>
      <c r="P74" s="135"/>
      <c r="Q74" s="135"/>
      <c r="R74" s="131"/>
      <c r="S74" s="131"/>
      <c r="T74" s="131"/>
      <c r="U74" s="131"/>
      <c r="V74" s="131"/>
      <c r="W74" s="131"/>
      <c r="X74" s="131"/>
      <c r="Y74" s="131"/>
      <c r="Z74" s="136"/>
      <c r="AA74" s="131"/>
      <c r="AB74" s="131"/>
      <c r="AC74" s="137"/>
      <c r="AD74" s="138">
        <f t="shared" si="17"/>
        <v>0</v>
      </c>
      <c r="AE74" s="138">
        <f t="shared" si="18"/>
        <v>0</v>
      </c>
      <c r="AF74" s="138" t="str">
        <f t="shared" si="19"/>
        <v>D</v>
      </c>
      <c r="AG74" s="139">
        <f t="shared" si="20"/>
        <v>3</v>
      </c>
      <c r="AH74" s="279">
        <v>1</v>
      </c>
      <c r="AI74" s="142"/>
    </row>
    <row r="75" spans="1:35" s="140" customFormat="1" ht="30" customHeight="1" x14ac:dyDescent="0.35">
      <c r="A75" s="150">
        <v>402</v>
      </c>
      <c r="B75" s="130" t="str">
        <f t="shared" si="13"/>
        <v>B.3</v>
      </c>
      <c r="C75" s="131">
        <f t="shared" si="14"/>
        <v>2</v>
      </c>
      <c r="D75" s="96"/>
      <c r="E75" s="155" t="str">
        <f t="shared" si="15"/>
        <v>Step 3</v>
      </c>
      <c r="F75" s="156" t="str">
        <f t="shared" si="16"/>
        <v>Function Identification</v>
      </c>
      <c r="G75" s="224"/>
      <c r="H75" s="224"/>
      <c r="I75" s="224"/>
      <c r="J75" s="224"/>
      <c r="K75" s="224"/>
      <c r="L75" s="224"/>
      <c r="M75" s="224"/>
      <c r="N75" s="225" t="str">
        <f>IFERROR(IF(VLOOKUP(A75,Weightings!A:Y,25,FALSE)=0,"",VLOOKUP(A75,Weightings!A:Y,25,FALSE)),"")</f>
        <v/>
      </c>
      <c r="O75" s="225" t="str">
        <f>IFERROR(VLOOKUP(AH75,detail_maturity_score,3,FALSE)*VLOOKUP(A75,Weightings!A:Y,23,FALSE),"")</f>
        <v/>
      </c>
      <c r="P75" s="225"/>
      <c r="Q75" s="225"/>
      <c r="R75" s="225"/>
      <c r="S75" s="225"/>
      <c r="T75" s="225"/>
      <c r="U75" s="225"/>
      <c r="V75" s="225"/>
      <c r="W75" s="225"/>
      <c r="X75" s="225"/>
      <c r="Y75" s="225"/>
      <c r="Z75" s="225"/>
      <c r="AA75" s="225"/>
      <c r="AB75" s="225"/>
      <c r="AC75" s="137"/>
      <c r="AD75" s="138">
        <f t="shared" si="17"/>
        <v>0</v>
      </c>
      <c r="AE75" s="138">
        <f t="shared" si="18"/>
        <v>0</v>
      </c>
      <c r="AF75" s="138" t="str">
        <f t="shared" si="19"/>
        <v>D</v>
      </c>
      <c r="AG75" s="139">
        <f t="shared" si="20"/>
        <v>3</v>
      </c>
      <c r="AH75" s="279">
        <v>1</v>
      </c>
      <c r="AI75" s="142">
        <v>3</v>
      </c>
    </row>
    <row r="76" spans="1:35" s="140" customFormat="1" ht="30" customHeight="1" x14ac:dyDescent="0.35">
      <c r="A76" s="150">
        <v>403</v>
      </c>
      <c r="B76" s="130" t="str">
        <f t="shared" si="13"/>
        <v/>
      </c>
      <c r="C76" s="131">
        <f t="shared" si="14"/>
        <v>3</v>
      </c>
      <c r="D76" s="96"/>
      <c r="E76" s="132" t="str">
        <f t="shared" si="15"/>
        <v/>
      </c>
      <c r="F76" s="151" t="str">
        <f t="shared" si="16"/>
        <v>As part of mapping the threat landscape, most organisations will focus security around their core business activities/functions and their supporting assets and systems. These elements should be reflected in the, 'Intelligence collection Plan' (ICP).</v>
      </c>
      <c r="G76" s="152"/>
      <c r="H76" s="152"/>
      <c r="I76" s="154"/>
      <c r="J76" s="152"/>
      <c r="K76" s="152"/>
      <c r="L76" s="152"/>
      <c r="M76" s="152"/>
      <c r="N76" s="134" t="str">
        <f>IFERROR(IF(VLOOKUP(A76,Weightings!A:Y,25,FALSE)=0,"",VLOOKUP(A76,Weightings!A:Y,25,FALSE)),"")</f>
        <v/>
      </c>
      <c r="O76" s="134" t="str">
        <f>IFERROR(VLOOKUP(AH76,detail_maturity_score,3,FALSE)*VLOOKUP(A76,Weightings!A:Y,23,FALSE),"")</f>
        <v/>
      </c>
      <c r="P76" s="135"/>
      <c r="Q76" s="135"/>
      <c r="R76" s="131"/>
      <c r="S76" s="131"/>
      <c r="T76" s="131"/>
      <c r="U76" s="131"/>
      <c r="V76" s="131"/>
      <c r="W76" s="131"/>
      <c r="X76" s="131"/>
      <c r="Y76" s="131"/>
      <c r="Z76" s="136"/>
      <c r="AA76" s="131"/>
      <c r="AB76" s="131"/>
      <c r="AC76" s="137"/>
      <c r="AD76" s="138">
        <f t="shared" si="17"/>
        <v>0</v>
      </c>
      <c r="AE76" s="138">
        <f t="shared" si="18"/>
        <v>0</v>
      </c>
      <c r="AF76" s="138" t="str">
        <f t="shared" si="19"/>
        <v>D</v>
      </c>
      <c r="AG76" s="139">
        <f t="shared" si="20"/>
        <v>3</v>
      </c>
      <c r="AH76" s="279">
        <v>1</v>
      </c>
      <c r="AI76" s="142"/>
    </row>
    <row r="77" spans="1:35" s="140" customFormat="1" ht="30" customHeight="1" x14ac:dyDescent="0.35">
      <c r="A77" s="150">
        <v>404</v>
      </c>
      <c r="B77" s="130" t="str">
        <f t="shared" si="13"/>
        <v>B.3.01</v>
      </c>
      <c r="C77" s="131">
        <f t="shared" si="14"/>
        <v>5</v>
      </c>
      <c r="D77" s="96"/>
      <c r="E77" s="132" t="str">
        <f t="shared" si="15"/>
        <v>B.3.01</v>
      </c>
      <c r="F77" s="267" t="str">
        <f t="shared" si="16"/>
        <v>Have you identified the core business functions in your organisation?</v>
      </c>
      <c r="G77" s="152"/>
      <c r="H77" s="152"/>
      <c r="I77" s="154"/>
      <c r="J77" s="152"/>
      <c r="K77" s="152"/>
      <c r="L77" s="152"/>
      <c r="M77" s="152"/>
      <c r="N77" s="134" t="str">
        <f>IFERROR(IF(VLOOKUP(A77,Weightings!A:Y,25,FALSE)=0,"",VLOOKUP(A77,Weightings!A:Y,25,FALSE)),"")</f>
        <v>x 1</v>
      </c>
      <c r="O77" s="134" t="str">
        <f>IFERROR(VLOOKUP(AH77,detail_maturity_score,3,FALSE)*VLOOKUP(A77,Weightings!A:Y,23,FALSE),"")</f>
        <v/>
      </c>
      <c r="P77" s="135"/>
      <c r="Q77" s="135"/>
      <c r="R77" s="131"/>
      <c r="S77" s="131"/>
      <c r="T77" s="131"/>
      <c r="U77" s="131"/>
      <c r="V77" s="131"/>
      <c r="W77" s="131"/>
      <c r="X77" s="131"/>
      <c r="Y77" s="131"/>
      <c r="Z77" s="136"/>
      <c r="AA77" s="131"/>
      <c r="AB77" s="131"/>
      <c r="AC77" s="137"/>
      <c r="AD77" s="138">
        <f t="shared" si="17"/>
        <v>0</v>
      </c>
      <c r="AE77" s="138">
        <f t="shared" si="18"/>
        <v>0</v>
      </c>
      <c r="AF77" s="138" t="str">
        <f t="shared" si="19"/>
        <v>D</v>
      </c>
      <c r="AG77" s="139">
        <f t="shared" si="20"/>
        <v>3</v>
      </c>
      <c r="AH77" s="279">
        <v>1</v>
      </c>
      <c r="AI77" s="142"/>
    </row>
    <row r="78" spans="1:35" s="140" customFormat="1" ht="30" customHeight="1" x14ac:dyDescent="0.35">
      <c r="A78" s="150">
        <v>405</v>
      </c>
      <c r="B78" s="130" t="str">
        <f t="shared" si="13"/>
        <v>B.3.02</v>
      </c>
      <c r="C78" s="131">
        <f t="shared" si="14"/>
        <v>5</v>
      </c>
      <c r="D78" s="96"/>
      <c r="E78" s="132" t="str">
        <f t="shared" si="15"/>
        <v>B.3.02</v>
      </c>
      <c r="F78" s="266" t="str">
        <f t="shared" si="16"/>
        <v>Have you identified all of the systems and assets under each of those business functions?</v>
      </c>
      <c r="G78" s="152"/>
      <c r="H78" s="152"/>
      <c r="I78" s="154"/>
      <c r="J78" s="152"/>
      <c r="K78" s="152"/>
      <c r="L78" s="152"/>
      <c r="M78" s="152"/>
      <c r="N78" s="134" t="str">
        <f>IFERROR(IF(VLOOKUP(A78,Weightings!A:Y,25,FALSE)=0,"",VLOOKUP(A78,Weightings!A:Y,25,FALSE)),"")</f>
        <v>x 1</v>
      </c>
      <c r="O78" s="134" t="str">
        <f>IFERROR(VLOOKUP(AH78,detail_maturity_score,3,FALSE)*VLOOKUP(A78,Weightings!A:Y,23,FALSE),"")</f>
        <v/>
      </c>
      <c r="P78" s="135"/>
      <c r="Q78" s="135"/>
      <c r="R78" s="131"/>
      <c r="S78" s="131"/>
      <c r="T78" s="131"/>
      <c r="U78" s="131"/>
      <c r="V78" s="131"/>
      <c r="W78" s="131"/>
      <c r="X78" s="131"/>
      <c r="Y78" s="131"/>
      <c r="Z78" s="136"/>
      <c r="AA78" s="131"/>
      <c r="AB78" s="131"/>
      <c r="AC78" s="137"/>
      <c r="AD78" s="138">
        <f t="shared" si="17"/>
        <v>0</v>
      </c>
      <c r="AE78" s="138">
        <f t="shared" si="18"/>
        <v>0</v>
      </c>
      <c r="AF78" s="138" t="str">
        <f t="shared" si="19"/>
        <v>D</v>
      </c>
      <c r="AG78" s="139">
        <f t="shared" si="20"/>
        <v>3</v>
      </c>
      <c r="AH78" s="279">
        <v>1</v>
      </c>
      <c r="AI78" s="142"/>
    </row>
    <row r="79" spans="1:35" s="140" customFormat="1" ht="30" customHeight="1" x14ac:dyDescent="0.35">
      <c r="A79" s="150">
        <v>406</v>
      </c>
      <c r="B79" s="130" t="str">
        <f t="shared" si="13"/>
        <v>B.3.03</v>
      </c>
      <c r="C79" s="131">
        <f t="shared" si="14"/>
        <v>5</v>
      </c>
      <c r="D79" s="96"/>
      <c r="E79" s="132" t="str">
        <f t="shared" si="15"/>
        <v>B.3.03</v>
      </c>
      <c r="F79" s="266" t="str">
        <f t="shared" si="16"/>
        <v>For each of these critical functions have you mapped their criticality to the organisation and the impact of different types of compromise?</v>
      </c>
      <c r="G79" s="152"/>
      <c r="H79" s="152"/>
      <c r="I79" s="154"/>
      <c r="J79" s="152"/>
      <c r="K79" s="152"/>
      <c r="L79" s="152"/>
      <c r="M79" s="152"/>
      <c r="N79" s="134" t="str">
        <f>IFERROR(IF(VLOOKUP(A79,Weightings!A:Y,25,FALSE)=0,"",VLOOKUP(A79,Weightings!A:Y,25,FALSE)),"")</f>
        <v>x 1</v>
      </c>
      <c r="O79" s="134" t="str">
        <f>IFERROR(VLOOKUP(AH79,detail_maturity_score,3,FALSE)*VLOOKUP(A79,Weightings!A:Y,23,FALSE),"")</f>
        <v/>
      </c>
      <c r="P79" s="135"/>
      <c r="Q79" s="135"/>
      <c r="R79" s="131"/>
      <c r="S79" s="131"/>
      <c r="T79" s="131"/>
      <c r="U79" s="131"/>
      <c r="V79" s="131"/>
      <c r="W79" s="131"/>
      <c r="X79" s="131"/>
      <c r="Y79" s="131"/>
      <c r="Z79" s="136"/>
      <c r="AA79" s="131"/>
      <c r="AB79" s="131"/>
      <c r="AC79" s="137"/>
      <c r="AD79" s="138">
        <f t="shared" si="17"/>
        <v>0</v>
      </c>
      <c r="AE79" s="138">
        <f t="shared" si="18"/>
        <v>0</v>
      </c>
      <c r="AF79" s="138" t="str">
        <f t="shared" si="19"/>
        <v>D</v>
      </c>
      <c r="AG79" s="139">
        <f t="shared" si="20"/>
        <v>3</v>
      </c>
      <c r="AH79" s="279">
        <v>1</v>
      </c>
      <c r="AI79" s="142"/>
    </row>
    <row r="80" spans="1:35" s="140" customFormat="1" ht="30" hidden="1" customHeight="1" x14ac:dyDescent="0.35">
      <c r="A80" s="150">
        <v>407</v>
      </c>
      <c r="B80" s="130" t="str">
        <f t="shared" si="13"/>
        <v>B</v>
      </c>
      <c r="C80" s="131">
        <f t="shared" si="14"/>
        <v>1</v>
      </c>
      <c r="D80" s="96"/>
      <c r="E80" s="132" t="str">
        <f t="shared" si="15"/>
        <v>Phase B</v>
      </c>
      <c r="F80" s="265" t="str">
        <f t="shared" si="16"/>
        <v>Their level of criticality to the business?</v>
      </c>
      <c r="G80" s="152"/>
      <c r="H80" s="152"/>
      <c r="I80" s="154"/>
      <c r="J80" s="152"/>
      <c r="K80" s="152"/>
      <c r="L80" s="152"/>
      <c r="M80" s="152"/>
      <c r="N80" s="134" t="str">
        <f>IFERROR(IF(VLOOKUP(A80,Weightings!A:Y,25,FALSE)=0,"",VLOOKUP(A80,Weightings!A:Y,25,FALSE)),"")</f>
        <v>x 3</v>
      </c>
      <c r="O80" s="134" t="str">
        <f>IFERROR(VLOOKUP(AH80,detail_maturity_score,3,FALSE)*VLOOKUP(A80,Weightings!A:Y,23,FALSE),"")</f>
        <v/>
      </c>
      <c r="P80" s="135"/>
      <c r="Q80" s="135"/>
      <c r="R80" s="131"/>
      <c r="S80" s="131"/>
      <c r="T80" s="131"/>
      <c r="U80" s="131"/>
      <c r="V80" s="131"/>
      <c r="W80" s="131"/>
      <c r="X80" s="131"/>
      <c r="Y80" s="131"/>
      <c r="Z80" s="136"/>
      <c r="AA80" s="131"/>
      <c r="AB80" s="131"/>
      <c r="AC80" s="137"/>
      <c r="AD80" s="138">
        <f t="shared" si="17"/>
        <v>0</v>
      </c>
      <c r="AE80" s="138">
        <f t="shared" si="18"/>
        <v>0</v>
      </c>
      <c r="AF80" s="138" t="str">
        <f t="shared" si="19"/>
        <v>D</v>
      </c>
      <c r="AG80" s="139">
        <f t="shared" si="20"/>
        <v>3</v>
      </c>
      <c r="AH80" s="279">
        <v>1</v>
      </c>
      <c r="AI80" s="142"/>
    </row>
    <row r="81" spans="1:35" s="140" customFormat="1" ht="30" hidden="1" customHeight="1" x14ac:dyDescent="0.35">
      <c r="A81" s="150">
        <v>408</v>
      </c>
      <c r="B81" s="130" t="str">
        <f t="shared" si="13"/>
        <v>B</v>
      </c>
      <c r="C81" s="131">
        <f t="shared" si="14"/>
        <v>1</v>
      </c>
      <c r="D81" s="96"/>
      <c r="E81" s="132" t="str">
        <f t="shared" si="15"/>
        <v>Phase B</v>
      </c>
      <c r="F81" s="265" t="str">
        <f t="shared" si="16"/>
        <v>The sensitivity of any information they handle (e.g. via an information classification scheme)?</v>
      </c>
      <c r="G81" s="152"/>
      <c r="H81" s="152"/>
      <c r="I81" s="154"/>
      <c r="J81" s="152"/>
      <c r="K81" s="152"/>
      <c r="L81" s="152"/>
      <c r="M81" s="152"/>
      <c r="N81" s="134" t="str">
        <f>IFERROR(IF(VLOOKUP(A81,Weightings!A:Y,25,FALSE)=0,"",VLOOKUP(A81,Weightings!A:Y,25,FALSE)),"")</f>
        <v>x 3</v>
      </c>
      <c r="O81" s="134" t="str">
        <f>IFERROR(VLOOKUP(AH81,detail_maturity_score,3,FALSE)*VLOOKUP(A81,Weightings!A:Y,23,FALSE),"")</f>
        <v/>
      </c>
      <c r="P81" s="135"/>
      <c r="Q81" s="135"/>
      <c r="R81" s="131"/>
      <c r="S81" s="131"/>
      <c r="T81" s="131"/>
      <c r="U81" s="131"/>
      <c r="V81" s="131"/>
      <c r="W81" s="131"/>
      <c r="X81" s="131"/>
      <c r="Y81" s="131"/>
      <c r="Z81" s="136"/>
      <c r="AA81" s="131"/>
      <c r="AB81" s="131"/>
      <c r="AC81" s="137"/>
      <c r="AD81" s="138">
        <f t="shared" si="17"/>
        <v>0</v>
      </c>
      <c r="AE81" s="138">
        <f t="shared" si="18"/>
        <v>0</v>
      </c>
      <c r="AF81" s="138" t="str">
        <f t="shared" si="19"/>
        <v>D</v>
      </c>
      <c r="AG81" s="139">
        <f t="shared" si="20"/>
        <v>3</v>
      </c>
      <c r="AH81" s="279">
        <v>1</v>
      </c>
      <c r="AI81" s="142"/>
    </row>
    <row r="82" spans="1:35" s="140" customFormat="1" ht="30" hidden="1" customHeight="1" x14ac:dyDescent="0.35">
      <c r="A82" s="150">
        <v>409</v>
      </c>
      <c r="B82" s="130" t="str">
        <f t="shared" si="13"/>
        <v>B</v>
      </c>
      <c r="C82" s="131">
        <f t="shared" si="14"/>
        <v>1</v>
      </c>
      <c r="D82" s="96"/>
      <c r="E82" s="132" t="str">
        <f t="shared" si="15"/>
        <v>Phase B</v>
      </c>
      <c r="F82" s="265" t="str">
        <f t="shared" si="16"/>
        <v>Any key dependencies (e.g. on other systems or networks, information feeds, physical equipment)?</v>
      </c>
      <c r="G82" s="152"/>
      <c r="H82" s="152"/>
      <c r="I82" s="154"/>
      <c r="J82" s="152"/>
      <c r="K82" s="152"/>
      <c r="L82" s="152"/>
      <c r="M82" s="152"/>
      <c r="N82" s="134" t="str">
        <f>IFERROR(IF(VLOOKUP(A82,Weightings!A:Y,25,FALSE)=0,"",VLOOKUP(A82,Weightings!A:Y,25,FALSE)),"")</f>
        <v>x 3</v>
      </c>
      <c r="O82" s="134" t="str">
        <f>IFERROR(VLOOKUP(AH82,detail_maturity_score,3,FALSE)*VLOOKUP(A82,Weightings!A:Y,23,FALSE),"")</f>
        <v/>
      </c>
      <c r="P82" s="135"/>
      <c r="Q82" s="135"/>
      <c r="R82" s="131"/>
      <c r="S82" s="131"/>
      <c r="T82" s="131"/>
      <c r="U82" s="131"/>
      <c r="V82" s="131"/>
      <c r="W82" s="131"/>
      <c r="X82" s="131"/>
      <c r="Y82" s="131"/>
      <c r="Z82" s="136"/>
      <c r="AA82" s="131"/>
      <c r="AB82" s="131"/>
      <c r="AC82" s="137"/>
      <c r="AD82" s="138">
        <f t="shared" si="17"/>
        <v>0</v>
      </c>
      <c r="AE82" s="138">
        <f t="shared" si="18"/>
        <v>0</v>
      </c>
      <c r="AF82" s="138" t="str">
        <f t="shared" si="19"/>
        <v>D</v>
      </c>
      <c r="AG82" s="139">
        <f t="shared" si="20"/>
        <v>3</v>
      </c>
      <c r="AH82" s="279">
        <v>1</v>
      </c>
      <c r="AI82" s="142"/>
    </row>
    <row r="83" spans="1:35" s="140" customFormat="1" ht="30" hidden="1" customHeight="1" x14ac:dyDescent="0.35">
      <c r="A83" s="150">
        <v>410</v>
      </c>
      <c r="B83" s="130" t="str">
        <f t="shared" si="13"/>
        <v>B</v>
      </c>
      <c r="C83" s="131">
        <f t="shared" si="14"/>
        <v>1</v>
      </c>
      <c r="D83" s="96"/>
      <c r="E83" s="132" t="str">
        <f t="shared" si="15"/>
        <v>Phase B</v>
      </c>
      <c r="F83" s="265" t="str">
        <f t="shared" si="16"/>
        <v>Network diagrams, data flow and trust boundaries?</v>
      </c>
      <c r="G83" s="152"/>
      <c r="H83" s="152"/>
      <c r="I83" s="154"/>
      <c r="J83" s="152"/>
      <c r="K83" s="152"/>
      <c r="L83" s="152"/>
      <c r="M83" s="152"/>
      <c r="N83" s="134" t="str">
        <f>IFERROR(IF(VLOOKUP(A83,Weightings!A:Y,25,FALSE)=0,"",VLOOKUP(A83,Weightings!A:Y,25,FALSE)),"")</f>
        <v>x 3</v>
      </c>
      <c r="O83" s="134" t="str">
        <f>IFERROR(VLOOKUP(AH83,detail_maturity_score,3,FALSE)*VLOOKUP(A83,Weightings!A:Y,23,FALSE),"")</f>
        <v/>
      </c>
      <c r="P83" s="135"/>
      <c r="Q83" s="135"/>
      <c r="R83" s="131"/>
      <c r="S83" s="131"/>
      <c r="T83" s="131"/>
      <c r="U83" s="131"/>
      <c r="V83" s="131"/>
      <c r="W83" s="131"/>
      <c r="X83" s="131"/>
      <c r="Y83" s="131"/>
      <c r="Z83" s="136"/>
      <c r="AA83" s="131"/>
      <c r="AB83" s="131"/>
      <c r="AC83" s="137"/>
      <c r="AD83" s="138">
        <f t="shared" si="17"/>
        <v>0</v>
      </c>
      <c r="AE83" s="138">
        <f t="shared" si="18"/>
        <v>0</v>
      </c>
      <c r="AF83" s="138" t="str">
        <f t="shared" si="19"/>
        <v>D</v>
      </c>
      <c r="AG83" s="139">
        <f t="shared" si="20"/>
        <v>3</v>
      </c>
      <c r="AH83" s="279">
        <v>1</v>
      </c>
      <c r="AI83" s="142"/>
    </row>
    <row r="84" spans="1:35" s="140" customFormat="1" ht="30" hidden="1" customHeight="1" x14ac:dyDescent="0.35">
      <c r="A84" s="150">
        <v>411</v>
      </c>
      <c r="B84" s="130" t="str">
        <f t="shared" si="13"/>
        <v>B</v>
      </c>
      <c r="C84" s="131">
        <f t="shared" si="14"/>
        <v>1</v>
      </c>
      <c r="D84" s="96"/>
      <c r="E84" s="132" t="str">
        <f t="shared" si="15"/>
        <v>Phase B</v>
      </c>
      <c r="F84" s="265" t="str">
        <f t="shared" si="16"/>
        <v>Details about important third party suppliers?</v>
      </c>
      <c r="G84" s="152"/>
      <c r="H84" s="152"/>
      <c r="I84" s="154"/>
      <c r="J84" s="152"/>
      <c r="K84" s="152"/>
      <c r="L84" s="152"/>
      <c r="M84" s="152"/>
      <c r="N84" s="134" t="str">
        <f>IFERROR(IF(VLOOKUP(A84,Weightings!A:Y,25,FALSE)=0,"",VLOOKUP(A84,Weightings!A:Y,25,FALSE)),"")</f>
        <v>x 3</v>
      </c>
      <c r="O84" s="134" t="str">
        <f>IFERROR(VLOOKUP(AH84,detail_maturity_score,3,FALSE)*VLOOKUP(A84,Weightings!A:Y,23,FALSE),"")</f>
        <v/>
      </c>
      <c r="P84" s="135"/>
      <c r="Q84" s="135"/>
      <c r="R84" s="131"/>
      <c r="S84" s="131"/>
      <c r="T84" s="131"/>
      <c r="U84" s="131"/>
      <c r="V84" s="131"/>
      <c r="W84" s="131"/>
      <c r="X84" s="131"/>
      <c r="Y84" s="131"/>
      <c r="Z84" s="136"/>
      <c r="AA84" s="131"/>
      <c r="AB84" s="131"/>
      <c r="AC84" s="137"/>
      <c r="AD84" s="138">
        <f t="shared" si="17"/>
        <v>0</v>
      </c>
      <c r="AE84" s="138">
        <f t="shared" si="18"/>
        <v>0</v>
      </c>
      <c r="AF84" s="138" t="str">
        <f t="shared" si="19"/>
        <v>D</v>
      </c>
      <c r="AG84" s="139">
        <f t="shared" si="20"/>
        <v>3</v>
      </c>
      <c r="AH84" s="279">
        <v>1</v>
      </c>
      <c r="AI84" s="142"/>
    </row>
    <row r="85" spans="1:35" s="140" customFormat="1" ht="30" hidden="1" customHeight="1" x14ac:dyDescent="0.35">
      <c r="A85" s="150">
        <v>412</v>
      </c>
      <c r="B85" s="130" t="str">
        <f t="shared" si="13"/>
        <v>B</v>
      </c>
      <c r="C85" s="131">
        <f t="shared" si="14"/>
        <v>1</v>
      </c>
      <c r="D85" s="96"/>
      <c r="E85" s="132" t="str">
        <f t="shared" si="15"/>
        <v>Phase B</v>
      </c>
      <c r="F85" s="268" t="str">
        <f t="shared" si="16"/>
        <v>IT infrastructure?</v>
      </c>
      <c r="G85" s="152"/>
      <c r="H85" s="152"/>
      <c r="I85" s="154"/>
      <c r="J85" s="152"/>
      <c r="K85" s="152"/>
      <c r="L85" s="152"/>
      <c r="M85" s="152"/>
      <c r="N85" s="134" t="str">
        <f>IFERROR(IF(VLOOKUP(A85,Weightings!A:Y,25,FALSE)=0,"",VLOOKUP(A85,Weightings!A:Y,25,FALSE)),"")</f>
        <v>x 3</v>
      </c>
      <c r="O85" s="134" t="str">
        <f>IFERROR(VLOOKUP(AH85,detail_maturity_score,3,FALSE)*VLOOKUP(A85,Weightings!A:Y,23,FALSE),"")</f>
        <v/>
      </c>
      <c r="P85" s="135"/>
      <c r="Q85" s="135"/>
      <c r="R85" s="131"/>
      <c r="S85" s="131"/>
      <c r="T85" s="131"/>
      <c r="U85" s="131"/>
      <c r="V85" s="131"/>
      <c r="W85" s="131"/>
      <c r="X85" s="131"/>
      <c r="Y85" s="131"/>
      <c r="Z85" s="136"/>
      <c r="AA85" s="131"/>
      <c r="AB85" s="131"/>
      <c r="AC85" s="137"/>
      <c r="AD85" s="138">
        <f t="shared" si="17"/>
        <v>0</v>
      </c>
      <c r="AE85" s="138">
        <f t="shared" si="18"/>
        <v>0</v>
      </c>
      <c r="AF85" s="138" t="str">
        <f t="shared" si="19"/>
        <v>D</v>
      </c>
      <c r="AG85" s="139">
        <f t="shared" si="20"/>
        <v>3</v>
      </c>
      <c r="AH85" s="279">
        <v>1</v>
      </c>
      <c r="AI85" s="142"/>
    </row>
    <row r="86" spans="1:35" s="140" customFormat="1" ht="30" hidden="1" customHeight="1" x14ac:dyDescent="0.35">
      <c r="A86" s="147">
        <v>413</v>
      </c>
      <c r="B86" s="130" t="str">
        <f t="shared" si="13"/>
        <v>B</v>
      </c>
      <c r="C86" s="131">
        <f t="shared" si="14"/>
        <v>1</v>
      </c>
      <c r="D86" s="96"/>
      <c r="E86" s="132" t="str">
        <f t="shared" si="15"/>
        <v>Phase B</v>
      </c>
      <c r="F86" s="265" t="str">
        <f t="shared" si="16"/>
        <v>Points of contact, roles and responsibilities?</v>
      </c>
      <c r="G86" s="152"/>
      <c r="H86" s="152"/>
      <c r="I86" s="152"/>
      <c r="J86" s="152"/>
      <c r="K86" s="152"/>
      <c r="L86" s="152"/>
      <c r="M86" s="152"/>
      <c r="N86" s="134" t="str">
        <f>IFERROR(IF(VLOOKUP(A86,Weightings!A:Y,25,FALSE)=0,"",VLOOKUP(A86,Weightings!A:Y,25,FALSE)),"")</f>
        <v>x 3</v>
      </c>
      <c r="O86" s="134" t="str">
        <f>IFERROR(VLOOKUP(AH86,detail_maturity_score,3,FALSE)*VLOOKUP(A86,Weightings!A:Y,23,FALSE),"")</f>
        <v/>
      </c>
      <c r="P86" s="135"/>
      <c r="Q86" s="135"/>
      <c r="R86" s="131"/>
      <c r="S86" s="131"/>
      <c r="T86" s="131"/>
      <c r="U86" s="131"/>
      <c r="V86" s="131"/>
      <c r="W86" s="131"/>
      <c r="X86" s="131"/>
      <c r="Y86" s="131"/>
      <c r="Z86" s="136"/>
      <c r="AA86" s="131"/>
      <c r="AB86" s="131"/>
      <c r="AC86" s="137"/>
      <c r="AD86" s="138">
        <f t="shared" si="17"/>
        <v>0</v>
      </c>
      <c r="AE86" s="138">
        <f t="shared" si="18"/>
        <v>0</v>
      </c>
      <c r="AF86" s="138" t="str">
        <f t="shared" si="19"/>
        <v>D</v>
      </c>
      <c r="AG86" s="139">
        <f t="shared" si="20"/>
        <v>3</v>
      </c>
      <c r="AH86" s="279">
        <v>1</v>
      </c>
      <c r="AI86" s="142"/>
    </row>
    <row r="87" spans="1:35" s="140" customFormat="1" ht="30" customHeight="1" x14ac:dyDescent="0.35">
      <c r="A87" s="150">
        <v>414</v>
      </c>
      <c r="B87" s="130" t="str">
        <f t="shared" si="13"/>
        <v>B.3.04</v>
      </c>
      <c r="C87" s="131">
        <f t="shared" si="14"/>
        <v>5</v>
      </c>
      <c r="D87" s="96"/>
      <c r="E87" s="132" t="str">
        <f t="shared" si="15"/>
        <v>B.3.04</v>
      </c>
      <c r="F87" s="266" t="str">
        <f t="shared" si="16"/>
        <v>For each function have you identified all of the possible, likely and dangerous compromises that may occur (scenarios), including mapping to the CIA Triad?</v>
      </c>
      <c r="G87" s="152"/>
      <c r="H87" s="152"/>
      <c r="I87" s="154"/>
      <c r="J87" s="152"/>
      <c r="K87" s="152"/>
      <c r="L87" s="152"/>
      <c r="M87" s="152"/>
      <c r="N87" s="134" t="str">
        <f>IFERROR(IF(VLOOKUP(A87,Weightings!A:Y,25,FALSE)=0,"",VLOOKUP(A87,Weightings!A:Y,25,FALSE)),"")</f>
        <v>x 1</v>
      </c>
      <c r="O87" s="134" t="str">
        <f>IFERROR(VLOOKUP(AH87,detail_maturity_score,3,FALSE)*VLOOKUP(A87,Weightings!A:Y,23,FALSE),"")</f>
        <v/>
      </c>
      <c r="P87" s="135"/>
      <c r="Q87" s="135"/>
      <c r="R87" s="131"/>
      <c r="S87" s="131"/>
      <c r="T87" s="131"/>
      <c r="U87" s="131"/>
      <c r="V87" s="131"/>
      <c r="W87" s="131"/>
      <c r="X87" s="131"/>
      <c r="Y87" s="131"/>
      <c r="Z87" s="136"/>
      <c r="AA87" s="131"/>
      <c r="AB87" s="131"/>
      <c r="AC87" s="137"/>
      <c r="AD87" s="138">
        <f t="shared" si="17"/>
        <v>0</v>
      </c>
      <c r="AE87" s="138">
        <f t="shared" si="18"/>
        <v>0</v>
      </c>
      <c r="AF87" s="138" t="str">
        <f t="shared" si="19"/>
        <v>D</v>
      </c>
      <c r="AG87" s="139">
        <f t="shared" si="20"/>
        <v>3</v>
      </c>
      <c r="AH87" s="279">
        <v>1</v>
      </c>
      <c r="AI87" s="142"/>
    </row>
    <row r="88" spans="1:35" s="140" customFormat="1" ht="30" customHeight="1" x14ac:dyDescent="0.35">
      <c r="A88" s="150">
        <v>415</v>
      </c>
      <c r="B88" s="130" t="str">
        <f t="shared" si="13"/>
        <v>B.3.05</v>
      </c>
      <c r="C88" s="131">
        <f t="shared" si="14"/>
        <v>5</v>
      </c>
      <c r="D88" s="96"/>
      <c r="E88" s="132" t="str">
        <f t="shared" si="15"/>
        <v>B.3.05</v>
      </c>
      <c r="F88" s="267" t="str">
        <f t="shared" si="16"/>
        <v xml:space="preserve">For each of the scenarios have attack playbooks (both Red Team and Blue Team) been created based on latest actors TTPs? </v>
      </c>
      <c r="G88" s="152"/>
      <c r="H88" s="152"/>
      <c r="I88" s="152"/>
      <c r="J88" s="152"/>
      <c r="K88" s="152"/>
      <c r="L88" s="152"/>
      <c r="M88" s="152"/>
      <c r="N88" s="134" t="str">
        <f>IFERROR(IF(VLOOKUP(A88,Weightings!A:Y,25,FALSE)=0,"",VLOOKUP(A88,Weightings!A:Y,25,FALSE)),"")</f>
        <v>x 1</v>
      </c>
      <c r="O88" s="134" t="str">
        <f>IFERROR(VLOOKUP(AH88,detail_maturity_score,3,FALSE)*VLOOKUP(A88,Weightings!A:Y,23,FALSE),"")</f>
        <v/>
      </c>
      <c r="P88" s="135"/>
      <c r="Q88" s="135"/>
      <c r="R88" s="131"/>
      <c r="S88" s="131"/>
      <c r="T88" s="131"/>
      <c r="U88" s="131"/>
      <c r="V88" s="131"/>
      <c r="W88" s="131"/>
      <c r="X88" s="131"/>
      <c r="Y88" s="131"/>
      <c r="Z88" s="136"/>
      <c r="AA88" s="131"/>
      <c r="AB88" s="131"/>
      <c r="AC88" s="137"/>
      <c r="AD88" s="138">
        <f t="shared" si="17"/>
        <v>0</v>
      </c>
      <c r="AE88" s="138">
        <f t="shared" si="18"/>
        <v>0</v>
      </c>
      <c r="AF88" s="138" t="str">
        <f t="shared" si="19"/>
        <v>D</v>
      </c>
      <c r="AG88" s="139">
        <f t="shared" si="20"/>
        <v>3</v>
      </c>
      <c r="AH88" s="279">
        <v>1</v>
      </c>
      <c r="AI88" s="142"/>
    </row>
    <row r="89" spans="1:35" s="140" customFormat="1" ht="30" hidden="1" customHeight="1" x14ac:dyDescent="0.35">
      <c r="A89" s="150">
        <v>416</v>
      </c>
      <c r="B89" s="130" t="str">
        <f t="shared" si="13"/>
        <v>B</v>
      </c>
      <c r="C89" s="131">
        <f t="shared" si="14"/>
        <v>1</v>
      </c>
      <c r="D89" s="96"/>
      <c r="E89" s="132" t="str">
        <f t="shared" si="15"/>
        <v>Phase B</v>
      </c>
      <c r="F89" s="266" t="str">
        <f t="shared" si="16"/>
        <v xml:space="preserve">For each function have you created attack playbooks? </v>
      </c>
      <c r="G89" s="152"/>
      <c r="H89" s="152"/>
      <c r="I89" s="154"/>
      <c r="J89" s="152"/>
      <c r="K89" s="152"/>
      <c r="L89" s="152"/>
      <c r="M89" s="152"/>
      <c r="N89" s="134" t="str">
        <f>IFERROR(IF(VLOOKUP(A89,Weightings!A:Y,25,FALSE)=0,"",VLOOKUP(A89,Weightings!A:Y,25,FALSE)),"")</f>
        <v>x 3</v>
      </c>
      <c r="O89" s="134" t="str">
        <f>IFERROR(VLOOKUP(AH89,detail_maturity_score,3,FALSE)*VLOOKUP(A89,Weightings!A:Y,23,FALSE),"")</f>
        <v/>
      </c>
      <c r="P89" s="135"/>
      <c r="Q89" s="135"/>
      <c r="R89" s="131"/>
      <c r="S89" s="131"/>
      <c r="T89" s="131"/>
      <c r="U89" s="131"/>
      <c r="V89" s="131"/>
      <c r="W89" s="131"/>
      <c r="X89" s="131"/>
      <c r="Y89" s="131"/>
      <c r="Z89" s="136"/>
      <c r="AA89" s="131"/>
      <c r="AB89" s="131"/>
      <c r="AC89" s="137"/>
      <c r="AD89" s="138">
        <f t="shared" si="17"/>
        <v>0</v>
      </c>
      <c r="AE89" s="138">
        <f t="shared" si="18"/>
        <v>0</v>
      </c>
      <c r="AF89" s="138" t="str">
        <f t="shared" si="19"/>
        <v>D</v>
      </c>
      <c r="AG89" s="139">
        <f t="shared" si="20"/>
        <v>3</v>
      </c>
      <c r="AH89" s="279">
        <v>1</v>
      </c>
      <c r="AI89" s="142"/>
    </row>
    <row r="90" spans="1:35" s="140" customFormat="1" ht="30" customHeight="1" x14ac:dyDescent="0.35">
      <c r="A90" s="150">
        <v>417</v>
      </c>
      <c r="B90" s="130" t="str">
        <f t="shared" si="13"/>
        <v>B.4</v>
      </c>
      <c r="C90" s="131">
        <f t="shared" si="14"/>
        <v>2</v>
      </c>
      <c r="D90" s="96"/>
      <c r="E90" s="155" t="str">
        <f t="shared" si="15"/>
        <v>Step 4</v>
      </c>
      <c r="F90" s="156" t="str">
        <f t="shared" si="16"/>
        <v>Human Resources</v>
      </c>
      <c r="G90" s="224"/>
      <c r="H90" s="224"/>
      <c r="I90" s="224"/>
      <c r="J90" s="224"/>
      <c r="K90" s="224"/>
      <c r="L90" s="224"/>
      <c r="M90" s="224"/>
      <c r="N90" s="225" t="str">
        <f>IFERROR(IF(VLOOKUP(A90,Weightings!A:Y,25,FALSE)=0,"",VLOOKUP(A90,Weightings!A:Y,25,FALSE)),"")</f>
        <v/>
      </c>
      <c r="O90" s="225" t="str">
        <f>IFERROR(VLOOKUP(AH90,detail_maturity_score,3,FALSE)*VLOOKUP(A90,Weightings!A:Y,23,FALSE),"")</f>
        <v/>
      </c>
      <c r="P90" s="225"/>
      <c r="Q90" s="225"/>
      <c r="R90" s="225"/>
      <c r="S90" s="225"/>
      <c r="T90" s="225"/>
      <c r="U90" s="225"/>
      <c r="V90" s="225"/>
      <c r="W90" s="225"/>
      <c r="X90" s="225"/>
      <c r="Y90" s="225"/>
      <c r="Z90" s="225"/>
      <c r="AA90" s="225"/>
      <c r="AB90" s="225"/>
      <c r="AC90" s="137"/>
      <c r="AD90" s="138">
        <f t="shared" si="17"/>
        <v>0</v>
      </c>
      <c r="AE90" s="138">
        <f t="shared" si="18"/>
        <v>0</v>
      </c>
      <c r="AF90" s="138" t="str">
        <f t="shared" si="19"/>
        <v>D</v>
      </c>
      <c r="AG90" s="139">
        <f t="shared" si="20"/>
        <v>3</v>
      </c>
      <c r="AH90" s="279">
        <v>1</v>
      </c>
      <c r="AI90" s="142">
        <v>3</v>
      </c>
    </row>
    <row r="91" spans="1:35" s="140" customFormat="1" ht="45" customHeight="1" x14ac:dyDescent="0.35">
      <c r="A91" s="150">
        <v>418</v>
      </c>
      <c r="B91" s="130" t="str">
        <f t="shared" si="13"/>
        <v/>
      </c>
      <c r="C91" s="131">
        <f t="shared" si="14"/>
        <v>3</v>
      </c>
      <c r="D91" s="96"/>
      <c r="E91" s="132" t="str">
        <f t="shared" si="15"/>
        <v/>
      </c>
      <c r="F91" s="151" t="str">
        <f t="shared" si="16"/>
        <v xml:space="preserve">CTI is a specialist role. On top of cyber security and IT knowledge there is the skillset of 'Intelligence'. Do the CVs and experiences of the specialist staff reflect the capabilities needed to complete the tasks of the function. </v>
      </c>
      <c r="G91" s="152"/>
      <c r="H91" s="152"/>
      <c r="I91" s="152"/>
      <c r="J91" s="152"/>
      <c r="K91" s="152"/>
      <c r="L91" s="152"/>
      <c r="M91" s="152"/>
      <c r="N91" s="134" t="str">
        <f>IFERROR(IF(VLOOKUP(A91,Weightings!A:Y,25,FALSE)=0,"",VLOOKUP(A91,Weightings!A:Y,25,FALSE)),"")</f>
        <v/>
      </c>
      <c r="O91" s="134" t="str">
        <f>IFERROR(VLOOKUP(AH91,detail_maturity_score,3,FALSE)*VLOOKUP(A91,Weightings!A:Y,23,FALSE),"")</f>
        <v/>
      </c>
      <c r="P91" s="135"/>
      <c r="Q91" s="135"/>
      <c r="R91" s="131"/>
      <c r="S91" s="131"/>
      <c r="T91" s="131"/>
      <c r="U91" s="131"/>
      <c r="V91" s="131"/>
      <c r="W91" s="131"/>
      <c r="X91" s="131"/>
      <c r="Y91" s="131"/>
      <c r="Z91" s="136"/>
      <c r="AA91" s="131"/>
      <c r="AB91" s="131"/>
      <c r="AC91" s="137"/>
      <c r="AD91" s="138">
        <f t="shared" si="17"/>
        <v>0</v>
      </c>
      <c r="AE91" s="138">
        <f t="shared" si="18"/>
        <v>0</v>
      </c>
      <c r="AF91" s="138" t="str">
        <f t="shared" si="19"/>
        <v>D</v>
      </c>
      <c r="AG91" s="139">
        <f t="shared" si="20"/>
        <v>3</v>
      </c>
      <c r="AH91" s="279">
        <v>1</v>
      </c>
      <c r="AI91" s="142"/>
    </row>
    <row r="92" spans="1:35" s="140" customFormat="1" ht="30" customHeight="1" x14ac:dyDescent="0.35">
      <c r="A92" s="150">
        <v>419</v>
      </c>
      <c r="B92" s="130" t="str">
        <f t="shared" si="13"/>
        <v>B.4.01</v>
      </c>
      <c r="C92" s="131">
        <f t="shared" si="14"/>
        <v>5</v>
      </c>
      <c r="D92" s="96"/>
      <c r="E92" s="132" t="str">
        <f t="shared" si="15"/>
        <v>B.4.01</v>
      </c>
      <c r="F92" s="266" t="str">
        <f t="shared" si="16"/>
        <v xml:space="preserve">Do the roles cover, technical, tactical, operational and strategic level intelligence experience and ideally have the context of industry experience? </v>
      </c>
      <c r="G92" s="152"/>
      <c r="H92" s="152"/>
      <c r="I92" s="154"/>
      <c r="J92" s="152"/>
      <c r="K92" s="152"/>
      <c r="L92" s="152"/>
      <c r="M92" s="152"/>
      <c r="N92" s="134" t="str">
        <f>IFERROR(IF(VLOOKUP(A92,Weightings!A:Y,25,FALSE)=0,"",VLOOKUP(A92,Weightings!A:Y,25,FALSE)),"")</f>
        <v>x 1</v>
      </c>
      <c r="O92" s="134" t="str">
        <f>IFERROR(VLOOKUP(AH92,detail_maturity_score,3,FALSE)*VLOOKUP(A92,Weightings!A:Y,23,FALSE),"")</f>
        <v/>
      </c>
      <c r="P92" s="135"/>
      <c r="Q92" s="135"/>
      <c r="R92" s="131"/>
      <c r="S92" s="131"/>
      <c r="T92" s="131"/>
      <c r="U92" s="131"/>
      <c r="V92" s="131"/>
      <c r="W92" s="131"/>
      <c r="X92" s="131"/>
      <c r="Y92" s="131"/>
      <c r="Z92" s="136"/>
      <c r="AA92" s="131"/>
      <c r="AB92" s="131"/>
      <c r="AC92" s="137"/>
      <c r="AD92" s="138">
        <f t="shared" si="17"/>
        <v>0</v>
      </c>
      <c r="AE92" s="138">
        <f t="shared" si="18"/>
        <v>0</v>
      </c>
      <c r="AF92" s="138" t="str">
        <f t="shared" si="19"/>
        <v>D</v>
      </c>
      <c r="AG92" s="139">
        <f t="shared" si="20"/>
        <v>3</v>
      </c>
      <c r="AH92" s="279">
        <v>1</v>
      </c>
      <c r="AI92" s="142"/>
    </row>
    <row r="93" spans="1:35" s="140" customFormat="1" ht="30" hidden="1" customHeight="1" x14ac:dyDescent="0.35">
      <c r="A93" s="150">
        <v>420</v>
      </c>
      <c r="B93" s="130" t="str">
        <f t="shared" si="13"/>
        <v>B</v>
      </c>
      <c r="C93" s="131">
        <f t="shared" si="14"/>
        <v>1</v>
      </c>
      <c r="D93" s="96"/>
      <c r="E93" s="132" t="str">
        <f t="shared" si="15"/>
        <v>Phase B</v>
      </c>
      <c r="F93" s="265" t="str">
        <f t="shared" si="16"/>
        <v>Does each role have a defined job specification?</v>
      </c>
      <c r="G93" s="152"/>
      <c r="H93" s="152"/>
      <c r="I93" s="152"/>
      <c r="J93" s="152"/>
      <c r="K93" s="152"/>
      <c r="L93" s="152"/>
      <c r="M93" s="152"/>
      <c r="N93" s="134" t="str">
        <f>IFERROR(IF(VLOOKUP(A93,Weightings!A:Y,25,FALSE)=0,"",VLOOKUP(A93,Weightings!A:Y,25,FALSE)),"")</f>
        <v>x 3</v>
      </c>
      <c r="O93" s="134" t="str">
        <f>IFERROR(VLOOKUP(AH93,detail_maturity_score,3,FALSE)*VLOOKUP(A93,Weightings!A:Y,23,FALSE),"")</f>
        <v/>
      </c>
      <c r="P93" s="135"/>
      <c r="Q93" s="135"/>
      <c r="R93" s="131"/>
      <c r="S93" s="131"/>
      <c r="T93" s="131"/>
      <c r="U93" s="131"/>
      <c r="V93" s="131"/>
      <c r="W93" s="131"/>
      <c r="X93" s="131"/>
      <c r="Y93" s="131"/>
      <c r="Z93" s="136"/>
      <c r="AA93" s="131"/>
      <c r="AB93" s="131"/>
      <c r="AC93" s="137"/>
      <c r="AD93" s="138">
        <f t="shared" si="17"/>
        <v>0</v>
      </c>
      <c r="AE93" s="138">
        <f t="shared" si="18"/>
        <v>0</v>
      </c>
      <c r="AF93" s="138" t="str">
        <f t="shared" si="19"/>
        <v>D</v>
      </c>
      <c r="AG93" s="139">
        <f t="shared" si="20"/>
        <v>3</v>
      </c>
      <c r="AH93" s="279">
        <v>1</v>
      </c>
      <c r="AI93" s="142"/>
    </row>
    <row r="94" spans="1:35" s="140" customFormat="1" ht="30" hidden="1" customHeight="1" x14ac:dyDescent="0.35">
      <c r="A94" s="150">
        <v>421</v>
      </c>
      <c r="B94" s="130" t="str">
        <f t="shared" si="13"/>
        <v>B</v>
      </c>
      <c r="C94" s="131">
        <f t="shared" si="14"/>
        <v>1</v>
      </c>
      <c r="D94" s="96"/>
      <c r="E94" s="132" t="str">
        <f t="shared" si="15"/>
        <v>Phase B</v>
      </c>
      <c r="F94" s="268" t="str">
        <f t="shared" si="16"/>
        <v>Does each role a clear career development path?</v>
      </c>
      <c r="G94" s="152"/>
      <c r="H94" s="152"/>
      <c r="I94" s="154"/>
      <c r="J94" s="152"/>
      <c r="K94" s="152"/>
      <c r="L94" s="152"/>
      <c r="M94" s="152"/>
      <c r="N94" s="134" t="str">
        <f>IFERROR(IF(VLOOKUP(A94,Weightings!A:Y,25,FALSE)=0,"",VLOOKUP(A94,Weightings!A:Y,25,FALSE)),"")</f>
        <v>x 3</v>
      </c>
      <c r="O94" s="134" t="str">
        <f>IFERROR(VLOOKUP(AH94,detail_maturity_score,3,FALSE)*VLOOKUP(A94,Weightings!A:Y,23,FALSE),"")</f>
        <v/>
      </c>
      <c r="P94" s="135"/>
      <c r="Q94" s="135"/>
      <c r="R94" s="131"/>
      <c r="S94" s="131"/>
      <c r="T94" s="131"/>
      <c r="U94" s="131"/>
      <c r="V94" s="131"/>
      <c r="W94" s="131"/>
      <c r="X94" s="131"/>
      <c r="Y94" s="131"/>
      <c r="Z94" s="136"/>
      <c r="AA94" s="131"/>
      <c r="AB94" s="131"/>
      <c r="AC94" s="137"/>
      <c r="AD94" s="138">
        <f t="shared" si="17"/>
        <v>0</v>
      </c>
      <c r="AE94" s="138">
        <f t="shared" si="18"/>
        <v>0</v>
      </c>
      <c r="AF94" s="138" t="str">
        <f t="shared" si="19"/>
        <v>D</v>
      </c>
      <c r="AG94" s="139">
        <f t="shared" si="20"/>
        <v>3</v>
      </c>
      <c r="AH94" s="279">
        <v>1</v>
      </c>
      <c r="AI94" s="142"/>
    </row>
    <row r="95" spans="1:35" s="140" customFormat="1" ht="30" hidden="1" customHeight="1" x14ac:dyDescent="0.35">
      <c r="A95" s="150">
        <v>422</v>
      </c>
      <c r="B95" s="130" t="str">
        <f t="shared" si="13"/>
        <v>B</v>
      </c>
      <c r="C95" s="131">
        <f t="shared" si="14"/>
        <v>1</v>
      </c>
      <c r="D95" s="96"/>
      <c r="E95" s="132" t="str">
        <f t="shared" si="15"/>
        <v>Phase B</v>
      </c>
      <c r="F95" s="267" t="str">
        <f t="shared" si="16"/>
        <v xml:space="preserve">Do the Intelligence roles have clear training and career paths defined? </v>
      </c>
      <c r="G95" s="152"/>
      <c r="H95" s="152"/>
      <c r="I95" s="152"/>
      <c r="J95" s="152"/>
      <c r="K95" s="152"/>
      <c r="L95" s="152"/>
      <c r="M95" s="152"/>
      <c r="N95" s="134" t="str">
        <f>IFERROR(IF(VLOOKUP(A95,Weightings!A:Y,25,FALSE)=0,"",VLOOKUP(A95,Weightings!A:Y,25,FALSE)),"")</f>
        <v>x 3</v>
      </c>
      <c r="O95" s="134" t="str">
        <f>IFERROR(VLOOKUP(AH95,detail_maturity_score,3,FALSE)*VLOOKUP(A95,Weightings!A:Y,23,FALSE),"")</f>
        <v/>
      </c>
      <c r="P95" s="135"/>
      <c r="Q95" s="135"/>
      <c r="R95" s="131"/>
      <c r="S95" s="131"/>
      <c r="T95" s="131"/>
      <c r="U95" s="131"/>
      <c r="V95" s="131"/>
      <c r="W95" s="131"/>
      <c r="X95" s="131"/>
      <c r="Y95" s="131"/>
      <c r="Z95" s="136"/>
      <c r="AA95" s="131"/>
      <c r="AB95" s="131"/>
      <c r="AC95" s="137"/>
      <c r="AD95" s="138">
        <f t="shared" si="17"/>
        <v>0</v>
      </c>
      <c r="AE95" s="138">
        <f t="shared" si="18"/>
        <v>0</v>
      </c>
      <c r="AF95" s="138" t="str">
        <f t="shared" si="19"/>
        <v>D</v>
      </c>
      <c r="AG95" s="139">
        <f t="shared" si="20"/>
        <v>3</v>
      </c>
      <c r="AH95" s="279">
        <v>1</v>
      </c>
      <c r="AI95" s="142"/>
    </row>
    <row r="96" spans="1:35" s="140" customFormat="1" ht="30" customHeight="1" x14ac:dyDescent="0.35">
      <c r="A96" s="150">
        <v>423</v>
      </c>
      <c r="B96" s="130" t="str">
        <f t="shared" si="13"/>
        <v>B.4.02</v>
      </c>
      <c r="C96" s="131">
        <f t="shared" si="14"/>
        <v>5</v>
      </c>
      <c r="D96" s="96"/>
      <c r="E96" s="132" t="str">
        <f t="shared" si="15"/>
        <v>B.4.02</v>
      </c>
      <c r="F96" s="266" t="str">
        <f t="shared" si="16"/>
        <v xml:space="preserve">Do the Intelligence roles have clear training and career paths defined? </v>
      </c>
      <c r="G96" s="152"/>
      <c r="H96" s="152"/>
      <c r="I96" s="154"/>
      <c r="J96" s="152"/>
      <c r="K96" s="152"/>
      <c r="L96" s="152"/>
      <c r="M96" s="152"/>
      <c r="N96" s="134" t="str">
        <f>IFERROR(IF(VLOOKUP(A96,Weightings!A:Y,25,FALSE)=0,"",VLOOKUP(A96,Weightings!A:Y,25,FALSE)),"")</f>
        <v>x 1</v>
      </c>
      <c r="O96" s="134" t="str">
        <f>IFERROR(VLOOKUP(AH96,detail_maturity_score,3,FALSE)*VLOOKUP(A96,Weightings!A:Y,23,FALSE),"")</f>
        <v/>
      </c>
      <c r="P96" s="135"/>
      <c r="Q96" s="135"/>
      <c r="R96" s="131"/>
      <c r="S96" s="131"/>
      <c r="T96" s="131"/>
      <c r="U96" s="131"/>
      <c r="V96" s="131"/>
      <c r="W96" s="131"/>
      <c r="X96" s="131"/>
      <c r="Y96" s="131"/>
      <c r="Z96" s="136"/>
      <c r="AA96" s="131"/>
      <c r="AB96" s="131"/>
      <c r="AC96" s="137"/>
      <c r="AD96" s="138">
        <f t="shared" si="17"/>
        <v>0</v>
      </c>
      <c r="AE96" s="138">
        <f t="shared" si="18"/>
        <v>0</v>
      </c>
      <c r="AF96" s="138" t="str">
        <f t="shared" si="19"/>
        <v>D</v>
      </c>
      <c r="AG96" s="139">
        <f t="shared" si="20"/>
        <v>3</v>
      </c>
      <c r="AH96" s="279">
        <v>1</v>
      </c>
      <c r="AI96" s="142"/>
    </row>
    <row r="97" spans="1:35" s="140" customFormat="1" ht="30" hidden="1" customHeight="1" x14ac:dyDescent="0.35">
      <c r="A97" s="150">
        <v>424</v>
      </c>
      <c r="B97" s="130" t="str">
        <f t="shared" si="13"/>
        <v>B</v>
      </c>
      <c r="C97" s="131">
        <f t="shared" si="14"/>
        <v>1</v>
      </c>
      <c r="D97" s="96"/>
      <c r="E97" s="132" t="str">
        <f t="shared" si="15"/>
        <v>Phase B</v>
      </c>
      <c r="F97" s="266" t="str">
        <f t="shared" si="16"/>
        <v>Does the staff member receive at least annual career progression reviews or performance reviews?</v>
      </c>
      <c r="G97" s="152"/>
      <c r="H97" s="152"/>
      <c r="I97" s="152"/>
      <c r="J97" s="152"/>
      <c r="K97" s="152"/>
      <c r="L97" s="152"/>
      <c r="M97" s="152"/>
      <c r="N97" s="134" t="str">
        <f>IFERROR(IF(VLOOKUP(A97,Weightings!A:Y,25,FALSE)=0,"",VLOOKUP(A97,Weightings!A:Y,25,FALSE)),"")</f>
        <v>x 3</v>
      </c>
      <c r="O97" s="134" t="str">
        <f>IFERROR(VLOOKUP(AH97,detail_maturity_score,3,FALSE)*VLOOKUP(A97,Weightings!A:Y,23,FALSE),"")</f>
        <v/>
      </c>
      <c r="P97" s="135"/>
      <c r="Q97" s="135"/>
      <c r="R97" s="131"/>
      <c r="S97" s="131"/>
      <c r="T97" s="131"/>
      <c r="U97" s="131"/>
      <c r="V97" s="131"/>
      <c r="W97" s="131"/>
      <c r="X97" s="131"/>
      <c r="Y97" s="131"/>
      <c r="Z97" s="136"/>
      <c r="AA97" s="131"/>
      <c r="AB97" s="131"/>
      <c r="AC97" s="137"/>
      <c r="AD97" s="138">
        <f t="shared" si="17"/>
        <v>0</v>
      </c>
      <c r="AE97" s="138">
        <f t="shared" si="18"/>
        <v>0</v>
      </c>
      <c r="AF97" s="138" t="str">
        <f t="shared" si="19"/>
        <v>D</v>
      </c>
      <c r="AG97" s="139">
        <f t="shared" si="20"/>
        <v>3</v>
      </c>
      <c r="AH97" s="279">
        <v>1</v>
      </c>
      <c r="AI97" s="142"/>
    </row>
    <row r="98" spans="1:35" s="140" customFormat="1" ht="30" hidden="1" customHeight="1" x14ac:dyDescent="0.35">
      <c r="A98" s="150">
        <v>425</v>
      </c>
      <c r="B98" s="130" t="str">
        <f t="shared" si="13"/>
        <v>B</v>
      </c>
      <c r="C98" s="131">
        <f t="shared" si="14"/>
        <v>1</v>
      </c>
      <c r="D98" s="96"/>
      <c r="E98" s="132" t="str">
        <f t="shared" si="15"/>
        <v>Phase B</v>
      </c>
      <c r="F98" s="266" t="str">
        <f t="shared" si="16"/>
        <v>Does the Intelligence function have enough people in role to fulfil all of its tasks in an accurate, timely and pro-active manner?</v>
      </c>
      <c r="G98" s="152"/>
      <c r="H98" s="152"/>
      <c r="I98" s="154"/>
      <c r="J98" s="152"/>
      <c r="K98" s="152"/>
      <c r="L98" s="152"/>
      <c r="M98" s="152"/>
      <c r="N98" s="134" t="str">
        <f>IFERROR(IF(VLOOKUP(A98,Weightings!A:Y,25,FALSE)=0,"",VLOOKUP(A98,Weightings!A:Y,25,FALSE)),"")</f>
        <v/>
      </c>
      <c r="O98" s="134" t="str">
        <f>IFERROR(VLOOKUP(AH98,detail_maturity_score,3,FALSE)*VLOOKUP(A98,Weightings!A:Y,23,FALSE),"")</f>
        <v/>
      </c>
      <c r="P98" s="135"/>
      <c r="Q98" s="135"/>
      <c r="R98" s="131"/>
      <c r="S98" s="131"/>
      <c r="T98" s="131"/>
      <c r="U98" s="131"/>
      <c r="V98" s="131"/>
      <c r="W98" s="131"/>
      <c r="X98" s="131"/>
      <c r="Y98" s="131"/>
      <c r="Z98" s="136"/>
      <c r="AA98" s="131"/>
      <c r="AB98" s="131"/>
      <c r="AC98" s="137"/>
      <c r="AD98" s="138">
        <f t="shared" si="17"/>
        <v>0</v>
      </c>
      <c r="AE98" s="138">
        <f t="shared" si="18"/>
        <v>0</v>
      </c>
      <c r="AF98" s="138" t="str">
        <f t="shared" si="19"/>
        <v>D</v>
      </c>
      <c r="AG98" s="139">
        <f t="shared" si="20"/>
        <v>3</v>
      </c>
      <c r="AH98" s="279">
        <v>1</v>
      </c>
      <c r="AI98" s="142"/>
    </row>
    <row r="99" spans="1:35" s="140" customFormat="1" ht="30" customHeight="1" x14ac:dyDescent="0.35">
      <c r="A99" s="150">
        <v>426</v>
      </c>
      <c r="B99" s="130" t="str">
        <f t="shared" si="13"/>
        <v>B.4.03</v>
      </c>
      <c r="C99" s="131">
        <f t="shared" si="14"/>
        <v>5</v>
      </c>
      <c r="D99" s="96"/>
      <c r="E99" s="132" t="str">
        <f t="shared" si="15"/>
        <v>B.4.03</v>
      </c>
      <c r="F99" s="266" t="str">
        <f t="shared" si="16"/>
        <v>Does the Intelligence function have enough people in role to fulfil all of its tasks in an accurate, timely and pro-active manner?</v>
      </c>
      <c r="G99" s="152"/>
      <c r="H99" s="152"/>
      <c r="I99" s="152"/>
      <c r="J99" s="152"/>
      <c r="K99" s="152"/>
      <c r="L99" s="152"/>
      <c r="M99" s="152"/>
      <c r="N99" s="134" t="str">
        <f>IFERROR(IF(VLOOKUP(A99,Weightings!A:Y,25,FALSE)=0,"",VLOOKUP(A99,Weightings!A:Y,25,FALSE)),"")</f>
        <v>x 1</v>
      </c>
      <c r="O99" s="134" t="str">
        <f>IFERROR(VLOOKUP(AH99,detail_maturity_score,3,FALSE)*VLOOKUP(A99,Weightings!A:Y,23,FALSE),"")</f>
        <v/>
      </c>
      <c r="P99" s="135"/>
      <c r="Q99" s="135"/>
      <c r="R99" s="131"/>
      <c r="S99" s="131"/>
      <c r="T99" s="131"/>
      <c r="U99" s="131"/>
      <c r="V99" s="131"/>
      <c r="W99" s="131"/>
      <c r="X99" s="131"/>
      <c r="Y99" s="131"/>
      <c r="Z99" s="136"/>
      <c r="AA99" s="131"/>
      <c r="AB99" s="131"/>
      <c r="AC99" s="137"/>
      <c r="AD99" s="138">
        <f t="shared" si="17"/>
        <v>0</v>
      </c>
      <c r="AE99" s="138">
        <f t="shared" si="18"/>
        <v>0</v>
      </c>
      <c r="AF99" s="138" t="str">
        <f t="shared" si="19"/>
        <v>D</v>
      </c>
      <c r="AG99" s="139">
        <f t="shared" si="20"/>
        <v>3</v>
      </c>
      <c r="AH99" s="279">
        <v>1</v>
      </c>
      <c r="AI99" s="142"/>
    </row>
    <row r="100" spans="1:35" s="140" customFormat="1" ht="30" hidden="1" customHeight="1" x14ac:dyDescent="0.35">
      <c r="A100" s="150">
        <v>427</v>
      </c>
      <c r="B100" s="130" t="str">
        <f t="shared" si="13"/>
        <v>B</v>
      </c>
      <c r="C100" s="131">
        <f t="shared" si="14"/>
        <v>1</v>
      </c>
      <c r="D100" s="96"/>
      <c r="E100" s="132" t="str">
        <f t="shared" si="15"/>
        <v>Phase B</v>
      </c>
      <c r="F100" s="268" t="str">
        <f t="shared" si="16"/>
        <v>Is each specialist (E.g. Threat Hunting, strategic Int, operational Int) have the suitable training, qualification and experience?</v>
      </c>
      <c r="G100" s="152"/>
      <c r="H100" s="152"/>
      <c r="I100" s="154"/>
      <c r="J100" s="152"/>
      <c r="K100" s="152"/>
      <c r="L100" s="152"/>
      <c r="M100" s="152"/>
      <c r="N100" s="134" t="str">
        <f>IFERROR(IF(VLOOKUP(A100,Weightings!A:Y,25,FALSE)=0,"",VLOOKUP(A100,Weightings!A:Y,25,FALSE)),"")</f>
        <v>x 3</v>
      </c>
      <c r="O100" s="134" t="str">
        <f>IFERROR(VLOOKUP(AH100,detail_maturity_score,3,FALSE)*VLOOKUP(A100,Weightings!A:Y,23,FALSE),"")</f>
        <v/>
      </c>
      <c r="P100" s="135"/>
      <c r="Q100" s="135"/>
      <c r="R100" s="131"/>
      <c r="S100" s="131"/>
      <c r="T100" s="131"/>
      <c r="U100" s="131"/>
      <c r="V100" s="131"/>
      <c r="W100" s="131"/>
      <c r="X100" s="131"/>
      <c r="Y100" s="131"/>
      <c r="Z100" s="136"/>
      <c r="AA100" s="131"/>
      <c r="AB100" s="131"/>
      <c r="AC100" s="137"/>
      <c r="AD100" s="138">
        <f t="shared" si="17"/>
        <v>0</v>
      </c>
      <c r="AE100" s="138">
        <f t="shared" si="18"/>
        <v>0</v>
      </c>
      <c r="AF100" s="138" t="str">
        <f t="shared" si="19"/>
        <v>D</v>
      </c>
      <c r="AG100" s="139">
        <f t="shared" si="20"/>
        <v>3</v>
      </c>
      <c r="AH100" s="279">
        <v>1</v>
      </c>
      <c r="AI100" s="142"/>
    </row>
    <row r="101" spans="1:35" s="140" customFormat="1" ht="30" hidden="1" customHeight="1" x14ac:dyDescent="0.35">
      <c r="A101" s="150">
        <v>428</v>
      </c>
      <c r="B101" s="130" t="str">
        <f t="shared" si="13"/>
        <v>B</v>
      </c>
      <c r="C101" s="131">
        <f t="shared" si="14"/>
        <v>1</v>
      </c>
      <c r="D101" s="96"/>
      <c r="E101" s="132" t="str">
        <f t="shared" si="15"/>
        <v>Phase B</v>
      </c>
      <c r="F101" s="268" t="str">
        <f t="shared" si="16"/>
        <v>Has every member of the team undergone basic ‘intelligence analysis / methodologies’ training?</v>
      </c>
      <c r="G101" s="152"/>
      <c r="H101" s="152"/>
      <c r="I101" s="154"/>
      <c r="J101" s="152"/>
      <c r="K101" s="152"/>
      <c r="L101" s="152"/>
      <c r="M101" s="152"/>
      <c r="N101" s="134" t="str">
        <f>IFERROR(IF(VLOOKUP(A101,Weightings!A:Y,25,FALSE)=0,"",VLOOKUP(A101,Weightings!A:Y,25,FALSE)),"")</f>
        <v>x 3</v>
      </c>
      <c r="O101" s="134" t="str">
        <f>IFERROR(VLOOKUP(AH101,detail_maturity_score,3,FALSE)*VLOOKUP(A101,Weightings!A:Y,23,FALSE),"")</f>
        <v/>
      </c>
      <c r="P101" s="135"/>
      <c r="Q101" s="135"/>
      <c r="R101" s="131"/>
      <c r="S101" s="131"/>
      <c r="T101" s="131"/>
      <c r="U101" s="131"/>
      <c r="V101" s="131"/>
      <c r="W101" s="131"/>
      <c r="X101" s="131"/>
      <c r="Y101" s="131"/>
      <c r="Z101" s="136"/>
      <c r="AA101" s="131"/>
      <c r="AB101" s="131"/>
      <c r="AC101" s="137"/>
      <c r="AD101" s="138">
        <f t="shared" si="17"/>
        <v>0</v>
      </c>
      <c r="AE101" s="138">
        <f t="shared" si="18"/>
        <v>0</v>
      </c>
      <c r="AF101" s="138" t="str">
        <f t="shared" si="19"/>
        <v>D</v>
      </c>
      <c r="AG101" s="139">
        <f t="shared" si="20"/>
        <v>3</v>
      </c>
      <c r="AH101" s="279">
        <v>1</v>
      </c>
      <c r="AI101" s="142"/>
    </row>
    <row r="102" spans="1:35" s="140" customFormat="1" ht="30" hidden="1" customHeight="1" x14ac:dyDescent="0.35">
      <c r="A102" s="150">
        <v>429</v>
      </c>
      <c r="B102" s="130" t="str">
        <f t="shared" si="13"/>
        <v>B</v>
      </c>
      <c r="C102" s="131">
        <f t="shared" si="14"/>
        <v>1</v>
      </c>
      <c r="D102" s="96"/>
      <c r="E102" s="132" t="str">
        <f t="shared" si="15"/>
        <v>Phase B</v>
      </c>
      <c r="F102" s="268" t="str">
        <f t="shared" si="16"/>
        <v>Has every member of the team undergone advanced ‘intelligence analysis / methodologies’ training?</v>
      </c>
      <c r="G102" s="152"/>
      <c r="H102" s="152"/>
      <c r="I102" s="154"/>
      <c r="J102" s="152"/>
      <c r="K102" s="152"/>
      <c r="L102" s="152"/>
      <c r="M102" s="152"/>
      <c r="N102" s="134" t="str">
        <f>IFERROR(IF(VLOOKUP(A102,Weightings!A:Y,25,FALSE)=0,"",VLOOKUP(A102,Weightings!A:Y,25,FALSE)),"")</f>
        <v>x 3</v>
      </c>
      <c r="O102" s="134" t="str">
        <f>IFERROR(VLOOKUP(AH102,detail_maturity_score,3,FALSE)*VLOOKUP(A102,Weightings!A:Y,23,FALSE),"")</f>
        <v/>
      </c>
      <c r="P102" s="135"/>
      <c r="Q102" s="135"/>
      <c r="R102" s="131"/>
      <c r="S102" s="131"/>
      <c r="T102" s="131"/>
      <c r="U102" s="131"/>
      <c r="V102" s="131"/>
      <c r="W102" s="131"/>
      <c r="X102" s="131"/>
      <c r="Y102" s="131"/>
      <c r="Z102" s="136"/>
      <c r="AA102" s="131"/>
      <c r="AB102" s="131"/>
      <c r="AC102" s="137"/>
      <c r="AD102" s="138">
        <f t="shared" si="17"/>
        <v>0</v>
      </c>
      <c r="AE102" s="138">
        <f t="shared" si="18"/>
        <v>0</v>
      </c>
      <c r="AF102" s="138" t="str">
        <f t="shared" si="19"/>
        <v>D</v>
      </c>
      <c r="AG102" s="139">
        <f t="shared" si="20"/>
        <v>3</v>
      </c>
      <c r="AH102" s="279">
        <v>1</v>
      </c>
      <c r="AI102" s="142"/>
    </row>
    <row r="103" spans="1:35" s="140" customFormat="1" ht="30" hidden="1" customHeight="1" x14ac:dyDescent="0.35">
      <c r="A103" s="150">
        <v>430</v>
      </c>
      <c r="B103" s="130" t="str">
        <f t="shared" si="13"/>
        <v>B</v>
      </c>
      <c r="C103" s="131">
        <f t="shared" si="14"/>
        <v>1</v>
      </c>
      <c r="D103" s="96"/>
      <c r="E103" s="132" t="str">
        <f t="shared" si="15"/>
        <v>Phase B</v>
      </c>
      <c r="F103" s="266" t="str">
        <f t="shared" si="16"/>
        <v>Does the function cover the 3 levels of intelligence (Tactical/technical, Operational and Strategic)?</v>
      </c>
      <c r="G103" s="152"/>
      <c r="H103" s="152"/>
      <c r="I103" s="154"/>
      <c r="J103" s="152"/>
      <c r="K103" s="152"/>
      <c r="L103" s="152"/>
      <c r="M103" s="152"/>
      <c r="N103" s="134" t="str">
        <f>IFERROR(IF(VLOOKUP(A103,Weightings!A:Y,25,FALSE)=0,"",VLOOKUP(A103,Weightings!A:Y,25,FALSE)),"")</f>
        <v>x 3</v>
      </c>
      <c r="O103" s="134" t="str">
        <f>IFERROR(VLOOKUP(AH103,detail_maturity_score,3,FALSE)*VLOOKUP(A103,Weightings!A:Y,23,FALSE),"")</f>
        <v/>
      </c>
      <c r="P103" s="135"/>
      <c r="Q103" s="135"/>
      <c r="R103" s="131"/>
      <c r="S103" s="131"/>
      <c r="T103" s="131"/>
      <c r="U103" s="131"/>
      <c r="V103" s="131"/>
      <c r="W103" s="131"/>
      <c r="X103" s="131"/>
      <c r="Y103" s="131"/>
      <c r="Z103" s="136"/>
      <c r="AA103" s="131"/>
      <c r="AB103" s="131"/>
      <c r="AC103" s="137"/>
      <c r="AD103" s="138">
        <f t="shared" si="17"/>
        <v>0</v>
      </c>
      <c r="AE103" s="138">
        <f t="shared" si="18"/>
        <v>0</v>
      </c>
      <c r="AF103" s="138" t="str">
        <f t="shared" si="19"/>
        <v>D</v>
      </c>
      <c r="AG103" s="139">
        <f t="shared" si="20"/>
        <v>3</v>
      </c>
      <c r="AH103" s="279">
        <v>1</v>
      </c>
      <c r="AI103" s="142"/>
    </row>
    <row r="104" spans="1:35" s="140" customFormat="1" ht="30" hidden="1" customHeight="1" x14ac:dyDescent="0.35">
      <c r="A104" s="150">
        <v>431</v>
      </c>
      <c r="B104" s="130" t="str">
        <f t="shared" si="13"/>
        <v>B</v>
      </c>
      <c r="C104" s="131">
        <f t="shared" si="14"/>
        <v>1</v>
      </c>
      <c r="D104" s="96"/>
      <c r="E104" s="132" t="str">
        <f t="shared" si="15"/>
        <v>Phase B</v>
      </c>
      <c r="F104" s="265" t="str">
        <f t="shared" si="16"/>
        <v>Are roles individually aligned to these 3 levels?</v>
      </c>
      <c r="G104" s="152"/>
      <c r="H104" s="152"/>
      <c r="I104" s="154"/>
      <c r="J104" s="152"/>
      <c r="K104" s="152"/>
      <c r="L104" s="152"/>
      <c r="M104" s="152"/>
      <c r="N104" s="134" t="str">
        <f>IFERROR(IF(VLOOKUP(A104,Weightings!A:Y,25,FALSE)=0,"",VLOOKUP(A104,Weightings!A:Y,25,FALSE)),"")</f>
        <v>x 3</v>
      </c>
      <c r="O104" s="134" t="str">
        <f>IFERROR(VLOOKUP(AH104,detail_maturity_score,3,FALSE)*VLOOKUP(A104,Weightings!A:Y,23,FALSE),"")</f>
        <v/>
      </c>
      <c r="P104" s="135"/>
      <c r="Q104" s="135"/>
      <c r="R104" s="131"/>
      <c r="S104" s="131"/>
      <c r="T104" s="131"/>
      <c r="U104" s="131"/>
      <c r="V104" s="131"/>
      <c r="W104" s="131"/>
      <c r="X104" s="131"/>
      <c r="Y104" s="131"/>
      <c r="Z104" s="136"/>
      <c r="AA104" s="131"/>
      <c r="AB104" s="131"/>
      <c r="AC104" s="137"/>
      <c r="AD104" s="138">
        <f t="shared" si="17"/>
        <v>0</v>
      </c>
      <c r="AE104" s="138">
        <f t="shared" si="18"/>
        <v>0</v>
      </c>
      <c r="AF104" s="138" t="str">
        <f t="shared" si="19"/>
        <v>D</v>
      </c>
      <c r="AG104" s="139">
        <f t="shared" si="20"/>
        <v>3</v>
      </c>
      <c r="AH104" s="279">
        <v>1</v>
      </c>
      <c r="AI104" s="142"/>
    </row>
    <row r="105" spans="1:35" s="140" customFormat="1" ht="30" hidden="1" customHeight="1" x14ac:dyDescent="0.35">
      <c r="A105" s="150">
        <v>432</v>
      </c>
      <c r="B105" s="130" t="str">
        <f t="shared" si="13"/>
        <v>B</v>
      </c>
      <c r="C105" s="131">
        <f t="shared" si="14"/>
        <v>1</v>
      </c>
      <c r="D105" s="96"/>
      <c r="E105" s="132" t="str">
        <f t="shared" si="15"/>
        <v>Phase B</v>
      </c>
      <c r="F105" s="267" t="str">
        <f t="shared" si="16"/>
        <v>Does each role within the function have documented communication paths:</v>
      </c>
      <c r="G105" s="152"/>
      <c r="H105" s="152"/>
      <c r="I105" s="154"/>
      <c r="J105" s="152"/>
      <c r="K105" s="152"/>
      <c r="L105" s="152"/>
      <c r="M105" s="152"/>
      <c r="N105" s="134" t="str">
        <f>IFERROR(IF(VLOOKUP(A105,Weightings!A:Y,25,FALSE)=0,"",VLOOKUP(A105,Weightings!A:Y,25,FALSE)),"")</f>
        <v/>
      </c>
      <c r="O105" s="134" t="str">
        <f>IFERROR(VLOOKUP(AH105,detail_maturity_score,3,FALSE)*VLOOKUP(A105,Weightings!A:Y,23,FALSE),"")</f>
        <v/>
      </c>
      <c r="P105" s="135"/>
      <c r="Q105" s="135"/>
      <c r="R105" s="131"/>
      <c r="S105" s="131"/>
      <c r="T105" s="131"/>
      <c r="U105" s="131"/>
      <c r="V105" s="131"/>
      <c r="W105" s="131"/>
      <c r="X105" s="131"/>
      <c r="Y105" s="131"/>
      <c r="Z105" s="136"/>
      <c r="AA105" s="131"/>
      <c r="AB105" s="131"/>
      <c r="AC105" s="137"/>
      <c r="AD105" s="138">
        <f t="shared" si="17"/>
        <v>0</v>
      </c>
      <c r="AE105" s="138">
        <f t="shared" si="18"/>
        <v>0</v>
      </c>
      <c r="AF105" s="138" t="str">
        <f t="shared" si="19"/>
        <v>D</v>
      </c>
      <c r="AG105" s="139">
        <f t="shared" si="20"/>
        <v>3</v>
      </c>
      <c r="AH105" s="279">
        <v>1</v>
      </c>
      <c r="AI105" s="142"/>
    </row>
    <row r="106" spans="1:35" s="140" customFormat="1" ht="30" hidden="1" customHeight="1" x14ac:dyDescent="0.35">
      <c r="A106" s="150">
        <v>433</v>
      </c>
      <c r="B106" s="130" t="str">
        <f t="shared" si="13"/>
        <v>B</v>
      </c>
      <c r="C106" s="131">
        <f t="shared" si="14"/>
        <v>1</v>
      </c>
      <c r="D106" s="96"/>
      <c r="E106" s="132" t="str">
        <f t="shared" si="15"/>
        <v>Phase B</v>
      </c>
      <c r="F106" s="265" t="str">
        <f t="shared" si="16"/>
        <v>Within the function?</v>
      </c>
      <c r="G106" s="152"/>
      <c r="H106" s="152"/>
      <c r="I106" s="154"/>
      <c r="J106" s="152"/>
      <c r="K106" s="152"/>
      <c r="L106" s="152"/>
      <c r="M106" s="152"/>
      <c r="N106" s="134" t="str">
        <f>IFERROR(IF(VLOOKUP(A106,Weightings!A:Y,25,FALSE)=0,"",VLOOKUP(A106,Weightings!A:Y,25,FALSE)),"")</f>
        <v>x 3</v>
      </c>
      <c r="O106" s="134" t="str">
        <f>IFERROR(VLOOKUP(AH106,detail_maturity_score,3,FALSE)*VLOOKUP(A106,Weightings!A:Y,23,FALSE),"")</f>
        <v/>
      </c>
      <c r="P106" s="135"/>
      <c r="Q106" s="135"/>
      <c r="R106" s="131"/>
      <c r="S106" s="131"/>
      <c r="T106" s="131"/>
      <c r="U106" s="131"/>
      <c r="V106" s="131"/>
      <c r="W106" s="131"/>
      <c r="X106" s="131"/>
      <c r="Y106" s="131"/>
      <c r="Z106" s="136"/>
      <c r="AA106" s="131"/>
      <c r="AB106" s="131"/>
      <c r="AC106" s="137"/>
      <c r="AD106" s="138">
        <f t="shared" si="17"/>
        <v>0</v>
      </c>
      <c r="AE106" s="138">
        <f t="shared" si="18"/>
        <v>0</v>
      </c>
      <c r="AF106" s="138" t="str">
        <f t="shared" si="19"/>
        <v>D</v>
      </c>
      <c r="AG106" s="139">
        <f t="shared" si="20"/>
        <v>3</v>
      </c>
      <c r="AH106" s="279">
        <v>1</v>
      </c>
      <c r="AI106" s="142"/>
    </row>
    <row r="107" spans="1:35" s="140" customFormat="1" ht="30" hidden="1" customHeight="1" x14ac:dyDescent="0.35">
      <c r="A107" s="150">
        <v>434</v>
      </c>
      <c r="B107" s="130" t="str">
        <f t="shared" si="13"/>
        <v>B</v>
      </c>
      <c r="C107" s="131">
        <f t="shared" si="14"/>
        <v>1</v>
      </c>
      <c r="D107" s="96"/>
      <c r="E107" s="132" t="str">
        <f t="shared" si="15"/>
        <v>Phase B</v>
      </c>
      <c r="F107" s="265" t="str">
        <f t="shared" si="16"/>
        <v>Within the wider security function?</v>
      </c>
      <c r="G107" s="152"/>
      <c r="H107" s="152"/>
      <c r="I107" s="154"/>
      <c r="J107" s="152"/>
      <c r="K107" s="152"/>
      <c r="L107" s="152"/>
      <c r="M107" s="152"/>
      <c r="N107" s="134" t="str">
        <f>IFERROR(IF(VLOOKUP(A107,Weightings!A:Y,25,FALSE)=0,"",VLOOKUP(A107,Weightings!A:Y,25,FALSE)),"")</f>
        <v>x 3</v>
      </c>
      <c r="O107" s="134" t="str">
        <f>IFERROR(VLOOKUP(AH107,detail_maturity_score,3,FALSE)*VLOOKUP(A107,Weightings!A:Y,23,FALSE),"")</f>
        <v/>
      </c>
      <c r="P107" s="135"/>
      <c r="Q107" s="135"/>
      <c r="R107" s="131"/>
      <c r="S107" s="131"/>
      <c r="T107" s="131"/>
      <c r="U107" s="131"/>
      <c r="V107" s="131"/>
      <c r="W107" s="131"/>
      <c r="X107" s="131"/>
      <c r="Y107" s="131"/>
      <c r="Z107" s="136"/>
      <c r="AA107" s="131"/>
      <c r="AB107" s="131"/>
      <c r="AC107" s="137"/>
      <c r="AD107" s="138">
        <f t="shared" si="17"/>
        <v>0</v>
      </c>
      <c r="AE107" s="138">
        <f t="shared" si="18"/>
        <v>0</v>
      </c>
      <c r="AF107" s="138" t="str">
        <f t="shared" si="19"/>
        <v>D</v>
      </c>
      <c r="AG107" s="139">
        <f t="shared" si="20"/>
        <v>3</v>
      </c>
      <c r="AH107" s="279">
        <v>1</v>
      </c>
      <c r="AI107" s="142"/>
    </row>
    <row r="108" spans="1:35" s="140" customFormat="1" ht="30" hidden="1" customHeight="1" x14ac:dyDescent="0.35">
      <c r="A108" s="150">
        <v>435</v>
      </c>
      <c r="B108" s="130" t="str">
        <f t="shared" si="13"/>
        <v>B</v>
      </c>
      <c r="C108" s="131">
        <f t="shared" si="14"/>
        <v>1</v>
      </c>
      <c r="D108" s="96"/>
      <c r="E108" s="132" t="str">
        <f t="shared" si="15"/>
        <v>Phase B</v>
      </c>
      <c r="F108" s="268" t="str">
        <f t="shared" si="16"/>
        <v>To the wider business?</v>
      </c>
      <c r="G108" s="152"/>
      <c r="H108" s="152"/>
      <c r="I108" s="154"/>
      <c r="J108" s="152"/>
      <c r="K108" s="152"/>
      <c r="L108" s="152"/>
      <c r="M108" s="152"/>
      <c r="N108" s="134" t="str">
        <f>IFERROR(IF(VLOOKUP(A108,Weightings!A:Y,25,FALSE)=0,"",VLOOKUP(A108,Weightings!A:Y,25,FALSE)),"")</f>
        <v>x 3</v>
      </c>
      <c r="O108" s="134" t="str">
        <f>IFERROR(VLOOKUP(AH108,detail_maturity_score,3,FALSE)*VLOOKUP(A108,Weightings!A:Y,23,FALSE),"")</f>
        <v/>
      </c>
      <c r="P108" s="135"/>
      <c r="Q108" s="135"/>
      <c r="R108" s="131"/>
      <c r="S108" s="131"/>
      <c r="T108" s="131"/>
      <c r="U108" s="131"/>
      <c r="V108" s="131"/>
      <c r="W108" s="131"/>
      <c r="X108" s="131"/>
      <c r="Y108" s="131"/>
      <c r="Z108" s="136"/>
      <c r="AA108" s="131"/>
      <c r="AB108" s="131"/>
      <c r="AC108" s="137"/>
      <c r="AD108" s="138">
        <f t="shared" si="17"/>
        <v>0</v>
      </c>
      <c r="AE108" s="138">
        <f t="shared" si="18"/>
        <v>0</v>
      </c>
      <c r="AF108" s="138" t="str">
        <f t="shared" si="19"/>
        <v>D</v>
      </c>
      <c r="AG108" s="139">
        <f t="shared" si="20"/>
        <v>3</v>
      </c>
      <c r="AH108" s="279">
        <v>1</v>
      </c>
      <c r="AI108" s="142"/>
    </row>
    <row r="109" spans="1:35" s="140" customFormat="1" ht="30" hidden="1" customHeight="1" x14ac:dyDescent="0.35">
      <c r="A109" s="150">
        <v>436</v>
      </c>
      <c r="B109" s="130" t="str">
        <f t="shared" si="13"/>
        <v>B</v>
      </c>
      <c r="C109" s="131">
        <f t="shared" si="14"/>
        <v>1</v>
      </c>
      <c r="D109" s="96"/>
      <c r="E109" s="132" t="str">
        <f t="shared" si="15"/>
        <v>Phase B</v>
      </c>
      <c r="F109" s="268" t="str">
        <f t="shared" si="16"/>
        <v>To external resources?</v>
      </c>
      <c r="G109" s="152"/>
      <c r="H109" s="152"/>
      <c r="I109" s="154"/>
      <c r="J109" s="152"/>
      <c r="K109" s="152"/>
      <c r="L109" s="152"/>
      <c r="M109" s="152"/>
      <c r="N109" s="134" t="str">
        <f>IFERROR(IF(VLOOKUP(A109,Weightings!A:Y,25,FALSE)=0,"",VLOOKUP(A109,Weightings!A:Y,25,FALSE)),"")</f>
        <v>x 3</v>
      </c>
      <c r="O109" s="134" t="str">
        <f>IFERROR(VLOOKUP(AH109,detail_maturity_score,3,FALSE)*VLOOKUP(A109,Weightings!A:Y,23,FALSE),"")</f>
        <v/>
      </c>
      <c r="P109" s="135"/>
      <c r="Q109" s="135"/>
      <c r="R109" s="131"/>
      <c r="S109" s="131"/>
      <c r="T109" s="131"/>
      <c r="U109" s="131"/>
      <c r="V109" s="131"/>
      <c r="W109" s="131"/>
      <c r="X109" s="131"/>
      <c r="Y109" s="131"/>
      <c r="Z109" s="136"/>
      <c r="AA109" s="131"/>
      <c r="AB109" s="131"/>
      <c r="AC109" s="137"/>
      <c r="AD109" s="138">
        <f t="shared" si="17"/>
        <v>0</v>
      </c>
      <c r="AE109" s="138">
        <f t="shared" si="18"/>
        <v>0</v>
      </c>
      <c r="AF109" s="138" t="str">
        <f t="shared" si="19"/>
        <v>D</v>
      </c>
      <c r="AG109" s="139">
        <f t="shared" si="20"/>
        <v>3</v>
      </c>
      <c r="AH109" s="279">
        <v>1</v>
      </c>
      <c r="AI109" s="142"/>
    </row>
    <row r="110" spans="1:35" s="140" customFormat="1" ht="30" hidden="1" customHeight="1" x14ac:dyDescent="0.35">
      <c r="A110" s="150">
        <v>437</v>
      </c>
      <c r="B110" s="130" t="str">
        <f t="shared" si="13"/>
        <v>B</v>
      </c>
      <c r="C110" s="131">
        <f t="shared" si="14"/>
        <v>1</v>
      </c>
      <c r="D110" s="96"/>
      <c r="E110" s="132" t="str">
        <f t="shared" si="15"/>
        <v>Phase B</v>
      </c>
      <c r="F110" s="267" t="str">
        <f t="shared" si="16"/>
        <v xml:space="preserve">Does CTI management represent the function at security working groups, steering groups, quarterly CISO meetings or executive level meetings? </v>
      </c>
      <c r="G110" s="152"/>
      <c r="H110" s="152"/>
      <c r="I110" s="154"/>
      <c r="J110" s="152"/>
      <c r="K110" s="152"/>
      <c r="L110" s="152"/>
      <c r="M110" s="152"/>
      <c r="N110" s="134" t="str">
        <f>IFERROR(IF(VLOOKUP(A110,Weightings!A:Y,25,FALSE)=0,"",VLOOKUP(A110,Weightings!A:Y,25,FALSE)),"")</f>
        <v>x 3</v>
      </c>
      <c r="O110" s="134" t="str">
        <f>IFERROR(VLOOKUP(AH110,detail_maturity_score,3,FALSE)*VLOOKUP(A110,Weightings!A:Y,23,FALSE),"")</f>
        <v/>
      </c>
      <c r="P110" s="135"/>
      <c r="Q110" s="135"/>
      <c r="R110" s="131"/>
      <c r="S110" s="131"/>
      <c r="T110" s="131"/>
      <c r="U110" s="131"/>
      <c r="V110" s="131"/>
      <c r="W110" s="131"/>
      <c r="X110" s="131"/>
      <c r="Y110" s="131"/>
      <c r="Z110" s="136"/>
      <c r="AA110" s="131"/>
      <c r="AB110" s="131"/>
      <c r="AC110" s="137"/>
      <c r="AD110" s="138">
        <f t="shared" si="17"/>
        <v>0</v>
      </c>
      <c r="AE110" s="138">
        <f t="shared" si="18"/>
        <v>0</v>
      </c>
      <c r="AF110" s="138" t="str">
        <f t="shared" si="19"/>
        <v>D</v>
      </c>
      <c r="AG110" s="139">
        <f t="shared" si="20"/>
        <v>3</v>
      </c>
      <c r="AH110" s="279">
        <v>1</v>
      </c>
      <c r="AI110" s="142"/>
    </row>
    <row r="111" spans="1:35" s="140" customFormat="1" ht="30" customHeight="1" x14ac:dyDescent="0.35">
      <c r="A111" s="150">
        <v>438</v>
      </c>
      <c r="B111" s="130" t="str">
        <f t="shared" si="13"/>
        <v>B.5</v>
      </c>
      <c r="C111" s="131">
        <f t="shared" si="14"/>
        <v>2</v>
      </c>
      <c r="D111" s="96"/>
      <c r="E111" s="155" t="str">
        <f t="shared" si="15"/>
        <v>Step 5</v>
      </c>
      <c r="F111" s="156" t="str">
        <f t="shared" si="16"/>
        <v>Context</v>
      </c>
      <c r="G111" s="224"/>
      <c r="H111" s="224"/>
      <c r="I111" s="224"/>
      <c r="J111" s="224"/>
      <c r="K111" s="224"/>
      <c r="L111" s="224"/>
      <c r="M111" s="224"/>
      <c r="N111" s="225" t="str">
        <f>IFERROR(IF(VLOOKUP(A111,Weightings!A:Y,25,FALSE)=0,"",VLOOKUP(A111,Weightings!A:Y,25,FALSE)),"")</f>
        <v/>
      </c>
      <c r="O111" s="225" t="str">
        <f>IFERROR(VLOOKUP(AH111,detail_maturity_score,3,FALSE)*VLOOKUP(A111,Weightings!A:Y,23,FALSE),"")</f>
        <v/>
      </c>
      <c r="P111" s="225"/>
      <c r="Q111" s="225"/>
      <c r="R111" s="225"/>
      <c r="S111" s="225"/>
      <c r="T111" s="225"/>
      <c r="U111" s="225"/>
      <c r="V111" s="225"/>
      <c r="W111" s="225"/>
      <c r="X111" s="225"/>
      <c r="Y111" s="225"/>
      <c r="Z111" s="225"/>
      <c r="AA111" s="225"/>
      <c r="AB111" s="225"/>
      <c r="AC111" s="137"/>
      <c r="AD111" s="138">
        <f t="shared" si="17"/>
        <v>0</v>
      </c>
      <c r="AE111" s="138">
        <f t="shared" si="18"/>
        <v>0</v>
      </c>
      <c r="AF111" s="138" t="str">
        <f t="shared" si="19"/>
        <v>D</v>
      </c>
      <c r="AG111" s="139">
        <f t="shared" si="20"/>
        <v>3</v>
      </c>
      <c r="AH111" s="279">
        <v>1</v>
      </c>
      <c r="AI111" s="142">
        <v>3</v>
      </c>
    </row>
    <row r="112" spans="1:35" s="140" customFormat="1" ht="30" customHeight="1" x14ac:dyDescent="0.35">
      <c r="A112" s="150">
        <v>439</v>
      </c>
      <c r="B112" s="130" t="str">
        <f t="shared" si="13"/>
        <v/>
      </c>
      <c r="C112" s="131">
        <f t="shared" si="14"/>
        <v>3</v>
      </c>
      <c r="D112" s="96"/>
      <c r="E112" s="132" t="str">
        <f t="shared" si="15"/>
        <v/>
      </c>
      <c r="F112" s="151" t="str">
        <f t="shared" si="16"/>
        <v xml:space="preserve">CTI can remain hidden and yet can offer wider value than just supporting the basic functions of the SOC or the security function. Has the CTI function reached out to each element of the business (E.g. Operations, Risk, Fraud, HR, Physical Security etc) and provided them with the potential of what the intelligence team/capability is able to do and produce? </v>
      </c>
      <c r="G112" s="152"/>
      <c r="H112" s="152"/>
      <c r="I112" s="154"/>
      <c r="J112" s="152"/>
      <c r="K112" s="152"/>
      <c r="L112" s="152"/>
      <c r="M112" s="152"/>
      <c r="N112" s="134" t="str">
        <f>IFERROR(IF(VLOOKUP(A112,Weightings!A:Y,25,FALSE)=0,"",VLOOKUP(A112,Weightings!A:Y,25,FALSE)),"")</f>
        <v/>
      </c>
      <c r="O112" s="134" t="str">
        <f>IFERROR(VLOOKUP(AH112,detail_maturity_score,3,FALSE)*VLOOKUP(A112,Weightings!A:Y,23,FALSE),"")</f>
        <v/>
      </c>
      <c r="P112" s="135"/>
      <c r="Q112" s="135"/>
      <c r="R112" s="131"/>
      <c r="S112" s="131"/>
      <c r="T112" s="131"/>
      <c r="U112" s="131"/>
      <c r="V112" s="131"/>
      <c r="W112" s="131"/>
      <c r="X112" s="131"/>
      <c r="Y112" s="131"/>
      <c r="Z112" s="136"/>
      <c r="AA112" s="131"/>
      <c r="AB112" s="131"/>
      <c r="AC112" s="137"/>
      <c r="AD112" s="138">
        <f t="shared" si="17"/>
        <v>0</v>
      </c>
      <c r="AE112" s="138">
        <f t="shared" si="18"/>
        <v>0</v>
      </c>
      <c r="AF112" s="138" t="str">
        <f t="shared" si="19"/>
        <v>D</v>
      </c>
      <c r="AG112" s="139">
        <f t="shared" si="20"/>
        <v>3</v>
      </c>
      <c r="AH112" s="279">
        <v>1</v>
      </c>
      <c r="AI112" s="142"/>
    </row>
    <row r="113" spans="1:35" s="140" customFormat="1" ht="30" hidden="1" customHeight="1" x14ac:dyDescent="0.35">
      <c r="A113" s="150">
        <v>440</v>
      </c>
      <c r="B113" s="130" t="str">
        <f t="shared" si="13"/>
        <v>B</v>
      </c>
      <c r="C113" s="131">
        <f t="shared" si="14"/>
        <v>1</v>
      </c>
      <c r="D113" s="96"/>
      <c r="E113" s="132" t="str">
        <f t="shared" si="15"/>
        <v>Phase B</v>
      </c>
      <c r="F113" s="267" t="str">
        <f t="shared" si="16"/>
        <v>Has the intelligence function integrated into the wider business:</v>
      </c>
      <c r="G113" s="152"/>
      <c r="H113" s="152"/>
      <c r="I113" s="154"/>
      <c r="J113" s="152"/>
      <c r="K113" s="152"/>
      <c r="L113" s="152"/>
      <c r="M113" s="152"/>
      <c r="N113" s="134" t="str">
        <f>IFERROR(IF(VLOOKUP(A113,Weightings!A:Y,25,FALSE)=0,"",VLOOKUP(A113,Weightings!A:Y,25,FALSE)),"")</f>
        <v/>
      </c>
      <c r="O113" s="134" t="str">
        <f>IFERROR(VLOOKUP(AH113,detail_maturity_score,3,FALSE)*VLOOKUP(A113,Weightings!A:Y,23,FALSE),"")</f>
        <v/>
      </c>
      <c r="P113" s="135"/>
      <c r="Q113" s="135"/>
      <c r="R113" s="131"/>
      <c r="S113" s="131"/>
      <c r="T113" s="131"/>
      <c r="U113" s="131"/>
      <c r="V113" s="131"/>
      <c r="W113" s="131"/>
      <c r="X113" s="131"/>
      <c r="Y113" s="131"/>
      <c r="Z113" s="136"/>
      <c r="AA113" s="131"/>
      <c r="AB113" s="131"/>
      <c r="AC113" s="137"/>
      <c r="AD113" s="138">
        <f t="shared" si="17"/>
        <v>0</v>
      </c>
      <c r="AE113" s="138">
        <f t="shared" si="18"/>
        <v>0</v>
      </c>
      <c r="AF113" s="138" t="str">
        <f t="shared" si="19"/>
        <v>D</v>
      </c>
      <c r="AG113" s="139">
        <f t="shared" si="20"/>
        <v>3</v>
      </c>
      <c r="AH113" s="279">
        <v>1</v>
      </c>
      <c r="AI113" s="142"/>
    </row>
    <row r="114" spans="1:35" s="140" customFormat="1" ht="30" customHeight="1" x14ac:dyDescent="0.35">
      <c r="A114" s="150">
        <v>441</v>
      </c>
      <c r="B114" s="130" t="str">
        <f t="shared" si="13"/>
        <v>B.5.01</v>
      </c>
      <c r="C114" s="131">
        <f t="shared" si="14"/>
        <v>5</v>
      </c>
      <c r="D114" s="96"/>
      <c r="E114" s="132" t="str">
        <f t="shared" si="15"/>
        <v>B.5.01</v>
      </c>
      <c r="F114" s="265" t="str">
        <f t="shared" si="16"/>
        <v>Does the CTI function have a full understanding of each business departments objectives and structure?</v>
      </c>
      <c r="G114" s="152"/>
      <c r="H114" s="152"/>
      <c r="I114" s="154"/>
      <c r="J114" s="152"/>
      <c r="K114" s="152"/>
      <c r="L114" s="152"/>
      <c r="M114" s="152"/>
      <c r="N114" s="134" t="str">
        <f>IFERROR(IF(VLOOKUP(A114,Weightings!A:Y,25,FALSE)=0,"",VLOOKUP(A114,Weightings!A:Y,25,FALSE)),"")</f>
        <v>x 1</v>
      </c>
      <c r="O114" s="134" t="str">
        <f>IFERROR(VLOOKUP(AH114,detail_maturity_score,3,FALSE)*VLOOKUP(A114,Weightings!A:Y,23,FALSE),"")</f>
        <v/>
      </c>
      <c r="P114" s="135"/>
      <c r="Q114" s="135"/>
      <c r="R114" s="131"/>
      <c r="S114" s="131"/>
      <c r="T114" s="131"/>
      <c r="U114" s="131"/>
      <c r="V114" s="131"/>
      <c r="W114" s="131"/>
      <c r="X114" s="131"/>
      <c r="Y114" s="131"/>
      <c r="Z114" s="136"/>
      <c r="AA114" s="131"/>
      <c r="AB114" s="131"/>
      <c r="AC114" s="137"/>
      <c r="AD114" s="138">
        <f t="shared" si="17"/>
        <v>0</v>
      </c>
      <c r="AE114" s="138">
        <f t="shared" si="18"/>
        <v>0</v>
      </c>
      <c r="AF114" s="138" t="str">
        <f t="shared" si="19"/>
        <v>D</v>
      </c>
      <c r="AG114" s="139">
        <f t="shared" si="20"/>
        <v>3</v>
      </c>
      <c r="AH114" s="279">
        <v>1</v>
      </c>
      <c r="AI114" s="142"/>
    </row>
    <row r="115" spans="1:35" s="140" customFormat="1" ht="30" customHeight="1" x14ac:dyDescent="0.35">
      <c r="A115" s="150">
        <v>442</v>
      </c>
      <c r="B115" s="130" t="str">
        <f t="shared" si="13"/>
        <v>B.5.02</v>
      </c>
      <c r="C115" s="131">
        <f t="shared" si="14"/>
        <v>5</v>
      </c>
      <c r="D115" s="96"/>
      <c r="E115" s="132" t="str">
        <f t="shared" si="15"/>
        <v>B.5.02</v>
      </c>
      <c r="F115" s="268" t="str">
        <f t="shared" si="16"/>
        <v xml:space="preserve">Does the CTI function know, understand and apply the knowledge of the overarching objectives and mission of the organisation? </v>
      </c>
      <c r="G115" s="152"/>
      <c r="H115" s="152"/>
      <c r="I115" s="154"/>
      <c r="J115" s="152"/>
      <c r="K115" s="152"/>
      <c r="L115" s="152"/>
      <c r="M115" s="152"/>
      <c r="N115" s="134" t="str">
        <f>IFERROR(IF(VLOOKUP(A115,Weightings!A:Y,25,FALSE)=0,"",VLOOKUP(A115,Weightings!A:Y,25,FALSE)),"")</f>
        <v>x 1</v>
      </c>
      <c r="O115" s="134" t="str">
        <f>IFERROR(VLOOKUP(AH115,detail_maturity_score,3,FALSE)*VLOOKUP(A115,Weightings!A:Y,23,FALSE),"")</f>
        <v/>
      </c>
      <c r="P115" s="135"/>
      <c r="Q115" s="135"/>
      <c r="R115" s="131"/>
      <c r="S115" s="131"/>
      <c r="T115" s="131"/>
      <c r="U115" s="131"/>
      <c r="V115" s="131"/>
      <c r="W115" s="131"/>
      <c r="X115" s="131"/>
      <c r="Y115" s="131"/>
      <c r="Z115" s="136"/>
      <c r="AA115" s="131"/>
      <c r="AB115" s="131"/>
      <c r="AC115" s="137"/>
      <c r="AD115" s="138">
        <f t="shared" si="17"/>
        <v>0</v>
      </c>
      <c r="AE115" s="138">
        <f t="shared" si="18"/>
        <v>0</v>
      </c>
      <c r="AF115" s="138" t="str">
        <f t="shared" si="19"/>
        <v>D</v>
      </c>
      <c r="AG115" s="139">
        <f t="shared" si="20"/>
        <v>3</v>
      </c>
      <c r="AH115" s="279">
        <v>1</v>
      </c>
      <c r="AI115" s="142"/>
    </row>
    <row r="116" spans="1:35" s="140" customFormat="1" ht="30" hidden="1" customHeight="1" x14ac:dyDescent="0.35">
      <c r="A116" s="150">
        <v>443</v>
      </c>
      <c r="B116" s="130" t="str">
        <f t="shared" si="13"/>
        <v>B</v>
      </c>
      <c r="C116" s="131">
        <f t="shared" si="14"/>
        <v>1</v>
      </c>
      <c r="D116" s="96"/>
      <c r="E116" s="132" t="str">
        <f t="shared" si="15"/>
        <v>Phase B</v>
      </c>
      <c r="F116" s="268" t="str">
        <f t="shared" si="16"/>
        <v>By fully understanding what each unit/Dept does as a core function(s)?</v>
      </c>
      <c r="G116" s="152"/>
      <c r="H116" s="152"/>
      <c r="I116" s="154"/>
      <c r="J116" s="152"/>
      <c r="K116" s="152"/>
      <c r="L116" s="152"/>
      <c r="M116" s="152"/>
      <c r="N116" s="134" t="str">
        <f>IFERROR(IF(VLOOKUP(A116,Weightings!A:Y,25,FALSE)=0,"",VLOOKUP(A116,Weightings!A:Y,25,FALSE)),"")</f>
        <v>x 3</v>
      </c>
      <c r="O116" s="134" t="str">
        <f>IFERROR(VLOOKUP(AH116,detail_maturity_score,3,FALSE)*VLOOKUP(A116,Weightings!A:Y,23,FALSE),"")</f>
        <v/>
      </c>
      <c r="P116" s="135"/>
      <c r="Q116" s="135"/>
      <c r="R116" s="131"/>
      <c r="S116" s="131"/>
      <c r="T116" s="131"/>
      <c r="U116" s="131"/>
      <c r="V116" s="131"/>
      <c r="W116" s="131"/>
      <c r="X116" s="131"/>
      <c r="Y116" s="131"/>
      <c r="Z116" s="136"/>
      <c r="AA116" s="131"/>
      <c r="AB116" s="131"/>
      <c r="AC116" s="137"/>
      <c r="AD116" s="138">
        <f t="shared" si="17"/>
        <v>0</v>
      </c>
      <c r="AE116" s="138">
        <f t="shared" si="18"/>
        <v>0</v>
      </c>
      <c r="AF116" s="138" t="str">
        <f t="shared" si="19"/>
        <v>D</v>
      </c>
      <c r="AG116" s="139">
        <f t="shared" si="20"/>
        <v>3</v>
      </c>
      <c r="AH116" s="279">
        <v>1</v>
      </c>
      <c r="AI116" s="142"/>
    </row>
    <row r="117" spans="1:35" s="140" customFormat="1" ht="30" hidden="1" customHeight="1" x14ac:dyDescent="0.35">
      <c r="A117" s="150">
        <v>444</v>
      </c>
      <c r="B117" s="130" t="str">
        <f t="shared" si="13"/>
        <v>B</v>
      </c>
      <c r="C117" s="131">
        <f t="shared" si="14"/>
        <v>1</v>
      </c>
      <c r="D117" s="96"/>
      <c r="E117" s="132" t="str">
        <f t="shared" si="15"/>
        <v>Phase B</v>
      </c>
      <c r="F117" s="265" t="str">
        <f t="shared" si="16"/>
        <v>By briefing senior executives of the functions capability?</v>
      </c>
      <c r="G117" s="152"/>
      <c r="H117" s="152"/>
      <c r="I117" s="154"/>
      <c r="J117" s="152"/>
      <c r="K117" s="152"/>
      <c r="L117" s="152"/>
      <c r="M117" s="152"/>
      <c r="N117" s="134" t="str">
        <f>IFERROR(IF(VLOOKUP(A117,Weightings!A:Y,25,FALSE)=0,"",VLOOKUP(A117,Weightings!A:Y,25,FALSE)),"")</f>
        <v>x 3</v>
      </c>
      <c r="O117" s="134" t="str">
        <f>IFERROR(VLOOKUP(AH117,detail_maturity_score,3,FALSE)*VLOOKUP(A117,Weightings!A:Y,23,FALSE),"")</f>
        <v/>
      </c>
      <c r="P117" s="135"/>
      <c r="Q117" s="135"/>
      <c r="R117" s="131"/>
      <c r="S117" s="131"/>
      <c r="T117" s="131"/>
      <c r="U117" s="131"/>
      <c r="V117" s="131"/>
      <c r="W117" s="131"/>
      <c r="X117" s="131"/>
      <c r="Y117" s="131"/>
      <c r="Z117" s="136"/>
      <c r="AA117" s="131"/>
      <c r="AB117" s="131"/>
      <c r="AC117" s="137"/>
      <c r="AD117" s="138">
        <f t="shared" si="17"/>
        <v>0</v>
      </c>
      <c r="AE117" s="138">
        <f t="shared" si="18"/>
        <v>0</v>
      </c>
      <c r="AF117" s="138" t="str">
        <f t="shared" si="19"/>
        <v>D</v>
      </c>
      <c r="AG117" s="139">
        <f t="shared" si="20"/>
        <v>3</v>
      </c>
      <c r="AH117" s="279">
        <v>1</v>
      </c>
      <c r="AI117" s="142"/>
    </row>
    <row r="118" spans="1:35" s="140" customFormat="1" ht="30" hidden="1" customHeight="1" x14ac:dyDescent="0.35">
      <c r="A118" s="150">
        <v>445</v>
      </c>
      <c r="B118" s="130" t="str">
        <f t="shared" si="13"/>
        <v>B</v>
      </c>
      <c r="C118" s="131">
        <f t="shared" si="14"/>
        <v>1</v>
      </c>
      <c r="D118" s="96"/>
      <c r="E118" s="132" t="str">
        <f t="shared" si="15"/>
        <v>Phase B</v>
      </c>
      <c r="F118" s="265" t="str">
        <f t="shared" si="16"/>
        <v>By setting up clear communication paths to each unit/dept?</v>
      </c>
      <c r="G118" s="152"/>
      <c r="H118" s="152"/>
      <c r="I118" s="154"/>
      <c r="J118" s="152"/>
      <c r="K118" s="152"/>
      <c r="L118" s="152"/>
      <c r="M118" s="152"/>
      <c r="N118" s="134" t="str">
        <f>IFERROR(IF(VLOOKUP(A118,Weightings!A:Y,25,FALSE)=0,"",VLOOKUP(A118,Weightings!A:Y,25,FALSE)),"")</f>
        <v>x 3</v>
      </c>
      <c r="O118" s="134" t="str">
        <f>IFERROR(VLOOKUP(AH118,detail_maturity_score,3,FALSE)*VLOOKUP(A118,Weightings!A:Y,23,FALSE),"")</f>
        <v/>
      </c>
      <c r="P118" s="135"/>
      <c r="Q118" s="135"/>
      <c r="R118" s="131"/>
      <c r="S118" s="131"/>
      <c r="T118" s="131"/>
      <c r="U118" s="131"/>
      <c r="V118" s="131"/>
      <c r="W118" s="131"/>
      <c r="X118" s="131"/>
      <c r="Y118" s="131"/>
      <c r="Z118" s="136"/>
      <c r="AA118" s="131"/>
      <c r="AB118" s="131"/>
      <c r="AC118" s="137"/>
      <c r="AD118" s="138">
        <f t="shared" si="17"/>
        <v>0</v>
      </c>
      <c r="AE118" s="138">
        <f t="shared" si="18"/>
        <v>0</v>
      </c>
      <c r="AF118" s="138" t="str">
        <f t="shared" si="19"/>
        <v>D</v>
      </c>
      <c r="AG118" s="139">
        <f t="shared" si="20"/>
        <v>3</v>
      </c>
      <c r="AH118" s="279">
        <v>1</v>
      </c>
      <c r="AI118" s="142"/>
    </row>
    <row r="119" spans="1:35" s="140" customFormat="1" ht="30" customHeight="1" x14ac:dyDescent="0.35">
      <c r="A119" s="150">
        <v>446</v>
      </c>
      <c r="B119" s="130" t="str">
        <f t="shared" si="13"/>
        <v>B.6</v>
      </c>
      <c r="C119" s="131">
        <f t="shared" si="14"/>
        <v>2</v>
      </c>
      <c r="D119" s="96"/>
      <c r="E119" s="155" t="str">
        <f t="shared" si="15"/>
        <v>Step 6</v>
      </c>
      <c r="F119" s="156" t="str">
        <f t="shared" si="16"/>
        <v>Purpose</v>
      </c>
      <c r="G119" s="224"/>
      <c r="H119" s="224"/>
      <c r="I119" s="224"/>
      <c r="J119" s="224"/>
      <c r="K119" s="224"/>
      <c r="L119" s="224"/>
      <c r="M119" s="224"/>
      <c r="N119" s="225" t="str">
        <f>IFERROR(IF(VLOOKUP(A119,Weightings!A:Y,25,FALSE)=0,"",VLOOKUP(A119,Weightings!A:Y,25,FALSE)),"")</f>
        <v/>
      </c>
      <c r="O119" s="225" t="str">
        <f>IFERROR(VLOOKUP(AH119,detail_maturity_score,3,FALSE)*VLOOKUP(A119,Weightings!A:Y,23,FALSE),"")</f>
        <v/>
      </c>
      <c r="P119" s="225"/>
      <c r="Q119" s="225"/>
      <c r="R119" s="225"/>
      <c r="S119" s="225"/>
      <c r="T119" s="225"/>
      <c r="U119" s="225"/>
      <c r="V119" s="225"/>
      <c r="W119" s="225"/>
      <c r="X119" s="225"/>
      <c r="Y119" s="225"/>
      <c r="Z119" s="225"/>
      <c r="AA119" s="225"/>
      <c r="AB119" s="225"/>
      <c r="AC119" s="137"/>
      <c r="AD119" s="138">
        <f t="shared" si="17"/>
        <v>0</v>
      </c>
      <c r="AE119" s="138">
        <f t="shared" si="18"/>
        <v>0</v>
      </c>
      <c r="AF119" s="138" t="str">
        <f t="shared" si="19"/>
        <v>D</v>
      </c>
      <c r="AG119" s="139">
        <f t="shared" si="20"/>
        <v>3</v>
      </c>
      <c r="AH119" s="279">
        <v>1</v>
      </c>
      <c r="AI119" s="142">
        <v>3</v>
      </c>
    </row>
    <row r="120" spans="1:35" s="140" customFormat="1" ht="45" customHeight="1" x14ac:dyDescent="0.35">
      <c r="A120" s="150">
        <v>447</v>
      </c>
      <c r="B120" s="130" t="str">
        <f t="shared" si="13"/>
        <v/>
      </c>
      <c r="C120" s="131">
        <f t="shared" si="14"/>
        <v>3</v>
      </c>
      <c r="D120" s="96"/>
      <c r="E120" s="132" t="str">
        <f t="shared" si="15"/>
        <v/>
      </c>
      <c r="F120" s="151" t="str">
        <f t="shared" si="16"/>
        <v>Identifying the purpose of function should include assessing whether it can help your organisation to meet requirements (e.g. identify weaknesses in your security controls; reduce the frequency and impact of security incidents; comply with legal and regulatory requirements); and realise potential benefits (e.g. IT cost reductions; technical and business improvements; greater awareness of security risks and controls)</v>
      </c>
      <c r="G120" s="152"/>
      <c r="H120" s="152"/>
      <c r="I120" s="154"/>
      <c r="J120" s="152"/>
      <c r="K120" s="152"/>
      <c r="L120" s="152"/>
      <c r="M120" s="152"/>
      <c r="N120" s="134" t="str">
        <f>IFERROR(IF(VLOOKUP(A120,Weightings!A:Y,25,FALSE)=0,"",VLOOKUP(A120,Weightings!A:Y,25,FALSE)),"")</f>
        <v/>
      </c>
      <c r="O120" s="134" t="str">
        <f>IFERROR(VLOOKUP(AH120,detail_maturity_score,3,FALSE)*VLOOKUP(A120,Weightings!A:Y,23,FALSE),"")</f>
        <v/>
      </c>
      <c r="P120" s="135"/>
      <c r="Q120" s="135"/>
      <c r="R120" s="131"/>
      <c r="S120" s="131"/>
      <c r="T120" s="131"/>
      <c r="U120" s="131"/>
      <c r="V120" s="131"/>
      <c r="W120" s="131"/>
      <c r="X120" s="131"/>
      <c r="Y120" s="131"/>
      <c r="Z120" s="136"/>
      <c r="AA120" s="131"/>
      <c r="AB120" s="131"/>
      <c r="AC120" s="137"/>
      <c r="AD120" s="138">
        <f t="shared" si="17"/>
        <v>0</v>
      </c>
      <c r="AE120" s="138">
        <f t="shared" si="18"/>
        <v>0</v>
      </c>
      <c r="AF120" s="138" t="str">
        <f t="shared" si="19"/>
        <v>D</v>
      </c>
      <c r="AG120" s="139">
        <f t="shared" si="20"/>
        <v>3</v>
      </c>
      <c r="AH120" s="279">
        <v>1</v>
      </c>
      <c r="AI120" s="142"/>
    </row>
    <row r="121" spans="1:35" s="140" customFormat="1" ht="30" customHeight="1" x14ac:dyDescent="0.35">
      <c r="A121" s="150">
        <v>448</v>
      </c>
      <c r="B121" s="130" t="str">
        <f t="shared" si="13"/>
        <v>B.6.01</v>
      </c>
      <c r="C121" s="131">
        <f t="shared" si="14"/>
        <v>5</v>
      </c>
      <c r="D121" s="96"/>
      <c r="E121" s="132" t="str">
        <f t="shared" si="15"/>
        <v>B.6.01</v>
      </c>
      <c r="F121" s="266" t="str">
        <f t="shared" si="16"/>
        <v>Have you defined the role of the function providing it with a clear mission, strategy, and objectives?</v>
      </c>
      <c r="G121" s="152"/>
      <c r="H121" s="152"/>
      <c r="I121" s="154"/>
      <c r="J121" s="152"/>
      <c r="K121" s="152"/>
      <c r="L121" s="152"/>
      <c r="M121" s="152"/>
      <c r="N121" s="134" t="str">
        <f>IFERROR(IF(VLOOKUP(A121,Weightings!A:Y,25,FALSE)=0,"",VLOOKUP(A121,Weightings!A:Y,25,FALSE)),"")</f>
        <v>x 1</v>
      </c>
      <c r="O121" s="134" t="str">
        <f>IFERROR(VLOOKUP(AH121,detail_maturity_score,3,FALSE)*VLOOKUP(A121,Weightings!A:Y,23,FALSE),"")</f>
        <v/>
      </c>
      <c r="P121" s="135"/>
      <c r="Q121" s="135"/>
      <c r="R121" s="131"/>
      <c r="S121" s="131"/>
      <c r="T121" s="131"/>
      <c r="U121" s="131"/>
      <c r="V121" s="131"/>
      <c r="W121" s="131"/>
      <c r="X121" s="131"/>
      <c r="Y121" s="131"/>
      <c r="Z121" s="136"/>
      <c r="AA121" s="131"/>
      <c r="AB121" s="131"/>
      <c r="AC121" s="137"/>
      <c r="AD121" s="138">
        <f t="shared" si="17"/>
        <v>0</v>
      </c>
      <c r="AE121" s="138">
        <f t="shared" si="18"/>
        <v>0</v>
      </c>
      <c r="AF121" s="138" t="str">
        <f t="shared" si="19"/>
        <v>D</v>
      </c>
      <c r="AG121" s="139">
        <f t="shared" si="20"/>
        <v>3</v>
      </c>
      <c r="AH121" s="279">
        <v>1</v>
      </c>
      <c r="AI121" s="142"/>
    </row>
    <row r="122" spans="1:35" s="140" customFormat="1" ht="30" hidden="1" customHeight="1" x14ac:dyDescent="0.35">
      <c r="A122" s="150">
        <v>449</v>
      </c>
      <c r="B122" s="130" t="str">
        <f t="shared" si="13"/>
        <v>B.6</v>
      </c>
      <c r="C122" s="131">
        <f t="shared" si="14"/>
        <v>2</v>
      </c>
      <c r="D122" s="96"/>
      <c r="E122" s="132" t="str">
        <f t="shared" si="15"/>
        <v>Step 6</v>
      </c>
      <c r="F122" s="267" t="str">
        <f t="shared" si="16"/>
        <v xml:space="preserve">When you defined the purpose of your function, do you assess whether it can help your organisation to: </v>
      </c>
      <c r="G122" s="152"/>
      <c r="H122" s="152"/>
      <c r="I122" s="154"/>
      <c r="J122" s="152"/>
      <c r="K122" s="152"/>
      <c r="L122" s="152"/>
      <c r="M122" s="152"/>
      <c r="N122" s="134" t="str">
        <f>IFERROR(IF(VLOOKUP(A122,Weightings!A:Y,25,FALSE)=0,"",VLOOKUP(A122,Weightings!A:Y,25,FALSE)),"")</f>
        <v/>
      </c>
      <c r="O122" s="134" t="str">
        <f>IFERROR(VLOOKUP(AH122,detail_maturity_score,3,FALSE)*VLOOKUP(A122,Weightings!A:Y,23,FALSE),"")</f>
        <v/>
      </c>
      <c r="P122" s="135"/>
      <c r="Q122" s="135"/>
      <c r="R122" s="131"/>
      <c r="S122" s="131"/>
      <c r="T122" s="131"/>
      <c r="U122" s="131"/>
      <c r="V122" s="131"/>
      <c r="W122" s="131"/>
      <c r="X122" s="131"/>
      <c r="Y122" s="131"/>
      <c r="Z122" s="136"/>
      <c r="AA122" s="131"/>
      <c r="AB122" s="131"/>
      <c r="AC122" s="137"/>
      <c r="AD122" s="138">
        <f t="shared" si="17"/>
        <v>0</v>
      </c>
      <c r="AE122" s="138">
        <f t="shared" si="18"/>
        <v>0</v>
      </c>
      <c r="AF122" s="138" t="str">
        <f t="shared" si="19"/>
        <v>D</v>
      </c>
      <c r="AG122" s="139">
        <f t="shared" si="20"/>
        <v>3</v>
      </c>
      <c r="AH122" s="279">
        <v>1</v>
      </c>
      <c r="AI122" s="142"/>
    </row>
    <row r="123" spans="1:35" s="140" customFormat="1" ht="30" customHeight="1" x14ac:dyDescent="0.35">
      <c r="A123" s="150">
        <v>450</v>
      </c>
      <c r="B123" s="130" t="str">
        <f t="shared" si="13"/>
        <v>B.6.02</v>
      </c>
      <c r="C123" s="131">
        <f t="shared" si="14"/>
        <v>5</v>
      </c>
      <c r="D123" s="96"/>
      <c r="E123" s="132" t="str">
        <f t="shared" si="15"/>
        <v>B.6.02</v>
      </c>
      <c r="F123" s="266" t="str">
        <f t="shared" si="16"/>
        <v xml:space="preserve">Are KPIs applied to each of the CTI functions objectives? </v>
      </c>
      <c r="G123" s="152"/>
      <c r="H123" s="152"/>
      <c r="I123" s="154"/>
      <c r="J123" s="152"/>
      <c r="K123" s="152"/>
      <c r="L123" s="152"/>
      <c r="M123" s="152"/>
      <c r="N123" s="134" t="str">
        <f>IFERROR(IF(VLOOKUP(A123,Weightings!A:Y,25,FALSE)=0,"",VLOOKUP(A123,Weightings!A:Y,25,FALSE)),"")</f>
        <v>x 1</v>
      </c>
      <c r="O123" s="134" t="str">
        <f>IFERROR(VLOOKUP(AH123,detail_maturity_score,3,FALSE)*VLOOKUP(A123,Weightings!A:Y,23,FALSE),"")</f>
        <v/>
      </c>
      <c r="P123" s="135"/>
      <c r="Q123" s="135"/>
      <c r="R123" s="131"/>
      <c r="S123" s="131"/>
      <c r="T123" s="131"/>
      <c r="U123" s="131"/>
      <c r="V123" s="131"/>
      <c r="W123" s="131"/>
      <c r="X123" s="131"/>
      <c r="Y123" s="131"/>
      <c r="Z123" s="136"/>
      <c r="AA123" s="131"/>
      <c r="AB123" s="131"/>
      <c r="AC123" s="137"/>
      <c r="AD123" s="138">
        <f t="shared" si="17"/>
        <v>0</v>
      </c>
      <c r="AE123" s="138">
        <f t="shared" si="18"/>
        <v>0</v>
      </c>
      <c r="AF123" s="138" t="str">
        <f t="shared" si="19"/>
        <v>D</v>
      </c>
      <c r="AG123" s="139">
        <f t="shared" si="20"/>
        <v>3</v>
      </c>
      <c r="AH123" s="279">
        <v>1</v>
      </c>
      <c r="AI123" s="142"/>
    </row>
    <row r="124" spans="1:35" s="140" customFormat="1" ht="30" customHeight="1" x14ac:dyDescent="0.35">
      <c r="A124" s="150">
        <v>451</v>
      </c>
      <c r="B124" s="130" t="str">
        <f t="shared" si="13"/>
        <v>B.6.03</v>
      </c>
      <c r="C124" s="131">
        <f t="shared" si="14"/>
        <v>5</v>
      </c>
      <c r="D124" s="96"/>
      <c r="E124" s="132" t="str">
        <f t="shared" si="15"/>
        <v>B.6.03</v>
      </c>
      <c r="F124" s="266" t="str">
        <f t="shared" si="16"/>
        <v>Has the mission and objectives been aligned to requirements such as Legal, Regulatory, Contractual, Business Operations and overall Security?</v>
      </c>
      <c r="G124" s="152"/>
      <c r="H124" s="152"/>
      <c r="I124" s="154"/>
      <c r="J124" s="152"/>
      <c r="K124" s="152"/>
      <c r="L124" s="152"/>
      <c r="M124" s="152"/>
      <c r="N124" s="134" t="str">
        <f>IFERROR(IF(VLOOKUP(A124,Weightings!A:Y,25,FALSE)=0,"",VLOOKUP(A124,Weightings!A:Y,25,FALSE)),"")</f>
        <v>x 1</v>
      </c>
      <c r="O124" s="134" t="str">
        <f>IFERROR(VLOOKUP(AH124,detail_maturity_score,3,FALSE)*VLOOKUP(A124,Weightings!A:Y,23,FALSE),"")</f>
        <v/>
      </c>
      <c r="P124" s="135"/>
      <c r="Q124" s="135"/>
      <c r="R124" s="131"/>
      <c r="S124" s="131"/>
      <c r="T124" s="131"/>
      <c r="U124" s="131"/>
      <c r="V124" s="131"/>
      <c r="W124" s="131"/>
      <c r="X124" s="131"/>
      <c r="Y124" s="131"/>
      <c r="Z124" s="136"/>
      <c r="AA124" s="131"/>
      <c r="AB124" s="131"/>
      <c r="AC124" s="137"/>
      <c r="AD124" s="138">
        <f t="shared" si="17"/>
        <v>0</v>
      </c>
      <c r="AE124" s="138">
        <f t="shared" si="18"/>
        <v>0</v>
      </c>
      <c r="AF124" s="138" t="str">
        <f t="shared" si="19"/>
        <v>D</v>
      </c>
      <c r="AG124" s="139">
        <f t="shared" si="20"/>
        <v>3</v>
      </c>
      <c r="AH124" s="279">
        <v>1</v>
      </c>
      <c r="AI124" s="142"/>
    </row>
    <row r="125" spans="1:35" s="140" customFormat="1" ht="30" customHeight="1" x14ac:dyDescent="0.35">
      <c r="A125" s="150">
        <v>452</v>
      </c>
      <c r="B125" s="130" t="str">
        <f t="shared" si="13"/>
        <v>B.6.04</v>
      </c>
      <c r="C125" s="131">
        <f t="shared" si="14"/>
        <v>5</v>
      </c>
      <c r="D125" s="96"/>
      <c r="E125" s="132" t="str">
        <f t="shared" si="15"/>
        <v>B.6.04</v>
      </c>
      <c r="F125" s="266" t="str">
        <f t="shared" si="16"/>
        <v xml:space="preserve">Have limitation of intelligence and the intelligence function been identified with mitigations identified and addressed? </v>
      </c>
      <c r="G125" s="152"/>
      <c r="H125" s="152"/>
      <c r="I125" s="154"/>
      <c r="J125" s="152"/>
      <c r="K125" s="152"/>
      <c r="L125" s="152"/>
      <c r="M125" s="152"/>
      <c r="N125" s="134" t="str">
        <f>IFERROR(IF(VLOOKUP(A125,Weightings!A:Y,25,FALSE)=0,"",VLOOKUP(A125,Weightings!A:Y,25,FALSE)),"")</f>
        <v>x 1</v>
      </c>
      <c r="O125" s="134" t="str">
        <f>IFERROR(VLOOKUP(AH125,detail_maturity_score,3,FALSE)*VLOOKUP(A125,Weightings!A:Y,23,FALSE),"")</f>
        <v/>
      </c>
      <c r="P125" s="135"/>
      <c r="Q125" s="135"/>
      <c r="R125" s="131"/>
      <c r="S125" s="131"/>
      <c r="T125" s="131"/>
      <c r="U125" s="131"/>
      <c r="V125" s="131"/>
      <c r="W125" s="131"/>
      <c r="X125" s="131"/>
      <c r="Y125" s="131"/>
      <c r="Z125" s="136"/>
      <c r="AA125" s="131"/>
      <c r="AB125" s="131"/>
      <c r="AC125" s="137"/>
      <c r="AD125" s="138">
        <f t="shared" si="17"/>
        <v>0</v>
      </c>
      <c r="AE125" s="138">
        <f t="shared" si="18"/>
        <v>0</v>
      </c>
      <c r="AF125" s="138" t="str">
        <f t="shared" si="19"/>
        <v>D</v>
      </c>
      <c r="AG125" s="139">
        <f t="shared" si="20"/>
        <v>3</v>
      </c>
      <c r="AH125" s="279">
        <v>1</v>
      </c>
      <c r="AI125" s="142"/>
    </row>
    <row r="126" spans="1:35" s="140" customFormat="1" ht="30" customHeight="1" x14ac:dyDescent="0.35">
      <c r="A126" s="150">
        <v>453</v>
      </c>
      <c r="B126" s="130" t="str">
        <f t="shared" si="13"/>
        <v>B.6.05</v>
      </c>
      <c r="C126" s="131">
        <f t="shared" si="14"/>
        <v>5</v>
      </c>
      <c r="D126" s="96"/>
      <c r="E126" s="132" t="str">
        <f t="shared" si="15"/>
        <v>B.6.05</v>
      </c>
      <c r="F126" s="266" t="str">
        <f t="shared" si="16"/>
        <v>Does the function support a wide selection of customers including but not limited to, Intrusion Analysis, Incident Response, Testing/Red Teaming, DevSecOps, Architecture, Physical Security, Fraud, Vendor selection, business intelligence etc?</v>
      </c>
      <c r="G126" s="152"/>
      <c r="H126" s="152"/>
      <c r="I126" s="154"/>
      <c r="J126" s="152"/>
      <c r="K126" s="152"/>
      <c r="L126" s="152"/>
      <c r="M126" s="152"/>
      <c r="N126" s="134" t="str">
        <f>IFERROR(IF(VLOOKUP(A126,Weightings!A:Y,25,FALSE)=0,"",VLOOKUP(A126,Weightings!A:Y,25,FALSE)),"")</f>
        <v>x 1</v>
      </c>
      <c r="O126" s="134" t="str">
        <f>IFERROR(VLOOKUP(AH126,detail_maturity_score,3,FALSE)*VLOOKUP(A126,Weightings!A:Y,23,FALSE),"")</f>
        <v/>
      </c>
      <c r="P126" s="135"/>
      <c r="Q126" s="135"/>
      <c r="R126" s="131"/>
      <c r="S126" s="131"/>
      <c r="T126" s="131"/>
      <c r="U126" s="131"/>
      <c r="V126" s="131"/>
      <c r="W126" s="131"/>
      <c r="X126" s="131"/>
      <c r="Y126" s="131"/>
      <c r="Z126" s="136"/>
      <c r="AA126" s="131"/>
      <c r="AB126" s="131"/>
      <c r="AC126" s="137"/>
      <c r="AD126" s="138">
        <f t="shared" si="17"/>
        <v>0</v>
      </c>
      <c r="AE126" s="138">
        <f t="shared" si="18"/>
        <v>0</v>
      </c>
      <c r="AF126" s="138" t="str">
        <f t="shared" si="19"/>
        <v>D</v>
      </c>
      <c r="AG126" s="139">
        <f t="shared" si="20"/>
        <v>3</v>
      </c>
      <c r="AH126" s="279">
        <v>1</v>
      </c>
      <c r="AI126" s="142"/>
    </row>
    <row r="127" spans="1:35" s="140" customFormat="1" ht="30" hidden="1" customHeight="1" x14ac:dyDescent="0.35">
      <c r="A127" s="150">
        <v>454</v>
      </c>
      <c r="B127" s="130" t="str">
        <f t="shared" si="13"/>
        <v>B.6</v>
      </c>
      <c r="C127" s="131">
        <f t="shared" si="14"/>
        <v>2</v>
      </c>
      <c r="D127" s="96"/>
      <c r="E127" s="132" t="str">
        <f t="shared" si="15"/>
        <v>Step 6</v>
      </c>
      <c r="F127" s="268" t="str">
        <f t="shared" si="16"/>
        <v xml:space="preserve">Provide assurance to third parties that business applications can be trusted and that customer data is adequately protected?  </v>
      </c>
      <c r="G127" s="152"/>
      <c r="H127" s="152"/>
      <c r="I127" s="154"/>
      <c r="J127" s="152"/>
      <c r="K127" s="152"/>
      <c r="L127" s="152"/>
      <c r="M127" s="152"/>
      <c r="N127" s="134" t="str">
        <f>IFERROR(IF(VLOOKUP(A127,Weightings!A:Y,25,FALSE)=0,"",VLOOKUP(A127,Weightings!A:Y,25,FALSE)),"")</f>
        <v>x 3</v>
      </c>
      <c r="O127" s="134" t="str">
        <f>IFERROR(VLOOKUP(AH127,detail_maturity_score,3,FALSE)*VLOOKUP(A127,Weightings!A:Y,23,FALSE),"")</f>
        <v/>
      </c>
      <c r="P127" s="135"/>
      <c r="Q127" s="135"/>
      <c r="R127" s="131"/>
      <c r="S127" s="131"/>
      <c r="T127" s="131"/>
      <c r="U127" s="131"/>
      <c r="V127" s="131"/>
      <c r="W127" s="131"/>
      <c r="X127" s="131"/>
      <c r="Y127" s="131"/>
      <c r="Z127" s="136"/>
      <c r="AA127" s="131"/>
      <c r="AB127" s="131"/>
      <c r="AC127" s="137"/>
      <c r="AD127" s="138">
        <f t="shared" si="17"/>
        <v>0</v>
      </c>
      <c r="AE127" s="138">
        <f t="shared" si="18"/>
        <v>0</v>
      </c>
      <c r="AF127" s="138" t="str">
        <f t="shared" si="19"/>
        <v>D</v>
      </c>
      <c r="AG127" s="139">
        <f t="shared" si="20"/>
        <v>3</v>
      </c>
      <c r="AH127" s="279">
        <v>1</v>
      </c>
      <c r="AI127" s="142"/>
    </row>
    <row r="128" spans="1:35" s="140" customFormat="1" ht="30" hidden="1" customHeight="1" x14ac:dyDescent="0.35">
      <c r="A128" s="150">
        <v>455</v>
      </c>
      <c r="B128" s="130" t="str">
        <f t="shared" si="13"/>
        <v>B.6</v>
      </c>
      <c r="C128" s="131">
        <f t="shared" si="14"/>
        <v>2</v>
      </c>
      <c r="D128" s="96"/>
      <c r="E128" s="132" t="str">
        <f t="shared" si="15"/>
        <v>Step 6</v>
      </c>
      <c r="F128" s="268" t="str">
        <f t="shared" si="16"/>
        <v>Limit liabilities if things go wrong, or if there is a court case (i.e. take 'reasonable' precautions)?</v>
      </c>
      <c r="G128" s="152"/>
      <c r="H128" s="152"/>
      <c r="I128" s="154"/>
      <c r="J128" s="152"/>
      <c r="K128" s="152"/>
      <c r="L128" s="152"/>
      <c r="M128" s="152"/>
      <c r="N128" s="134" t="str">
        <f>IFERROR(IF(VLOOKUP(A128,Weightings!A:Y,25,FALSE)=0,"",VLOOKUP(A128,Weightings!A:Y,25,FALSE)),"")</f>
        <v>x 3</v>
      </c>
      <c r="O128" s="134" t="str">
        <f>IFERROR(VLOOKUP(AH128,detail_maturity_score,3,FALSE)*VLOOKUP(A128,Weightings!A:Y,23,FALSE),"")</f>
        <v/>
      </c>
      <c r="P128" s="135"/>
      <c r="Q128" s="135"/>
      <c r="R128" s="131"/>
      <c r="S128" s="131"/>
      <c r="T128" s="131"/>
      <c r="U128" s="131"/>
      <c r="V128" s="131"/>
      <c r="W128" s="131"/>
      <c r="X128" s="131"/>
      <c r="Y128" s="131"/>
      <c r="Z128" s="136"/>
      <c r="AA128" s="131"/>
      <c r="AB128" s="131"/>
      <c r="AC128" s="137"/>
      <c r="AD128" s="138">
        <f t="shared" si="17"/>
        <v>0</v>
      </c>
      <c r="AE128" s="138">
        <f t="shared" si="18"/>
        <v>0</v>
      </c>
      <c r="AF128" s="138" t="str">
        <f t="shared" si="19"/>
        <v>D</v>
      </c>
      <c r="AG128" s="139">
        <f t="shared" si="20"/>
        <v>3</v>
      </c>
      <c r="AH128" s="279">
        <v>1</v>
      </c>
      <c r="AI128" s="142"/>
    </row>
    <row r="129" spans="1:35" s="140" customFormat="1" ht="30" hidden="1" customHeight="1" x14ac:dyDescent="0.35">
      <c r="A129" s="150">
        <v>456</v>
      </c>
      <c r="B129" s="130" t="str">
        <f t="shared" si="13"/>
        <v>B.6</v>
      </c>
      <c r="C129" s="131">
        <f t="shared" si="14"/>
        <v>2</v>
      </c>
      <c r="D129" s="96"/>
      <c r="E129" s="132" t="str">
        <f t="shared" si="15"/>
        <v>Step 6</v>
      </c>
      <c r="F129" s="265" t="str">
        <f t="shared" si="16"/>
        <v>Better understand threats and risks to the organisation?</v>
      </c>
      <c r="G129" s="152"/>
      <c r="H129" s="152"/>
      <c r="I129" s="154"/>
      <c r="J129" s="152"/>
      <c r="K129" s="152"/>
      <c r="L129" s="152"/>
      <c r="M129" s="152"/>
      <c r="N129" s="134" t="str">
        <f>IFERROR(IF(VLOOKUP(A129,Weightings!A:Y,25,FALSE)=0,"",VLOOKUP(A129,Weightings!A:Y,25,FALSE)),"")</f>
        <v>x 3</v>
      </c>
      <c r="O129" s="134" t="str">
        <f>IFERROR(VLOOKUP(AH129,detail_maturity_score,3,FALSE)*VLOOKUP(A129,Weightings!A:Y,23,FALSE),"")</f>
        <v/>
      </c>
      <c r="P129" s="135"/>
      <c r="Q129" s="135"/>
      <c r="R129" s="131"/>
      <c r="S129" s="131"/>
      <c r="T129" s="131"/>
      <c r="U129" s="131"/>
      <c r="V129" s="131"/>
      <c r="W129" s="131"/>
      <c r="X129" s="131"/>
      <c r="Y129" s="131"/>
      <c r="Z129" s="136"/>
      <c r="AA129" s="131"/>
      <c r="AB129" s="131"/>
      <c r="AC129" s="137"/>
      <c r="AD129" s="138">
        <f t="shared" si="17"/>
        <v>0</v>
      </c>
      <c r="AE129" s="138">
        <f t="shared" si="18"/>
        <v>0</v>
      </c>
      <c r="AF129" s="138" t="str">
        <f t="shared" si="19"/>
        <v>D</v>
      </c>
      <c r="AG129" s="139">
        <f t="shared" si="20"/>
        <v>3</v>
      </c>
      <c r="AH129" s="279">
        <v>1</v>
      </c>
      <c r="AI129" s="142"/>
    </row>
    <row r="130" spans="1:35" s="140" customFormat="1" ht="30" hidden="1" customHeight="1" x14ac:dyDescent="0.35">
      <c r="A130" s="150">
        <v>457</v>
      </c>
      <c r="B130" s="130" t="str">
        <f t="shared" si="13"/>
        <v>B.6</v>
      </c>
      <c r="C130" s="131">
        <f t="shared" si="14"/>
        <v>2</v>
      </c>
      <c r="D130" s="96"/>
      <c r="E130" s="132" t="str">
        <f t="shared" si="15"/>
        <v>Step 6</v>
      </c>
      <c r="F130" s="265" t="str">
        <f t="shared" si="16"/>
        <v>Provide insights into remediation priorities based on threat?</v>
      </c>
      <c r="G130" s="152"/>
      <c r="H130" s="152"/>
      <c r="I130" s="154"/>
      <c r="J130" s="152"/>
      <c r="K130" s="152"/>
      <c r="L130" s="152"/>
      <c r="M130" s="152"/>
      <c r="N130" s="134" t="str">
        <f>IFERROR(IF(VLOOKUP(A130,Weightings!A:Y,25,FALSE)=0,"",VLOOKUP(A130,Weightings!A:Y,25,FALSE)),"")</f>
        <v>x 3</v>
      </c>
      <c r="O130" s="134" t="str">
        <f>IFERROR(VLOOKUP(AH130,detail_maturity_score,3,FALSE)*VLOOKUP(A130,Weightings!A:Y,23,FALSE),"")</f>
        <v/>
      </c>
      <c r="P130" s="135"/>
      <c r="Q130" s="135"/>
      <c r="R130" s="131"/>
      <c r="S130" s="131"/>
      <c r="T130" s="131"/>
      <c r="U130" s="131"/>
      <c r="V130" s="131"/>
      <c r="W130" s="131"/>
      <c r="X130" s="131"/>
      <c r="Y130" s="131"/>
      <c r="Z130" s="136"/>
      <c r="AA130" s="131"/>
      <c r="AB130" s="131"/>
      <c r="AC130" s="137"/>
      <c r="AD130" s="138">
        <f t="shared" si="17"/>
        <v>0</v>
      </c>
      <c r="AE130" s="138">
        <f t="shared" si="18"/>
        <v>0</v>
      </c>
      <c r="AF130" s="138" t="str">
        <f t="shared" si="19"/>
        <v>D</v>
      </c>
      <c r="AG130" s="139">
        <f t="shared" si="20"/>
        <v>3</v>
      </c>
      <c r="AH130" s="279">
        <v>1</v>
      </c>
      <c r="AI130" s="142"/>
    </row>
    <row r="131" spans="1:35" s="140" customFormat="1" ht="30" hidden="1" customHeight="1" x14ac:dyDescent="0.35">
      <c r="A131" s="150">
        <v>458</v>
      </c>
      <c r="B131" s="130" t="str">
        <f t="shared" si="13"/>
        <v>B.6</v>
      </c>
      <c r="C131" s="131">
        <f t="shared" si="14"/>
        <v>2</v>
      </c>
      <c r="D131" s="96"/>
      <c r="E131" s="132" t="str">
        <f t="shared" si="15"/>
        <v>Step 6</v>
      </c>
      <c r="F131" s="268" t="str">
        <f t="shared" si="16"/>
        <v>Determine most realistic attack paths for red team testing? (i.e. Red Teaming)</v>
      </c>
      <c r="G131" s="152"/>
      <c r="H131" s="152"/>
      <c r="I131" s="154"/>
      <c r="J131" s="152"/>
      <c r="K131" s="152"/>
      <c r="L131" s="152"/>
      <c r="M131" s="152"/>
      <c r="N131" s="134" t="str">
        <f>IFERROR(IF(VLOOKUP(A131,Weightings!A:Y,25,FALSE)=0,"",VLOOKUP(A131,Weightings!A:Y,25,FALSE)),"")</f>
        <v>x 3</v>
      </c>
      <c r="O131" s="134" t="str">
        <f>IFERROR(VLOOKUP(AH131,detail_maturity_score,3,FALSE)*VLOOKUP(A131,Weightings!A:Y,23,FALSE),"")</f>
        <v/>
      </c>
      <c r="P131" s="135"/>
      <c r="Q131" s="135"/>
      <c r="R131" s="131"/>
      <c r="S131" s="131"/>
      <c r="T131" s="131"/>
      <c r="U131" s="131"/>
      <c r="V131" s="131"/>
      <c r="W131" s="131"/>
      <c r="X131" s="131"/>
      <c r="Y131" s="131"/>
      <c r="Z131" s="136"/>
      <c r="AA131" s="131"/>
      <c r="AB131" s="131"/>
      <c r="AC131" s="137"/>
      <c r="AD131" s="138">
        <f t="shared" si="17"/>
        <v>0</v>
      </c>
      <c r="AE131" s="138">
        <f t="shared" si="18"/>
        <v>0</v>
      </c>
      <c r="AF131" s="138" t="str">
        <f t="shared" si="19"/>
        <v>D</v>
      </c>
      <c r="AG131" s="139">
        <f t="shared" si="20"/>
        <v>3</v>
      </c>
      <c r="AH131" s="279">
        <v>1</v>
      </c>
      <c r="AI131" s="142"/>
    </row>
    <row r="132" spans="1:35" s="140" customFormat="1" ht="30" hidden="1" customHeight="1" x14ac:dyDescent="0.35">
      <c r="A132" s="150">
        <v>459</v>
      </c>
      <c r="B132" s="130" t="str">
        <f t="shared" si="13"/>
        <v>B.6</v>
      </c>
      <c r="C132" s="131">
        <f t="shared" si="14"/>
        <v>2</v>
      </c>
      <c r="D132" s="96"/>
      <c r="E132" s="132" t="str">
        <f t="shared" si="15"/>
        <v>Step 6</v>
      </c>
      <c r="F132" s="268" t="str">
        <f t="shared" si="16"/>
        <v xml:space="preserve">Are the CTI's strategic requirements subject to annual internal review, or when the organisations risk profile changes significantly? </v>
      </c>
      <c r="G132" s="152"/>
      <c r="H132" s="152"/>
      <c r="I132" s="154"/>
      <c r="J132" s="152"/>
      <c r="K132" s="152"/>
      <c r="L132" s="152"/>
      <c r="M132" s="152"/>
      <c r="N132" s="134" t="str">
        <f>IFERROR(IF(VLOOKUP(A132,Weightings!A:Y,25,FALSE)=0,"",VLOOKUP(A132,Weightings!A:Y,25,FALSE)),"")</f>
        <v>x 3</v>
      </c>
      <c r="O132" s="134" t="str">
        <f>IFERROR(VLOOKUP(AH132,detail_maturity_score,3,FALSE)*VLOOKUP(A132,Weightings!A:Y,23,FALSE),"")</f>
        <v/>
      </c>
      <c r="P132" s="135"/>
      <c r="Q132" s="135"/>
      <c r="R132" s="131"/>
      <c r="S132" s="131"/>
      <c r="T132" s="131"/>
      <c r="U132" s="131"/>
      <c r="V132" s="131"/>
      <c r="W132" s="131"/>
      <c r="X132" s="131"/>
      <c r="Y132" s="131"/>
      <c r="Z132" s="136"/>
      <c r="AA132" s="131"/>
      <c r="AB132" s="131"/>
      <c r="AC132" s="137"/>
      <c r="AD132" s="138">
        <f t="shared" si="17"/>
        <v>0</v>
      </c>
      <c r="AE132" s="138">
        <f t="shared" si="18"/>
        <v>0</v>
      </c>
      <c r="AF132" s="138" t="str">
        <f t="shared" si="19"/>
        <v>D</v>
      </c>
      <c r="AG132" s="139">
        <f t="shared" si="20"/>
        <v>3</v>
      </c>
      <c r="AH132" s="279">
        <v>1</v>
      </c>
      <c r="AI132" s="142"/>
    </row>
    <row r="133" spans="1:35" s="140" customFormat="1" ht="30" hidden="1" customHeight="1" x14ac:dyDescent="0.35">
      <c r="A133" s="150">
        <v>460</v>
      </c>
      <c r="B133" s="130" t="str">
        <f t="shared" si="13"/>
        <v>B.6</v>
      </c>
      <c r="C133" s="131">
        <f t="shared" si="14"/>
        <v>2</v>
      </c>
      <c r="D133" s="96"/>
      <c r="E133" s="132" t="str">
        <f t="shared" si="15"/>
        <v>Step 6</v>
      </c>
      <c r="F133" s="267" t="str">
        <f t="shared" si="16"/>
        <v>Do you determine what a CTI function will help you achieve (i.e. the benefits)?</v>
      </c>
      <c r="G133" s="152"/>
      <c r="H133" s="152"/>
      <c r="I133" s="154"/>
      <c r="J133" s="152"/>
      <c r="K133" s="152"/>
      <c r="L133" s="152"/>
      <c r="M133" s="152"/>
      <c r="N133" s="134" t="str">
        <f>IFERROR(IF(VLOOKUP(A133,Weightings!A:Y,25,FALSE)=0,"",VLOOKUP(A133,Weightings!A:Y,25,FALSE)),"")</f>
        <v>x 3</v>
      </c>
      <c r="O133" s="134" t="str">
        <f>IFERROR(VLOOKUP(AH133,detail_maturity_score,3,FALSE)*VLOOKUP(A133,Weightings!A:Y,23,FALSE),"")</f>
        <v/>
      </c>
      <c r="P133" s="135"/>
      <c r="Q133" s="135"/>
      <c r="R133" s="131"/>
      <c r="S133" s="131"/>
      <c r="T133" s="131"/>
      <c r="U133" s="131"/>
      <c r="V133" s="131"/>
      <c r="W133" s="131"/>
      <c r="X133" s="131"/>
      <c r="Y133" s="131"/>
      <c r="Z133" s="136"/>
      <c r="AA133" s="131"/>
      <c r="AB133" s="131"/>
      <c r="AC133" s="137"/>
      <c r="AD133" s="138">
        <f t="shared" si="17"/>
        <v>0</v>
      </c>
      <c r="AE133" s="138">
        <f t="shared" si="18"/>
        <v>0</v>
      </c>
      <c r="AF133" s="138" t="str">
        <f t="shared" si="19"/>
        <v>D</v>
      </c>
      <c r="AG133" s="139">
        <f t="shared" si="20"/>
        <v>3</v>
      </c>
      <c r="AH133" s="279">
        <v>1</v>
      </c>
      <c r="AI133" s="142"/>
    </row>
    <row r="134" spans="1:35" s="140" customFormat="1" ht="30" hidden="1" customHeight="1" x14ac:dyDescent="0.35">
      <c r="A134" s="150">
        <v>461</v>
      </c>
      <c r="B134" s="130" t="str">
        <f t="shared" si="13"/>
        <v>B.6</v>
      </c>
      <c r="C134" s="131">
        <f t="shared" si="14"/>
        <v>2</v>
      </c>
      <c r="D134" s="96"/>
      <c r="E134" s="132" t="str">
        <f t="shared" si="15"/>
        <v>Step 6</v>
      </c>
      <c r="F134" s="267" t="str">
        <f t="shared" si="16"/>
        <v>When evaluating the potential benefits of an effective capability, do you consider:</v>
      </c>
      <c r="G134" s="152"/>
      <c r="H134" s="152"/>
      <c r="I134" s="154"/>
      <c r="J134" s="152"/>
      <c r="K134" s="152"/>
      <c r="L134" s="152"/>
      <c r="M134" s="152"/>
      <c r="N134" s="134" t="str">
        <f>IFERROR(IF(VLOOKUP(A134,Weightings!A:Y,25,FALSE)=0,"",VLOOKUP(A134,Weightings!A:Y,25,FALSE)),"")</f>
        <v/>
      </c>
      <c r="O134" s="134" t="str">
        <f>IFERROR(VLOOKUP(AH134,detail_maturity_score,3,FALSE)*VLOOKUP(A134,Weightings!A:Y,23,FALSE),"")</f>
        <v/>
      </c>
      <c r="P134" s="135"/>
      <c r="Q134" s="135"/>
      <c r="R134" s="131"/>
      <c r="S134" s="131"/>
      <c r="T134" s="131"/>
      <c r="U134" s="131"/>
      <c r="V134" s="131"/>
      <c r="W134" s="131"/>
      <c r="X134" s="131"/>
      <c r="Y134" s="131"/>
      <c r="Z134" s="136"/>
      <c r="AA134" s="131"/>
      <c r="AB134" s="131"/>
      <c r="AC134" s="137"/>
      <c r="AD134" s="138">
        <f t="shared" si="17"/>
        <v>0</v>
      </c>
      <c r="AE134" s="138">
        <f t="shared" si="18"/>
        <v>0</v>
      </c>
      <c r="AF134" s="138" t="str">
        <f t="shared" si="19"/>
        <v>D</v>
      </c>
      <c r="AG134" s="139">
        <f t="shared" si="20"/>
        <v>3</v>
      </c>
      <c r="AH134" s="279">
        <v>1</v>
      </c>
      <c r="AI134" s="142"/>
    </row>
    <row r="135" spans="1:35" s="140" customFormat="1" ht="30" hidden="1" customHeight="1" x14ac:dyDescent="0.35">
      <c r="A135" s="150">
        <v>462</v>
      </c>
      <c r="B135" s="130" t="str">
        <f t="shared" si="13"/>
        <v>B.6</v>
      </c>
      <c r="C135" s="131">
        <f t="shared" si="14"/>
        <v>2</v>
      </c>
      <c r="D135" s="96"/>
      <c r="E135" s="132" t="str">
        <f t="shared" si="15"/>
        <v>Step 6</v>
      </c>
      <c r="F135" s="268" t="str">
        <f t="shared" si="16"/>
        <v>A possible reduction in your ICT costs over the long term?</v>
      </c>
      <c r="G135" s="152"/>
      <c r="H135" s="152"/>
      <c r="I135" s="154"/>
      <c r="J135" s="152"/>
      <c r="K135" s="152"/>
      <c r="L135" s="152"/>
      <c r="M135" s="152"/>
      <c r="N135" s="134" t="str">
        <f>IFERROR(IF(VLOOKUP(A135,Weightings!A:Y,25,FALSE)=0,"",VLOOKUP(A135,Weightings!A:Y,25,FALSE)),"")</f>
        <v>x 3</v>
      </c>
      <c r="O135" s="134" t="str">
        <f>IFERROR(VLOOKUP(AH135,detail_maturity_score,3,FALSE)*VLOOKUP(A135,Weightings!A:Y,23,FALSE),"")</f>
        <v/>
      </c>
      <c r="P135" s="135"/>
      <c r="Q135" s="135"/>
      <c r="R135" s="131"/>
      <c r="S135" s="131"/>
      <c r="T135" s="131"/>
      <c r="U135" s="131"/>
      <c r="V135" s="131"/>
      <c r="W135" s="131"/>
      <c r="X135" s="131"/>
      <c r="Y135" s="131"/>
      <c r="Z135" s="136"/>
      <c r="AA135" s="131"/>
      <c r="AB135" s="131"/>
      <c r="AC135" s="137"/>
      <c r="AD135" s="138">
        <f t="shared" si="17"/>
        <v>0</v>
      </c>
      <c r="AE135" s="138">
        <f t="shared" si="18"/>
        <v>0</v>
      </c>
      <c r="AF135" s="138" t="str">
        <f t="shared" si="19"/>
        <v>D</v>
      </c>
      <c r="AG135" s="139">
        <f t="shared" si="20"/>
        <v>3</v>
      </c>
      <c r="AH135" s="279">
        <v>1</v>
      </c>
      <c r="AI135" s="142"/>
    </row>
    <row r="136" spans="1:35" s="140" customFormat="1" ht="30" hidden="1" customHeight="1" x14ac:dyDescent="0.35">
      <c r="A136" s="150">
        <v>463</v>
      </c>
      <c r="B136" s="130" t="str">
        <f t="shared" si="13"/>
        <v>B.6</v>
      </c>
      <c r="C136" s="131">
        <f t="shared" si="14"/>
        <v>2</v>
      </c>
      <c r="D136" s="96"/>
      <c r="E136" s="132" t="str">
        <f t="shared" si="15"/>
        <v>Step 6</v>
      </c>
      <c r="F136" s="265" t="str">
        <f t="shared" si="16"/>
        <v>A possible reduction in your DFIR costs over the long term?</v>
      </c>
      <c r="G136" s="152"/>
      <c r="H136" s="152"/>
      <c r="I136" s="154"/>
      <c r="J136" s="152"/>
      <c r="K136" s="152"/>
      <c r="L136" s="152"/>
      <c r="M136" s="152"/>
      <c r="N136" s="134" t="str">
        <f>IFERROR(IF(VLOOKUP(A136,Weightings!A:Y,25,FALSE)=0,"",VLOOKUP(A136,Weightings!A:Y,25,FALSE)),"")</f>
        <v>x 3</v>
      </c>
      <c r="O136" s="134" t="str">
        <f>IFERROR(VLOOKUP(AH136,detail_maturity_score,3,FALSE)*VLOOKUP(A136,Weightings!A:Y,23,FALSE),"")</f>
        <v/>
      </c>
      <c r="P136" s="135"/>
      <c r="Q136" s="135"/>
      <c r="R136" s="131"/>
      <c r="S136" s="131"/>
      <c r="T136" s="131"/>
      <c r="U136" s="131"/>
      <c r="V136" s="131"/>
      <c r="W136" s="131"/>
      <c r="X136" s="131"/>
      <c r="Y136" s="131"/>
      <c r="Z136" s="136"/>
      <c r="AA136" s="131"/>
      <c r="AB136" s="131"/>
      <c r="AC136" s="137"/>
      <c r="AD136" s="138">
        <f t="shared" si="17"/>
        <v>0</v>
      </c>
      <c r="AE136" s="138">
        <f t="shared" si="18"/>
        <v>0</v>
      </c>
      <c r="AF136" s="138" t="str">
        <f t="shared" si="19"/>
        <v>D</v>
      </c>
      <c r="AG136" s="139">
        <f t="shared" si="20"/>
        <v>3</v>
      </c>
      <c r="AH136" s="279">
        <v>1</v>
      </c>
      <c r="AI136" s="142"/>
    </row>
    <row r="137" spans="1:35" s="140" customFormat="1" ht="30" hidden="1" customHeight="1" x14ac:dyDescent="0.35">
      <c r="A137" s="150">
        <v>464</v>
      </c>
      <c r="B137" s="130" t="str">
        <f t="shared" ref="B137:B179" si="21">VLOOKUP(A137,contentrefmockup,2,FALSE)</f>
        <v>B.6</v>
      </c>
      <c r="C137" s="131">
        <f t="shared" ref="C137:C179" si="22">VLOOKUP(A137,contentrefmockup,15,FALSE)</f>
        <v>2</v>
      </c>
      <c r="D137" s="96"/>
      <c r="E137" s="132" t="str">
        <f t="shared" ref="E137:E179" si="23">IF(C137=1,"Phase "&amp;B137,IF(C137=2,"Step "&amp;VLOOKUP(A137,contentrefmockup,4,FALSE),B137))</f>
        <v>Step 6</v>
      </c>
      <c r="F137" s="265" t="str">
        <f t="shared" ref="F137:F179" si="24">VLOOKUP(A137,contentrefmockup,7,FALSE)</f>
        <v>Improvements in your technical environment?</v>
      </c>
      <c r="G137" s="152"/>
      <c r="H137" s="152"/>
      <c r="I137" s="154"/>
      <c r="J137" s="152"/>
      <c r="K137" s="152"/>
      <c r="L137" s="152"/>
      <c r="M137" s="152"/>
      <c r="N137" s="134" t="str">
        <f>IFERROR(IF(VLOOKUP(A137,Weightings!A:Y,25,FALSE)=0,"",VLOOKUP(A137,Weightings!A:Y,25,FALSE)),"")</f>
        <v>x 3</v>
      </c>
      <c r="O137" s="134" t="str">
        <f>IFERROR(VLOOKUP(AH137,detail_maturity_score,3,FALSE)*VLOOKUP(A137,Weightings!A:Y,23,FALSE),"")</f>
        <v/>
      </c>
      <c r="P137" s="135"/>
      <c r="Q137" s="135"/>
      <c r="R137" s="131"/>
      <c r="S137" s="131"/>
      <c r="T137" s="131"/>
      <c r="U137" s="131"/>
      <c r="V137" s="131"/>
      <c r="W137" s="131"/>
      <c r="X137" s="131"/>
      <c r="Y137" s="131"/>
      <c r="Z137" s="136"/>
      <c r="AA137" s="131"/>
      <c r="AB137" s="131"/>
      <c r="AC137" s="137"/>
      <c r="AD137" s="138">
        <f t="shared" ref="AD137:AD179" si="25">VLOOKUP($A137,contentrefmockup,26,FALSE)</f>
        <v>0</v>
      </c>
      <c r="AE137" s="138">
        <f t="shared" ref="AE137:AE179" si="26">VLOOKUP($A137,contentrefmockup,27,FALSE)</f>
        <v>0</v>
      </c>
      <c r="AF137" s="138" t="str">
        <f t="shared" ref="AF137:AF179" si="27">VLOOKUP($A137,contentrefmockup,28,FALSE)</f>
        <v>D</v>
      </c>
      <c r="AG137" s="139">
        <f t="shared" ref="AG137:AG179" si="28">IF(AD137="S",1,IF(AE137="I",2,IF(AF137="D",3,4)))</f>
        <v>3</v>
      </c>
      <c r="AH137" s="279">
        <v>1</v>
      </c>
      <c r="AI137" s="142"/>
    </row>
    <row r="138" spans="1:35" s="140" customFormat="1" ht="30" hidden="1" customHeight="1" x14ac:dyDescent="0.35">
      <c r="A138" s="150">
        <v>465</v>
      </c>
      <c r="B138" s="130" t="str">
        <f t="shared" si="21"/>
        <v>B.6</v>
      </c>
      <c r="C138" s="131">
        <f t="shared" si="22"/>
        <v>2</v>
      </c>
      <c r="D138" s="96"/>
      <c r="E138" s="132" t="str">
        <f t="shared" si="23"/>
        <v>Step 6</v>
      </c>
      <c r="F138" s="268" t="str">
        <f t="shared" si="24"/>
        <v>Greater levels of confidence in the security of your IT environments?</v>
      </c>
      <c r="G138" s="152"/>
      <c r="H138" s="152"/>
      <c r="I138" s="154"/>
      <c r="J138" s="152"/>
      <c r="K138" s="152"/>
      <c r="L138" s="152"/>
      <c r="M138" s="152"/>
      <c r="N138" s="134" t="str">
        <f>IFERROR(IF(VLOOKUP(A138,Weightings!A:Y,25,FALSE)=0,"",VLOOKUP(A138,Weightings!A:Y,25,FALSE)),"")</f>
        <v>x 3</v>
      </c>
      <c r="O138" s="134" t="str">
        <f>IFERROR(VLOOKUP(AH138,detail_maturity_score,3,FALSE)*VLOOKUP(A138,Weightings!A:Y,23,FALSE),"")</f>
        <v/>
      </c>
      <c r="P138" s="135"/>
      <c r="Q138" s="135"/>
      <c r="R138" s="131"/>
      <c r="S138" s="131"/>
      <c r="T138" s="131"/>
      <c r="U138" s="131"/>
      <c r="V138" s="131"/>
      <c r="W138" s="131"/>
      <c r="X138" s="131"/>
      <c r="Y138" s="131"/>
      <c r="Z138" s="136"/>
      <c r="AA138" s="131"/>
      <c r="AB138" s="131"/>
      <c r="AC138" s="137"/>
      <c r="AD138" s="138">
        <f t="shared" si="25"/>
        <v>0</v>
      </c>
      <c r="AE138" s="138">
        <f t="shared" si="26"/>
        <v>0</v>
      </c>
      <c r="AF138" s="138" t="str">
        <f t="shared" si="27"/>
        <v>D</v>
      </c>
      <c r="AG138" s="139">
        <f t="shared" si="28"/>
        <v>3</v>
      </c>
      <c r="AH138" s="279">
        <v>1</v>
      </c>
      <c r="AI138" s="142"/>
    </row>
    <row r="139" spans="1:35" s="140" customFormat="1" ht="30" hidden="1" customHeight="1" x14ac:dyDescent="0.35">
      <c r="A139" s="150">
        <v>466</v>
      </c>
      <c r="B139" s="130" t="str">
        <f t="shared" si="21"/>
        <v>B.6</v>
      </c>
      <c r="C139" s="131">
        <f t="shared" si="22"/>
        <v>2</v>
      </c>
      <c r="D139" s="96"/>
      <c r="E139" s="132" t="str">
        <f t="shared" si="23"/>
        <v>Step 6</v>
      </c>
      <c r="F139" s="268" t="str">
        <f t="shared" si="24"/>
        <v>Increased awareness of the need for appropriate technical controls?</v>
      </c>
      <c r="G139" s="152"/>
      <c r="H139" s="152"/>
      <c r="I139" s="154"/>
      <c r="J139" s="152"/>
      <c r="K139" s="152"/>
      <c r="L139" s="152"/>
      <c r="M139" s="152"/>
      <c r="N139" s="134" t="str">
        <f>IFERROR(IF(VLOOKUP(A139,Weightings!A:Y,25,FALSE)=0,"",VLOOKUP(A139,Weightings!A:Y,25,FALSE)),"")</f>
        <v>x 3</v>
      </c>
      <c r="O139" s="134" t="str">
        <f>IFERROR(VLOOKUP(AH139,detail_maturity_score,3,FALSE)*VLOOKUP(A139,Weightings!A:Y,23,FALSE),"")</f>
        <v/>
      </c>
      <c r="P139" s="135"/>
      <c r="Q139" s="135"/>
      <c r="R139" s="131"/>
      <c r="S139" s="131"/>
      <c r="T139" s="131"/>
      <c r="U139" s="131"/>
      <c r="V139" s="131"/>
      <c r="W139" s="131"/>
      <c r="X139" s="131"/>
      <c r="Y139" s="131"/>
      <c r="Z139" s="136"/>
      <c r="AA139" s="131"/>
      <c r="AB139" s="131"/>
      <c r="AC139" s="137"/>
      <c r="AD139" s="138">
        <f t="shared" si="25"/>
        <v>0</v>
      </c>
      <c r="AE139" s="138">
        <f t="shared" si="26"/>
        <v>0</v>
      </c>
      <c r="AF139" s="138" t="str">
        <f t="shared" si="27"/>
        <v>D</v>
      </c>
      <c r="AG139" s="139">
        <f t="shared" si="28"/>
        <v>3</v>
      </c>
      <c r="AH139" s="279">
        <v>1</v>
      </c>
      <c r="AI139" s="142"/>
    </row>
    <row r="140" spans="1:35" s="140" customFormat="1" ht="30" hidden="1" customHeight="1" x14ac:dyDescent="0.35">
      <c r="A140" s="150">
        <v>467</v>
      </c>
      <c r="B140" s="130" t="str">
        <f t="shared" si="21"/>
        <v>B.6</v>
      </c>
      <c r="C140" s="131">
        <f t="shared" si="22"/>
        <v>2</v>
      </c>
      <c r="D140" s="96"/>
      <c r="E140" s="132" t="str">
        <f t="shared" si="23"/>
        <v>Step 6</v>
      </c>
      <c r="F140" s="267" t="str">
        <f t="shared" si="24"/>
        <v>Do you consider the limitations of the CTI function?</v>
      </c>
      <c r="G140" s="152"/>
      <c r="H140" s="152"/>
      <c r="I140" s="154"/>
      <c r="J140" s="152"/>
      <c r="K140" s="152"/>
      <c r="L140" s="152"/>
      <c r="M140" s="152"/>
      <c r="N140" s="134" t="str">
        <f>IFERROR(IF(VLOOKUP(A140,Weightings!A:Y,25,FALSE)=0,"",VLOOKUP(A140,Weightings!A:Y,25,FALSE)),"")</f>
        <v>x 3</v>
      </c>
      <c r="O140" s="134" t="str">
        <f>IFERROR(VLOOKUP(AH140,detail_maturity_score,3,FALSE)*VLOOKUP(A140,Weightings!A:Y,23,FALSE),"")</f>
        <v/>
      </c>
      <c r="P140" s="135"/>
      <c r="Q140" s="135"/>
      <c r="R140" s="131"/>
      <c r="S140" s="131"/>
      <c r="T140" s="131"/>
      <c r="U140" s="131"/>
      <c r="V140" s="131"/>
      <c r="W140" s="131"/>
      <c r="X140" s="131"/>
      <c r="Y140" s="131"/>
      <c r="Z140" s="136"/>
      <c r="AA140" s="131"/>
      <c r="AB140" s="131"/>
      <c r="AC140" s="137"/>
      <c r="AD140" s="138">
        <f t="shared" si="25"/>
        <v>0</v>
      </c>
      <c r="AE140" s="138">
        <f t="shared" si="26"/>
        <v>0</v>
      </c>
      <c r="AF140" s="138" t="str">
        <f t="shared" si="27"/>
        <v>D</v>
      </c>
      <c r="AG140" s="139">
        <f t="shared" si="28"/>
        <v>3</v>
      </c>
      <c r="AH140" s="279">
        <v>1</v>
      </c>
      <c r="AI140" s="142"/>
    </row>
    <row r="141" spans="1:35" s="140" customFormat="1" ht="30" hidden="1" customHeight="1" x14ac:dyDescent="0.35">
      <c r="A141" s="150">
        <v>468</v>
      </c>
      <c r="B141" s="130" t="str">
        <f t="shared" si="21"/>
        <v>B.6</v>
      </c>
      <c r="C141" s="131">
        <f t="shared" si="22"/>
        <v>2</v>
      </c>
      <c r="D141" s="96"/>
      <c r="E141" s="132" t="str">
        <f t="shared" si="23"/>
        <v>Step 6</v>
      </c>
      <c r="F141" s="267" t="str">
        <f t="shared" si="24"/>
        <v>When evaluating the limitations of Intelligence do you take into account:</v>
      </c>
      <c r="G141" s="152"/>
      <c r="H141" s="152"/>
      <c r="I141" s="154"/>
      <c r="J141" s="152"/>
      <c r="K141" s="152"/>
      <c r="L141" s="152"/>
      <c r="M141" s="152"/>
      <c r="N141" s="134" t="str">
        <f>IFERROR(IF(VLOOKUP(A141,Weightings!A:Y,25,FALSE)=0,"",VLOOKUP(A141,Weightings!A:Y,25,FALSE)),"")</f>
        <v/>
      </c>
      <c r="O141" s="134" t="str">
        <f>IFERROR(VLOOKUP(AH141,detail_maturity_score,3,FALSE)*VLOOKUP(A141,Weightings!A:Y,23,FALSE),"")</f>
        <v/>
      </c>
      <c r="P141" s="135"/>
      <c r="Q141" s="135"/>
      <c r="R141" s="131"/>
      <c r="S141" s="131"/>
      <c r="T141" s="131"/>
      <c r="U141" s="131"/>
      <c r="V141" s="131"/>
      <c r="W141" s="131"/>
      <c r="X141" s="131"/>
      <c r="Y141" s="131"/>
      <c r="Z141" s="136"/>
      <c r="AA141" s="131"/>
      <c r="AB141" s="131"/>
      <c r="AC141" s="137"/>
      <c r="AD141" s="138">
        <f t="shared" si="25"/>
        <v>0</v>
      </c>
      <c r="AE141" s="138">
        <f t="shared" si="26"/>
        <v>0</v>
      </c>
      <c r="AF141" s="138" t="str">
        <f t="shared" si="27"/>
        <v>D</v>
      </c>
      <c r="AG141" s="139">
        <f t="shared" si="28"/>
        <v>3</v>
      </c>
      <c r="AH141" s="279">
        <v>1</v>
      </c>
      <c r="AI141" s="142"/>
    </row>
    <row r="142" spans="1:35" s="140" customFormat="1" ht="30" hidden="1" customHeight="1" x14ac:dyDescent="0.35">
      <c r="A142" s="150">
        <v>469</v>
      </c>
      <c r="B142" s="130" t="str">
        <f t="shared" si="21"/>
        <v>B.6</v>
      </c>
      <c r="C142" s="131">
        <f t="shared" si="22"/>
        <v>2</v>
      </c>
      <c r="D142" s="96"/>
      <c r="E142" s="132" t="str">
        <f t="shared" si="23"/>
        <v>Step 6</v>
      </c>
      <c r="F142" s="265" t="str">
        <f t="shared" si="24"/>
        <v>There are many unknown unknows?</v>
      </c>
      <c r="G142" s="152"/>
      <c r="H142" s="152"/>
      <c r="I142" s="154"/>
      <c r="J142" s="152"/>
      <c r="K142" s="152"/>
      <c r="L142" s="152"/>
      <c r="M142" s="152"/>
      <c r="N142" s="134" t="str">
        <f>IFERROR(IF(VLOOKUP(A142,Weightings!A:Y,25,FALSE)=0,"",VLOOKUP(A142,Weightings!A:Y,25,FALSE)),"")</f>
        <v>x 3</v>
      </c>
      <c r="O142" s="134" t="str">
        <f>IFERROR(VLOOKUP(AH142,detail_maturity_score,3,FALSE)*VLOOKUP(A142,Weightings!A:Y,23,FALSE),"")</f>
        <v/>
      </c>
      <c r="P142" s="135"/>
      <c r="Q142" s="135"/>
      <c r="R142" s="131"/>
      <c r="S142" s="131"/>
      <c r="T142" s="131"/>
      <c r="U142" s="131"/>
      <c r="V142" s="131"/>
      <c r="W142" s="131"/>
      <c r="X142" s="131"/>
      <c r="Y142" s="131"/>
      <c r="Z142" s="136"/>
      <c r="AA142" s="131"/>
      <c r="AB142" s="131"/>
      <c r="AC142" s="137"/>
      <c r="AD142" s="138">
        <f t="shared" si="25"/>
        <v>0</v>
      </c>
      <c r="AE142" s="138">
        <f t="shared" si="26"/>
        <v>0</v>
      </c>
      <c r="AF142" s="138" t="str">
        <f t="shared" si="27"/>
        <v>D</v>
      </c>
      <c r="AG142" s="139">
        <f t="shared" si="28"/>
        <v>3</v>
      </c>
      <c r="AH142" s="279">
        <v>1</v>
      </c>
      <c r="AI142" s="142"/>
    </row>
    <row r="143" spans="1:35" s="140" customFormat="1" ht="30" hidden="1" customHeight="1" x14ac:dyDescent="0.35">
      <c r="A143" s="150">
        <v>470</v>
      </c>
      <c r="B143" s="130" t="str">
        <f t="shared" si="21"/>
        <v>B.6</v>
      </c>
      <c r="C143" s="131">
        <f t="shared" si="22"/>
        <v>2</v>
      </c>
      <c r="D143" s="96"/>
      <c r="E143" s="132" t="str">
        <f t="shared" si="23"/>
        <v>Step 6</v>
      </c>
      <c r="F143" s="268" t="str">
        <f t="shared" si="24"/>
        <v>Most intelligence assessment is qualitive?</v>
      </c>
      <c r="G143" s="152"/>
      <c r="H143" s="152"/>
      <c r="I143" s="154"/>
      <c r="J143" s="152"/>
      <c r="K143" s="152"/>
      <c r="L143" s="152"/>
      <c r="M143" s="152"/>
      <c r="N143" s="134" t="str">
        <f>IFERROR(IF(VLOOKUP(A143,Weightings!A:Y,25,FALSE)=0,"",VLOOKUP(A143,Weightings!A:Y,25,FALSE)),"")</f>
        <v>x 3</v>
      </c>
      <c r="O143" s="134" t="str">
        <f>IFERROR(VLOOKUP(AH143,detail_maturity_score,3,FALSE)*VLOOKUP(A143,Weightings!A:Y,23,FALSE),"")</f>
        <v/>
      </c>
      <c r="P143" s="135"/>
      <c r="Q143" s="135"/>
      <c r="R143" s="131"/>
      <c r="S143" s="131"/>
      <c r="T143" s="131"/>
      <c r="U143" s="131"/>
      <c r="V143" s="131"/>
      <c r="W143" s="131"/>
      <c r="X143" s="131"/>
      <c r="Y143" s="131"/>
      <c r="Z143" s="136"/>
      <c r="AA143" s="131"/>
      <c r="AB143" s="131"/>
      <c r="AC143" s="137"/>
      <c r="AD143" s="138">
        <f t="shared" si="25"/>
        <v>0</v>
      </c>
      <c r="AE143" s="138">
        <f t="shared" si="26"/>
        <v>0</v>
      </c>
      <c r="AF143" s="138" t="str">
        <f t="shared" si="27"/>
        <v>D</v>
      </c>
      <c r="AG143" s="139">
        <f t="shared" si="28"/>
        <v>3</v>
      </c>
      <c r="AH143" s="279">
        <v>1</v>
      </c>
      <c r="AI143" s="142"/>
    </row>
    <row r="144" spans="1:35" s="140" customFormat="1" ht="30" hidden="1" customHeight="1" x14ac:dyDescent="0.35">
      <c r="A144" s="150">
        <v>471</v>
      </c>
      <c r="B144" s="130" t="str">
        <f t="shared" si="21"/>
        <v>B.6</v>
      </c>
      <c r="C144" s="131">
        <f t="shared" si="22"/>
        <v>2</v>
      </c>
      <c r="D144" s="96"/>
      <c r="E144" s="132" t="str">
        <f t="shared" si="23"/>
        <v>Step 6</v>
      </c>
      <c r="F144" s="265" t="str">
        <f t="shared" si="24"/>
        <v>Is only a snapshot or point in time assessment?</v>
      </c>
      <c r="G144" s="152"/>
      <c r="H144" s="152"/>
      <c r="I144" s="154"/>
      <c r="J144" s="152"/>
      <c r="K144" s="152"/>
      <c r="L144" s="152"/>
      <c r="M144" s="152"/>
      <c r="N144" s="134" t="str">
        <f>IFERROR(IF(VLOOKUP(A144,Weightings!A:Y,25,FALSE)=0,"",VLOOKUP(A144,Weightings!A:Y,25,FALSE)),"")</f>
        <v>x 3</v>
      </c>
      <c r="O144" s="134" t="str">
        <f>IFERROR(VLOOKUP(AH144,detail_maturity_score,3,FALSE)*VLOOKUP(A144,Weightings!A:Y,23,FALSE),"")</f>
        <v/>
      </c>
      <c r="P144" s="135"/>
      <c r="Q144" s="135"/>
      <c r="R144" s="131"/>
      <c r="S144" s="131"/>
      <c r="T144" s="131"/>
      <c r="U144" s="131"/>
      <c r="V144" s="131"/>
      <c r="W144" s="131"/>
      <c r="X144" s="131"/>
      <c r="Y144" s="131"/>
      <c r="Z144" s="136"/>
      <c r="AA144" s="131"/>
      <c r="AB144" s="131"/>
      <c r="AC144" s="137"/>
      <c r="AD144" s="138">
        <f t="shared" si="25"/>
        <v>0</v>
      </c>
      <c r="AE144" s="138">
        <f t="shared" si="26"/>
        <v>0</v>
      </c>
      <c r="AF144" s="138" t="str">
        <f t="shared" si="27"/>
        <v>D</v>
      </c>
      <c r="AG144" s="139">
        <f t="shared" si="28"/>
        <v>3</v>
      </c>
      <c r="AH144" s="279">
        <v>1</v>
      </c>
      <c r="AI144" s="142"/>
    </row>
    <row r="145" spans="1:35" s="140" customFormat="1" ht="30" hidden="1" customHeight="1" x14ac:dyDescent="0.35">
      <c r="A145" s="150">
        <v>472</v>
      </c>
      <c r="B145" s="130" t="str">
        <f t="shared" si="21"/>
        <v>B.6</v>
      </c>
      <c r="C145" s="131">
        <f t="shared" si="22"/>
        <v>2</v>
      </c>
      <c r="D145" s="96"/>
      <c r="E145" s="132" t="str">
        <f t="shared" si="23"/>
        <v>Step 6</v>
      </c>
      <c r="F145" s="265" t="str">
        <f t="shared" si="24"/>
        <v>Legal limitations on collection?</v>
      </c>
      <c r="G145" s="152"/>
      <c r="H145" s="152"/>
      <c r="I145" s="154"/>
      <c r="J145" s="152"/>
      <c r="K145" s="152"/>
      <c r="L145" s="152"/>
      <c r="M145" s="152"/>
      <c r="N145" s="134" t="str">
        <f>IFERROR(IF(VLOOKUP(A145,Weightings!A:Y,25,FALSE)=0,"",VLOOKUP(A145,Weightings!A:Y,25,FALSE)),"")</f>
        <v>x 3</v>
      </c>
      <c r="O145" s="134" t="str">
        <f>IFERROR(VLOOKUP(AH145,detail_maturity_score,3,FALSE)*VLOOKUP(A145,Weightings!A:Y,23,FALSE),"")</f>
        <v/>
      </c>
      <c r="P145" s="135"/>
      <c r="Q145" s="135"/>
      <c r="R145" s="131"/>
      <c r="S145" s="131"/>
      <c r="T145" s="131"/>
      <c r="U145" s="131"/>
      <c r="V145" s="131"/>
      <c r="W145" s="131"/>
      <c r="X145" s="131"/>
      <c r="Y145" s="131"/>
      <c r="Z145" s="136"/>
      <c r="AA145" s="131"/>
      <c r="AB145" s="131"/>
      <c r="AC145" s="137"/>
      <c r="AD145" s="138">
        <f t="shared" si="25"/>
        <v>0</v>
      </c>
      <c r="AE145" s="138">
        <f t="shared" si="26"/>
        <v>0</v>
      </c>
      <c r="AF145" s="138" t="str">
        <f t="shared" si="27"/>
        <v>D</v>
      </c>
      <c r="AG145" s="139">
        <f t="shared" si="28"/>
        <v>3</v>
      </c>
      <c r="AH145" s="279">
        <v>1</v>
      </c>
      <c r="AI145" s="142"/>
    </row>
    <row r="146" spans="1:35" s="140" customFormat="1" ht="30" hidden="1" customHeight="1" x14ac:dyDescent="0.35">
      <c r="A146" s="150">
        <v>473</v>
      </c>
      <c r="B146" s="130" t="str">
        <f t="shared" si="21"/>
        <v>B.6</v>
      </c>
      <c r="C146" s="131">
        <f t="shared" si="22"/>
        <v>2</v>
      </c>
      <c r="D146" s="96"/>
      <c r="E146" s="132" t="str">
        <f t="shared" si="23"/>
        <v>Step 6</v>
      </c>
      <c r="F146" s="265" t="str">
        <f t="shared" si="24"/>
        <v>Access to telemetry?</v>
      </c>
      <c r="G146" s="152"/>
      <c r="H146" s="152"/>
      <c r="I146" s="154"/>
      <c r="J146" s="152"/>
      <c r="K146" s="152"/>
      <c r="L146" s="152"/>
      <c r="M146" s="152"/>
      <c r="N146" s="134" t="str">
        <f>IFERROR(IF(VLOOKUP(A146,Weightings!A:Y,25,FALSE)=0,"",VLOOKUP(A146,Weightings!A:Y,25,FALSE)),"")</f>
        <v>x 3</v>
      </c>
      <c r="O146" s="134" t="str">
        <f>IFERROR(VLOOKUP(AH146,detail_maturity_score,3,FALSE)*VLOOKUP(A146,Weightings!A:Y,23,FALSE),"")</f>
        <v/>
      </c>
      <c r="P146" s="135"/>
      <c r="Q146" s="135"/>
      <c r="R146" s="131"/>
      <c r="S146" s="131"/>
      <c r="T146" s="131"/>
      <c r="U146" s="131"/>
      <c r="V146" s="131"/>
      <c r="W146" s="131"/>
      <c r="X146" s="131"/>
      <c r="Y146" s="131"/>
      <c r="Z146" s="136"/>
      <c r="AA146" s="131"/>
      <c r="AB146" s="131"/>
      <c r="AC146" s="137"/>
      <c r="AD146" s="138">
        <f t="shared" si="25"/>
        <v>0</v>
      </c>
      <c r="AE146" s="138">
        <f t="shared" si="26"/>
        <v>0</v>
      </c>
      <c r="AF146" s="138" t="str">
        <f t="shared" si="27"/>
        <v>D</v>
      </c>
      <c r="AG146" s="139">
        <f t="shared" si="28"/>
        <v>3</v>
      </c>
      <c r="AH146" s="279">
        <v>1</v>
      </c>
      <c r="AI146" s="142"/>
    </row>
    <row r="147" spans="1:35" s="140" customFormat="1" ht="30" hidden="1" customHeight="1" x14ac:dyDescent="0.35">
      <c r="A147" s="150">
        <v>474</v>
      </c>
      <c r="B147" s="130" t="str">
        <f t="shared" si="21"/>
        <v>B.6</v>
      </c>
      <c r="C147" s="131">
        <f t="shared" si="22"/>
        <v>2</v>
      </c>
      <c r="D147" s="96"/>
      <c r="E147" s="132" t="str">
        <f t="shared" si="23"/>
        <v>Step 6</v>
      </c>
      <c r="F147" s="265" t="str">
        <f t="shared" si="24"/>
        <v>Risk of intelligence failures?</v>
      </c>
      <c r="G147" s="152"/>
      <c r="H147" s="152"/>
      <c r="I147" s="154"/>
      <c r="J147" s="152"/>
      <c r="K147" s="152"/>
      <c r="L147" s="152"/>
      <c r="M147" s="152"/>
      <c r="N147" s="134" t="str">
        <f>IFERROR(IF(VLOOKUP(A147,Weightings!A:Y,25,FALSE)=0,"",VLOOKUP(A147,Weightings!A:Y,25,FALSE)),"")</f>
        <v>x 3</v>
      </c>
      <c r="O147" s="134" t="str">
        <f>IFERROR(VLOOKUP(AH147,detail_maturity_score,3,FALSE)*VLOOKUP(A147,Weightings!A:Y,23,FALSE),"")</f>
        <v/>
      </c>
      <c r="P147" s="135"/>
      <c r="Q147" s="135"/>
      <c r="R147" s="131"/>
      <c r="S147" s="131"/>
      <c r="T147" s="131"/>
      <c r="U147" s="131"/>
      <c r="V147" s="131"/>
      <c r="W147" s="131"/>
      <c r="X147" s="131"/>
      <c r="Y147" s="131"/>
      <c r="Z147" s="136"/>
      <c r="AA147" s="131"/>
      <c r="AB147" s="131"/>
      <c r="AC147" s="137"/>
      <c r="AD147" s="138">
        <f t="shared" si="25"/>
        <v>0</v>
      </c>
      <c r="AE147" s="138">
        <f t="shared" si="26"/>
        <v>0</v>
      </c>
      <c r="AF147" s="138" t="str">
        <f t="shared" si="27"/>
        <v>D</v>
      </c>
      <c r="AG147" s="139">
        <f t="shared" si="28"/>
        <v>3</v>
      </c>
      <c r="AH147" s="279">
        <v>1</v>
      </c>
      <c r="AI147" s="142"/>
    </row>
    <row r="148" spans="1:35" s="140" customFormat="1" ht="30" hidden="1" customHeight="1" x14ac:dyDescent="0.35">
      <c r="A148" s="150">
        <v>475</v>
      </c>
      <c r="B148" s="130" t="str">
        <f t="shared" si="21"/>
        <v>B.6</v>
      </c>
      <c r="C148" s="131">
        <f t="shared" si="22"/>
        <v>2</v>
      </c>
      <c r="D148" s="96"/>
      <c r="E148" s="132" t="str">
        <f t="shared" si="23"/>
        <v>Step 6</v>
      </c>
      <c r="F148" s="265" t="str">
        <f t="shared" si="24"/>
        <v>Shelf live of data?</v>
      </c>
      <c r="G148" s="152"/>
      <c r="H148" s="152"/>
      <c r="I148" s="154"/>
      <c r="J148" s="152"/>
      <c r="K148" s="152"/>
      <c r="L148" s="152"/>
      <c r="M148" s="152"/>
      <c r="N148" s="134" t="str">
        <f>IFERROR(IF(VLOOKUP(A148,Weightings!A:Y,25,FALSE)=0,"",VLOOKUP(A148,Weightings!A:Y,25,FALSE)),"")</f>
        <v>x 3</v>
      </c>
      <c r="O148" s="134" t="str">
        <f>IFERROR(VLOOKUP(AH148,detail_maturity_score,3,FALSE)*VLOOKUP(A148,Weightings!A:Y,23,FALSE),"")</f>
        <v/>
      </c>
      <c r="P148" s="135"/>
      <c r="Q148" s="135"/>
      <c r="R148" s="131"/>
      <c r="S148" s="131"/>
      <c r="T148" s="131"/>
      <c r="U148" s="131"/>
      <c r="V148" s="131"/>
      <c r="W148" s="131"/>
      <c r="X148" s="131"/>
      <c r="Y148" s="131"/>
      <c r="Z148" s="136"/>
      <c r="AA148" s="131"/>
      <c r="AB148" s="131"/>
      <c r="AC148" s="137"/>
      <c r="AD148" s="138">
        <f t="shared" si="25"/>
        <v>0</v>
      </c>
      <c r="AE148" s="138">
        <f t="shared" si="26"/>
        <v>0</v>
      </c>
      <c r="AF148" s="138" t="str">
        <f t="shared" si="27"/>
        <v>D</v>
      </c>
      <c r="AG148" s="139">
        <f t="shared" si="28"/>
        <v>3</v>
      </c>
      <c r="AH148" s="279">
        <v>1</v>
      </c>
      <c r="AI148" s="142"/>
    </row>
    <row r="149" spans="1:35" s="140" customFormat="1" ht="30" hidden="1" customHeight="1" x14ac:dyDescent="0.35">
      <c r="A149" s="150">
        <v>476</v>
      </c>
      <c r="B149" s="130" t="str">
        <f t="shared" si="21"/>
        <v>B.6</v>
      </c>
      <c r="C149" s="131">
        <f t="shared" si="22"/>
        <v>2</v>
      </c>
      <c r="D149" s="96"/>
      <c r="E149" s="132" t="str">
        <f t="shared" si="23"/>
        <v>Step 6</v>
      </c>
      <c r="F149" s="265" t="str">
        <f t="shared" si="24"/>
        <v>Capabilities and skillsets of the team?</v>
      </c>
      <c r="G149" s="152"/>
      <c r="H149" s="152"/>
      <c r="I149" s="154"/>
      <c r="J149" s="152"/>
      <c r="K149" s="152"/>
      <c r="L149" s="152"/>
      <c r="M149" s="152"/>
      <c r="N149" s="134" t="str">
        <f>IFERROR(IF(VLOOKUP(A149,Weightings!A:Y,25,FALSE)=0,"",VLOOKUP(A149,Weightings!A:Y,25,FALSE)),"")</f>
        <v>x 3</v>
      </c>
      <c r="O149" s="134" t="str">
        <f>IFERROR(VLOOKUP(AH149,detail_maturity_score,3,FALSE)*VLOOKUP(A149,Weightings!A:Y,23,FALSE),"")</f>
        <v/>
      </c>
      <c r="P149" s="135"/>
      <c r="Q149" s="135"/>
      <c r="R149" s="131"/>
      <c r="S149" s="131"/>
      <c r="T149" s="131"/>
      <c r="U149" s="131"/>
      <c r="V149" s="131"/>
      <c r="W149" s="131"/>
      <c r="X149" s="131"/>
      <c r="Y149" s="131"/>
      <c r="Z149" s="136"/>
      <c r="AA149" s="131"/>
      <c r="AB149" s="131"/>
      <c r="AC149" s="137"/>
      <c r="AD149" s="138">
        <f t="shared" si="25"/>
        <v>0</v>
      </c>
      <c r="AE149" s="138">
        <f t="shared" si="26"/>
        <v>0</v>
      </c>
      <c r="AF149" s="138" t="str">
        <f t="shared" si="27"/>
        <v>D</v>
      </c>
      <c r="AG149" s="139">
        <f t="shared" si="28"/>
        <v>3</v>
      </c>
      <c r="AH149" s="279">
        <v>1</v>
      </c>
      <c r="AI149" s="142"/>
    </row>
    <row r="150" spans="1:35" s="140" customFormat="1" ht="30" hidden="1" customHeight="1" x14ac:dyDescent="0.35">
      <c r="A150" s="150">
        <v>477</v>
      </c>
      <c r="B150" s="130" t="str">
        <f t="shared" si="21"/>
        <v>B.6</v>
      </c>
      <c r="C150" s="131">
        <f t="shared" si="22"/>
        <v>2</v>
      </c>
      <c r="D150" s="96"/>
      <c r="E150" s="132" t="str">
        <f t="shared" si="23"/>
        <v>Step 6</v>
      </c>
      <c r="F150" s="265" t="str">
        <f t="shared" si="24"/>
        <v>The threat and its associated capability evolves rapidly?</v>
      </c>
      <c r="G150" s="152"/>
      <c r="H150" s="152"/>
      <c r="I150" s="154"/>
      <c r="J150" s="152"/>
      <c r="K150" s="152"/>
      <c r="L150" s="152"/>
      <c r="M150" s="152"/>
      <c r="N150" s="134" t="str">
        <f>IFERROR(IF(VLOOKUP(A150,Weightings!A:Y,25,FALSE)=0,"",VLOOKUP(A150,Weightings!A:Y,25,FALSE)),"")</f>
        <v>x 3</v>
      </c>
      <c r="O150" s="134" t="str">
        <f>IFERROR(VLOOKUP(AH150,detail_maturity_score,3,FALSE)*VLOOKUP(A150,Weightings!A:Y,23,FALSE),"")</f>
        <v/>
      </c>
      <c r="P150" s="135"/>
      <c r="Q150" s="135"/>
      <c r="R150" s="131"/>
      <c r="S150" s="131"/>
      <c r="T150" s="131"/>
      <c r="U150" s="131"/>
      <c r="V150" s="131"/>
      <c r="W150" s="131"/>
      <c r="X150" s="131"/>
      <c r="Y150" s="131"/>
      <c r="Z150" s="136"/>
      <c r="AA150" s="131"/>
      <c r="AB150" s="131"/>
      <c r="AC150" s="137"/>
      <c r="AD150" s="138">
        <f t="shared" si="25"/>
        <v>0</v>
      </c>
      <c r="AE150" s="138">
        <f t="shared" si="26"/>
        <v>0</v>
      </c>
      <c r="AF150" s="138" t="str">
        <f t="shared" si="27"/>
        <v>D</v>
      </c>
      <c r="AG150" s="139">
        <f t="shared" si="28"/>
        <v>3</v>
      </c>
      <c r="AH150" s="279">
        <v>1</v>
      </c>
      <c r="AI150" s="142"/>
    </row>
    <row r="151" spans="1:35" s="140" customFormat="1" ht="30" customHeight="1" x14ac:dyDescent="0.35">
      <c r="A151" s="147">
        <v>478</v>
      </c>
      <c r="B151" s="130" t="str">
        <f t="shared" si="21"/>
        <v>B.7</v>
      </c>
      <c r="C151" s="131">
        <f t="shared" si="22"/>
        <v>2</v>
      </c>
      <c r="D151" s="96"/>
      <c r="E151" s="155" t="str">
        <f t="shared" si="23"/>
        <v>Step 7</v>
      </c>
      <c r="F151" s="156" t="str">
        <f t="shared" si="24"/>
        <v>Supplier Selection</v>
      </c>
      <c r="G151" s="224"/>
      <c r="H151" s="224"/>
      <c r="I151" s="224"/>
      <c r="J151" s="224"/>
      <c r="K151" s="224"/>
      <c r="L151" s="224"/>
      <c r="M151" s="224"/>
      <c r="N151" s="225" t="str">
        <f>IFERROR(IF(VLOOKUP(A151,Weightings!A:Y,25,FALSE)=0,"",VLOOKUP(A151,Weightings!A:Y,25,FALSE)),"")</f>
        <v/>
      </c>
      <c r="O151" s="225" t="str">
        <f>IFERROR(VLOOKUP(AH151,detail_maturity_score,3,FALSE)*VLOOKUP(A151,Weightings!A:Y,23,FALSE),"")</f>
        <v/>
      </c>
      <c r="P151" s="225"/>
      <c r="Q151" s="225"/>
      <c r="R151" s="225"/>
      <c r="S151" s="225"/>
      <c r="T151" s="225"/>
      <c r="U151" s="225"/>
      <c r="V151" s="225"/>
      <c r="W151" s="225"/>
      <c r="X151" s="225"/>
      <c r="Y151" s="225"/>
      <c r="Z151" s="225"/>
      <c r="AA151" s="225"/>
      <c r="AB151" s="225"/>
      <c r="AC151" s="138"/>
      <c r="AD151" s="138">
        <f t="shared" si="25"/>
        <v>0</v>
      </c>
      <c r="AE151" s="138">
        <f t="shared" si="26"/>
        <v>0</v>
      </c>
      <c r="AF151" s="138" t="str">
        <f t="shared" si="27"/>
        <v>D</v>
      </c>
      <c r="AG151" s="139">
        <f t="shared" si="28"/>
        <v>3</v>
      </c>
      <c r="AH151" s="279">
        <v>1</v>
      </c>
      <c r="AI151" s="142">
        <v>3</v>
      </c>
    </row>
    <row r="152" spans="1:35" s="140" customFormat="1" ht="45" customHeight="1" x14ac:dyDescent="0.35">
      <c r="A152" s="150">
        <v>479</v>
      </c>
      <c r="B152" s="130" t="str">
        <f t="shared" si="21"/>
        <v/>
      </c>
      <c r="C152" s="131">
        <f t="shared" si="22"/>
        <v>3</v>
      </c>
      <c r="D152" s="96"/>
      <c r="E152" s="132" t="str">
        <f t="shared" si="23"/>
        <v/>
      </c>
      <c r="F152" s="264" t="str">
        <f t="shared" si="24"/>
        <v>Effective supplier selection criteria should be used to determine if potential suppliers can satisfactorily meet your  requirements, based on their ability to provide: solid reputation, history and ethics; high quality, value-for-money services; research and development capability; highly competent staff who are qualified, certified/accredited; and security and risk management, supported by a strong professional accreditation and complaint process.</v>
      </c>
      <c r="G152" s="152"/>
      <c r="H152" s="152"/>
      <c r="I152" s="154"/>
      <c r="J152" s="152"/>
      <c r="K152" s="152"/>
      <c r="L152" s="152"/>
      <c r="M152" s="152"/>
      <c r="N152" s="134" t="str">
        <f>IFERROR(IF(VLOOKUP(A152,Weightings!A:Y,25,FALSE)=0,"",VLOOKUP(A152,Weightings!A:Y,25,FALSE)),"")</f>
        <v/>
      </c>
      <c r="O152" s="134" t="str">
        <f>IFERROR(VLOOKUP(AH152,detail_maturity_score,3,FALSE)*VLOOKUP(A152,Weightings!A:Y,23,FALSE),"")</f>
        <v/>
      </c>
      <c r="P152" s="135"/>
      <c r="Q152" s="135"/>
      <c r="R152" s="131"/>
      <c r="S152" s="131"/>
      <c r="T152" s="131"/>
      <c r="U152" s="131"/>
      <c r="V152" s="131"/>
      <c r="W152" s="131"/>
      <c r="X152" s="131"/>
      <c r="Y152" s="131"/>
      <c r="Z152" s="136"/>
      <c r="AA152" s="131"/>
      <c r="AB152" s="131"/>
      <c r="AC152" s="137"/>
      <c r="AD152" s="138">
        <f t="shared" si="25"/>
        <v>0</v>
      </c>
      <c r="AE152" s="138">
        <f t="shared" si="26"/>
        <v>0</v>
      </c>
      <c r="AF152" s="138" t="str">
        <f t="shared" si="27"/>
        <v>D</v>
      </c>
      <c r="AG152" s="139">
        <f t="shared" si="28"/>
        <v>3</v>
      </c>
      <c r="AH152" s="279">
        <v>1</v>
      </c>
      <c r="AI152" s="142"/>
    </row>
    <row r="153" spans="1:35" s="140" customFormat="1" ht="30" customHeight="1" x14ac:dyDescent="0.35">
      <c r="A153" s="150">
        <v>480</v>
      </c>
      <c r="B153" s="130" t="str">
        <f t="shared" si="21"/>
        <v>B.7.01</v>
      </c>
      <c r="C153" s="131">
        <f t="shared" si="22"/>
        <v>5</v>
      </c>
      <c r="D153" s="96"/>
      <c r="E153" s="132" t="str">
        <f t="shared" si="23"/>
        <v>B.7.01</v>
      </c>
      <c r="F153" s="267" t="str">
        <f t="shared" si="24"/>
        <v xml:space="preserve">If you work with 3rd party Intelligence providers is their appointment based on and their Intelligence direction aligned to your mission and objectives? </v>
      </c>
      <c r="G153" s="152"/>
      <c r="H153" s="152"/>
      <c r="I153" s="152"/>
      <c r="J153" s="152"/>
      <c r="K153" s="152"/>
      <c r="L153" s="152"/>
      <c r="M153" s="152"/>
      <c r="N153" s="134" t="str">
        <f>IFERROR(IF(VLOOKUP(A153,Weightings!A:Y,25,FALSE)=0,"",VLOOKUP(A153,Weightings!A:Y,25,FALSE)),"")</f>
        <v>x 1</v>
      </c>
      <c r="O153" s="134" t="str">
        <f>IFERROR(VLOOKUP(AH153,detail_maturity_score,3,FALSE)*VLOOKUP(A153,Weightings!A:Y,23,FALSE),"")</f>
        <v/>
      </c>
      <c r="P153" s="135"/>
      <c r="Q153" s="135"/>
      <c r="R153" s="131"/>
      <c r="S153" s="131"/>
      <c r="T153" s="131"/>
      <c r="U153" s="131"/>
      <c r="V153" s="131"/>
      <c r="W153" s="131"/>
      <c r="X153" s="131"/>
      <c r="Y153" s="131"/>
      <c r="Z153" s="136"/>
      <c r="AA153" s="131"/>
      <c r="AB153" s="131"/>
      <c r="AC153" s="137"/>
      <c r="AD153" s="138">
        <f t="shared" si="25"/>
        <v>0</v>
      </c>
      <c r="AE153" s="138">
        <f t="shared" si="26"/>
        <v>0</v>
      </c>
      <c r="AF153" s="138" t="str">
        <f t="shared" si="27"/>
        <v>D</v>
      </c>
      <c r="AG153" s="139">
        <f t="shared" si="28"/>
        <v>3</v>
      </c>
      <c r="AH153" s="279">
        <v>1</v>
      </c>
      <c r="AI153" s="142"/>
    </row>
    <row r="154" spans="1:35" s="140" customFormat="1" ht="30" customHeight="1" x14ac:dyDescent="0.35">
      <c r="A154" s="150">
        <v>481</v>
      </c>
      <c r="B154" s="130" t="str">
        <f t="shared" si="21"/>
        <v>B.7.02</v>
      </c>
      <c r="C154" s="131">
        <f t="shared" si="22"/>
        <v>5</v>
      </c>
      <c r="D154" s="96"/>
      <c r="E154" s="132" t="str">
        <f t="shared" si="23"/>
        <v>B.7.02</v>
      </c>
      <c r="F154" s="266" t="str">
        <f t="shared" si="24"/>
        <v>Have your 3rd party intelligence suppliers also been evaluated for their legal and ethical standards?</v>
      </c>
      <c r="G154" s="152"/>
      <c r="H154" s="152"/>
      <c r="I154" s="154"/>
      <c r="J154" s="152"/>
      <c r="K154" s="152"/>
      <c r="L154" s="152"/>
      <c r="M154" s="152"/>
      <c r="N154" s="134" t="str">
        <f>IFERROR(IF(VLOOKUP(A154,Weightings!A:Y,25,FALSE)=0,"",VLOOKUP(A154,Weightings!A:Y,25,FALSE)),"")</f>
        <v>x 1</v>
      </c>
      <c r="O154" s="134" t="str">
        <f>IFERROR(VLOOKUP(AH154,detail_maturity_score,3,FALSE)*VLOOKUP(A154,Weightings!A:Y,23,FALSE),"")</f>
        <v/>
      </c>
      <c r="P154" s="135"/>
      <c r="Q154" s="135"/>
      <c r="R154" s="131"/>
      <c r="S154" s="131"/>
      <c r="T154" s="131"/>
      <c r="U154" s="131"/>
      <c r="V154" s="131"/>
      <c r="W154" s="131"/>
      <c r="X154" s="131"/>
      <c r="Y154" s="131"/>
      <c r="Z154" s="136"/>
      <c r="AA154" s="131"/>
      <c r="AB154" s="131"/>
      <c r="AC154" s="137"/>
      <c r="AD154" s="138">
        <f t="shared" si="25"/>
        <v>0</v>
      </c>
      <c r="AE154" s="138">
        <f t="shared" si="26"/>
        <v>0</v>
      </c>
      <c r="AF154" s="138" t="str">
        <f t="shared" si="27"/>
        <v>D</v>
      </c>
      <c r="AG154" s="139">
        <f t="shared" si="28"/>
        <v>3</v>
      </c>
      <c r="AH154" s="279">
        <v>1</v>
      </c>
      <c r="AI154" s="142"/>
    </row>
    <row r="155" spans="1:35" s="140" customFormat="1" ht="30" hidden="1" customHeight="1" x14ac:dyDescent="0.35">
      <c r="A155" s="150">
        <v>482</v>
      </c>
      <c r="B155" s="130" t="str">
        <f t="shared" si="21"/>
        <v>B.7</v>
      </c>
      <c r="C155" s="131">
        <f t="shared" si="22"/>
        <v>2</v>
      </c>
      <c r="D155" s="96"/>
      <c r="E155" s="132" t="str">
        <f t="shared" si="23"/>
        <v>Step 7</v>
      </c>
      <c r="F155" s="266" t="str">
        <f t="shared" si="24"/>
        <v>Are requirements for suppliers:</v>
      </c>
      <c r="G155" s="152"/>
      <c r="H155" s="152"/>
      <c r="I155" s="154"/>
      <c r="J155" s="152"/>
      <c r="K155" s="152"/>
      <c r="L155" s="152"/>
      <c r="M155" s="152"/>
      <c r="N155" s="134" t="str">
        <f>IFERROR(IF(VLOOKUP(A155,Weightings!A:Y,25,FALSE)=0,"",VLOOKUP(A155,Weightings!A:Y,25,FALSE)),"")</f>
        <v/>
      </c>
      <c r="O155" s="134" t="str">
        <f>IFERROR(VLOOKUP(AH155,detail_maturity_score,3,FALSE)*VLOOKUP(A155,Weightings!A:Y,23,FALSE),"")</f>
        <v/>
      </c>
      <c r="P155" s="135"/>
      <c r="Q155" s="135"/>
      <c r="R155" s="131"/>
      <c r="S155" s="131"/>
      <c r="T155" s="131"/>
      <c r="U155" s="131"/>
      <c r="V155" s="131"/>
      <c r="W155" s="131"/>
      <c r="X155" s="131"/>
      <c r="Y155" s="131"/>
      <c r="Z155" s="136"/>
      <c r="AA155" s="131"/>
      <c r="AB155" s="131"/>
      <c r="AC155" s="137"/>
      <c r="AD155" s="138">
        <f t="shared" si="25"/>
        <v>0</v>
      </c>
      <c r="AE155" s="138">
        <f t="shared" si="26"/>
        <v>0</v>
      </c>
      <c r="AF155" s="138" t="str">
        <f t="shared" si="27"/>
        <v>D</v>
      </c>
      <c r="AG155" s="139">
        <f t="shared" si="28"/>
        <v>3</v>
      </c>
      <c r="AH155" s="279">
        <v>1</v>
      </c>
      <c r="AI155" s="142"/>
    </row>
    <row r="156" spans="1:35" s="140" customFormat="1" ht="30" customHeight="1" x14ac:dyDescent="0.35">
      <c r="A156" s="150">
        <v>483</v>
      </c>
      <c r="B156" s="130" t="str">
        <f t="shared" si="21"/>
        <v>B.7.03</v>
      </c>
      <c r="C156" s="131">
        <f t="shared" si="22"/>
        <v>5</v>
      </c>
      <c r="D156" s="96"/>
      <c r="E156" s="132" t="str">
        <f t="shared" si="23"/>
        <v>B.7.03</v>
      </c>
      <c r="F156" s="266" t="str">
        <f t="shared" si="24"/>
        <v>Given that your 3rd party intelligence providers likely hold highly sensitive data on your organisation’s security posture, have the supplier had their own security standards reviewed, i.e. meeting ISO27001 or similar?</v>
      </c>
      <c r="G156" s="152"/>
      <c r="H156" s="152"/>
      <c r="I156" s="154"/>
      <c r="J156" s="152"/>
      <c r="K156" s="152"/>
      <c r="L156" s="152"/>
      <c r="M156" s="152"/>
      <c r="N156" s="134" t="str">
        <f>IFERROR(IF(VLOOKUP(A156,Weightings!A:Y,25,FALSE)=0,"",VLOOKUP(A156,Weightings!A:Y,25,FALSE)),"")</f>
        <v>x 1</v>
      </c>
      <c r="O156" s="134" t="str">
        <f>IFERROR(VLOOKUP(AH156,detail_maturity_score,3,FALSE)*VLOOKUP(A156,Weightings!A:Y,23,FALSE),"")</f>
        <v/>
      </c>
      <c r="P156" s="135"/>
      <c r="Q156" s="135"/>
      <c r="R156" s="131"/>
      <c r="S156" s="131"/>
      <c r="T156" s="131"/>
      <c r="U156" s="131"/>
      <c r="V156" s="131"/>
      <c r="W156" s="131"/>
      <c r="X156" s="131"/>
      <c r="Y156" s="131"/>
      <c r="Z156" s="136"/>
      <c r="AA156" s="131"/>
      <c r="AB156" s="131"/>
      <c r="AC156" s="137"/>
      <c r="AD156" s="138">
        <f t="shared" si="25"/>
        <v>0</v>
      </c>
      <c r="AE156" s="138">
        <f t="shared" si="26"/>
        <v>0</v>
      </c>
      <c r="AF156" s="138" t="str">
        <f t="shared" si="27"/>
        <v>D</v>
      </c>
      <c r="AG156" s="139">
        <f t="shared" si="28"/>
        <v>3</v>
      </c>
      <c r="AH156" s="279">
        <v>1</v>
      </c>
      <c r="AI156" s="142"/>
    </row>
    <row r="157" spans="1:35" s="140" customFormat="1" ht="30" customHeight="1" x14ac:dyDescent="0.35">
      <c r="A157" s="150">
        <v>484</v>
      </c>
      <c r="B157" s="130" t="str">
        <f t="shared" si="21"/>
        <v>B.7.04</v>
      </c>
      <c r="C157" s="131">
        <f t="shared" si="22"/>
        <v>5</v>
      </c>
      <c r="D157" s="96"/>
      <c r="E157" s="132" t="str">
        <f t="shared" si="23"/>
        <v>B.7.04</v>
      </c>
      <c r="F157" s="266" t="str">
        <f t="shared" si="24"/>
        <v xml:space="preserve">Do your 3rd party intelligence providers have KPIs or other performance-based measures applied to them and is their performance regularly reviewed? </v>
      </c>
      <c r="G157" s="152"/>
      <c r="H157" s="152"/>
      <c r="I157" s="152"/>
      <c r="J157" s="152"/>
      <c r="K157" s="152"/>
      <c r="L157" s="152"/>
      <c r="M157" s="152"/>
      <c r="N157" s="134" t="str">
        <f>IFERROR(IF(VLOOKUP(A157,Weightings!A:Y,25,FALSE)=0,"",VLOOKUP(A157,Weightings!A:Y,25,FALSE)),"")</f>
        <v>x 1</v>
      </c>
      <c r="O157" s="134">
        <f>IFERROR(VLOOKUP(AH157,detail_maturity_score,3,FALSE)*VLOOKUP(A157,Weightings!A:Y,23,FALSE),"")</f>
        <v>0</v>
      </c>
      <c r="P157" s="135"/>
      <c r="Q157" s="135"/>
      <c r="R157" s="131"/>
      <c r="S157" s="131"/>
      <c r="T157" s="131"/>
      <c r="U157" s="131"/>
      <c r="V157" s="131"/>
      <c r="W157" s="131"/>
      <c r="X157" s="131"/>
      <c r="Y157" s="131"/>
      <c r="Z157" s="136"/>
      <c r="AA157" s="131"/>
      <c r="AB157" s="131"/>
      <c r="AC157" s="137"/>
      <c r="AD157" s="138">
        <f t="shared" si="25"/>
        <v>0</v>
      </c>
      <c r="AE157" s="138">
        <f t="shared" si="26"/>
        <v>0</v>
      </c>
      <c r="AF157" s="138" t="str">
        <f t="shared" si="27"/>
        <v>D</v>
      </c>
      <c r="AG157" s="139">
        <f t="shared" si="28"/>
        <v>3</v>
      </c>
      <c r="AH157" s="279">
        <v>2</v>
      </c>
      <c r="AI157" s="142"/>
    </row>
    <row r="158" spans="1:35" s="140" customFormat="1" ht="30" customHeight="1" x14ac:dyDescent="0.35">
      <c r="A158" s="150">
        <v>485</v>
      </c>
      <c r="B158" s="130" t="str">
        <f t="shared" si="21"/>
        <v>B.7.05</v>
      </c>
      <c r="C158" s="131">
        <f t="shared" si="22"/>
        <v>5</v>
      </c>
      <c r="D158" s="96"/>
      <c r="E158" s="132" t="str">
        <f t="shared" si="23"/>
        <v>B.7.05</v>
      </c>
      <c r="F158" s="266" t="str">
        <f t="shared" si="24"/>
        <v xml:space="preserve">Do you maintain a matrix or similar that details the capabilities and collection areas of each supplier to identify overlap and gaps in collection? </v>
      </c>
      <c r="G158" s="152"/>
      <c r="H158" s="152"/>
      <c r="I158" s="154"/>
      <c r="J158" s="152"/>
      <c r="K158" s="152"/>
      <c r="L158" s="152"/>
      <c r="M158" s="152"/>
      <c r="N158" s="134" t="str">
        <f>IFERROR(IF(VLOOKUP(A158,Weightings!A:Y,25,FALSE)=0,"",VLOOKUP(A158,Weightings!A:Y,25,FALSE)),"")</f>
        <v>x 1</v>
      </c>
      <c r="O158" s="134" t="str">
        <f>IFERROR(VLOOKUP(AH158,detail_maturity_score,3,FALSE)*VLOOKUP(A158,Weightings!A:Y,23,FALSE),"")</f>
        <v/>
      </c>
      <c r="P158" s="135"/>
      <c r="Q158" s="135"/>
      <c r="R158" s="131"/>
      <c r="S158" s="131"/>
      <c r="T158" s="131"/>
      <c r="U158" s="131"/>
      <c r="V158" s="131"/>
      <c r="W158" s="131"/>
      <c r="X158" s="131"/>
      <c r="Y158" s="131"/>
      <c r="Z158" s="136"/>
      <c r="AA158" s="131"/>
      <c r="AB158" s="131"/>
      <c r="AC158" s="137"/>
      <c r="AD158" s="138">
        <f t="shared" si="25"/>
        <v>0</v>
      </c>
      <c r="AE158" s="138">
        <f t="shared" si="26"/>
        <v>0</v>
      </c>
      <c r="AF158" s="138" t="str">
        <f t="shared" si="27"/>
        <v>D</v>
      </c>
      <c r="AG158" s="139">
        <f t="shared" si="28"/>
        <v>3</v>
      </c>
      <c r="AH158" s="279">
        <v>1</v>
      </c>
      <c r="AI158" s="142"/>
    </row>
    <row r="159" spans="1:35" s="140" customFormat="1" ht="30" hidden="1" customHeight="1" x14ac:dyDescent="0.35">
      <c r="A159" s="150">
        <v>486</v>
      </c>
      <c r="B159" s="130" t="str">
        <f t="shared" si="21"/>
        <v>B.7</v>
      </c>
      <c r="C159" s="131">
        <f t="shared" si="22"/>
        <v>2</v>
      </c>
      <c r="D159" s="96"/>
      <c r="E159" s="132" t="str">
        <f t="shared" si="23"/>
        <v>Step 7</v>
      </c>
      <c r="F159" s="265" t="str">
        <f t="shared" si="24"/>
        <v>Recorded in a requirements specification?</v>
      </c>
      <c r="G159" s="152"/>
      <c r="H159" s="152"/>
      <c r="I159" s="152"/>
      <c r="J159" s="152"/>
      <c r="K159" s="152"/>
      <c r="L159" s="152"/>
      <c r="M159" s="152"/>
      <c r="N159" s="134" t="str">
        <f>IFERROR(IF(VLOOKUP(A159,Weightings!A:Y,25,FALSE)=0,"",VLOOKUP(A159,Weightings!A:Y,25,FALSE)),"")</f>
        <v>x 3</v>
      </c>
      <c r="O159" s="134" t="str">
        <f>IFERROR(VLOOKUP(AH159,detail_maturity_score,3,FALSE)*VLOOKUP(A159,Weightings!A:Y,23,FALSE),"")</f>
        <v/>
      </c>
      <c r="P159" s="135"/>
      <c r="Q159" s="135"/>
      <c r="R159" s="131"/>
      <c r="S159" s="131"/>
      <c r="T159" s="131"/>
      <c r="U159" s="131"/>
      <c r="V159" s="131"/>
      <c r="W159" s="131"/>
      <c r="X159" s="131"/>
      <c r="Y159" s="131"/>
      <c r="Z159" s="136"/>
      <c r="AA159" s="131"/>
      <c r="AB159" s="131"/>
      <c r="AC159" s="137"/>
      <c r="AD159" s="138">
        <f t="shared" si="25"/>
        <v>0</v>
      </c>
      <c r="AE159" s="138">
        <f t="shared" si="26"/>
        <v>0</v>
      </c>
      <c r="AF159" s="138" t="str">
        <f t="shared" si="27"/>
        <v>D</v>
      </c>
      <c r="AG159" s="139">
        <f t="shared" si="28"/>
        <v>3</v>
      </c>
      <c r="AH159" s="279">
        <v>1</v>
      </c>
      <c r="AI159" s="142"/>
    </row>
    <row r="160" spans="1:35" s="140" customFormat="1" ht="30" hidden="1" customHeight="1" x14ac:dyDescent="0.35">
      <c r="A160" s="150">
        <v>487</v>
      </c>
      <c r="B160" s="130" t="str">
        <f t="shared" si="21"/>
        <v>B.7</v>
      </c>
      <c r="C160" s="131">
        <f t="shared" si="22"/>
        <v>2</v>
      </c>
      <c r="D160" s="96"/>
      <c r="E160" s="132" t="str">
        <f t="shared" si="23"/>
        <v>Step 7</v>
      </c>
      <c r="F160" s="268" t="str">
        <f t="shared" si="24"/>
        <v>Integrated into your organisation's procurement process?</v>
      </c>
      <c r="G160" s="152"/>
      <c r="H160" s="152"/>
      <c r="I160" s="154"/>
      <c r="J160" s="152"/>
      <c r="K160" s="152"/>
      <c r="L160" s="152"/>
      <c r="M160" s="152"/>
      <c r="N160" s="134" t="str">
        <f>IFERROR(IF(VLOOKUP(A160,Weightings!A:Y,25,FALSE)=0,"",VLOOKUP(A160,Weightings!A:Y,25,FALSE)),"")</f>
        <v>x 3</v>
      </c>
      <c r="O160" s="134" t="str">
        <f>IFERROR(VLOOKUP(AH160,detail_maturity_score,3,FALSE)*VLOOKUP(A160,Weightings!A:Y,23,FALSE),"")</f>
        <v/>
      </c>
      <c r="P160" s="135"/>
      <c r="Q160" s="135"/>
      <c r="R160" s="131"/>
      <c r="S160" s="131"/>
      <c r="T160" s="131"/>
      <c r="U160" s="131"/>
      <c r="V160" s="131"/>
      <c r="W160" s="131"/>
      <c r="X160" s="131"/>
      <c r="Y160" s="131"/>
      <c r="Z160" s="136"/>
      <c r="AA160" s="131"/>
      <c r="AB160" s="131"/>
      <c r="AC160" s="137"/>
      <c r="AD160" s="138">
        <f t="shared" si="25"/>
        <v>0</v>
      </c>
      <c r="AE160" s="138">
        <f t="shared" si="26"/>
        <v>0</v>
      </c>
      <c r="AF160" s="138" t="str">
        <f t="shared" si="27"/>
        <v>D</v>
      </c>
      <c r="AG160" s="139">
        <f t="shared" si="28"/>
        <v>3</v>
      </c>
      <c r="AH160" s="279">
        <v>1</v>
      </c>
      <c r="AI160" s="142"/>
    </row>
    <row r="161" spans="1:35" s="140" customFormat="1" ht="30" hidden="1" customHeight="1" x14ac:dyDescent="0.35">
      <c r="A161" s="150">
        <v>488</v>
      </c>
      <c r="B161" s="130" t="str">
        <f t="shared" si="21"/>
        <v>B.7</v>
      </c>
      <c r="C161" s="131">
        <f t="shared" si="22"/>
        <v>2</v>
      </c>
      <c r="D161" s="96"/>
      <c r="E161" s="132" t="str">
        <f t="shared" si="23"/>
        <v>Step 7</v>
      </c>
      <c r="F161" s="266" t="str">
        <f t="shared" si="24"/>
        <v>Do you define supplier selection criteria to help you choose suitable suppliers?</v>
      </c>
      <c r="G161" s="152"/>
      <c r="H161" s="152"/>
      <c r="I161" s="154"/>
      <c r="J161" s="152"/>
      <c r="K161" s="152"/>
      <c r="L161" s="152"/>
      <c r="M161" s="152"/>
      <c r="N161" s="134" t="str">
        <f>IFERROR(IF(VLOOKUP(A161,Weightings!A:Y,25,FALSE)=0,"",VLOOKUP(A161,Weightings!A:Y,25,FALSE)),"")</f>
        <v>x 3</v>
      </c>
      <c r="O161" s="134" t="str">
        <f>IFERROR(VLOOKUP(AH161,detail_maturity_score,3,FALSE)*VLOOKUP(A161,Weightings!A:Y,23,FALSE),"")</f>
        <v/>
      </c>
      <c r="P161" s="135"/>
      <c r="Q161" s="135"/>
      <c r="R161" s="131"/>
      <c r="S161" s="131"/>
      <c r="T161" s="131"/>
      <c r="U161" s="131"/>
      <c r="V161" s="131"/>
      <c r="W161" s="131"/>
      <c r="X161" s="131"/>
      <c r="Y161" s="131"/>
      <c r="Z161" s="136"/>
      <c r="AA161" s="131"/>
      <c r="AB161" s="131"/>
      <c r="AC161" s="137"/>
      <c r="AD161" s="138">
        <f t="shared" si="25"/>
        <v>0</v>
      </c>
      <c r="AE161" s="138">
        <f t="shared" si="26"/>
        <v>0</v>
      </c>
      <c r="AF161" s="138" t="str">
        <f t="shared" si="27"/>
        <v>D</v>
      </c>
      <c r="AG161" s="139">
        <f t="shared" si="28"/>
        <v>3</v>
      </c>
      <c r="AH161" s="279">
        <v>1</v>
      </c>
      <c r="AI161" s="142"/>
    </row>
    <row r="162" spans="1:35" s="140" customFormat="1" ht="30" hidden="1" customHeight="1" x14ac:dyDescent="0.35">
      <c r="A162" s="150">
        <v>489</v>
      </c>
      <c r="B162" s="130" t="str">
        <f t="shared" si="21"/>
        <v>B.7</v>
      </c>
      <c r="C162" s="131">
        <f t="shared" si="22"/>
        <v>2</v>
      </c>
      <c r="D162" s="96"/>
      <c r="E162" s="132" t="str">
        <f t="shared" si="23"/>
        <v>Step 7</v>
      </c>
      <c r="F162" s="267" t="str">
        <f t="shared" si="24"/>
        <v xml:space="preserve">Does your supplier selection criteria specify that potential suppliers should be able to: </v>
      </c>
      <c r="G162" s="152"/>
      <c r="H162" s="152"/>
      <c r="I162" s="152"/>
      <c r="J162" s="152"/>
      <c r="K162" s="152"/>
      <c r="L162" s="152"/>
      <c r="M162" s="152"/>
      <c r="N162" s="134" t="str">
        <f>IFERROR(IF(VLOOKUP(A162,Weightings!A:Y,25,FALSE)=0,"",VLOOKUP(A162,Weightings!A:Y,25,FALSE)),"")</f>
        <v/>
      </c>
      <c r="O162" s="134" t="str">
        <f>IFERROR(VLOOKUP(AH162,detail_maturity_score,3,FALSE)*VLOOKUP(A162,Weightings!A:Y,23,FALSE),"")</f>
        <v/>
      </c>
      <c r="P162" s="135"/>
      <c r="Q162" s="135"/>
      <c r="R162" s="131"/>
      <c r="S162" s="131"/>
      <c r="T162" s="131"/>
      <c r="U162" s="131"/>
      <c r="V162" s="131"/>
      <c r="W162" s="131"/>
      <c r="X162" s="131"/>
      <c r="Y162" s="131"/>
      <c r="Z162" s="136"/>
      <c r="AA162" s="131"/>
      <c r="AB162" s="131"/>
      <c r="AC162" s="137"/>
      <c r="AD162" s="138">
        <f t="shared" si="25"/>
        <v>0</v>
      </c>
      <c r="AE162" s="138">
        <f t="shared" si="26"/>
        <v>0</v>
      </c>
      <c r="AF162" s="138" t="str">
        <f t="shared" si="27"/>
        <v>D</v>
      </c>
      <c r="AG162" s="139">
        <f t="shared" si="28"/>
        <v>3</v>
      </c>
      <c r="AH162" s="279">
        <v>1</v>
      </c>
      <c r="AI162" s="142"/>
    </row>
    <row r="163" spans="1:35" s="140" customFormat="1" ht="30" hidden="1" customHeight="1" x14ac:dyDescent="0.35">
      <c r="A163" s="150">
        <v>490</v>
      </c>
      <c r="B163" s="130" t="str">
        <f t="shared" si="21"/>
        <v>B.7</v>
      </c>
      <c r="C163" s="131">
        <f t="shared" si="22"/>
        <v>2</v>
      </c>
      <c r="D163" s="96"/>
      <c r="E163" s="132" t="str">
        <f t="shared" si="23"/>
        <v>Step 7</v>
      </c>
      <c r="F163" s="268" t="str">
        <f t="shared" si="24"/>
        <v>Provide a reliable, effective and proven service at a reasonable price, within specified timescales?</v>
      </c>
      <c r="G163" s="152"/>
      <c r="H163" s="152"/>
      <c r="I163" s="154"/>
      <c r="J163" s="152"/>
      <c r="K163" s="152"/>
      <c r="L163" s="152"/>
      <c r="M163" s="152"/>
      <c r="N163" s="134" t="str">
        <f>IFERROR(IF(VLOOKUP(A163,Weightings!A:Y,25,FALSE)=0,"",VLOOKUP(A163,Weightings!A:Y,25,FALSE)),"")</f>
        <v>x 3</v>
      </c>
      <c r="O163" s="134" t="str">
        <f>IFERROR(VLOOKUP(AH163,detail_maturity_score,3,FALSE)*VLOOKUP(A163,Weightings!A:Y,23,FALSE),"")</f>
        <v/>
      </c>
      <c r="P163" s="135"/>
      <c r="Q163" s="135"/>
      <c r="R163" s="131"/>
      <c r="S163" s="131"/>
      <c r="T163" s="131"/>
      <c r="U163" s="131"/>
      <c r="V163" s="131"/>
      <c r="W163" s="131"/>
      <c r="X163" s="131"/>
      <c r="Y163" s="131"/>
      <c r="Z163" s="136"/>
      <c r="AA163" s="131"/>
      <c r="AB163" s="131"/>
      <c r="AC163" s="137"/>
      <c r="AD163" s="138">
        <f t="shared" si="25"/>
        <v>0</v>
      </c>
      <c r="AE163" s="138">
        <f t="shared" si="26"/>
        <v>0</v>
      </c>
      <c r="AF163" s="138" t="str">
        <f t="shared" si="27"/>
        <v>D</v>
      </c>
      <c r="AG163" s="139">
        <f t="shared" si="28"/>
        <v>3</v>
      </c>
      <c r="AH163" s="279">
        <v>1</v>
      </c>
      <c r="AI163" s="142"/>
    </row>
    <row r="164" spans="1:35" s="140" customFormat="1" ht="30" hidden="1" customHeight="1" x14ac:dyDescent="0.35">
      <c r="A164" s="150">
        <v>491</v>
      </c>
      <c r="B164" s="130" t="str">
        <f t="shared" si="21"/>
        <v>B.7</v>
      </c>
      <c r="C164" s="131">
        <f t="shared" si="22"/>
        <v>2</v>
      </c>
      <c r="D164" s="96"/>
      <c r="E164" s="132" t="str">
        <f t="shared" si="23"/>
        <v>Step 7</v>
      </c>
      <c r="F164" s="265" t="str">
        <f t="shared" si="24"/>
        <v>Meet compliance standards and the requirements of corporate or government policy, protecting client information and systems?</v>
      </c>
      <c r="G164" s="152"/>
      <c r="H164" s="152"/>
      <c r="I164" s="152"/>
      <c r="J164" s="152"/>
      <c r="K164" s="152"/>
      <c r="L164" s="152"/>
      <c r="M164" s="152"/>
      <c r="N164" s="134" t="str">
        <f>IFERROR(IF(VLOOKUP(A164,Weightings!A:Y,25,FALSE)=0,"",VLOOKUP(A164,Weightings!A:Y,25,FALSE)),"")</f>
        <v>x 3</v>
      </c>
      <c r="O164" s="134" t="str">
        <f>IFERROR(VLOOKUP(AH164,detail_maturity_score,3,FALSE)*VLOOKUP(A164,Weightings!A:Y,23,FALSE),"")</f>
        <v/>
      </c>
      <c r="P164" s="135"/>
      <c r="Q164" s="135"/>
      <c r="R164" s="131"/>
      <c r="S164" s="131"/>
      <c r="T164" s="131"/>
      <c r="U164" s="131"/>
      <c r="V164" s="131"/>
      <c r="W164" s="131"/>
      <c r="X164" s="131"/>
      <c r="Y164" s="131"/>
      <c r="Z164" s="136"/>
      <c r="AA164" s="131"/>
      <c r="AB164" s="131"/>
      <c r="AC164" s="137"/>
      <c r="AD164" s="138">
        <f t="shared" si="25"/>
        <v>0</v>
      </c>
      <c r="AE164" s="138">
        <f t="shared" si="26"/>
        <v>0</v>
      </c>
      <c r="AF164" s="138" t="str">
        <f t="shared" si="27"/>
        <v>D</v>
      </c>
      <c r="AG164" s="139">
        <f t="shared" si="28"/>
        <v>3</v>
      </c>
      <c r="AH164" s="279">
        <v>1</v>
      </c>
      <c r="AI164" s="142"/>
    </row>
    <row r="165" spans="1:35" s="140" customFormat="1" ht="30" hidden="1" customHeight="1" x14ac:dyDescent="0.35">
      <c r="A165" s="150">
        <v>492</v>
      </c>
      <c r="B165" s="130" t="str">
        <f t="shared" si="21"/>
        <v>B.7</v>
      </c>
      <c r="C165" s="131">
        <f t="shared" si="22"/>
        <v>2</v>
      </c>
      <c r="D165" s="96"/>
      <c r="E165" s="132" t="str">
        <f t="shared" si="23"/>
        <v>Step 7</v>
      </c>
      <c r="F165" s="268" t="str">
        <f t="shared" si="24"/>
        <v>Adhere to a proven intelligence methodology?</v>
      </c>
      <c r="G165" s="152"/>
      <c r="H165" s="152"/>
      <c r="I165" s="154"/>
      <c r="J165" s="152"/>
      <c r="K165" s="152"/>
      <c r="L165" s="152"/>
      <c r="M165" s="152"/>
      <c r="N165" s="134" t="str">
        <f>IFERROR(IF(VLOOKUP(A165,Weightings!A:Y,25,FALSE)=0,"",VLOOKUP(A165,Weightings!A:Y,25,FALSE)),"")</f>
        <v>x 3</v>
      </c>
      <c r="O165" s="134" t="str">
        <f>IFERROR(VLOOKUP(AH165,detail_maturity_score,3,FALSE)*VLOOKUP(A165,Weightings!A:Y,23,FALSE),"")</f>
        <v/>
      </c>
      <c r="P165" s="135"/>
      <c r="Q165" s="135"/>
      <c r="R165" s="131"/>
      <c r="S165" s="131"/>
      <c r="T165" s="131"/>
      <c r="U165" s="131"/>
      <c r="V165" s="131"/>
      <c r="W165" s="131"/>
      <c r="X165" s="131"/>
      <c r="Y165" s="131"/>
      <c r="Z165" s="136"/>
      <c r="AA165" s="131"/>
      <c r="AB165" s="131"/>
      <c r="AC165" s="137"/>
      <c r="AD165" s="138">
        <f t="shared" si="25"/>
        <v>0</v>
      </c>
      <c r="AE165" s="138">
        <f t="shared" si="26"/>
        <v>0</v>
      </c>
      <c r="AF165" s="138" t="str">
        <f t="shared" si="27"/>
        <v>D</v>
      </c>
      <c r="AG165" s="139">
        <f t="shared" si="28"/>
        <v>3</v>
      </c>
      <c r="AH165" s="279">
        <v>1</v>
      </c>
      <c r="AI165" s="142"/>
    </row>
    <row r="166" spans="1:35" s="140" customFormat="1" ht="30" hidden="1" customHeight="1" x14ac:dyDescent="0.35">
      <c r="A166" s="150">
        <v>493</v>
      </c>
      <c r="B166" s="130" t="str">
        <f t="shared" si="21"/>
        <v>B.7</v>
      </c>
      <c r="C166" s="131">
        <f t="shared" si="22"/>
        <v>2</v>
      </c>
      <c r="D166" s="96"/>
      <c r="E166" s="132" t="str">
        <f t="shared" si="23"/>
        <v>Step 7</v>
      </c>
      <c r="F166" s="266" t="str">
        <f t="shared" si="24"/>
        <v xml:space="preserve">Does your supplier selection criteria consider if potential suppliers can provide: </v>
      </c>
      <c r="G166" s="152"/>
      <c r="H166" s="152"/>
      <c r="I166" s="154"/>
      <c r="J166" s="152"/>
      <c r="K166" s="152"/>
      <c r="L166" s="152"/>
      <c r="M166" s="152"/>
      <c r="N166" s="134" t="str">
        <f>IFERROR(IF(VLOOKUP(A166,Weightings!A:Y,25,FALSE)=0,"",VLOOKUP(A166,Weightings!A:Y,25,FALSE)),"")</f>
        <v/>
      </c>
      <c r="O166" s="134" t="str">
        <f>IFERROR(VLOOKUP(AH166,detail_maturity_score,3,FALSE)*VLOOKUP(A166,Weightings!A:Y,23,FALSE),"")</f>
        <v/>
      </c>
      <c r="P166" s="135"/>
      <c r="Q166" s="135"/>
      <c r="R166" s="131"/>
      <c r="S166" s="131"/>
      <c r="T166" s="131"/>
      <c r="U166" s="131"/>
      <c r="V166" s="131"/>
      <c r="W166" s="131"/>
      <c r="X166" s="131"/>
      <c r="Y166" s="131"/>
      <c r="Z166" s="136"/>
      <c r="AA166" s="131"/>
      <c r="AB166" s="131"/>
      <c r="AC166" s="137"/>
      <c r="AD166" s="138">
        <f t="shared" si="25"/>
        <v>0</v>
      </c>
      <c r="AE166" s="138">
        <f t="shared" si="26"/>
        <v>0</v>
      </c>
      <c r="AF166" s="138" t="str">
        <f t="shared" si="27"/>
        <v>D</v>
      </c>
      <c r="AG166" s="139">
        <f t="shared" si="28"/>
        <v>3</v>
      </c>
      <c r="AH166" s="279">
        <v>1</v>
      </c>
      <c r="AI166" s="142"/>
    </row>
    <row r="167" spans="1:35" s="140" customFormat="1" ht="30" hidden="1" customHeight="1" x14ac:dyDescent="0.35">
      <c r="A167" s="150">
        <v>494</v>
      </c>
      <c r="B167" s="130" t="str">
        <f t="shared" si="21"/>
        <v>B.7</v>
      </c>
      <c r="C167" s="131">
        <f t="shared" si="22"/>
        <v>2</v>
      </c>
      <c r="D167" s="96"/>
      <c r="E167" s="132" t="str">
        <f t="shared" si="23"/>
        <v>Step 7</v>
      </c>
      <c r="F167" s="268" t="str">
        <f t="shared" si="24"/>
        <v xml:space="preserve">Solid reputation, history and ethics? </v>
      </c>
      <c r="G167" s="152"/>
      <c r="H167" s="152"/>
      <c r="I167" s="154"/>
      <c r="J167" s="152"/>
      <c r="K167" s="152"/>
      <c r="L167" s="152"/>
      <c r="M167" s="152"/>
      <c r="N167" s="134" t="str">
        <f>IFERROR(IF(VLOOKUP(A167,Weightings!A:Y,25,FALSE)=0,"",VLOOKUP(A167,Weightings!A:Y,25,FALSE)),"")</f>
        <v>x 3</v>
      </c>
      <c r="O167" s="134" t="str">
        <f>IFERROR(VLOOKUP(AH167,detail_maturity_score,3,FALSE)*VLOOKUP(A167,Weightings!A:Y,23,FALSE),"")</f>
        <v/>
      </c>
      <c r="P167" s="135"/>
      <c r="Q167" s="135"/>
      <c r="R167" s="131"/>
      <c r="S167" s="131"/>
      <c r="T167" s="131"/>
      <c r="U167" s="131"/>
      <c r="V167" s="131"/>
      <c r="W167" s="131"/>
      <c r="X167" s="131"/>
      <c r="Y167" s="131"/>
      <c r="Z167" s="136"/>
      <c r="AA167" s="131"/>
      <c r="AB167" s="131"/>
      <c r="AC167" s="137"/>
      <c r="AD167" s="138">
        <f t="shared" si="25"/>
        <v>0</v>
      </c>
      <c r="AE167" s="138">
        <f t="shared" si="26"/>
        <v>0</v>
      </c>
      <c r="AF167" s="138" t="str">
        <f t="shared" si="27"/>
        <v>D</v>
      </c>
      <c r="AG167" s="139">
        <f t="shared" si="28"/>
        <v>3</v>
      </c>
      <c r="AH167" s="279">
        <v>1</v>
      </c>
      <c r="AI167" s="142"/>
    </row>
    <row r="168" spans="1:35" s="140" customFormat="1" ht="30" hidden="1" customHeight="1" x14ac:dyDescent="0.35">
      <c r="A168" s="150">
        <v>495</v>
      </c>
      <c r="B168" s="130" t="str">
        <f t="shared" si="21"/>
        <v>B.7</v>
      </c>
      <c r="C168" s="131">
        <f t="shared" si="22"/>
        <v>2</v>
      </c>
      <c r="D168" s="96"/>
      <c r="E168" s="132" t="str">
        <f t="shared" si="23"/>
        <v>Step 7</v>
      </c>
      <c r="F168" s="268" t="str">
        <f t="shared" si="24"/>
        <v>High quality, value-for-money services?</v>
      </c>
      <c r="G168" s="152"/>
      <c r="H168" s="152"/>
      <c r="I168" s="154"/>
      <c r="J168" s="152"/>
      <c r="K168" s="152"/>
      <c r="L168" s="152"/>
      <c r="M168" s="152"/>
      <c r="N168" s="134" t="str">
        <f>IFERROR(IF(VLOOKUP(A168,Weightings!A:Y,25,FALSE)=0,"",VLOOKUP(A168,Weightings!A:Y,25,FALSE)),"")</f>
        <v>x 3</v>
      </c>
      <c r="O168" s="134" t="str">
        <f>IFERROR(VLOOKUP(AH168,detail_maturity_score,3,FALSE)*VLOOKUP(A168,Weightings!A:Y,23,FALSE),"")</f>
        <v/>
      </c>
      <c r="P168" s="135"/>
      <c r="Q168" s="135"/>
      <c r="R168" s="131"/>
      <c r="S168" s="131"/>
      <c r="T168" s="131"/>
      <c r="U168" s="131"/>
      <c r="V168" s="131"/>
      <c r="W168" s="131"/>
      <c r="X168" s="131"/>
      <c r="Y168" s="131"/>
      <c r="Z168" s="136"/>
      <c r="AA168" s="131"/>
      <c r="AB168" s="131"/>
      <c r="AC168" s="137"/>
      <c r="AD168" s="138">
        <f t="shared" si="25"/>
        <v>0</v>
      </c>
      <c r="AE168" s="138">
        <f t="shared" si="26"/>
        <v>0</v>
      </c>
      <c r="AF168" s="138" t="str">
        <f t="shared" si="27"/>
        <v>D</v>
      </c>
      <c r="AG168" s="139">
        <f t="shared" si="28"/>
        <v>3</v>
      </c>
      <c r="AH168" s="279">
        <v>1</v>
      </c>
      <c r="AI168" s="142"/>
    </row>
    <row r="169" spans="1:35" s="140" customFormat="1" ht="30" hidden="1" customHeight="1" x14ac:dyDescent="0.35">
      <c r="A169" s="150">
        <v>496</v>
      </c>
      <c r="B169" s="130" t="str">
        <f t="shared" si="21"/>
        <v>B.7</v>
      </c>
      <c r="C169" s="131">
        <f t="shared" si="22"/>
        <v>2</v>
      </c>
      <c r="D169" s="96"/>
      <c r="E169" s="132" t="str">
        <f t="shared" si="23"/>
        <v>Step 7</v>
      </c>
      <c r="F169" s="265" t="str">
        <f t="shared" si="24"/>
        <v>Research and development capability?</v>
      </c>
      <c r="G169" s="152"/>
      <c r="H169" s="152"/>
      <c r="I169" s="154"/>
      <c r="J169" s="152"/>
      <c r="K169" s="152"/>
      <c r="L169" s="152"/>
      <c r="M169" s="152"/>
      <c r="N169" s="134" t="str">
        <f>IFERROR(IF(VLOOKUP(A169,Weightings!A:Y,25,FALSE)=0,"",VLOOKUP(A169,Weightings!A:Y,25,FALSE)),"")</f>
        <v>x 3</v>
      </c>
      <c r="O169" s="134" t="str">
        <f>IFERROR(VLOOKUP(AH169,detail_maturity_score,3,FALSE)*VLOOKUP(A169,Weightings!A:Y,23,FALSE),"")</f>
        <v/>
      </c>
      <c r="P169" s="135"/>
      <c r="Q169" s="135"/>
      <c r="R169" s="131"/>
      <c r="S169" s="131"/>
      <c r="T169" s="131"/>
      <c r="U169" s="131"/>
      <c r="V169" s="131"/>
      <c r="W169" s="131"/>
      <c r="X169" s="131"/>
      <c r="Y169" s="131"/>
      <c r="Z169" s="136"/>
      <c r="AA169" s="131"/>
      <c r="AB169" s="131"/>
      <c r="AC169" s="137"/>
      <c r="AD169" s="138">
        <f t="shared" si="25"/>
        <v>0</v>
      </c>
      <c r="AE169" s="138">
        <f t="shared" si="26"/>
        <v>0</v>
      </c>
      <c r="AF169" s="138" t="str">
        <f t="shared" si="27"/>
        <v>D</v>
      </c>
      <c r="AG169" s="139">
        <f t="shared" si="28"/>
        <v>3</v>
      </c>
      <c r="AH169" s="279">
        <v>1</v>
      </c>
      <c r="AI169" s="142"/>
    </row>
    <row r="170" spans="1:35" s="140" customFormat="1" ht="30" hidden="1" customHeight="1" x14ac:dyDescent="0.35">
      <c r="A170" s="150">
        <v>497</v>
      </c>
      <c r="B170" s="130" t="str">
        <f t="shared" si="21"/>
        <v>B.7</v>
      </c>
      <c r="C170" s="131">
        <f t="shared" si="22"/>
        <v>2</v>
      </c>
      <c r="D170" s="96"/>
      <c r="E170" s="132" t="str">
        <f t="shared" si="23"/>
        <v>Step 7</v>
      </c>
      <c r="F170" s="265" t="str">
        <f t="shared" si="24"/>
        <v>Highly competent?</v>
      </c>
      <c r="G170" s="152"/>
      <c r="H170" s="152"/>
      <c r="I170" s="154"/>
      <c r="J170" s="152"/>
      <c r="K170" s="152"/>
      <c r="L170" s="152"/>
      <c r="M170" s="152"/>
      <c r="N170" s="134" t="str">
        <f>IFERROR(IF(VLOOKUP(A170,Weightings!A:Y,25,FALSE)=0,"",VLOOKUP(A170,Weightings!A:Y,25,FALSE)),"")</f>
        <v>x 3</v>
      </c>
      <c r="O170" s="134" t="str">
        <f>IFERROR(VLOOKUP(AH170,detail_maturity_score,3,FALSE)*VLOOKUP(A170,Weightings!A:Y,23,FALSE),"")</f>
        <v/>
      </c>
      <c r="P170" s="135"/>
      <c r="Q170" s="135"/>
      <c r="R170" s="131"/>
      <c r="S170" s="131"/>
      <c r="T170" s="131"/>
      <c r="U170" s="131"/>
      <c r="V170" s="131"/>
      <c r="W170" s="131"/>
      <c r="X170" s="131"/>
      <c r="Y170" s="131"/>
      <c r="Z170" s="136"/>
      <c r="AA170" s="131"/>
      <c r="AB170" s="131"/>
      <c r="AC170" s="137"/>
      <c r="AD170" s="138">
        <f t="shared" si="25"/>
        <v>0</v>
      </c>
      <c r="AE170" s="138">
        <f t="shared" si="26"/>
        <v>0</v>
      </c>
      <c r="AF170" s="138" t="str">
        <f t="shared" si="27"/>
        <v>D</v>
      </c>
      <c r="AG170" s="139">
        <f t="shared" si="28"/>
        <v>3</v>
      </c>
      <c r="AH170" s="279">
        <v>1</v>
      </c>
      <c r="AI170" s="142"/>
    </row>
    <row r="171" spans="1:35" s="140" customFormat="1" ht="30" hidden="1" customHeight="1" x14ac:dyDescent="0.35">
      <c r="A171" s="150">
        <v>498</v>
      </c>
      <c r="B171" s="130" t="str">
        <f t="shared" si="21"/>
        <v>B.7</v>
      </c>
      <c r="C171" s="131">
        <f t="shared" si="22"/>
        <v>2</v>
      </c>
      <c r="D171" s="96"/>
      <c r="E171" s="132" t="str">
        <f t="shared" si="23"/>
        <v>Step 7</v>
      </c>
      <c r="F171" s="265" t="str">
        <f t="shared" si="24"/>
        <v>Security and risk management?</v>
      </c>
      <c r="G171" s="152"/>
      <c r="H171" s="152"/>
      <c r="I171" s="154"/>
      <c r="J171" s="152"/>
      <c r="K171" s="152"/>
      <c r="L171" s="152"/>
      <c r="M171" s="152"/>
      <c r="N171" s="134" t="str">
        <f>IFERROR(IF(VLOOKUP(A171,Weightings!A:Y,25,FALSE)=0,"",VLOOKUP(A171,Weightings!A:Y,25,FALSE)),"")</f>
        <v>x 3</v>
      </c>
      <c r="O171" s="134" t="str">
        <f>IFERROR(VLOOKUP(AH171,detail_maturity_score,3,FALSE)*VLOOKUP(A171,Weightings!A:Y,23,FALSE),"")</f>
        <v/>
      </c>
      <c r="P171" s="135"/>
      <c r="Q171" s="135"/>
      <c r="R171" s="131"/>
      <c r="S171" s="131"/>
      <c r="T171" s="131"/>
      <c r="U171" s="131"/>
      <c r="V171" s="131"/>
      <c r="W171" s="131"/>
      <c r="X171" s="131"/>
      <c r="Y171" s="131"/>
      <c r="Z171" s="136"/>
      <c r="AA171" s="131"/>
      <c r="AB171" s="131"/>
      <c r="AC171" s="137"/>
      <c r="AD171" s="138">
        <f t="shared" si="25"/>
        <v>0</v>
      </c>
      <c r="AE171" s="138">
        <f t="shared" si="26"/>
        <v>0</v>
      </c>
      <c r="AF171" s="138" t="str">
        <f t="shared" si="27"/>
        <v>D</v>
      </c>
      <c r="AG171" s="139">
        <f t="shared" si="28"/>
        <v>3</v>
      </c>
      <c r="AH171" s="279">
        <v>1</v>
      </c>
      <c r="AI171" s="142"/>
    </row>
    <row r="172" spans="1:35" s="140" customFormat="1" ht="30" hidden="1" customHeight="1" x14ac:dyDescent="0.35">
      <c r="A172" s="150">
        <v>499</v>
      </c>
      <c r="B172" s="130" t="str">
        <f t="shared" si="21"/>
        <v>B.7</v>
      </c>
      <c r="C172" s="131">
        <f t="shared" si="22"/>
        <v>2</v>
      </c>
      <c r="D172" s="96"/>
      <c r="E172" s="132" t="str">
        <f t="shared" si="23"/>
        <v>Step 7</v>
      </c>
      <c r="F172" s="265" t="str">
        <f t="shared" si="24"/>
        <v>A strong professional accreditation and complaint process?</v>
      </c>
      <c r="G172" s="152"/>
      <c r="H172" s="152"/>
      <c r="I172" s="154"/>
      <c r="J172" s="152"/>
      <c r="K172" s="152"/>
      <c r="L172" s="152"/>
      <c r="M172" s="152"/>
      <c r="N172" s="134" t="str">
        <f>IFERROR(IF(VLOOKUP(A172,Weightings!A:Y,25,FALSE)=0,"",VLOOKUP(A172,Weightings!A:Y,25,FALSE)),"")</f>
        <v>x 3</v>
      </c>
      <c r="O172" s="134" t="str">
        <f>IFERROR(VLOOKUP(AH172,detail_maturity_score,3,FALSE)*VLOOKUP(A172,Weightings!A:Y,23,FALSE),"")</f>
        <v/>
      </c>
      <c r="P172" s="135"/>
      <c r="Q172" s="135"/>
      <c r="R172" s="131"/>
      <c r="S172" s="131"/>
      <c r="T172" s="131"/>
      <c r="U172" s="131"/>
      <c r="V172" s="131"/>
      <c r="W172" s="131"/>
      <c r="X172" s="131"/>
      <c r="Y172" s="131"/>
      <c r="Z172" s="136"/>
      <c r="AA172" s="131"/>
      <c r="AB172" s="131"/>
      <c r="AC172" s="137"/>
      <c r="AD172" s="138">
        <f t="shared" si="25"/>
        <v>0</v>
      </c>
      <c r="AE172" s="138">
        <f t="shared" si="26"/>
        <v>0</v>
      </c>
      <c r="AF172" s="138" t="str">
        <f t="shared" si="27"/>
        <v>D</v>
      </c>
      <c r="AG172" s="139">
        <f t="shared" si="28"/>
        <v>3</v>
      </c>
      <c r="AH172" s="279">
        <v>1</v>
      </c>
      <c r="AI172" s="142"/>
    </row>
    <row r="173" spans="1:35" s="140" customFormat="1" ht="30" hidden="1" customHeight="1" x14ac:dyDescent="0.35">
      <c r="A173" s="150">
        <v>500</v>
      </c>
      <c r="B173" s="130" t="str">
        <f t="shared" si="21"/>
        <v>B.7</v>
      </c>
      <c r="C173" s="131">
        <f t="shared" si="22"/>
        <v>2</v>
      </c>
      <c r="D173" s="96"/>
      <c r="E173" s="132" t="str">
        <f t="shared" si="23"/>
        <v>Step 7</v>
      </c>
      <c r="F173" s="267" t="str">
        <f t="shared" si="24"/>
        <v>Is your supplier selection criteria recorded in a document that can be passed to potential suppliers - and your procurement department - sometimes as part of an RFP (Request for Proposal)?</v>
      </c>
      <c r="G173" s="152"/>
      <c r="H173" s="152"/>
      <c r="I173" s="154"/>
      <c r="J173" s="152"/>
      <c r="K173" s="152"/>
      <c r="L173" s="152"/>
      <c r="M173" s="152"/>
      <c r="N173" s="134" t="str">
        <f>IFERROR(IF(VLOOKUP(A173,Weightings!A:Y,25,FALSE)=0,"",VLOOKUP(A173,Weightings!A:Y,25,FALSE)),"")</f>
        <v>x 3</v>
      </c>
      <c r="O173" s="134" t="str">
        <f>IFERROR(VLOOKUP(AH173,detail_maturity_score,3,FALSE)*VLOOKUP(A173,Weightings!A:Y,23,FALSE),"")</f>
        <v/>
      </c>
      <c r="P173" s="135"/>
      <c r="Q173" s="135"/>
      <c r="R173" s="131"/>
      <c r="S173" s="131"/>
      <c r="T173" s="131"/>
      <c r="U173" s="131"/>
      <c r="V173" s="131"/>
      <c r="W173" s="131"/>
      <c r="X173" s="131"/>
      <c r="Y173" s="131"/>
      <c r="Z173" s="136"/>
      <c r="AA173" s="131"/>
      <c r="AB173" s="131"/>
      <c r="AC173" s="137"/>
      <c r="AD173" s="138">
        <f t="shared" si="25"/>
        <v>0</v>
      </c>
      <c r="AE173" s="138">
        <f t="shared" si="26"/>
        <v>0</v>
      </c>
      <c r="AF173" s="138" t="str">
        <f t="shared" si="27"/>
        <v>D</v>
      </c>
      <c r="AG173" s="139">
        <f t="shared" si="28"/>
        <v>3</v>
      </c>
      <c r="AH173" s="279">
        <v>1</v>
      </c>
      <c r="AI173" s="142"/>
    </row>
    <row r="174" spans="1:35" s="140" customFormat="1" ht="30" hidden="1" customHeight="1" x14ac:dyDescent="0.35">
      <c r="A174" s="150">
        <v>501</v>
      </c>
      <c r="B174" s="130" t="str">
        <f t="shared" si="21"/>
        <v>B.7</v>
      </c>
      <c r="C174" s="131">
        <f t="shared" si="22"/>
        <v>2</v>
      </c>
      <c r="D174" s="96"/>
      <c r="E174" s="132" t="str">
        <f t="shared" si="23"/>
        <v>Step 7</v>
      </c>
      <c r="F174" s="266" t="str">
        <f t="shared" si="24"/>
        <v>Do you ensure that your chosen suppliers are able to:</v>
      </c>
      <c r="G174" s="152"/>
      <c r="H174" s="152"/>
      <c r="I174" s="154"/>
      <c r="J174" s="152"/>
      <c r="K174" s="152"/>
      <c r="L174" s="152"/>
      <c r="M174" s="152"/>
      <c r="N174" s="134" t="str">
        <f>IFERROR(IF(VLOOKUP(A174,Weightings!A:Y,25,FALSE)=0,"",VLOOKUP(A174,Weightings!A:Y,25,FALSE)),"")</f>
        <v/>
      </c>
      <c r="O174" s="134" t="str">
        <f>IFERROR(VLOOKUP(AH174,detail_maturity_score,3,FALSE)*VLOOKUP(A174,Weightings!A:Y,23,FALSE),"")</f>
        <v/>
      </c>
      <c r="P174" s="135"/>
      <c r="Q174" s="135"/>
      <c r="R174" s="131"/>
      <c r="S174" s="131"/>
      <c r="T174" s="131"/>
      <c r="U174" s="131"/>
      <c r="V174" s="131"/>
      <c r="W174" s="131"/>
      <c r="X174" s="131"/>
      <c r="Y174" s="131"/>
      <c r="Z174" s="136"/>
      <c r="AA174" s="131"/>
      <c r="AB174" s="131"/>
      <c r="AC174" s="137"/>
      <c r="AD174" s="138">
        <f t="shared" si="25"/>
        <v>0</v>
      </c>
      <c r="AE174" s="138">
        <f t="shared" si="26"/>
        <v>0</v>
      </c>
      <c r="AF174" s="138" t="str">
        <f t="shared" si="27"/>
        <v>D</v>
      </c>
      <c r="AG174" s="139">
        <f t="shared" si="28"/>
        <v>3</v>
      </c>
      <c r="AH174" s="279">
        <v>1</v>
      </c>
      <c r="AI174" s="142"/>
    </row>
    <row r="175" spans="1:35" s="140" customFormat="1" ht="30" hidden="1" customHeight="1" x14ac:dyDescent="0.35">
      <c r="A175" s="150">
        <v>502</v>
      </c>
      <c r="B175" s="130" t="str">
        <f t="shared" si="21"/>
        <v>B.7</v>
      </c>
      <c r="C175" s="131">
        <f t="shared" si="22"/>
        <v>2</v>
      </c>
      <c r="D175" s="96"/>
      <c r="E175" s="132" t="str">
        <f t="shared" si="23"/>
        <v>Step 7</v>
      </c>
      <c r="F175" s="265" t="str">
        <f t="shared" si="24"/>
        <v>Effectively meet - or exceed - your supplier selection criteria?</v>
      </c>
      <c r="G175" s="152"/>
      <c r="H175" s="152"/>
      <c r="I175" s="154"/>
      <c r="J175" s="152"/>
      <c r="K175" s="152"/>
      <c r="L175" s="152"/>
      <c r="M175" s="152"/>
      <c r="N175" s="134" t="str">
        <f>IFERROR(IF(VLOOKUP(A175,Weightings!A:Y,25,FALSE)=0,"",VLOOKUP(A175,Weightings!A:Y,25,FALSE)),"")</f>
        <v>x 3</v>
      </c>
      <c r="O175" s="134" t="str">
        <f>IFERROR(VLOOKUP(AH175,detail_maturity_score,3,FALSE)*VLOOKUP(A175,Weightings!A:Y,23,FALSE),"")</f>
        <v/>
      </c>
      <c r="P175" s="135"/>
      <c r="Q175" s="135"/>
      <c r="R175" s="131"/>
      <c r="S175" s="131"/>
      <c r="T175" s="131"/>
      <c r="U175" s="131"/>
      <c r="V175" s="131"/>
      <c r="W175" s="131"/>
      <c r="X175" s="131"/>
      <c r="Y175" s="131"/>
      <c r="Z175" s="136"/>
      <c r="AA175" s="131"/>
      <c r="AB175" s="131"/>
      <c r="AC175" s="137"/>
      <c r="AD175" s="138">
        <f t="shared" si="25"/>
        <v>0</v>
      </c>
      <c r="AE175" s="138">
        <f t="shared" si="26"/>
        <v>0</v>
      </c>
      <c r="AF175" s="138" t="str">
        <f t="shared" si="27"/>
        <v>D</v>
      </c>
      <c r="AG175" s="139">
        <f t="shared" si="28"/>
        <v>3</v>
      </c>
      <c r="AH175" s="279">
        <v>1</v>
      </c>
      <c r="AI175" s="142"/>
    </row>
    <row r="176" spans="1:35" s="140" customFormat="1" ht="30" hidden="1" customHeight="1" x14ac:dyDescent="0.35">
      <c r="A176" s="150">
        <v>503</v>
      </c>
      <c r="B176" s="130" t="str">
        <f t="shared" si="21"/>
        <v>B.7</v>
      </c>
      <c r="C176" s="131">
        <f t="shared" si="22"/>
        <v>2</v>
      </c>
      <c r="D176" s="96"/>
      <c r="E176" s="132" t="str">
        <f t="shared" si="23"/>
        <v>Step 7</v>
      </c>
      <c r="F176" s="265" t="str">
        <f t="shared" si="24"/>
        <v>Provide tangible value for money?</v>
      </c>
      <c r="G176" s="152"/>
      <c r="H176" s="152"/>
      <c r="I176" s="154"/>
      <c r="J176" s="152"/>
      <c r="K176" s="152"/>
      <c r="L176" s="152"/>
      <c r="M176" s="152"/>
      <c r="N176" s="134" t="str">
        <f>IFERROR(IF(VLOOKUP(A176,Weightings!A:Y,25,FALSE)=0,"",VLOOKUP(A176,Weightings!A:Y,25,FALSE)),"")</f>
        <v>x 3</v>
      </c>
      <c r="O176" s="134" t="str">
        <f>IFERROR(VLOOKUP(AH176,detail_maturity_score,3,FALSE)*VLOOKUP(A176,Weightings!A:Y,23,FALSE),"")</f>
        <v/>
      </c>
      <c r="P176" s="135"/>
      <c r="Q176" s="135"/>
      <c r="R176" s="131"/>
      <c r="S176" s="131"/>
      <c r="T176" s="131"/>
      <c r="U176" s="131"/>
      <c r="V176" s="131"/>
      <c r="W176" s="131"/>
      <c r="X176" s="131"/>
      <c r="Y176" s="131"/>
      <c r="Z176" s="136"/>
      <c r="AA176" s="131"/>
      <c r="AB176" s="131"/>
      <c r="AC176" s="137"/>
      <c r="AD176" s="138">
        <f t="shared" si="25"/>
        <v>0</v>
      </c>
      <c r="AE176" s="138">
        <f t="shared" si="26"/>
        <v>0</v>
      </c>
      <c r="AF176" s="138" t="str">
        <f t="shared" si="27"/>
        <v>D</v>
      </c>
      <c r="AG176" s="139">
        <f t="shared" si="28"/>
        <v>3</v>
      </c>
      <c r="AH176" s="279">
        <v>1</v>
      </c>
      <c r="AI176" s="142"/>
    </row>
    <row r="177" spans="1:35" s="140" customFormat="1" ht="30" hidden="1" customHeight="1" x14ac:dyDescent="0.35">
      <c r="A177" s="150">
        <v>504</v>
      </c>
      <c r="B177" s="130" t="str">
        <f t="shared" si="21"/>
        <v>B.7</v>
      </c>
      <c r="C177" s="131">
        <f t="shared" si="22"/>
        <v>2</v>
      </c>
      <c r="D177" s="96"/>
      <c r="E177" s="132" t="str">
        <f t="shared" si="23"/>
        <v>Step 7</v>
      </c>
      <c r="F177" s="268" t="str">
        <f t="shared" si="24"/>
        <v>Do you produce a short list of potential suppliers, based on evaluation of at least three different suppliers?</v>
      </c>
      <c r="G177" s="152"/>
      <c r="H177" s="152"/>
      <c r="I177" s="154"/>
      <c r="J177" s="152"/>
      <c r="K177" s="152"/>
      <c r="L177" s="152"/>
      <c r="M177" s="152"/>
      <c r="N177" s="134" t="str">
        <f>IFERROR(IF(VLOOKUP(A177,Weightings!A:Y,25,FALSE)=0,"",VLOOKUP(A177,Weightings!A:Y,25,FALSE)),"")</f>
        <v>x 3</v>
      </c>
      <c r="O177" s="134" t="str">
        <f>IFERROR(VLOOKUP(AH177,detail_maturity_score,3,FALSE)*VLOOKUP(A177,Weightings!A:Y,23,FALSE),"")</f>
        <v/>
      </c>
      <c r="P177" s="135"/>
      <c r="Q177" s="135"/>
      <c r="R177" s="131"/>
      <c r="S177" s="131"/>
      <c r="T177" s="131"/>
      <c r="U177" s="131"/>
      <c r="V177" s="131"/>
      <c r="W177" s="131"/>
      <c r="X177" s="131"/>
      <c r="Y177" s="131"/>
      <c r="Z177" s="136"/>
      <c r="AA177" s="131"/>
      <c r="AB177" s="131"/>
      <c r="AC177" s="137"/>
      <c r="AD177" s="138">
        <f t="shared" si="25"/>
        <v>0</v>
      </c>
      <c r="AE177" s="138">
        <f t="shared" si="26"/>
        <v>0</v>
      </c>
      <c r="AF177" s="138" t="str">
        <f t="shared" si="27"/>
        <v>D</v>
      </c>
      <c r="AG177" s="139">
        <f t="shared" si="28"/>
        <v>3</v>
      </c>
      <c r="AH177" s="279">
        <v>1</v>
      </c>
      <c r="AI177" s="142"/>
    </row>
    <row r="178" spans="1:35" s="140" customFormat="1" ht="30" hidden="1" customHeight="1" x14ac:dyDescent="0.35">
      <c r="A178" s="150">
        <v>505</v>
      </c>
      <c r="B178" s="130" t="str">
        <f t="shared" si="21"/>
        <v>B.7</v>
      </c>
      <c r="C178" s="131">
        <f t="shared" si="22"/>
        <v>2</v>
      </c>
      <c r="D178" s="96"/>
      <c r="E178" s="132" t="str">
        <f t="shared" si="23"/>
        <v>Step 7</v>
      </c>
      <c r="F178" s="268" t="str">
        <f t="shared" si="24"/>
        <v>Do you validate the ability of potential suppliers to meet your specific requirements (not just one who can offer a variety of often impressive products and services, some of which may not necessarily be relevant)?</v>
      </c>
      <c r="G178" s="152"/>
      <c r="H178" s="152"/>
      <c r="I178" s="154"/>
      <c r="J178" s="152"/>
      <c r="K178" s="152"/>
      <c r="L178" s="152"/>
      <c r="M178" s="152"/>
      <c r="N178" s="134" t="str">
        <f>IFERROR(IF(VLOOKUP(A178,Weightings!A:Y,25,FALSE)=0,"",VLOOKUP(A178,Weightings!A:Y,25,FALSE)),"")</f>
        <v>x 3</v>
      </c>
      <c r="O178" s="134" t="str">
        <f>IFERROR(VLOOKUP(AH178,detail_maturity_score,3,FALSE)*VLOOKUP(A178,Weightings!A:Y,23,FALSE),"")</f>
        <v/>
      </c>
      <c r="P178" s="135"/>
      <c r="Q178" s="135"/>
      <c r="R178" s="131"/>
      <c r="S178" s="131"/>
      <c r="T178" s="131"/>
      <c r="U178" s="131"/>
      <c r="V178" s="131"/>
      <c r="W178" s="131"/>
      <c r="X178" s="131"/>
      <c r="Y178" s="131"/>
      <c r="Z178" s="136"/>
      <c r="AA178" s="131"/>
      <c r="AB178" s="131"/>
      <c r="AC178" s="137"/>
      <c r="AD178" s="138">
        <f t="shared" si="25"/>
        <v>0</v>
      </c>
      <c r="AE178" s="138">
        <f t="shared" si="26"/>
        <v>0</v>
      </c>
      <c r="AF178" s="138" t="str">
        <f t="shared" si="27"/>
        <v>D</v>
      </c>
      <c r="AG178" s="139">
        <f t="shared" si="28"/>
        <v>3</v>
      </c>
      <c r="AH178" s="279">
        <v>1</v>
      </c>
      <c r="AI178" s="142"/>
    </row>
    <row r="179" spans="1:35" s="140" customFormat="1" ht="30" hidden="1" customHeight="1" x14ac:dyDescent="0.35">
      <c r="A179" s="150">
        <v>506</v>
      </c>
      <c r="B179" s="130" t="str">
        <f t="shared" si="21"/>
        <v>B.7</v>
      </c>
      <c r="C179" s="131">
        <f t="shared" si="22"/>
        <v>2</v>
      </c>
      <c r="D179" s="96"/>
      <c r="E179" s="132" t="str">
        <f t="shared" si="23"/>
        <v>Step 7</v>
      </c>
      <c r="F179" s="267" t="str">
        <f t="shared" si="24"/>
        <v>Do you go through a formal, approved appointment process for selected suppliers?</v>
      </c>
      <c r="G179" s="152"/>
      <c r="H179" s="152"/>
      <c r="I179" s="154"/>
      <c r="J179" s="152"/>
      <c r="K179" s="152"/>
      <c r="L179" s="152"/>
      <c r="M179" s="152"/>
      <c r="N179" s="134" t="str">
        <f>IFERROR(IF(VLOOKUP(A179,Weightings!A:Y,25,FALSE)=0,"",VLOOKUP(A179,Weightings!A:Y,25,FALSE)),"")</f>
        <v>x 3</v>
      </c>
      <c r="O179" s="134" t="str">
        <f>IFERROR(VLOOKUP(AH179,detail_maturity_score,3,FALSE)*VLOOKUP(A179,Weightings!A:Y,23,FALSE),"")</f>
        <v/>
      </c>
      <c r="P179" s="135"/>
      <c r="Q179" s="135"/>
      <c r="R179" s="131"/>
      <c r="S179" s="131"/>
      <c r="T179" s="131"/>
      <c r="U179" s="131"/>
      <c r="V179" s="131"/>
      <c r="W179" s="131"/>
      <c r="X179" s="131"/>
      <c r="Y179" s="131"/>
      <c r="Z179" s="136"/>
      <c r="AA179" s="131"/>
      <c r="AB179" s="131"/>
      <c r="AC179" s="137"/>
      <c r="AD179" s="138">
        <f t="shared" si="25"/>
        <v>0</v>
      </c>
      <c r="AE179" s="138">
        <f t="shared" si="26"/>
        <v>0</v>
      </c>
      <c r="AF179" s="138" t="str">
        <f t="shared" si="27"/>
        <v>D</v>
      </c>
      <c r="AG179" s="139">
        <f t="shared" si="28"/>
        <v>3</v>
      </c>
      <c r="AH179" s="279">
        <v>1</v>
      </c>
      <c r="AI179" s="142"/>
    </row>
  </sheetData>
  <sortState xmlns:xlrd2="http://schemas.microsoft.com/office/spreadsheetml/2017/richdata2" ref="A8:AI398">
    <sortCondition ref="A8:A398"/>
  </sortState>
  <dataConsolidate/>
  <mergeCells count="1">
    <mergeCell ref="F2:F5"/>
  </mergeCells>
  <conditionalFormatting sqref="G17:M17 G152:M179">
    <cfRule type="expression" dxfId="86" priority="123" stopIfTrue="1">
      <formula>$C17=2</formula>
    </cfRule>
    <cfRule type="expression" dxfId="85" priority="124">
      <formula>$C17&gt;4</formula>
    </cfRule>
  </conditionalFormatting>
  <conditionalFormatting sqref="G95:M95">
    <cfRule type="expression" dxfId="84" priority="109" stopIfTrue="1">
      <formula>$C95=2</formula>
    </cfRule>
    <cfRule type="expression" dxfId="83" priority="110">
      <formula>$C95&gt;4</formula>
    </cfRule>
  </conditionalFormatting>
  <conditionalFormatting sqref="G109:M110 G112:M118 G120:M150">
    <cfRule type="expression" dxfId="82" priority="67" stopIfTrue="1">
      <formula>$C109=2</formula>
    </cfRule>
    <cfRule type="expression" dxfId="81" priority="68">
      <formula>$C109&gt;4</formula>
    </cfRule>
  </conditionalFormatting>
  <conditionalFormatting sqref="G96:M108">
    <cfRule type="expression" dxfId="80" priority="95" stopIfTrue="1">
      <formula>$C96=2</formula>
    </cfRule>
    <cfRule type="expression" dxfId="79" priority="96">
      <formula>$C96&gt;4</formula>
    </cfRule>
  </conditionalFormatting>
  <conditionalFormatting sqref="G54:M74 G87:M89 G91:M107 G76:M85">
    <cfRule type="expression" dxfId="78" priority="97" stopIfTrue="1">
      <formula>$C54=2</formula>
    </cfRule>
    <cfRule type="expression" dxfId="77" priority="98">
      <formula>$C54&gt;4</formula>
    </cfRule>
  </conditionalFormatting>
  <conditionalFormatting sqref="K8:M8">
    <cfRule type="expression" dxfId="76" priority="93" stopIfTrue="1">
      <formula>$C8=2</formula>
    </cfRule>
    <cfRule type="expression" dxfId="75" priority="94">
      <formula>$C8&gt;4</formula>
    </cfRule>
  </conditionalFormatting>
  <conditionalFormatting sqref="G8:J8">
    <cfRule type="expression" dxfId="74" priority="83" stopIfTrue="1">
      <formula>$C8=2</formula>
    </cfRule>
    <cfRule type="expression" dxfId="73" priority="84">
      <formula>$C8&gt;4</formula>
    </cfRule>
  </conditionalFormatting>
  <conditionalFormatting sqref="K15:M15">
    <cfRule type="expression" dxfId="72" priority="29" stopIfTrue="1">
      <formula>$C15=2</formula>
    </cfRule>
    <cfRule type="expression" dxfId="71" priority="30">
      <formula>$C15&gt;4</formula>
    </cfRule>
  </conditionalFormatting>
  <conditionalFormatting sqref="G15:J15">
    <cfRule type="expression" dxfId="70" priority="27" stopIfTrue="1">
      <formula>$C15=2</formula>
    </cfRule>
    <cfRule type="expression" dxfId="69" priority="28">
      <formula>$C15&gt;4</formula>
    </cfRule>
  </conditionalFormatting>
  <conditionalFormatting sqref="K9:M14 K16:M16">
    <cfRule type="expression" dxfId="68" priority="77" stopIfTrue="1">
      <formula>$C9=2</formula>
    </cfRule>
    <cfRule type="expression" dxfId="67" priority="78">
      <formula>$C9&gt;4</formula>
    </cfRule>
  </conditionalFormatting>
  <conditionalFormatting sqref="G9:J14 G16:J16">
    <cfRule type="expression" dxfId="66" priority="75" stopIfTrue="1">
      <formula>$C9=2</formula>
    </cfRule>
    <cfRule type="expression" dxfId="65" priority="76">
      <formula>$C9&gt;4</formula>
    </cfRule>
  </conditionalFormatting>
  <conditionalFormatting sqref="G18:M33 G39:M53 G35:M37">
    <cfRule type="expression" dxfId="64" priority="71" stopIfTrue="1">
      <formula>$C18=2</formula>
    </cfRule>
    <cfRule type="expression" dxfId="63" priority="72">
      <formula>$C18&gt;4</formula>
    </cfRule>
  </conditionalFormatting>
  <conditionalFormatting sqref="K38:M38">
    <cfRule type="expression" dxfId="62" priority="61" stopIfTrue="1">
      <formula>$C38=2</formula>
    </cfRule>
    <cfRule type="expression" dxfId="61" priority="62">
      <formula>$C38&gt;4</formula>
    </cfRule>
  </conditionalFormatting>
  <conditionalFormatting sqref="G38:J38">
    <cfRule type="expression" dxfId="60" priority="59" stopIfTrue="1">
      <formula>$C38=2</formula>
    </cfRule>
    <cfRule type="expression" dxfId="59" priority="60">
      <formula>$C38&gt;4</formula>
    </cfRule>
  </conditionalFormatting>
  <conditionalFormatting sqref="K151:M151">
    <cfRule type="expression" dxfId="58" priority="53" stopIfTrue="1">
      <formula>$C151=2</formula>
    </cfRule>
    <cfRule type="expression" dxfId="57" priority="54">
      <formula>$C151&gt;4</formula>
    </cfRule>
  </conditionalFormatting>
  <conditionalFormatting sqref="G151:J151">
    <cfRule type="expression" dxfId="56" priority="51" stopIfTrue="1">
      <formula>$C151=2</formula>
    </cfRule>
    <cfRule type="expression" dxfId="55" priority="52">
      <formula>$C151&gt;4</formula>
    </cfRule>
  </conditionalFormatting>
  <conditionalFormatting sqref="K75:M75">
    <cfRule type="expression" dxfId="54" priority="19" stopIfTrue="1">
      <formula>$C75=2</formula>
    </cfRule>
    <cfRule type="expression" dxfId="53" priority="20">
      <formula>$C75&gt;4</formula>
    </cfRule>
  </conditionalFormatting>
  <conditionalFormatting sqref="G75:J75">
    <cfRule type="expression" dxfId="52" priority="17" stopIfTrue="1">
      <formula>$C75=2</formula>
    </cfRule>
    <cfRule type="expression" dxfId="51" priority="18">
      <formula>$C75&gt;4</formula>
    </cfRule>
  </conditionalFormatting>
  <conditionalFormatting sqref="K90:M90">
    <cfRule type="expression" dxfId="50" priority="15" stopIfTrue="1">
      <formula>$C90=2</formula>
    </cfRule>
    <cfRule type="expression" dxfId="49" priority="16">
      <formula>$C90&gt;4</formula>
    </cfRule>
  </conditionalFormatting>
  <conditionalFormatting sqref="G90:J90">
    <cfRule type="expression" dxfId="48" priority="13" stopIfTrue="1">
      <formula>$C90=2</formula>
    </cfRule>
    <cfRule type="expression" dxfId="47" priority="14">
      <formula>$C90&gt;4</formula>
    </cfRule>
  </conditionalFormatting>
  <conditionalFormatting sqref="G86:M86">
    <cfRule type="expression" dxfId="46" priority="11" stopIfTrue="1">
      <formula>$C86=2</formula>
    </cfRule>
    <cfRule type="expression" dxfId="45" priority="12">
      <formula>$C86&gt;4</formula>
    </cfRule>
  </conditionalFormatting>
  <conditionalFormatting sqref="K111:M111">
    <cfRule type="expression" dxfId="44" priority="9" stopIfTrue="1">
      <formula>$C111=2</formula>
    </cfRule>
    <cfRule type="expression" dxfId="43" priority="10">
      <formula>$C111&gt;4</formula>
    </cfRule>
  </conditionalFormatting>
  <conditionalFormatting sqref="G111:J111">
    <cfRule type="expression" dxfId="42" priority="7" stopIfTrue="1">
      <formula>$C111=2</formula>
    </cfRule>
    <cfRule type="expression" dxfId="41" priority="8">
      <formula>$C111&gt;4</formula>
    </cfRule>
  </conditionalFormatting>
  <conditionalFormatting sqref="K119:M119">
    <cfRule type="expression" dxfId="40" priority="5" stopIfTrue="1">
      <formula>$C119=2</formula>
    </cfRule>
    <cfRule type="expression" dxfId="39" priority="6">
      <formula>$C119&gt;4</formula>
    </cfRule>
  </conditionalFormatting>
  <conditionalFormatting sqref="G119:J119">
    <cfRule type="expression" dxfId="38" priority="3" stopIfTrue="1">
      <formula>$C119=2</formula>
    </cfRule>
    <cfRule type="expression" dxfId="37" priority="4">
      <formula>$C119&gt;4</formula>
    </cfRule>
  </conditionalFormatting>
  <conditionalFormatting sqref="G34:M34">
    <cfRule type="expression" dxfId="36" priority="1" stopIfTrue="1">
      <formula>$C34=2</formula>
    </cfRule>
    <cfRule type="expression" dxfId="35" priority="2">
      <formula>$C34&gt;4</formula>
    </cfRule>
  </conditionalFormatting>
  <dataValidations count="1">
    <dataValidation type="custom" allowBlank="1" sqref="G54:M179" xr:uid="{00000000-0002-0000-0B00-000000000000}">
      <formula1>"""X"""</formula1>
    </dataValidation>
  </dataValidations>
  <pageMargins left="0.7" right="0.7" top="0.75" bottom="0.75" header="0.3" footer="0.3"/>
  <pageSetup paperSize="9" scale="38" fitToHeight="0" orientation="landscape"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55264" r:id="rId4" name="Drop Down 640">
              <controlPr locked="0" defaultSize="0" autoFill="0" autoPict="0">
                <anchor moveWithCells="1">
                  <from>
                    <xdr:col>6</xdr:col>
                    <xdr:colOff>381000</xdr:colOff>
                    <xdr:row>17</xdr:row>
                    <xdr:rowOff>76200</xdr:rowOff>
                  </from>
                  <to>
                    <xdr:col>6</xdr:col>
                    <xdr:colOff>1752600</xdr:colOff>
                    <xdr:row>17</xdr:row>
                    <xdr:rowOff>304800</xdr:rowOff>
                  </to>
                </anchor>
              </controlPr>
            </control>
          </mc:Choice>
        </mc:AlternateContent>
        <mc:AlternateContent xmlns:mc="http://schemas.openxmlformats.org/markup-compatibility/2006">
          <mc:Choice Requires="x14">
            <control shapeId="155273" r:id="rId5" name="Drop Down 649">
              <controlPr locked="0" defaultSize="0" autoFill="0" autoPict="0">
                <anchor moveWithCells="1">
                  <from>
                    <xdr:col>6</xdr:col>
                    <xdr:colOff>381000</xdr:colOff>
                    <xdr:row>29</xdr:row>
                    <xdr:rowOff>76200</xdr:rowOff>
                  </from>
                  <to>
                    <xdr:col>6</xdr:col>
                    <xdr:colOff>1752600</xdr:colOff>
                    <xdr:row>29</xdr:row>
                    <xdr:rowOff>304800</xdr:rowOff>
                  </to>
                </anchor>
              </controlPr>
            </control>
          </mc:Choice>
        </mc:AlternateContent>
        <mc:AlternateContent xmlns:mc="http://schemas.openxmlformats.org/markup-compatibility/2006">
          <mc:Choice Requires="x14">
            <control shapeId="155274" r:id="rId6" name="Drop Down 650">
              <controlPr locked="0" defaultSize="0" autoFill="0" autoPict="0">
                <anchor moveWithCells="1">
                  <from>
                    <xdr:col>6</xdr:col>
                    <xdr:colOff>381000</xdr:colOff>
                    <xdr:row>30</xdr:row>
                    <xdr:rowOff>76200</xdr:rowOff>
                  </from>
                  <to>
                    <xdr:col>6</xdr:col>
                    <xdr:colOff>1752600</xdr:colOff>
                    <xdr:row>30</xdr:row>
                    <xdr:rowOff>304800</xdr:rowOff>
                  </to>
                </anchor>
              </controlPr>
            </control>
          </mc:Choice>
        </mc:AlternateContent>
        <mc:AlternateContent xmlns:mc="http://schemas.openxmlformats.org/markup-compatibility/2006">
          <mc:Choice Requires="x14">
            <control shapeId="155275" r:id="rId7" name="Drop Down 651">
              <controlPr locked="0" defaultSize="0" autoFill="0" autoPict="0">
                <anchor moveWithCells="1">
                  <from>
                    <xdr:col>6</xdr:col>
                    <xdr:colOff>381000</xdr:colOff>
                    <xdr:row>31</xdr:row>
                    <xdr:rowOff>76200</xdr:rowOff>
                  </from>
                  <to>
                    <xdr:col>6</xdr:col>
                    <xdr:colOff>1752600</xdr:colOff>
                    <xdr:row>31</xdr:row>
                    <xdr:rowOff>304800</xdr:rowOff>
                  </to>
                </anchor>
              </controlPr>
            </control>
          </mc:Choice>
        </mc:AlternateContent>
        <mc:AlternateContent xmlns:mc="http://schemas.openxmlformats.org/markup-compatibility/2006">
          <mc:Choice Requires="x14">
            <control shapeId="155276" r:id="rId8" name="Drop Down 652">
              <controlPr locked="0" defaultSize="0" autoFill="0" autoPict="0">
                <anchor moveWithCells="1">
                  <from>
                    <xdr:col>6</xdr:col>
                    <xdr:colOff>381000</xdr:colOff>
                    <xdr:row>32</xdr:row>
                    <xdr:rowOff>76200</xdr:rowOff>
                  </from>
                  <to>
                    <xdr:col>6</xdr:col>
                    <xdr:colOff>1752600</xdr:colOff>
                    <xdr:row>32</xdr:row>
                    <xdr:rowOff>304800</xdr:rowOff>
                  </to>
                </anchor>
              </controlPr>
            </control>
          </mc:Choice>
        </mc:AlternateContent>
        <mc:AlternateContent xmlns:mc="http://schemas.openxmlformats.org/markup-compatibility/2006">
          <mc:Choice Requires="x14">
            <control shapeId="155280" r:id="rId9" name="Drop Down 656">
              <controlPr locked="0" defaultSize="0" autoFill="0" autoPict="0">
                <anchor moveWithCells="1">
                  <from>
                    <xdr:col>6</xdr:col>
                    <xdr:colOff>381000</xdr:colOff>
                    <xdr:row>58</xdr:row>
                    <xdr:rowOff>76200</xdr:rowOff>
                  </from>
                  <to>
                    <xdr:col>6</xdr:col>
                    <xdr:colOff>1752600</xdr:colOff>
                    <xdr:row>58</xdr:row>
                    <xdr:rowOff>304800</xdr:rowOff>
                  </to>
                </anchor>
              </controlPr>
            </control>
          </mc:Choice>
        </mc:AlternateContent>
        <mc:AlternateContent xmlns:mc="http://schemas.openxmlformats.org/markup-compatibility/2006">
          <mc:Choice Requires="x14">
            <control shapeId="155281" r:id="rId10" name="Drop Down 657">
              <controlPr locked="0" defaultSize="0" autoFill="0" autoPict="0">
                <anchor moveWithCells="1">
                  <from>
                    <xdr:col>6</xdr:col>
                    <xdr:colOff>381000</xdr:colOff>
                    <xdr:row>59</xdr:row>
                    <xdr:rowOff>76200</xdr:rowOff>
                  </from>
                  <to>
                    <xdr:col>6</xdr:col>
                    <xdr:colOff>1752600</xdr:colOff>
                    <xdr:row>59</xdr:row>
                    <xdr:rowOff>304800</xdr:rowOff>
                  </to>
                </anchor>
              </controlPr>
            </control>
          </mc:Choice>
        </mc:AlternateContent>
        <mc:AlternateContent xmlns:mc="http://schemas.openxmlformats.org/markup-compatibility/2006">
          <mc:Choice Requires="x14">
            <control shapeId="155282" r:id="rId11" name="Drop Down 658">
              <controlPr locked="0" defaultSize="0" autoFill="0" autoPict="0">
                <anchor moveWithCells="1">
                  <from>
                    <xdr:col>6</xdr:col>
                    <xdr:colOff>381000</xdr:colOff>
                    <xdr:row>60</xdr:row>
                    <xdr:rowOff>76200</xdr:rowOff>
                  </from>
                  <to>
                    <xdr:col>6</xdr:col>
                    <xdr:colOff>1752600</xdr:colOff>
                    <xdr:row>60</xdr:row>
                    <xdr:rowOff>304800</xdr:rowOff>
                  </to>
                </anchor>
              </controlPr>
            </control>
          </mc:Choice>
        </mc:AlternateContent>
        <mc:AlternateContent xmlns:mc="http://schemas.openxmlformats.org/markup-compatibility/2006">
          <mc:Choice Requires="x14">
            <control shapeId="155283" r:id="rId12" name="Drop Down 659">
              <controlPr locked="0" defaultSize="0" autoFill="0" autoPict="0">
                <anchor moveWithCells="1">
                  <from>
                    <xdr:col>6</xdr:col>
                    <xdr:colOff>381000</xdr:colOff>
                    <xdr:row>61</xdr:row>
                    <xdr:rowOff>76200</xdr:rowOff>
                  </from>
                  <to>
                    <xdr:col>6</xdr:col>
                    <xdr:colOff>1752600</xdr:colOff>
                    <xdr:row>61</xdr:row>
                    <xdr:rowOff>304800</xdr:rowOff>
                  </to>
                </anchor>
              </controlPr>
            </control>
          </mc:Choice>
        </mc:AlternateContent>
        <mc:AlternateContent xmlns:mc="http://schemas.openxmlformats.org/markup-compatibility/2006">
          <mc:Choice Requires="x14">
            <control shapeId="155284" r:id="rId13" name="Drop Down 660">
              <controlPr locked="0" defaultSize="0" autoFill="0" autoPict="0">
                <anchor moveWithCells="1">
                  <from>
                    <xdr:col>6</xdr:col>
                    <xdr:colOff>381000</xdr:colOff>
                    <xdr:row>62</xdr:row>
                    <xdr:rowOff>76200</xdr:rowOff>
                  </from>
                  <to>
                    <xdr:col>6</xdr:col>
                    <xdr:colOff>1752600</xdr:colOff>
                    <xdr:row>62</xdr:row>
                    <xdr:rowOff>304800</xdr:rowOff>
                  </to>
                </anchor>
              </controlPr>
            </control>
          </mc:Choice>
        </mc:AlternateContent>
        <mc:AlternateContent xmlns:mc="http://schemas.openxmlformats.org/markup-compatibility/2006">
          <mc:Choice Requires="x14">
            <control shapeId="155294" r:id="rId14" name="Drop Down 670">
              <controlPr locked="0" defaultSize="0" autoFill="0" autoPict="0">
                <anchor moveWithCells="1">
                  <from>
                    <xdr:col>6</xdr:col>
                    <xdr:colOff>381000</xdr:colOff>
                    <xdr:row>76</xdr:row>
                    <xdr:rowOff>76200</xdr:rowOff>
                  </from>
                  <to>
                    <xdr:col>6</xdr:col>
                    <xdr:colOff>1752600</xdr:colOff>
                    <xdr:row>76</xdr:row>
                    <xdr:rowOff>304800</xdr:rowOff>
                  </to>
                </anchor>
              </controlPr>
            </control>
          </mc:Choice>
        </mc:AlternateContent>
        <mc:AlternateContent xmlns:mc="http://schemas.openxmlformats.org/markup-compatibility/2006">
          <mc:Choice Requires="x14">
            <control shapeId="155295" r:id="rId15" name="Drop Down 671">
              <controlPr locked="0" defaultSize="0" autoFill="0" autoPict="0">
                <anchor moveWithCells="1">
                  <from>
                    <xdr:col>6</xdr:col>
                    <xdr:colOff>381000</xdr:colOff>
                    <xdr:row>77</xdr:row>
                    <xdr:rowOff>76200</xdr:rowOff>
                  </from>
                  <to>
                    <xdr:col>6</xdr:col>
                    <xdr:colOff>1752600</xdr:colOff>
                    <xdr:row>77</xdr:row>
                    <xdr:rowOff>304800</xdr:rowOff>
                  </to>
                </anchor>
              </controlPr>
            </control>
          </mc:Choice>
        </mc:AlternateContent>
        <mc:AlternateContent xmlns:mc="http://schemas.openxmlformats.org/markup-compatibility/2006">
          <mc:Choice Requires="x14">
            <control shapeId="155303" r:id="rId16" name="Drop Down 679">
              <controlPr locked="0" defaultSize="0" autoFill="0" autoPict="0">
                <anchor moveWithCells="1">
                  <from>
                    <xdr:col>6</xdr:col>
                    <xdr:colOff>381000</xdr:colOff>
                    <xdr:row>86</xdr:row>
                    <xdr:rowOff>76200</xdr:rowOff>
                  </from>
                  <to>
                    <xdr:col>6</xdr:col>
                    <xdr:colOff>1752600</xdr:colOff>
                    <xdr:row>86</xdr:row>
                    <xdr:rowOff>304800</xdr:rowOff>
                  </to>
                </anchor>
              </controlPr>
            </control>
          </mc:Choice>
        </mc:AlternateContent>
        <mc:AlternateContent xmlns:mc="http://schemas.openxmlformats.org/markup-compatibility/2006">
          <mc:Choice Requires="x14">
            <control shapeId="155304" r:id="rId17" name="Drop Down 680">
              <controlPr locked="0" defaultSize="0" autoFill="0" autoPict="0">
                <anchor moveWithCells="1">
                  <from>
                    <xdr:col>6</xdr:col>
                    <xdr:colOff>381000</xdr:colOff>
                    <xdr:row>87</xdr:row>
                    <xdr:rowOff>76200</xdr:rowOff>
                  </from>
                  <to>
                    <xdr:col>6</xdr:col>
                    <xdr:colOff>1752600</xdr:colOff>
                    <xdr:row>87</xdr:row>
                    <xdr:rowOff>304800</xdr:rowOff>
                  </to>
                </anchor>
              </controlPr>
            </control>
          </mc:Choice>
        </mc:AlternateContent>
        <mc:AlternateContent xmlns:mc="http://schemas.openxmlformats.org/markup-compatibility/2006">
          <mc:Choice Requires="x14">
            <control shapeId="155306" r:id="rId18" name="Drop Down 682">
              <controlPr locked="0" defaultSize="0" autoFill="0" autoPict="0">
                <anchor moveWithCells="1">
                  <from>
                    <xdr:col>6</xdr:col>
                    <xdr:colOff>381000</xdr:colOff>
                    <xdr:row>91</xdr:row>
                    <xdr:rowOff>76200</xdr:rowOff>
                  </from>
                  <to>
                    <xdr:col>6</xdr:col>
                    <xdr:colOff>1752600</xdr:colOff>
                    <xdr:row>91</xdr:row>
                    <xdr:rowOff>304800</xdr:rowOff>
                  </to>
                </anchor>
              </controlPr>
            </control>
          </mc:Choice>
        </mc:AlternateContent>
        <mc:AlternateContent xmlns:mc="http://schemas.openxmlformats.org/markup-compatibility/2006">
          <mc:Choice Requires="x14">
            <control shapeId="155310" r:id="rId19" name="Drop Down 686">
              <controlPr locked="0" defaultSize="0" autoFill="0" autoPict="0">
                <anchor moveWithCells="1">
                  <from>
                    <xdr:col>6</xdr:col>
                    <xdr:colOff>381000</xdr:colOff>
                    <xdr:row>95</xdr:row>
                    <xdr:rowOff>76200</xdr:rowOff>
                  </from>
                  <to>
                    <xdr:col>6</xdr:col>
                    <xdr:colOff>1752600</xdr:colOff>
                    <xdr:row>95</xdr:row>
                    <xdr:rowOff>304800</xdr:rowOff>
                  </to>
                </anchor>
              </controlPr>
            </control>
          </mc:Choice>
        </mc:AlternateContent>
        <mc:AlternateContent xmlns:mc="http://schemas.openxmlformats.org/markup-compatibility/2006">
          <mc:Choice Requires="x14">
            <control shapeId="155312" r:id="rId20" name="Drop Down 688">
              <controlPr locked="0" defaultSize="0" autoFill="0" autoPict="0">
                <anchor moveWithCells="1">
                  <from>
                    <xdr:col>6</xdr:col>
                    <xdr:colOff>381000</xdr:colOff>
                    <xdr:row>98</xdr:row>
                    <xdr:rowOff>76200</xdr:rowOff>
                  </from>
                  <to>
                    <xdr:col>6</xdr:col>
                    <xdr:colOff>1752600</xdr:colOff>
                    <xdr:row>98</xdr:row>
                    <xdr:rowOff>304800</xdr:rowOff>
                  </to>
                </anchor>
              </controlPr>
            </control>
          </mc:Choice>
        </mc:AlternateContent>
        <mc:AlternateContent xmlns:mc="http://schemas.openxmlformats.org/markup-compatibility/2006">
          <mc:Choice Requires="x14">
            <control shapeId="155323" r:id="rId21" name="Drop Down 699">
              <controlPr locked="0" defaultSize="0" autoFill="0" autoPict="0">
                <anchor moveWithCells="1">
                  <from>
                    <xdr:col>6</xdr:col>
                    <xdr:colOff>381000</xdr:colOff>
                    <xdr:row>113</xdr:row>
                    <xdr:rowOff>76200</xdr:rowOff>
                  </from>
                  <to>
                    <xdr:col>6</xdr:col>
                    <xdr:colOff>1752600</xdr:colOff>
                    <xdr:row>113</xdr:row>
                    <xdr:rowOff>304800</xdr:rowOff>
                  </to>
                </anchor>
              </controlPr>
            </control>
          </mc:Choice>
        </mc:AlternateContent>
        <mc:AlternateContent xmlns:mc="http://schemas.openxmlformats.org/markup-compatibility/2006">
          <mc:Choice Requires="x14">
            <control shapeId="155324" r:id="rId22" name="Drop Down 700">
              <controlPr locked="0" defaultSize="0" autoFill="0" autoPict="0">
                <anchor moveWithCells="1">
                  <from>
                    <xdr:col>6</xdr:col>
                    <xdr:colOff>381000</xdr:colOff>
                    <xdr:row>114</xdr:row>
                    <xdr:rowOff>76200</xdr:rowOff>
                  </from>
                  <to>
                    <xdr:col>6</xdr:col>
                    <xdr:colOff>1752600</xdr:colOff>
                    <xdr:row>114</xdr:row>
                    <xdr:rowOff>304800</xdr:rowOff>
                  </to>
                </anchor>
              </controlPr>
            </control>
          </mc:Choice>
        </mc:AlternateContent>
        <mc:AlternateContent xmlns:mc="http://schemas.openxmlformats.org/markup-compatibility/2006">
          <mc:Choice Requires="x14">
            <control shapeId="155328" r:id="rId23" name="Drop Down 704">
              <controlPr locked="0" defaultSize="0" autoFill="0" autoPict="0">
                <anchor moveWithCells="1">
                  <from>
                    <xdr:col>6</xdr:col>
                    <xdr:colOff>381000</xdr:colOff>
                    <xdr:row>120</xdr:row>
                    <xdr:rowOff>76200</xdr:rowOff>
                  </from>
                  <to>
                    <xdr:col>6</xdr:col>
                    <xdr:colOff>1752600</xdr:colOff>
                    <xdr:row>120</xdr:row>
                    <xdr:rowOff>304800</xdr:rowOff>
                  </to>
                </anchor>
              </controlPr>
            </control>
          </mc:Choice>
        </mc:AlternateContent>
        <mc:AlternateContent xmlns:mc="http://schemas.openxmlformats.org/markup-compatibility/2006">
          <mc:Choice Requires="x14">
            <control shapeId="155329" r:id="rId24" name="Drop Down 705">
              <controlPr locked="0" defaultSize="0" autoFill="0" autoPict="0">
                <anchor moveWithCells="1">
                  <from>
                    <xdr:col>6</xdr:col>
                    <xdr:colOff>381000</xdr:colOff>
                    <xdr:row>122</xdr:row>
                    <xdr:rowOff>76200</xdr:rowOff>
                  </from>
                  <to>
                    <xdr:col>6</xdr:col>
                    <xdr:colOff>1752600</xdr:colOff>
                    <xdr:row>122</xdr:row>
                    <xdr:rowOff>304800</xdr:rowOff>
                  </to>
                </anchor>
              </controlPr>
            </control>
          </mc:Choice>
        </mc:AlternateContent>
        <mc:AlternateContent xmlns:mc="http://schemas.openxmlformats.org/markup-compatibility/2006">
          <mc:Choice Requires="x14">
            <control shapeId="155330" r:id="rId25" name="Drop Down 706">
              <controlPr locked="0" defaultSize="0" autoFill="0" autoPict="0">
                <anchor moveWithCells="1">
                  <from>
                    <xdr:col>6</xdr:col>
                    <xdr:colOff>381000</xdr:colOff>
                    <xdr:row>123</xdr:row>
                    <xdr:rowOff>76200</xdr:rowOff>
                  </from>
                  <to>
                    <xdr:col>6</xdr:col>
                    <xdr:colOff>1752600</xdr:colOff>
                    <xdr:row>123</xdr:row>
                    <xdr:rowOff>304800</xdr:rowOff>
                  </to>
                </anchor>
              </controlPr>
            </control>
          </mc:Choice>
        </mc:AlternateContent>
        <mc:AlternateContent xmlns:mc="http://schemas.openxmlformats.org/markup-compatibility/2006">
          <mc:Choice Requires="x14">
            <control shapeId="155331" r:id="rId26" name="Drop Down 707">
              <controlPr locked="0" defaultSize="0" autoFill="0" autoPict="0">
                <anchor moveWithCells="1">
                  <from>
                    <xdr:col>6</xdr:col>
                    <xdr:colOff>381000</xdr:colOff>
                    <xdr:row>124</xdr:row>
                    <xdr:rowOff>76200</xdr:rowOff>
                  </from>
                  <to>
                    <xdr:col>6</xdr:col>
                    <xdr:colOff>1752600</xdr:colOff>
                    <xdr:row>124</xdr:row>
                    <xdr:rowOff>304800</xdr:rowOff>
                  </to>
                </anchor>
              </controlPr>
            </control>
          </mc:Choice>
        </mc:AlternateContent>
        <mc:AlternateContent xmlns:mc="http://schemas.openxmlformats.org/markup-compatibility/2006">
          <mc:Choice Requires="x14">
            <control shapeId="155332" r:id="rId27" name="Drop Down 708">
              <controlPr locked="0" defaultSize="0" autoFill="0" autoPict="0">
                <anchor moveWithCells="1">
                  <from>
                    <xdr:col>6</xdr:col>
                    <xdr:colOff>381000</xdr:colOff>
                    <xdr:row>125</xdr:row>
                    <xdr:rowOff>76200</xdr:rowOff>
                  </from>
                  <to>
                    <xdr:col>6</xdr:col>
                    <xdr:colOff>1752600</xdr:colOff>
                    <xdr:row>125</xdr:row>
                    <xdr:rowOff>304800</xdr:rowOff>
                  </to>
                </anchor>
              </controlPr>
            </control>
          </mc:Choice>
        </mc:AlternateContent>
        <mc:AlternateContent xmlns:mc="http://schemas.openxmlformats.org/markup-compatibility/2006">
          <mc:Choice Requires="x14">
            <control shapeId="155355" r:id="rId28" name="Drop Down 731">
              <controlPr locked="0" defaultSize="0" autoFill="0" autoPict="0">
                <anchor moveWithCells="1">
                  <from>
                    <xdr:col>6</xdr:col>
                    <xdr:colOff>381000</xdr:colOff>
                    <xdr:row>152</xdr:row>
                    <xdr:rowOff>76200</xdr:rowOff>
                  </from>
                  <to>
                    <xdr:col>6</xdr:col>
                    <xdr:colOff>1752600</xdr:colOff>
                    <xdr:row>152</xdr:row>
                    <xdr:rowOff>304800</xdr:rowOff>
                  </to>
                </anchor>
              </controlPr>
            </control>
          </mc:Choice>
        </mc:AlternateContent>
        <mc:AlternateContent xmlns:mc="http://schemas.openxmlformats.org/markup-compatibility/2006">
          <mc:Choice Requires="x14">
            <control shapeId="155356" r:id="rId29" name="Drop Down 732">
              <controlPr locked="0" defaultSize="0" autoFill="0" autoPict="0">
                <anchor moveWithCells="1">
                  <from>
                    <xdr:col>6</xdr:col>
                    <xdr:colOff>381000</xdr:colOff>
                    <xdr:row>153</xdr:row>
                    <xdr:rowOff>76200</xdr:rowOff>
                  </from>
                  <to>
                    <xdr:col>6</xdr:col>
                    <xdr:colOff>1752600</xdr:colOff>
                    <xdr:row>153</xdr:row>
                    <xdr:rowOff>304800</xdr:rowOff>
                  </to>
                </anchor>
              </controlPr>
            </control>
          </mc:Choice>
        </mc:AlternateContent>
        <mc:AlternateContent xmlns:mc="http://schemas.openxmlformats.org/markup-compatibility/2006">
          <mc:Choice Requires="x14">
            <control shapeId="155357" r:id="rId30" name="Drop Down 733">
              <controlPr locked="0" defaultSize="0" autoFill="0" autoPict="0">
                <anchor moveWithCells="1">
                  <from>
                    <xdr:col>6</xdr:col>
                    <xdr:colOff>381000</xdr:colOff>
                    <xdr:row>155</xdr:row>
                    <xdr:rowOff>76200</xdr:rowOff>
                  </from>
                  <to>
                    <xdr:col>6</xdr:col>
                    <xdr:colOff>1752600</xdr:colOff>
                    <xdr:row>155</xdr:row>
                    <xdr:rowOff>304800</xdr:rowOff>
                  </to>
                </anchor>
              </controlPr>
            </control>
          </mc:Choice>
        </mc:AlternateContent>
        <mc:AlternateContent xmlns:mc="http://schemas.openxmlformats.org/markup-compatibility/2006">
          <mc:Choice Requires="x14">
            <control shapeId="155358" r:id="rId31" name="Drop Down 734">
              <controlPr locked="0" defaultSize="0" autoFill="0" autoPict="0">
                <anchor moveWithCells="1">
                  <from>
                    <xdr:col>6</xdr:col>
                    <xdr:colOff>381000</xdr:colOff>
                    <xdr:row>156</xdr:row>
                    <xdr:rowOff>76200</xdr:rowOff>
                  </from>
                  <to>
                    <xdr:col>6</xdr:col>
                    <xdr:colOff>1752600</xdr:colOff>
                    <xdr:row>156</xdr:row>
                    <xdr:rowOff>304800</xdr:rowOff>
                  </to>
                </anchor>
              </controlPr>
            </control>
          </mc:Choice>
        </mc:AlternateContent>
        <mc:AlternateContent xmlns:mc="http://schemas.openxmlformats.org/markup-compatibility/2006">
          <mc:Choice Requires="x14">
            <control shapeId="155359" r:id="rId32" name="Drop Down 735">
              <controlPr locked="0" defaultSize="0" autoFill="0" autoPict="0">
                <anchor moveWithCells="1">
                  <from>
                    <xdr:col>6</xdr:col>
                    <xdr:colOff>381000</xdr:colOff>
                    <xdr:row>157</xdr:row>
                    <xdr:rowOff>76200</xdr:rowOff>
                  </from>
                  <to>
                    <xdr:col>6</xdr:col>
                    <xdr:colOff>1752600</xdr:colOff>
                    <xdr:row>157</xdr:row>
                    <xdr:rowOff>304800</xdr:rowOff>
                  </to>
                </anchor>
              </controlPr>
            </control>
          </mc:Choice>
        </mc:AlternateContent>
        <mc:AlternateContent xmlns:mc="http://schemas.openxmlformats.org/markup-compatibility/2006">
          <mc:Choice Requires="x14">
            <control shapeId="155378" r:id="rId33" name="Drop Down 754">
              <controlPr locked="0" defaultSize="0" autoFill="0" autoPict="0">
                <anchor moveWithCells="1">
                  <from>
                    <xdr:col>6</xdr:col>
                    <xdr:colOff>381000</xdr:colOff>
                    <xdr:row>33</xdr:row>
                    <xdr:rowOff>76200</xdr:rowOff>
                  </from>
                  <to>
                    <xdr:col>6</xdr:col>
                    <xdr:colOff>1752600</xdr:colOff>
                    <xdr:row>33</xdr:row>
                    <xdr:rowOff>304800</xdr:rowOff>
                  </to>
                </anchor>
              </controlPr>
            </control>
          </mc:Choice>
        </mc:AlternateContent>
        <mc:AlternateContent xmlns:mc="http://schemas.openxmlformats.org/markup-compatibility/2006">
          <mc:Choice Requires="x14">
            <control shapeId="155379" r:id="rId34" name="Drop Down 755">
              <controlPr locked="0" defaultSize="0" autoFill="0" autoPict="0">
                <anchor moveWithCells="1">
                  <from>
                    <xdr:col>6</xdr:col>
                    <xdr:colOff>381000</xdr:colOff>
                    <xdr:row>78</xdr:row>
                    <xdr:rowOff>76200</xdr:rowOff>
                  </from>
                  <to>
                    <xdr:col>6</xdr:col>
                    <xdr:colOff>1752600</xdr:colOff>
                    <xdr:row>78</xdr:row>
                    <xdr:rowOff>304800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5">
    <tabColor rgb="FFFF0000"/>
    <pageSetUpPr autoPageBreaks="0" fitToPage="1"/>
  </sheetPr>
  <dimension ref="A2:AK137"/>
  <sheetViews>
    <sheetView showGridLines="0" showRowColHeaders="0" topLeftCell="D1" zoomScale="85" zoomScaleNormal="85" workbookViewId="0">
      <pane ySplit="7" topLeftCell="A8" activePane="bottomLeft" state="frozen"/>
      <selection activeCell="D1" sqref="D1"/>
      <selection pane="bottomLeft" activeCell="E8" sqref="E8"/>
    </sheetView>
  </sheetViews>
  <sheetFormatPr defaultColWidth="9.1796875" defaultRowHeight="14.5" x14ac:dyDescent="0.35"/>
  <cols>
    <col min="1" max="1" width="14.54296875" style="21" hidden="1" customWidth="1"/>
    <col min="2" max="2" width="15.453125" style="21" hidden="1" customWidth="1"/>
    <col min="3" max="3" width="7.1796875" style="21" hidden="1" customWidth="1"/>
    <col min="4" max="4" width="6.453125" style="148" customWidth="1"/>
    <col min="5" max="5" width="15.54296875" style="21" customWidth="1"/>
    <col min="6" max="6" width="130.54296875" style="21" customWidth="1"/>
    <col min="7" max="7" width="31.453125" style="148" customWidth="1"/>
    <col min="8" max="8" width="0.453125" style="148" customWidth="1"/>
    <col min="9" max="9" width="52.7265625" style="148" customWidth="1"/>
    <col min="10" max="10" width="6.453125" style="148" hidden="1" customWidth="1"/>
    <col min="11" max="11" width="10.54296875" style="148" hidden="1" customWidth="1"/>
    <col min="12" max="12" width="12.453125" style="148" hidden="1" customWidth="1"/>
    <col min="13" max="13" width="13.453125" style="148" hidden="1" customWidth="1"/>
    <col min="14" max="15" width="13.1796875" style="21" hidden="1" customWidth="1"/>
    <col min="16" max="16" width="50.453125" style="21" customWidth="1"/>
    <col min="17" max="17" width="71.453125" style="21" customWidth="1"/>
    <col min="18" max="23" width="0.81640625" style="21" hidden="1" customWidth="1"/>
    <col min="24" max="27" width="9.1796875" style="21" hidden="1" customWidth="1"/>
    <col min="28" max="28" width="83.453125" style="21" hidden="1" customWidth="1"/>
    <col min="29" max="29" width="7.1796875" style="21" hidden="1" customWidth="1"/>
    <col min="30" max="32" width="10.453125" style="85" hidden="1" customWidth="1"/>
    <col min="33" max="33" width="10.453125" style="84" hidden="1" customWidth="1"/>
    <col min="34" max="34" width="14.453125" style="84" hidden="1" customWidth="1"/>
    <col min="35" max="35" width="15.54296875" style="49" hidden="1" customWidth="1"/>
    <col min="36" max="36" width="7.1796875" style="21" hidden="1" customWidth="1"/>
    <col min="37" max="37" width="9.1796875" style="21" hidden="1" customWidth="1"/>
    <col min="38" max="39" width="9.1796875" style="21" customWidth="1"/>
    <col min="40" max="16384" width="9.1796875" style="21"/>
  </cols>
  <sheetData>
    <row r="2" spans="1:35" s="53" customFormat="1" ht="15" customHeight="1" x14ac:dyDescent="0.35">
      <c r="A2" s="50"/>
      <c r="B2" s="21"/>
      <c r="C2" s="21"/>
      <c r="D2" s="148"/>
      <c r="E2" s="21"/>
      <c r="F2" s="384" t="str">
        <f>"Maturity model for Stage "&amp;LEFT(B8,1)&amp;" - "&amp;VLOOKUP(A8-1,content!A:G,7,FALSE)</f>
        <v>Maturity model for Stage C - Threat Intelligence Operation</v>
      </c>
      <c r="G2" s="177"/>
      <c r="H2" s="177"/>
      <c r="I2" s="177"/>
      <c r="J2" s="177"/>
      <c r="K2" s="177"/>
      <c r="L2" s="177"/>
      <c r="M2" s="177"/>
      <c r="N2" s="177"/>
      <c r="O2" s="177"/>
      <c r="P2" s="177"/>
      <c r="Q2" s="177"/>
      <c r="R2" s="177"/>
      <c r="S2" s="177"/>
      <c r="T2" s="177"/>
      <c r="U2" s="177"/>
      <c r="V2" s="177"/>
      <c r="W2" s="177"/>
      <c r="X2" s="177"/>
      <c r="Y2" s="177"/>
      <c r="Z2" s="177"/>
      <c r="AA2" s="177"/>
      <c r="AB2" s="177"/>
      <c r="AD2" s="85"/>
      <c r="AE2" s="85"/>
      <c r="AF2" s="85"/>
      <c r="AG2" s="84"/>
      <c r="AH2" s="84"/>
      <c r="AI2" s="146"/>
    </row>
    <row r="3" spans="1:35" s="53" customFormat="1" ht="15" customHeight="1" x14ac:dyDescent="0.35">
      <c r="A3" s="21"/>
      <c r="B3" s="21"/>
      <c r="C3" s="21"/>
      <c r="D3" s="148"/>
      <c r="E3" s="21"/>
      <c r="F3" s="384"/>
      <c r="G3" s="177"/>
      <c r="H3" s="177"/>
      <c r="I3" s="177"/>
      <c r="J3" s="177"/>
      <c r="K3" s="177"/>
      <c r="L3" s="177"/>
      <c r="M3" s="177"/>
      <c r="N3" s="177"/>
      <c r="O3" s="177"/>
      <c r="P3" s="177"/>
      <c r="Q3" s="177"/>
      <c r="R3" s="177"/>
      <c r="S3" s="177"/>
      <c r="T3" s="177"/>
      <c r="U3" s="177"/>
      <c r="V3" s="177"/>
      <c r="W3" s="177"/>
      <c r="X3" s="177"/>
      <c r="Y3" s="177"/>
      <c r="Z3" s="177"/>
      <c r="AA3" s="177"/>
      <c r="AB3" s="177"/>
      <c r="AD3" s="85"/>
      <c r="AE3" s="85"/>
      <c r="AF3" s="85"/>
      <c r="AG3" s="84"/>
      <c r="AH3" s="84"/>
      <c r="AI3" s="146"/>
    </row>
    <row r="4" spans="1:35" s="53" customFormat="1" ht="15" customHeight="1" x14ac:dyDescent="0.35">
      <c r="A4" s="21"/>
      <c r="B4" s="21"/>
      <c r="C4" s="21"/>
      <c r="D4" s="148"/>
      <c r="E4" s="21"/>
      <c r="F4" s="384"/>
      <c r="G4" s="177"/>
      <c r="H4" s="177"/>
      <c r="I4" s="177"/>
      <c r="J4" s="177"/>
      <c r="K4" s="177"/>
      <c r="L4" s="177"/>
      <c r="M4" s="177"/>
      <c r="N4" s="177"/>
      <c r="O4" s="177"/>
      <c r="P4" s="177"/>
      <c r="Q4" s="177"/>
      <c r="R4" s="177"/>
      <c r="S4" s="177"/>
      <c r="T4" s="177"/>
      <c r="U4" s="177"/>
      <c r="V4" s="177"/>
      <c r="W4" s="177"/>
      <c r="X4" s="177"/>
      <c r="Y4" s="177"/>
      <c r="Z4" s="177"/>
      <c r="AA4" s="177"/>
      <c r="AB4" s="177"/>
      <c r="AD4" s="85"/>
      <c r="AE4" s="85"/>
      <c r="AF4" s="85"/>
      <c r="AG4" s="84"/>
      <c r="AH4" s="84"/>
      <c r="AI4" s="146"/>
    </row>
    <row r="5" spans="1:35" s="53" customFormat="1" ht="15" customHeight="1" x14ac:dyDescent="0.35">
      <c r="A5" s="21"/>
      <c r="B5" s="21"/>
      <c r="C5" s="21"/>
      <c r="D5" s="148"/>
      <c r="E5" s="21"/>
      <c r="F5" s="384"/>
      <c r="G5" s="177"/>
      <c r="H5" s="177"/>
      <c r="I5" s="177"/>
      <c r="J5" s="177"/>
      <c r="K5" s="177"/>
      <c r="L5" s="177"/>
      <c r="M5" s="177"/>
      <c r="N5" s="177"/>
      <c r="O5" s="177"/>
      <c r="P5" s="177"/>
      <c r="Q5" s="177"/>
      <c r="R5" s="177"/>
      <c r="S5" s="177"/>
      <c r="T5" s="177"/>
      <c r="U5" s="177"/>
      <c r="V5" s="177"/>
      <c r="W5" s="177"/>
      <c r="X5" s="177"/>
      <c r="Y5" s="177"/>
      <c r="Z5" s="177"/>
      <c r="AA5" s="177"/>
      <c r="AB5" s="177"/>
      <c r="AD5" s="85"/>
      <c r="AE5" s="85"/>
      <c r="AF5" s="85"/>
      <c r="AG5" s="84"/>
      <c r="AH5" s="84"/>
      <c r="AI5" s="146"/>
    </row>
    <row r="6" spans="1:35" ht="11.25" customHeight="1" x14ac:dyDescent="0.35"/>
    <row r="7" spans="1:35" s="327" customFormat="1" ht="36" customHeight="1" thickBot="1" x14ac:dyDescent="0.4">
      <c r="D7" s="328"/>
      <c r="F7" s="329"/>
      <c r="G7" s="328"/>
      <c r="H7" s="330"/>
      <c r="I7" s="330" t="s">
        <v>78</v>
      </c>
      <c r="J7" s="330"/>
      <c r="K7" s="330"/>
      <c r="L7" s="330"/>
      <c r="M7" s="330"/>
      <c r="N7" s="331" t="s">
        <v>12</v>
      </c>
      <c r="O7" s="332" t="s">
        <v>619</v>
      </c>
      <c r="P7" s="331" t="s">
        <v>79</v>
      </c>
      <c r="Q7" s="331" t="s">
        <v>0</v>
      </c>
      <c r="AD7" s="340" t="s">
        <v>180</v>
      </c>
      <c r="AE7" s="340" t="s">
        <v>181</v>
      </c>
      <c r="AF7" s="340" t="s">
        <v>126</v>
      </c>
      <c r="AG7" s="341" t="s">
        <v>183</v>
      </c>
      <c r="AH7" s="341" t="s">
        <v>214</v>
      </c>
      <c r="AI7" s="342" t="s">
        <v>213</v>
      </c>
    </row>
    <row r="8" spans="1:35" s="140" customFormat="1" ht="30" customHeight="1" x14ac:dyDescent="0.35">
      <c r="A8" s="150">
        <v>532</v>
      </c>
      <c r="B8" s="130" t="str">
        <f t="shared" ref="B8:B70" si="0">VLOOKUP(A8,contentrefmockup,2,FALSE)</f>
        <v>C.1</v>
      </c>
      <c r="C8" s="131">
        <f t="shared" ref="C8:C70" si="1">VLOOKUP(A8,contentrefmockup,15,FALSE)</f>
        <v>2</v>
      </c>
      <c r="D8" s="96"/>
      <c r="E8" s="155" t="str">
        <f t="shared" ref="E8:E70" si="2">IF(C8=1,"Phase "&amp;B8,IF(C8=2,"Step "&amp;VLOOKUP(A8,contentrefmockup,4,FALSE),B8))</f>
        <v>Step 1</v>
      </c>
      <c r="F8" s="156" t="str">
        <f t="shared" ref="F8:F70" si="3">VLOOKUP(A8,contentrefmockup,7,FALSE)</f>
        <v>Direction</v>
      </c>
      <c r="G8" s="224"/>
      <c r="H8" s="224"/>
      <c r="I8" s="224"/>
      <c r="J8" s="224"/>
      <c r="K8" s="224"/>
      <c r="L8" s="224"/>
      <c r="M8" s="224"/>
      <c r="N8" s="225" t="str">
        <f>IFERROR(IF(VLOOKUP(A8,Weightings!A:Y,25,FALSE)=0,"",VLOOKUP(A8,Weightings!A:Y,25,FALSE)),"")</f>
        <v/>
      </c>
      <c r="O8" s="225" t="str">
        <f>IFERROR(VLOOKUP(AH8,detail_maturity_score,3,FALSE)*VLOOKUP(A8,Weightings!A:Y,23,FALSE),"")</f>
        <v/>
      </c>
      <c r="P8" s="225"/>
      <c r="Q8" s="225"/>
      <c r="R8" s="225"/>
      <c r="S8" s="225"/>
      <c r="T8" s="225"/>
      <c r="U8" s="225"/>
      <c r="V8" s="225"/>
      <c r="W8" s="225"/>
      <c r="X8" s="225"/>
      <c r="Y8" s="225"/>
      <c r="Z8" s="225"/>
      <c r="AA8" s="225"/>
      <c r="AB8" s="225"/>
      <c r="AC8" s="137"/>
      <c r="AD8" s="138">
        <f t="shared" ref="AD8:AD70" si="4">VLOOKUP($A8,contentrefmockup,26,FALSE)</f>
        <v>0</v>
      </c>
      <c r="AE8" s="138">
        <f t="shared" ref="AE8:AE70" si="5">VLOOKUP($A8,contentrefmockup,27,FALSE)</f>
        <v>0</v>
      </c>
      <c r="AF8" s="138" t="str">
        <f t="shared" ref="AF8:AF70" si="6">VLOOKUP($A8,contentrefmockup,28,FALSE)</f>
        <v>D</v>
      </c>
      <c r="AG8" s="139">
        <f t="shared" ref="AG8:AG70" si="7">IF(AD8="S",1,IF(AE8="I",2,IF(AF8="D",3,4)))</f>
        <v>3</v>
      </c>
      <c r="AH8" s="139"/>
      <c r="AI8" s="142">
        <v>3</v>
      </c>
    </row>
    <row r="9" spans="1:35" s="140" customFormat="1" ht="45" customHeight="1" x14ac:dyDescent="0.35">
      <c r="A9" s="150">
        <v>533</v>
      </c>
      <c r="B9" s="130" t="str">
        <f t="shared" si="0"/>
        <v/>
      </c>
      <c r="C9" s="131">
        <f t="shared" si="1"/>
        <v>3</v>
      </c>
      <c r="D9" s="96"/>
      <c r="E9" s="132" t="str">
        <f t="shared" si="2"/>
        <v/>
      </c>
      <c r="F9" s="151" t="str">
        <f t="shared" si="3"/>
        <v xml:space="preserve">Intelligence direction is an integral element, usually only partly completed by security organisations. There are two key elements to this. 1) Is there a senior position, qualified and skilled in Intelligence who is the central point for all intelligence direction. 2) Does this single point of contact also engage with the wider business and external elements to better understand Intelligence Requirements(IRs), 'refine the question' and then offer clear direction to the team. </v>
      </c>
      <c r="G9" s="152"/>
      <c r="H9" s="152"/>
      <c r="I9" s="152"/>
      <c r="J9" s="152"/>
      <c r="K9" s="152"/>
      <c r="L9" s="152"/>
      <c r="M9" s="152"/>
      <c r="N9" s="134" t="str">
        <f>IFERROR(IF(VLOOKUP(A9,Weightings!A:Y,25,FALSE)=0,"",VLOOKUP(A9,Weightings!A:Y,25,FALSE)),"")</f>
        <v/>
      </c>
      <c r="O9" s="134" t="str">
        <f>IFERROR(VLOOKUP(AH9,detail_maturity_score,3,FALSE)*VLOOKUP(A9,Weightings!A:Y,23,FALSE),"")</f>
        <v/>
      </c>
      <c r="P9" s="135"/>
      <c r="Q9" s="135"/>
      <c r="R9" s="131"/>
      <c r="S9" s="131"/>
      <c r="T9" s="131"/>
      <c r="U9" s="131"/>
      <c r="V9" s="131"/>
      <c r="W9" s="131"/>
      <c r="X9" s="131"/>
      <c r="Y9" s="131"/>
      <c r="Z9" s="136"/>
      <c r="AA9" s="131"/>
      <c r="AB9" s="131"/>
      <c r="AC9" s="137"/>
      <c r="AD9" s="138">
        <f t="shared" si="4"/>
        <v>0</v>
      </c>
      <c r="AE9" s="138">
        <f t="shared" si="5"/>
        <v>0</v>
      </c>
      <c r="AF9" s="138" t="str">
        <f t="shared" si="6"/>
        <v>D</v>
      </c>
      <c r="AG9" s="139">
        <f t="shared" si="7"/>
        <v>3</v>
      </c>
      <c r="AH9" s="251"/>
      <c r="AI9" s="142"/>
    </row>
    <row r="10" spans="1:35" s="140" customFormat="1" ht="30" customHeight="1" x14ac:dyDescent="0.35">
      <c r="A10" s="150">
        <v>534</v>
      </c>
      <c r="B10" s="130" t="str">
        <f t="shared" si="0"/>
        <v>C.1.01</v>
      </c>
      <c r="C10" s="131">
        <f t="shared" si="1"/>
        <v>5</v>
      </c>
      <c r="D10" s="96"/>
      <c r="E10" s="132" t="str">
        <f t="shared" si="2"/>
        <v>C.1.01</v>
      </c>
      <c r="F10" s="266" t="str">
        <f t="shared" si="3"/>
        <v xml:space="preserve">Do you have a 'head of' or similar for the intelligence function that is separate from the Security Ops function in order to prevent direction bias? </v>
      </c>
      <c r="G10" s="152"/>
      <c r="H10" s="152"/>
      <c r="I10" s="154"/>
      <c r="J10" s="152"/>
      <c r="K10" s="152"/>
      <c r="L10" s="152"/>
      <c r="M10" s="152"/>
      <c r="N10" s="134" t="str">
        <f>IFERROR(IF(VLOOKUP(A10,Weightings!A:Y,25,FALSE)=0,"",VLOOKUP(A10,Weightings!A:Y,25,FALSE)),"")</f>
        <v>x 1</v>
      </c>
      <c r="O10" s="134" t="str">
        <f>IFERROR(VLOOKUP(AH10,detail_maturity_score,3,FALSE)*VLOOKUP(A10,Weightings!A:Y,23,FALSE),"")</f>
        <v/>
      </c>
      <c r="P10" s="135"/>
      <c r="Q10" s="135"/>
      <c r="R10" s="131"/>
      <c r="S10" s="131"/>
      <c r="T10" s="131"/>
      <c r="U10" s="131"/>
      <c r="V10" s="131"/>
      <c r="W10" s="131"/>
      <c r="X10" s="131"/>
      <c r="Y10" s="131"/>
      <c r="Z10" s="136"/>
      <c r="AA10" s="131"/>
      <c r="AB10" s="131"/>
      <c r="AC10" s="137"/>
      <c r="AD10" s="138">
        <f t="shared" si="4"/>
        <v>0</v>
      </c>
      <c r="AE10" s="138">
        <f t="shared" si="5"/>
        <v>0</v>
      </c>
      <c r="AF10" s="138" t="str">
        <f t="shared" si="6"/>
        <v>D</v>
      </c>
      <c r="AG10" s="139">
        <f t="shared" si="7"/>
        <v>3</v>
      </c>
      <c r="AH10" s="139">
        <v>1</v>
      </c>
      <c r="AI10" s="142"/>
    </row>
    <row r="11" spans="1:35" s="140" customFormat="1" ht="30" hidden="1" customHeight="1" x14ac:dyDescent="0.35">
      <c r="A11" s="150">
        <v>535</v>
      </c>
      <c r="B11" s="130" t="str">
        <f t="shared" si="0"/>
        <v>C.1</v>
      </c>
      <c r="C11" s="131">
        <f t="shared" si="1"/>
        <v>2</v>
      </c>
      <c r="D11" s="96"/>
      <c r="E11" s="132" t="str">
        <f t="shared" si="2"/>
        <v>Step 1</v>
      </c>
      <c r="F11" s="266" t="str">
        <f t="shared" si="3"/>
        <v xml:space="preserve">Have you identified all of your internal and external intelligence customers, your internal resources and your external sources and agencies? </v>
      </c>
      <c r="G11" s="152"/>
      <c r="H11" s="152"/>
      <c r="I11" s="154"/>
      <c r="J11" s="152"/>
      <c r="K11" s="152"/>
      <c r="L11" s="152"/>
      <c r="M11" s="152"/>
      <c r="N11" s="134" t="str">
        <f>IFERROR(IF(VLOOKUP(A11,Weightings!A:Y,25,FALSE)=0,"",VLOOKUP(A11,Weightings!A:Y,25,FALSE)),"")</f>
        <v>x 3</v>
      </c>
      <c r="O11" s="134" t="str">
        <f>IFERROR(VLOOKUP(AH11,detail_maturity_score,3,FALSE)*VLOOKUP(A11,Weightings!A:Y,23,FALSE),"")</f>
        <v/>
      </c>
      <c r="P11" s="135"/>
      <c r="Q11" s="135"/>
      <c r="R11" s="131"/>
      <c r="S11" s="131"/>
      <c r="T11" s="131"/>
      <c r="U11" s="131"/>
      <c r="V11" s="131"/>
      <c r="W11" s="131"/>
      <c r="X11" s="131"/>
      <c r="Y11" s="131"/>
      <c r="Z11" s="136"/>
      <c r="AA11" s="131"/>
      <c r="AB11" s="131"/>
      <c r="AC11" s="137"/>
      <c r="AD11" s="138">
        <f t="shared" si="4"/>
        <v>0</v>
      </c>
      <c r="AE11" s="138">
        <f t="shared" si="5"/>
        <v>0</v>
      </c>
      <c r="AF11" s="138" t="str">
        <f t="shared" si="6"/>
        <v>D</v>
      </c>
      <c r="AG11" s="139">
        <f t="shared" si="7"/>
        <v>3</v>
      </c>
      <c r="AH11" s="139">
        <v>1</v>
      </c>
      <c r="AI11" s="142"/>
    </row>
    <row r="12" spans="1:35" s="140" customFormat="1" ht="30" customHeight="1" x14ac:dyDescent="0.35">
      <c r="A12" s="150">
        <v>536</v>
      </c>
      <c r="B12" s="130" t="str">
        <f t="shared" si="0"/>
        <v>C.1.02</v>
      </c>
      <c r="C12" s="131">
        <f t="shared" si="1"/>
        <v>5</v>
      </c>
      <c r="D12" s="96"/>
      <c r="E12" s="132" t="str">
        <f t="shared" si="2"/>
        <v>C.1.02</v>
      </c>
      <c r="F12" s="266" t="str">
        <f t="shared" si="3"/>
        <v>Have you identified all of your internal and external intelligence customers whose Intelligence Requirements will form the basis of you Intelligence Direction?</v>
      </c>
      <c r="G12" s="152"/>
      <c r="H12" s="152"/>
      <c r="I12" s="152"/>
      <c r="J12" s="152"/>
      <c r="K12" s="152"/>
      <c r="L12" s="152"/>
      <c r="M12" s="152"/>
      <c r="N12" s="134" t="str">
        <f>IFERROR(IF(VLOOKUP(A12,Weightings!A:Y,25,FALSE)=0,"",VLOOKUP(A12,Weightings!A:Y,25,FALSE)),"")</f>
        <v>x 1</v>
      </c>
      <c r="O12" s="134" t="str">
        <f>IFERROR(VLOOKUP(AH12,detail_maturity_score,3,FALSE)*VLOOKUP(A12,Weightings!A:Y,23,FALSE),"")</f>
        <v/>
      </c>
      <c r="P12" s="135"/>
      <c r="Q12" s="135"/>
      <c r="R12" s="131"/>
      <c r="S12" s="131"/>
      <c r="T12" s="131"/>
      <c r="U12" s="131"/>
      <c r="V12" s="131"/>
      <c r="W12" s="131"/>
      <c r="X12" s="131"/>
      <c r="Y12" s="131"/>
      <c r="Z12" s="136"/>
      <c r="AA12" s="131"/>
      <c r="AB12" s="131"/>
      <c r="AC12" s="137"/>
      <c r="AD12" s="138">
        <f t="shared" si="4"/>
        <v>0</v>
      </c>
      <c r="AE12" s="138">
        <f t="shared" si="5"/>
        <v>0</v>
      </c>
      <c r="AF12" s="138" t="str">
        <f t="shared" si="6"/>
        <v>D</v>
      </c>
      <c r="AG12" s="139">
        <f t="shared" si="7"/>
        <v>3</v>
      </c>
      <c r="AH12" s="139">
        <v>1</v>
      </c>
      <c r="AI12" s="142"/>
    </row>
    <row r="13" spans="1:35" s="140" customFormat="1" ht="30" hidden="1" customHeight="1" x14ac:dyDescent="0.35">
      <c r="A13" s="150">
        <v>537</v>
      </c>
      <c r="B13" s="130" t="str">
        <f t="shared" si="0"/>
        <v>C.1</v>
      </c>
      <c r="C13" s="131">
        <f t="shared" si="1"/>
        <v>2</v>
      </c>
      <c r="D13" s="96"/>
      <c r="E13" s="132" t="str">
        <f t="shared" si="2"/>
        <v>Step 1</v>
      </c>
      <c r="F13" s="266" t="str">
        <f t="shared" si="3"/>
        <v xml:space="preserve">Do you have a clear method for receiving intelligence direction from internal intelligence customers? </v>
      </c>
      <c r="G13" s="152"/>
      <c r="H13" s="152"/>
      <c r="I13" s="154"/>
      <c r="J13" s="152"/>
      <c r="K13" s="152"/>
      <c r="L13" s="152"/>
      <c r="M13" s="152"/>
      <c r="N13" s="134" t="str">
        <f>IFERROR(IF(VLOOKUP(A13,Weightings!A:Y,25,FALSE)=0,"",VLOOKUP(A13,Weightings!A:Y,25,FALSE)),"")</f>
        <v>x 3</v>
      </c>
      <c r="O13" s="134" t="str">
        <f>IFERROR(VLOOKUP(AH13,detail_maturity_score,3,FALSE)*VLOOKUP(A13,Weightings!A:Y,23,FALSE),"")</f>
        <v/>
      </c>
      <c r="P13" s="135"/>
      <c r="Q13" s="135"/>
      <c r="R13" s="131"/>
      <c r="S13" s="131"/>
      <c r="T13" s="131"/>
      <c r="U13" s="131"/>
      <c r="V13" s="131"/>
      <c r="W13" s="131"/>
      <c r="X13" s="131"/>
      <c r="Y13" s="131"/>
      <c r="Z13" s="136"/>
      <c r="AA13" s="131"/>
      <c r="AB13" s="131"/>
      <c r="AC13" s="137"/>
      <c r="AD13" s="138">
        <f t="shared" si="4"/>
        <v>0</v>
      </c>
      <c r="AE13" s="138">
        <f t="shared" si="5"/>
        <v>0</v>
      </c>
      <c r="AF13" s="138" t="str">
        <f t="shared" si="6"/>
        <v>D</v>
      </c>
      <c r="AG13" s="139">
        <f t="shared" si="7"/>
        <v>3</v>
      </c>
      <c r="AH13" s="139">
        <v>1</v>
      </c>
      <c r="AI13" s="142"/>
    </row>
    <row r="14" spans="1:35" s="140" customFormat="1" ht="30" customHeight="1" x14ac:dyDescent="0.35">
      <c r="A14" s="150">
        <v>538</v>
      </c>
      <c r="B14" s="130" t="str">
        <f t="shared" si="0"/>
        <v>C.1.03</v>
      </c>
      <c r="C14" s="131">
        <f t="shared" si="1"/>
        <v>5</v>
      </c>
      <c r="D14" s="96"/>
      <c r="E14" s="132" t="str">
        <f t="shared" si="2"/>
        <v>C.1.03</v>
      </c>
      <c r="F14" s="266" t="str">
        <f t="shared" si="3"/>
        <v xml:space="preserve">Do you have a clear and documented methodology for receiving intelligence direction that would include elements such as; refining the question; defining the format, output and timelines; measuring against KPIs; recording findings from the feedback and review loop; assigning resource; assigning sources etc? </v>
      </c>
      <c r="G14" s="152"/>
      <c r="H14" s="152"/>
      <c r="I14" s="154"/>
      <c r="J14" s="152"/>
      <c r="K14" s="152"/>
      <c r="L14" s="152"/>
      <c r="M14" s="152"/>
      <c r="N14" s="134" t="str">
        <f>IFERROR(IF(VLOOKUP(A14,Weightings!A:Y,25,FALSE)=0,"",VLOOKUP(A14,Weightings!A:Y,25,FALSE)),"")</f>
        <v>x 1</v>
      </c>
      <c r="O14" s="134" t="str">
        <f>IFERROR(VLOOKUP(AH14,detail_maturity_score,3,FALSE)*VLOOKUP(A14,Weightings!A:Y,23,FALSE),"")</f>
        <v/>
      </c>
      <c r="P14" s="135"/>
      <c r="Q14" s="135"/>
      <c r="R14" s="131"/>
      <c r="S14" s="131"/>
      <c r="T14" s="131"/>
      <c r="U14" s="131"/>
      <c r="V14" s="131"/>
      <c r="W14" s="131"/>
      <c r="X14" s="131"/>
      <c r="Y14" s="131"/>
      <c r="Z14" s="136"/>
      <c r="AA14" s="131"/>
      <c r="AB14" s="131"/>
      <c r="AC14" s="137"/>
      <c r="AD14" s="138">
        <f t="shared" si="4"/>
        <v>0</v>
      </c>
      <c r="AE14" s="138">
        <f t="shared" si="5"/>
        <v>0</v>
      </c>
      <c r="AF14" s="138" t="str">
        <f t="shared" si="6"/>
        <v>D</v>
      </c>
      <c r="AG14" s="139">
        <f t="shared" si="7"/>
        <v>3</v>
      </c>
      <c r="AH14" s="139">
        <v>1</v>
      </c>
      <c r="AI14" s="142"/>
    </row>
    <row r="15" spans="1:35" s="140" customFormat="1" ht="30" hidden="1" customHeight="1" x14ac:dyDescent="0.35">
      <c r="A15" s="150">
        <v>539</v>
      </c>
      <c r="B15" s="130" t="str">
        <f t="shared" si="0"/>
        <v>C.1</v>
      </c>
      <c r="C15" s="131">
        <f t="shared" si="1"/>
        <v>2</v>
      </c>
      <c r="D15" s="96"/>
      <c r="E15" s="132" t="str">
        <f t="shared" si="2"/>
        <v>Step 1</v>
      </c>
      <c r="F15" s="266" t="str">
        <f t="shared" si="3"/>
        <v xml:space="preserve">Is there a names role or person responsible for managing Internal Intelligence Direction? </v>
      </c>
      <c r="G15" s="152"/>
      <c r="H15" s="152"/>
      <c r="I15" s="154"/>
      <c r="J15" s="152"/>
      <c r="K15" s="152"/>
      <c r="L15" s="152"/>
      <c r="M15" s="152"/>
      <c r="N15" s="134" t="str">
        <f>IFERROR(IF(VLOOKUP(A15,Weightings!A:Y,25,FALSE)=0,"",VLOOKUP(A15,Weightings!A:Y,25,FALSE)),"")</f>
        <v>x 3</v>
      </c>
      <c r="O15" s="134" t="str">
        <f>IFERROR(VLOOKUP(AH15,detail_maturity_score,3,FALSE)*VLOOKUP(A15,Weightings!A:Y,23,FALSE),"")</f>
        <v/>
      </c>
      <c r="P15" s="135"/>
      <c r="Q15" s="135"/>
      <c r="R15" s="131"/>
      <c r="S15" s="131"/>
      <c r="T15" s="131"/>
      <c r="U15" s="131"/>
      <c r="V15" s="131"/>
      <c r="W15" s="131"/>
      <c r="X15" s="131"/>
      <c r="Y15" s="131"/>
      <c r="Z15" s="136"/>
      <c r="AA15" s="131"/>
      <c r="AB15" s="131"/>
      <c r="AC15" s="137"/>
      <c r="AD15" s="138">
        <f t="shared" si="4"/>
        <v>0</v>
      </c>
      <c r="AE15" s="138">
        <f t="shared" si="5"/>
        <v>0</v>
      </c>
      <c r="AF15" s="138" t="str">
        <f t="shared" si="6"/>
        <v>D</v>
      </c>
      <c r="AG15" s="139">
        <f t="shared" si="7"/>
        <v>3</v>
      </c>
      <c r="AH15" s="139">
        <v>1</v>
      </c>
      <c r="AI15" s="142"/>
    </row>
    <row r="16" spans="1:35" s="140" customFormat="1" ht="30" hidden="1" customHeight="1" x14ac:dyDescent="0.35">
      <c r="A16" s="150">
        <v>540</v>
      </c>
      <c r="B16" s="130" t="str">
        <f t="shared" si="0"/>
        <v>C.1</v>
      </c>
      <c r="C16" s="131">
        <f t="shared" si="1"/>
        <v>2</v>
      </c>
      <c r="D16" s="96"/>
      <c r="E16" s="132" t="str">
        <f t="shared" si="2"/>
        <v>Step 1</v>
      </c>
      <c r="F16" s="266" t="str">
        <f t="shared" si="3"/>
        <v xml:space="preserve">Does the process contain the ability to 'refine, define and qualify' the question or direction? </v>
      </c>
      <c r="G16" s="152"/>
      <c r="H16" s="152"/>
      <c r="I16" s="152"/>
      <c r="J16" s="152"/>
      <c r="K16" s="152"/>
      <c r="L16" s="152"/>
      <c r="M16" s="152"/>
      <c r="N16" s="134" t="str">
        <f>IFERROR(IF(VLOOKUP(A16,Weightings!A:Y,25,FALSE)=0,"",VLOOKUP(A16,Weightings!A:Y,25,FALSE)),"")</f>
        <v>x 3</v>
      </c>
      <c r="O16" s="134" t="str">
        <f>IFERROR(VLOOKUP(AH16,detail_maturity_score,3,FALSE)*VLOOKUP(A16,Weightings!A:Y,23,FALSE),"")</f>
        <v/>
      </c>
      <c r="P16" s="135"/>
      <c r="Q16" s="135"/>
      <c r="R16" s="131"/>
      <c r="S16" s="131"/>
      <c r="T16" s="131"/>
      <c r="U16" s="131"/>
      <c r="V16" s="131"/>
      <c r="W16" s="131"/>
      <c r="X16" s="131"/>
      <c r="Y16" s="131"/>
      <c r="Z16" s="136"/>
      <c r="AA16" s="131"/>
      <c r="AB16" s="131"/>
      <c r="AC16" s="137"/>
      <c r="AD16" s="138">
        <f t="shared" si="4"/>
        <v>0</v>
      </c>
      <c r="AE16" s="138">
        <f t="shared" si="5"/>
        <v>0</v>
      </c>
      <c r="AF16" s="138" t="str">
        <f t="shared" si="6"/>
        <v>D</v>
      </c>
      <c r="AG16" s="139">
        <f t="shared" si="7"/>
        <v>3</v>
      </c>
      <c r="AH16" s="139">
        <v>1</v>
      </c>
      <c r="AI16" s="142"/>
    </row>
    <row r="17" spans="1:35" s="140" customFormat="1" ht="30" hidden="1" customHeight="1" x14ac:dyDescent="0.35">
      <c r="A17" s="150">
        <v>541</v>
      </c>
      <c r="B17" s="130" t="str">
        <f t="shared" si="0"/>
        <v>C.1</v>
      </c>
      <c r="C17" s="131">
        <f t="shared" si="1"/>
        <v>2</v>
      </c>
      <c r="D17" s="96"/>
      <c r="E17" s="132" t="str">
        <f t="shared" si="2"/>
        <v>Step 1</v>
      </c>
      <c r="F17" s="266" t="str">
        <f t="shared" si="3"/>
        <v xml:space="preserve">Is direction received regularly reviewed and part of the Intelligence teams 'Business-as-usual'? </v>
      </c>
      <c r="G17" s="152"/>
      <c r="H17" s="152"/>
      <c r="I17" s="154"/>
      <c r="J17" s="152"/>
      <c r="K17" s="152"/>
      <c r="L17" s="152"/>
      <c r="M17" s="152"/>
      <c r="N17" s="134" t="str">
        <f>IFERROR(IF(VLOOKUP(A17,Weightings!A:Y,25,FALSE)=0,"",VLOOKUP(A17,Weightings!A:Y,25,FALSE)),"")</f>
        <v>x 3</v>
      </c>
      <c r="O17" s="134" t="str">
        <f>IFERROR(VLOOKUP(AH17,detail_maturity_score,3,FALSE)*VLOOKUP(A17,Weightings!A:Y,23,FALSE),"")</f>
        <v/>
      </c>
      <c r="P17" s="135"/>
      <c r="Q17" s="135"/>
      <c r="R17" s="131"/>
      <c r="S17" s="131"/>
      <c r="T17" s="131"/>
      <c r="U17" s="131"/>
      <c r="V17" s="131"/>
      <c r="W17" s="131"/>
      <c r="X17" s="131"/>
      <c r="Y17" s="131"/>
      <c r="Z17" s="136"/>
      <c r="AA17" s="131"/>
      <c r="AB17" s="131"/>
      <c r="AC17" s="137"/>
      <c r="AD17" s="138">
        <f t="shared" si="4"/>
        <v>0</v>
      </c>
      <c r="AE17" s="138">
        <f t="shared" si="5"/>
        <v>0</v>
      </c>
      <c r="AF17" s="138" t="str">
        <f t="shared" si="6"/>
        <v>D</v>
      </c>
      <c r="AG17" s="139">
        <f t="shared" si="7"/>
        <v>3</v>
      </c>
      <c r="AH17" s="139">
        <v>1</v>
      </c>
      <c r="AI17" s="142"/>
    </row>
    <row r="18" spans="1:35" s="140" customFormat="1" ht="30" hidden="1" customHeight="1" x14ac:dyDescent="0.35">
      <c r="A18" s="150">
        <v>542</v>
      </c>
      <c r="B18" s="130" t="str">
        <f t="shared" si="0"/>
        <v>C.1</v>
      </c>
      <c r="C18" s="131">
        <f t="shared" si="1"/>
        <v>2</v>
      </c>
      <c r="D18" s="96"/>
      <c r="E18" s="132" t="str">
        <f t="shared" si="2"/>
        <v>Step 1</v>
      </c>
      <c r="F18" s="266" t="str">
        <f t="shared" si="3"/>
        <v>Do any of the internal intelligence customers have a seat on the intelligence steering committee?</v>
      </c>
      <c r="G18" s="152"/>
      <c r="H18" s="152"/>
      <c r="I18" s="152"/>
      <c r="J18" s="152"/>
      <c r="K18" s="152"/>
      <c r="L18" s="152"/>
      <c r="M18" s="152"/>
      <c r="N18" s="134" t="str">
        <f>IFERROR(IF(VLOOKUP(A18,Weightings!A:Y,25,FALSE)=0,"",VLOOKUP(A18,Weightings!A:Y,25,FALSE)),"")</f>
        <v>x 3</v>
      </c>
      <c r="O18" s="134" t="str">
        <f>IFERROR(VLOOKUP(AH18,detail_maturity_score,3,FALSE)*VLOOKUP(A18,Weightings!A:Y,23,FALSE),"")</f>
        <v/>
      </c>
      <c r="P18" s="135"/>
      <c r="Q18" s="135"/>
      <c r="R18" s="131"/>
      <c r="S18" s="131"/>
      <c r="T18" s="131"/>
      <c r="U18" s="131"/>
      <c r="V18" s="131"/>
      <c r="W18" s="131"/>
      <c r="X18" s="131"/>
      <c r="Y18" s="131"/>
      <c r="Z18" s="136"/>
      <c r="AA18" s="131"/>
      <c r="AB18" s="131"/>
      <c r="AC18" s="137"/>
      <c r="AD18" s="138">
        <f t="shared" si="4"/>
        <v>0</v>
      </c>
      <c r="AE18" s="138">
        <f t="shared" si="5"/>
        <v>0</v>
      </c>
      <c r="AF18" s="138" t="str">
        <f t="shared" si="6"/>
        <v>D</v>
      </c>
      <c r="AG18" s="139">
        <f t="shared" si="7"/>
        <v>3</v>
      </c>
      <c r="AH18" s="139">
        <v>1</v>
      </c>
      <c r="AI18" s="142"/>
    </row>
    <row r="19" spans="1:35" s="140" customFormat="1" ht="30" hidden="1" customHeight="1" x14ac:dyDescent="0.35">
      <c r="A19" s="150">
        <v>543</v>
      </c>
      <c r="B19" s="130" t="str">
        <f t="shared" si="0"/>
        <v>C.1</v>
      </c>
      <c r="C19" s="131">
        <f t="shared" si="1"/>
        <v>2</v>
      </c>
      <c r="D19" s="96"/>
      <c r="E19" s="132" t="str">
        <f t="shared" si="2"/>
        <v>Step 1</v>
      </c>
      <c r="F19" s="266" t="str">
        <f t="shared" si="3"/>
        <v>Does each internal customer have a separate repository or section within a repository of current and historical questions and products?</v>
      </c>
      <c r="G19" s="152"/>
      <c r="H19" s="152"/>
      <c r="I19" s="154"/>
      <c r="J19" s="152"/>
      <c r="K19" s="152"/>
      <c r="L19" s="152"/>
      <c r="M19" s="152"/>
      <c r="N19" s="134" t="str">
        <f>IFERROR(IF(VLOOKUP(A19,Weightings!A:Y,25,FALSE)=0,"",VLOOKUP(A19,Weightings!A:Y,25,FALSE)),"")</f>
        <v>x 3</v>
      </c>
      <c r="O19" s="134" t="str">
        <f>IFERROR(VLOOKUP(AH19,detail_maturity_score,3,FALSE)*VLOOKUP(A19,Weightings!A:Y,23,FALSE),"")</f>
        <v/>
      </c>
      <c r="P19" s="135"/>
      <c r="Q19" s="135"/>
      <c r="R19" s="131"/>
      <c r="S19" s="131"/>
      <c r="T19" s="131"/>
      <c r="U19" s="131"/>
      <c r="V19" s="131"/>
      <c r="W19" s="131"/>
      <c r="X19" s="131"/>
      <c r="Y19" s="131"/>
      <c r="Z19" s="136"/>
      <c r="AA19" s="131"/>
      <c r="AB19" s="131"/>
      <c r="AC19" s="137"/>
      <c r="AD19" s="138">
        <f t="shared" si="4"/>
        <v>0</v>
      </c>
      <c r="AE19" s="138">
        <f t="shared" si="5"/>
        <v>0</v>
      </c>
      <c r="AF19" s="138" t="str">
        <f t="shared" si="6"/>
        <v>D</v>
      </c>
      <c r="AG19" s="139">
        <f t="shared" si="7"/>
        <v>3</v>
      </c>
      <c r="AH19" s="139">
        <v>1</v>
      </c>
      <c r="AI19" s="142"/>
    </row>
    <row r="20" spans="1:35" s="140" customFormat="1" ht="30" hidden="1" customHeight="1" x14ac:dyDescent="0.35">
      <c r="A20" s="150">
        <v>548</v>
      </c>
      <c r="B20" s="130" t="str">
        <f t="shared" si="0"/>
        <v>C.1</v>
      </c>
      <c r="C20" s="131">
        <f t="shared" si="1"/>
        <v>2</v>
      </c>
      <c r="D20" s="96"/>
      <c r="E20" s="132" t="str">
        <f t="shared" si="2"/>
        <v>Step 1</v>
      </c>
      <c r="F20" s="266" t="str">
        <f t="shared" si="3"/>
        <v xml:space="preserve">Do you have a clear method for receiving intelligence direction from external intelligence customers? </v>
      </c>
      <c r="G20" s="152"/>
      <c r="H20" s="152"/>
      <c r="I20" s="154"/>
      <c r="J20" s="152"/>
      <c r="K20" s="152"/>
      <c r="L20" s="152"/>
      <c r="M20" s="152"/>
      <c r="N20" s="134" t="str">
        <f>IFERROR(IF(VLOOKUP(A20,Weightings!A:Y,25,FALSE)=0,"",VLOOKUP(A20,Weightings!A:Y,25,FALSE)),"")</f>
        <v>x 3</v>
      </c>
      <c r="O20" s="134" t="str">
        <f>IFERROR(VLOOKUP(AH20,detail_maturity_score,3,FALSE)*VLOOKUP(A20,Weightings!A:Y,23,FALSE),"")</f>
        <v/>
      </c>
      <c r="P20" s="135"/>
      <c r="Q20" s="135"/>
      <c r="R20" s="131"/>
      <c r="S20" s="131"/>
      <c r="T20" s="131"/>
      <c r="U20" s="131"/>
      <c r="V20" s="131"/>
      <c r="W20" s="131"/>
      <c r="X20" s="131"/>
      <c r="Y20" s="131"/>
      <c r="Z20" s="136"/>
      <c r="AA20" s="131"/>
      <c r="AB20" s="131"/>
      <c r="AC20" s="137"/>
      <c r="AD20" s="138">
        <f t="shared" si="4"/>
        <v>0</v>
      </c>
      <c r="AE20" s="138">
        <f t="shared" si="5"/>
        <v>0</v>
      </c>
      <c r="AF20" s="138" t="str">
        <f t="shared" si="6"/>
        <v>D</v>
      </c>
      <c r="AG20" s="139">
        <f t="shared" si="7"/>
        <v>3</v>
      </c>
      <c r="AH20" s="139">
        <v>1</v>
      </c>
      <c r="AI20" s="142"/>
    </row>
    <row r="21" spans="1:35" s="140" customFormat="1" ht="30" customHeight="1" x14ac:dyDescent="0.35">
      <c r="A21" s="150">
        <v>549</v>
      </c>
      <c r="B21" s="130" t="str">
        <f t="shared" si="0"/>
        <v>C.1.04</v>
      </c>
      <c r="C21" s="131">
        <f t="shared" si="1"/>
        <v>5</v>
      </c>
      <c r="D21" s="96"/>
      <c r="E21" s="132" t="str">
        <f t="shared" si="2"/>
        <v>C.1.04</v>
      </c>
      <c r="F21" s="266" t="str">
        <f t="shared" si="3"/>
        <v>If working with 3rd party suppliers do you have a clear and secure process for disseminating your own Intelligence Requirements to them?</v>
      </c>
      <c r="G21" s="152"/>
      <c r="H21" s="152"/>
      <c r="I21" s="154"/>
      <c r="J21" s="152"/>
      <c r="K21" s="152"/>
      <c r="L21" s="152"/>
      <c r="M21" s="152"/>
      <c r="N21" s="134" t="str">
        <f>IFERROR(IF(VLOOKUP(A21,Weightings!A:Y,25,FALSE)=0,"",VLOOKUP(A21,Weightings!A:Y,25,FALSE)),"")</f>
        <v>x 1</v>
      </c>
      <c r="O21" s="134" t="str">
        <f>IFERROR(VLOOKUP(AH21,detail_maturity_score,3,FALSE)*VLOOKUP(A21,Weightings!A:Y,23,FALSE),"")</f>
        <v/>
      </c>
      <c r="P21" s="135"/>
      <c r="Q21" s="135"/>
      <c r="R21" s="131"/>
      <c r="S21" s="131"/>
      <c r="T21" s="131"/>
      <c r="U21" s="131"/>
      <c r="V21" s="131"/>
      <c r="W21" s="131"/>
      <c r="X21" s="131"/>
      <c r="Y21" s="131"/>
      <c r="Z21" s="136"/>
      <c r="AA21" s="131"/>
      <c r="AB21" s="131"/>
      <c r="AC21" s="137"/>
      <c r="AD21" s="138">
        <f t="shared" si="4"/>
        <v>0</v>
      </c>
      <c r="AE21" s="138">
        <f t="shared" si="5"/>
        <v>0</v>
      </c>
      <c r="AF21" s="138" t="str">
        <f t="shared" si="6"/>
        <v>D</v>
      </c>
      <c r="AG21" s="139">
        <f t="shared" si="7"/>
        <v>3</v>
      </c>
      <c r="AH21" s="139">
        <v>1</v>
      </c>
      <c r="AI21" s="142"/>
    </row>
    <row r="22" spans="1:35" s="140" customFormat="1" ht="30" hidden="1" customHeight="1" x14ac:dyDescent="0.35">
      <c r="A22" s="150">
        <v>550</v>
      </c>
      <c r="B22" s="130" t="str">
        <f t="shared" si="0"/>
        <v>C.1</v>
      </c>
      <c r="C22" s="131">
        <f t="shared" si="1"/>
        <v>2</v>
      </c>
      <c r="D22" s="96"/>
      <c r="E22" s="132" t="str">
        <f t="shared" si="2"/>
        <v>Step 1</v>
      </c>
      <c r="F22" s="266" t="str">
        <f t="shared" si="3"/>
        <v xml:space="preserve">Is there a names role or person responsible for managing external Intelligence Direction? </v>
      </c>
      <c r="G22" s="152"/>
      <c r="H22" s="152"/>
      <c r="I22" s="154"/>
      <c r="J22" s="152"/>
      <c r="K22" s="152"/>
      <c r="L22" s="152"/>
      <c r="M22" s="152"/>
      <c r="N22" s="134" t="str">
        <f>IFERROR(IF(VLOOKUP(A22,Weightings!A:Y,25,FALSE)=0,"",VLOOKUP(A22,Weightings!A:Y,25,FALSE)),"")</f>
        <v>x 3</v>
      </c>
      <c r="O22" s="134" t="str">
        <f>IFERROR(VLOOKUP(AH22,detail_maturity_score,3,FALSE)*VLOOKUP(A22,Weightings!A:Y,23,FALSE),"")</f>
        <v/>
      </c>
      <c r="P22" s="135"/>
      <c r="Q22" s="135"/>
      <c r="R22" s="131"/>
      <c r="S22" s="131"/>
      <c r="T22" s="131"/>
      <c r="U22" s="131"/>
      <c r="V22" s="131"/>
      <c r="W22" s="131"/>
      <c r="X22" s="131"/>
      <c r="Y22" s="131"/>
      <c r="Z22" s="136"/>
      <c r="AA22" s="131"/>
      <c r="AB22" s="131"/>
      <c r="AC22" s="137"/>
      <c r="AD22" s="138">
        <f t="shared" si="4"/>
        <v>0</v>
      </c>
      <c r="AE22" s="138">
        <f t="shared" si="5"/>
        <v>0</v>
      </c>
      <c r="AF22" s="138" t="str">
        <f t="shared" si="6"/>
        <v>D</v>
      </c>
      <c r="AG22" s="139">
        <f t="shared" si="7"/>
        <v>3</v>
      </c>
      <c r="AH22" s="139">
        <v>1</v>
      </c>
      <c r="AI22" s="142"/>
    </row>
    <row r="23" spans="1:35" s="140" customFormat="1" ht="30" hidden="1" customHeight="1" x14ac:dyDescent="0.35">
      <c r="A23" s="150">
        <v>551</v>
      </c>
      <c r="B23" s="130" t="str">
        <f t="shared" si="0"/>
        <v>C.1</v>
      </c>
      <c r="C23" s="131">
        <f t="shared" si="1"/>
        <v>2</v>
      </c>
      <c r="D23" s="96"/>
      <c r="E23" s="132" t="str">
        <f t="shared" si="2"/>
        <v>Step 1</v>
      </c>
      <c r="F23" s="266" t="str">
        <f t="shared" si="3"/>
        <v>Does the process reference a mechanism for defining, refining and qualifying the intelligence requirement?</v>
      </c>
      <c r="G23" s="152"/>
      <c r="H23" s="152"/>
      <c r="I23" s="154"/>
      <c r="J23" s="152"/>
      <c r="K23" s="152"/>
      <c r="L23" s="152"/>
      <c r="M23" s="152"/>
      <c r="N23" s="134" t="str">
        <f>IFERROR(IF(VLOOKUP(A23,Weightings!A:Y,25,FALSE)=0,"",VLOOKUP(A23,Weightings!A:Y,25,FALSE)),"")</f>
        <v>x 3</v>
      </c>
      <c r="O23" s="134" t="str">
        <f>IFERROR(VLOOKUP(AH23,detail_maturity_score,3,FALSE)*VLOOKUP(A23,Weightings!A:Y,23,FALSE),"")</f>
        <v/>
      </c>
      <c r="P23" s="135"/>
      <c r="Q23" s="135"/>
      <c r="R23" s="131"/>
      <c r="S23" s="131"/>
      <c r="T23" s="131"/>
      <c r="U23" s="131"/>
      <c r="V23" s="131"/>
      <c r="W23" s="131"/>
      <c r="X23" s="131"/>
      <c r="Y23" s="131"/>
      <c r="Z23" s="136"/>
      <c r="AA23" s="131"/>
      <c r="AB23" s="131"/>
      <c r="AC23" s="137"/>
      <c r="AD23" s="138">
        <f t="shared" si="4"/>
        <v>0</v>
      </c>
      <c r="AE23" s="138">
        <f t="shared" si="5"/>
        <v>0</v>
      </c>
      <c r="AF23" s="138" t="str">
        <f t="shared" si="6"/>
        <v>D</v>
      </c>
      <c r="AG23" s="139">
        <f t="shared" si="7"/>
        <v>3</v>
      </c>
      <c r="AH23" s="139">
        <v>1</v>
      </c>
      <c r="AI23" s="142"/>
    </row>
    <row r="24" spans="1:35" s="140" customFormat="1" ht="30" hidden="1" customHeight="1" x14ac:dyDescent="0.35">
      <c r="A24" s="150">
        <v>552</v>
      </c>
      <c r="B24" s="130" t="str">
        <f t="shared" si="0"/>
        <v>C.1</v>
      </c>
      <c r="C24" s="131">
        <f t="shared" si="1"/>
        <v>2</v>
      </c>
      <c r="D24" s="96"/>
      <c r="E24" s="132" t="str">
        <f t="shared" si="2"/>
        <v>Step 1</v>
      </c>
      <c r="F24" s="266" t="str">
        <f t="shared" si="3"/>
        <v xml:space="preserve">Is there a documented process for turning intelligence direction into RFIs, Intelligence Requirements and mapping them into an Intelligence Collection Plan? </v>
      </c>
      <c r="G24" s="152"/>
      <c r="H24" s="152"/>
      <c r="I24" s="154"/>
      <c r="J24" s="152"/>
      <c r="K24" s="152"/>
      <c r="L24" s="152"/>
      <c r="M24" s="152"/>
      <c r="N24" s="134" t="str">
        <f>IFERROR(IF(VLOOKUP(A24,Weightings!A:Y,25,FALSE)=0,"",VLOOKUP(A24,Weightings!A:Y,25,FALSE)),"")</f>
        <v>x 3</v>
      </c>
      <c r="O24" s="134" t="str">
        <f>IFERROR(VLOOKUP(AH24,detail_maturity_score,3,FALSE)*VLOOKUP(A24,Weightings!A:Y,23,FALSE),"")</f>
        <v/>
      </c>
      <c r="P24" s="135"/>
      <c r="Q24" s="135"/>
      <c r="R24" s="131"/>
      <c r="S24" s="131"/>
      <c r="T24" s="131"/>
      <c r="U24" s="131"/>
      <c r="V24" s="131"/>
      <c r="W24" s="131"/>
      <c r="X24" s="131"/>
      <c r="Y24" s="131"/>
      <c r="Z24" s="136"/>
      <c r="AA24" s="131"/>
      <c r="AB24" s="131"/>
      <c r="AC24" s="137"/>
      <c r="AD24" s="138">
        <f t="shared" si="4"/>
        <v>0</v>
      </c>
      <c r="AE24" s="138">
        <f t="shared" si="5"/>
        <v>0</v>
      </c>
      <c r="AF24" s="138" t="str">
        <f t="shared" si="6"/>
        <v>D</v>
      </c>
      <c r="AG24" s="139">
        <f t="shared" si="7"/>
        <v>3</v>
      </c>
      <c r="AH24" s="139">
        <v>1</v>
      </c>
      <c r="AI24" s="142"/>
    </row>
    <row r="25" spans="1:35" s="140" customFormat="1" ht="30" hidden="1" customHeight="1" x14ac:dyDescent="0.35">
      <c r="A25" s="150">
        <v>553</v>
      </c>
      <c r="B25" s="130" t="str">
        <f t="shared" si="0"/>
        <v>C.1</v>
      </c>
      <c r="C25" s="131">
        <f t="shared" si="1"/>
        <v>2</v>
      </c>
      <c r="D25" s="96"/>
      <c r="E25" s="132" t="str">
        <f t="shared" si="2"/>
        <v>Step 1</v>
      </c>
      <c r="F25" s="266" t="str">
        <f t="shared" si="3"/>
        <v xml:space="preserve">Is direction received regularly reviewed and part of the Intelligence teams 'Business-as-usual' process? </v>
      </c>
      <c r="G25" s="152"/>
      <c r="H25" s="152"/>
      <c r="I25" s="154"/>
      <c r="J25" s="152"/>
      <c r="K25" s="152"/>
      <c r="L25" s="152"/>
      <c r="M25" s="152"/>
      <c r="N25" s="134" t="str">
        <f>IFERROR(IF(VLOOKUP(A25,Weightings!A:Y,25,FALSE)=0,"",VLOOKUP(A25,Weightings!A:Y,25,FALSE)),"")</f>
        <v>x 3</v>
      </c>
      <c r="O25" s="134" t="str">
        <f>IFERROR(VLOOKUP(AH25,detail_maturity_score,3,FALSE)*VLOOKUP(A25,Weightings!A:Y,23,FALSE),"")</f>
        <v/>
      </c>
      <c r="P25" s="135"/>
      <c r="Q25" s="135"/>
      <c r="R25" s="131"/>
      <c r="S25" s="131"/>
      <c r="T25" s="131"/>
      <c r="U25" s="131"/>
      <c r="V25" s="131"/>
      <c r="W25" s="131"/>
      <c r="X25" s="131"/>
      <c r="Y25" s="131"/>
      <c r="Z25" s="136"/>
      <c r="AA25" s="131"/>
      <c r="AB25" s="131"/>
      <c r="AC25" s="137"/>
      <c r="AD25" s="138">
        <f t="shared" si="4"/>
        <v>0</v>
      </c>
      <c r="AE25" s="138">
        <f t="shared" si="5"/>
        <v>0</v>
      </c>
      <c r="AF25" s="138" t="str">
        <f t="shared" si="6"/>
        <v>D</v>
      </c>
      <c r="AG25" s="139">
        <f t="shared" si="7"/>
        <v>3</v>
      </c>
      <c r="AH25" s="139">
        <v>1</v>
      </c>
      <c r="AI25" s="142"/>
    </row>
    <row r="26" spans="1:35" s="140" customFormat="1" ht="30" hidden="1" customHeight="1" x14ac:dyDescent="0.35">
      <c r="A26" s="150">
        <v>554</v>
      </c>
      <c r="B26" s="130" t="str">
        <f t="shared" si="0"/>
        <v>C.1</v>
      </c>
      <c r="C26" s="131">
        <f t="shared" si="1"/>
        <v>2</v>
      </c>
      <c r="D26" s="96"/>
      <c r="E26" s="132" t="str">
        <f t="shared" si="2"/>
        <v>Step 1</v>
      </c>
      <c r="F26" s="266" t="str">
        <f t="shared" si="3"/>
        <v>Do you have a clear method for giving intelligence direction to external sources, partners and agencies?</v>
      </c>
      <c r="G26" s="152"/>
      <c r="H26" s="152"/>
      <c r="I26" s="154"/>
      <c r="J26" s="152"/>
      <c r="K26" s="152"/>
      <c r="L26" s="152"/>
      <c r="M26" s="152"/>
      <c r="N26" s="134" t="str">
        <f>IFERROR(IF(VLOOKUP(A26,Weightings!A:Y,25,FALSE)=0,"",VLOOKUP(A26,Weightings!A:Y,25,FALSE)),"")</f>
        <v>x 3</v>
      </c>
      <c r="O26" s="134" t="str">
        <f>IFERROR(VLOOKUP(AH26,detail_maturity_score,3,FALSE)*VLOOKUP(A26,Weightings!A:Y,23,FALSE),"")</f>
        <v/>
      </c>
      <c r="P26" s="135"/>
      <c r="Q26" s="135"/>
      <c r="R26" s="131"/>
      <c r="S26" s="131"/>
      <c r="T26" s="131"/>
      <c r="U26" s="131"/>
      <c r="V26" s="131"/>
      <c r="W26" s="131"/>
      <c r="X26" s="131"/>
      <c r="Y26" s="131"/>
      <c r="Z26" s="136"/>
      <c r="AA26" s="131"/>
      <c r="AB26" s="131"/>
      <c r="AC26" s="137"/>
      <c r="AD26" s="138">
        <f t="shared" si="4"/>
        <v>0</v>
      </c>
      <c r="AE26" s="138">
        <f t="shared" si="5"/>
        <v>0</v>
      </c>
      <c r="AF26" s="138" t="str">
        <f t="shared" si="6"/>
        <v>D</v>
      </c>
      <c r="AG26" s="139">
        <f t="shared" si="7"/>
        <v>3</v>
      </c>
      <c r="AH26" s="139">
        <v>1</v>
      </c>
      <c r="AI26" s="142"/>
    </row>
    <row r="27" spans="1:35" s="140" customFormat="1" ht="30" customHeight="1" x14ac:dyDescent="0.35">
      <c r="A27" s="150">
        <v>555</v>
      </c>
      <c r="B27" s="130" t="str">
        <f t="shared" si="0"/>
        <v>C.1.05</v>
      </c>
      <c r="C27" s="131">
        <f t="shared" si="1"/>
        <v>5</v>
      </c>
      <c r="D27" s="96"/>
      <c r="E27" s="132" t="str">
        <f t="shared" si="2"/>
        <v>C.1.05</v>
      </c>
      <c r="F27" s="266" t="str">
        <f t="shared" si="3"/>
        <v xml:space="preserve">Do you have a clear and documented methodology for giving intelligence direction to 3rd parties that would include elements such as; documenting the question; defining the format, output and timelines; measuring against KPIs; recording findings from the feedback and review loop etc? </v>
      </c>
      <c r="G27" s="152"/>
      <c r="H27" s="152"/>
      <c r="I27" s="154"/>
      <c r="J27" s="152"/>
      <c r="K27" s="152"/>
      <c r="L27" s="152"/>
      <c r="M27" s="152"/>
      <c r="N27" s="134" t="str">
        <f>IFERROR(IF(VLOOKUP(A27,Weightings!A:Y,25,FALSE)=0,"",VLOOKUP(A27,Weightings!A:Y,25,FALSE)),"")</f>
        <v>x 1</v>
      </c>
      <c r="O27" s="134" t="str">
        <f>IFERROR(VLOOKUP(AH27,detail_maturity_score,3,FALSE)*VLOOKUP(A27,Weightings!A:Y,23,FALSE),"")</f>
        <v/>
      </c>
      <c r="P27" s="135"/>
      <c r="Q27" s="135"/>
      <c r="R27" s="131"/>
      <c r="S27" s="131"/>
      <c r="T27" s="131"/>
      <c r="U27" s="131"/>
      <c r="V27" s="131"/>
      <c r="W27" s="131"/>
      <c r="X27" s="131"/>
      <c r="Y27" s="131"/>
      <c r="Z27" s="136"/>
      <c r="AA27" s="131"/>
      <c r="AB27" s="131"/>
      <c r="AC27" s="137"/>
      <c r="AD27" s="138">
        <f t="shared" si="4"/>
        <v>0</v>
      </c>
      <c r="AE27" s="138">
        <f t="shared" si="5"/>
        <v>0</v>
      </c>
      <c r="AF27" s="138" t="str">
        <f t="shared" si="6"/>
        <v>D</v>
      </c>
      <c r="AG27" s="139">
        <f t="shared" si="7"/>
        <v>3</v>
      </c>
      <c r="AH27" s="139">
        <v>1</v>
      </c>
      <c r="AI27" s="142"/>
    </row>
    <row r="28" spans="1:35" s="140" customFormat="1" ht="30" hidden="1" customHeight="1" x14ac:dyDescent="0.35">
      <c r="A28" s="150">
        <v>556</v>
      </c>
      <c r="B28" s="130" t="str">
        <f t="shared" si="0"/>
        <v>C.1</v>
      </c>
      <c r="C28" s="131">
        <f t="shared" si="1"/>
        <v>2</v>
      </c>
      <c r="D28" s="96"/>
      <c r="E28" s="132" t="str">
        <f t="shared" si="2"/>
        <v>Step 1</v>
      </c>
      <c r="F28" s="268" t="str">
        <f t="shared" si="3"/>
        <v>Is the intelligence direction achievable and measurable?</v>
      </c>
      <c r="G28" s="152"/>
      <c r="H28" s="152"/>
      <c r="I28" s="154"/>
      <c r="J28" s="152"/>
      <c r="K28" s="152"/>
      <c r="L28" s="152"/>
      <c r="M28" s="152"/>
      <c r="N28" s="134" t="str">
        <f>IFERROR(IF(VLOOKUP(A28,Weightings!A:Y,25,FALSE)=0,"",VLOOKUP(A28,Weightings!A:Y,25,FALSE)),"")</f>
        <v>x 3</v>
      </c>
      <c r="O28" s="134" t="str">
        <f>IFERROR(VLOOKUP(AH28,detail_maturity_score,3,FALSE)*VLOOKUP(A28,Weightings!A:Y,23,FALSE),"")</f>
        <v/>
      </c>
      <c r="P28" s="135"/>
      <c r="Q28" s="135"/>
      <c r="R28" s="131"/>
      <c r="S28" s="131"/>
      <c r="T28" s="131"/>
      <c r="U28" s="131"/>
      <c r="V28" s="131"/>
      <c r="W28" s="131"/>
      <c r="X28" s="131"/>
      <c r="Y28" s="131"/>
      <c r="Z28" s="136"/>
      <c r="AA28" s="131"/>
      <c r="AB28" s="131"/>
      <c r="AC28" s="137"/>
      <c r="AD28" s="138">
        <f t="shared" si="4"/>
        <v>0</v>
      </c>
      <c r="AE28" s="138">
        <f t="shared" si="5"/>
        <v>0</v>
      </c>
      <c r="AF28" s="138" t="str">
        <f t="shared" si="6"/>
        <v>D</v>
      </c>
      <c r="AG28" s="139">
        <f t="shared" si="7"/>
        <v>3</v>
      </c>
      <c r="AH28" s="139">
        <v>1</v>
      </c>
      <c r="AI28" s="142"/>
    </row>
    <row r="29" spans="1:35" s="140" customFormat="1" ht="30" hidden="1" customHeight="1" x14ac:dyDescent="0.35">
      <c r="A29" s="150">
        <v>557</v>
      </c>
      <c r="B29" s="130" t="str">
        <f t="shared" si="0"/>
        <v>C.1</v>
      </c>
      <c r="C29" s="131">
        <f t="shared" si="1"/>
        <v>2</v>
      </c>
      <c r="D29" s="96"/>
      <c r="E29" s="132" t="str">
        <f t="shared" si="2"/>
        <v>Step 1</v>
      </c>
      <c r="F29" s="265" t="str">
        <f t="shared" si="3"/>
        <v xml:space="preserve">Is the dissemination of intelligence direction controlled by one person or role? </v>
      </c>
      <c r="G29" s="152"/>
      <c r="H29" s="152"/>
      <c r="I29" s="154"/>
      <c r="J29" s="152"/>
      <c r="K29" s="152"/>
      <c r="L29" s="152"/>
      <c r="M29" s="152"/>
      <c r="N29" s="134" t="str">
        <f>IFERROR(IF(VLOOKUP(A29,Weightings!A:Y,25,FALSE)=0,"",VLOOKUP(A29,Weightings!A:Y,25,FALSE)),"")</f>
        <v>x 3</v>
      </c>
      <c r="O29" s="134" t="str">
        <f>IFERROR(VLOOKUP(AH29,detail_maturity_score,3,FALSE)*VLOOKUP(A29,Weightings!A:Y,23,FALSE),"")</f>
        <v/>
      </c>
      <c r="P29" s="135"/>
      <c r="Q29" s="135"/>
      <c r="R29" s="131"/>
      <c r="S29" s="131"/>
      <c r="T29" s="131"/>
      <c r="U29" s="131"/>
      <c r="V29" s="131"/>
      <c r="W29" s="131"/>
      <c r="X29" s="131"/>
      <c r="Y29" s="131"/>
      <c r="Z29" s="136"/>
      <c r="AA29" s="131"/>
      <c r="AB29" s="131"/>
      <c r="AC29" s="137"/>
      <c r="AD29" s="138">
        <f t="shared" si="4"/>
        <v>0</v>
      </c>
      <c r="AE29" s="138">
        <f t="shared" si="5"/>
        <v>0</v>
      </c>
      <c r="AF29" s="138" t="str">
        <f t="shared" si="6"/>
        <v>D</v>
      </c>
      <c r="AG29" s="139">
        <f t="shared" si="7"/>
        <v>3</v>
      </c>
      <c r="AH29" s="139">
        <v>1</v>
      </c>
      <c r="AI29" s="142"/>
    </row>
    <row r="30" spans="1:35" s="140" customFormat="1" ht="30" hidden="1" customHeight="1" x14ac:dyDescent="0.35">
      <c r="A30" s="150">
        <v>558</v>
      </c>
      <c r="B30" s="130" t="str">
        <f t="shared" si="0"/>
        <v>C.1</v>
      </c>
      <c r="C30" s="131">
        <f t="shared" si="1"/>
        <v>2</v>
      </c>
      <c r="D30" s="96"/>
      <c r="E30" s="132" t="str">
        <f t="shared" si="2"/>
        <v>Step 1</v>
      </c>
      <c r="F30" s="265" t="str">
        <f t="shared" si="3"/>
        <v>Is external intelligence direction regularly reviewed and part of the intelligence teams 'Business-as-usual'?</v>
      </c>
      <c r="G30" s="152"/>
      <c r="H30" s="152"/>
      <c r="I30" s="154"/>
      <c r="J30" s="152"/>
      <c r="K30" s="152"/>
      <c r="L30" s="152"/>
      <c r="M30" s="152"/>
      <c r="N30" s="134" t="str">
        <f>IFERROR(IF(VLOOKUP(A30,Weightings!A:Y,25,FALSE)=0,"",VLOOKUP(A30,Weightings!A:Y,25,FALSE)),"")</f>
        <v>x 3</v>
      </c>
      <c r="O30" s="134" t="str">
        <f>IFERROR(VLOOKUP(AH30,detail_maturity_score,3,FALSE)*VLOOKUP(A30,Weightings!A:Y,23,FALSE),"")</f>
        <v/>
      </c>
      <c r="P30" s="135"/>
      <c r="Q30" s="135"/>
      <c r="R30" s="131"/>
      <c r="S30" s="131"/>
      <c r="T30" s="131"/>
      <c r="U30" s="131"/>
      <c r="V30" s="131"/>
      <c r="W30" s="131"/>
      <c r="X30" s="131"/>
      <c r="Y30" s="131"/>
      <c r="Z30" s="136"/>
      <c r="AA30" s="131"/>
      <c r="AB30" s="131"/>
      <c r="AC30" s="137"/>
      <c r="AD30" s="138">
        <f t="shared" si="4"/>
        <v>0</v>
      </c>
      <c r="AE30" s="138">
        <f t="shared" si="5"/>
        <v>0</v>
      </c>
      <c r="AF30" s="138" t="str">
        <f t="shared" si="6"/>
        <v>D</v>
      </c>
      <c r="AG30" s="139">
        <f t="shared" si="7"/>
        <v>3</v>
      </c>
      <c r="AH30" s="139">
        <v>1</v>
      </c>
      <c r="AI30" s="142"/>
    </row>
    <row r="31" spans="1:35" s="140" customFormat="1" ht="30" hidden="1" customHeight="1" x14ac:dyDescent="0.35">
      <c r="A31" s="150">
        <v>559</v>
      </c>
      <c r="B31" s="130" t="str">
        <f t="shared" si="0"/>
        <v>C.1</v>
      </c>
      <c r="C31" s="131">
        <f t="shared" si="1"/>
        <v>2</v>
      </c>
      <c r="D31" s="96"/>
      <c r="E31" s="132" t="str">
        <f t="shared" si="2"/>
        <v>Step 1</v>
      </c>
      <c r="F31" s="266" t="str">
        <f t="shared" si="3"/>
        <v xml:space="preserve">Do you have a clear structure for giving intelligence direction to internal resources? </v>
      </c>
      <c r="G31" s="152"/>
      <c r="H31" s="152"/>
      <c r="I31" s="154"/>
      <c r="J31" s="152"/>
      <c r="K31" s="152"/>
      <c r="L31" s="152"/>
      <c r="M31" s="152"/>
      <c r="N31" s="134" t="str">
        <f>IFERROR(IF(VLOOKUP(A31,Weightings!A:Y,25,FALSE)=0,"",VLOOKUP(A31,Weightings!A:Y,25,FALSE)),"")</f>
        <v>x 3</v>
      </c>
      <c r="O31" s="134" t="str">
        <f>IFERROR(VLOOKUP(AH31,detail_maturity_score,3,FALSE)*VLOOKUP(A31,Weightings!A:Y,23,FALSE),"")</f>
        <v/>
      </c>
      <c r="P31" s="135"/>
      <c r="Q31" s="135"/>
      <c r="R31" s="131"/>
      <c r="S31" s="131"/>
      <c r="T31" s="131"/>
      <c r="U31" s="131"/>
      <c r="V31" s="131"/>
      <c r="W31" s="131"/>
      <c r="X31" s="131"/>
      <c r="Y31" s="131"/>
      <c r="Z31" s="136"/>
      <c r="AA31" s="131"/>
      <c r="AB31" s="131"/>
      <c r="AC31" s="137"/>
      <c r="AD31" s="138">
        <f t="shared" si="4"/>
        <v>0</v>
      </c>
      <c r="AE31" s="138">
        <f t="shared" si="5"/>
        <v>0</v>
      </c>
      <c r="AF31" s="138" t="str">
        <f t="shared" si="6"/>
        <v>D</v>
      </c>
      <c r="AG31" s="139">
        <f t="shared" si="7"/>
        <v>3</v>
      </c>
      <c r="AH31" s="139">
        <v>1</v>
      </c>
      <c r="AI31" s="142"/>
    </row>
    <row r="32" spans="1:35" s="140" customFormat="1" ht="30" hidden="1" customHeight="1" x14ac:dyDescent="0.35">
      <c r="A32" s="150">
        <v>560</v>
      </c>
      <c r="B32" s="130" t="str">
        <f t="shared" si="0"/>
        <v>C.1</v>
      </c>
      <c r="C32" s="131">
        <f t="shared" si="1"/>
        <v>2</v>
      </c>
      <c r="D32" s="96"/>
      <c r="E32" s="132" t="str">
        <f t="shared" si="2"/>
        <v>Step 1</v>
      </c>
      <c r="F32" s="265" t="str">
        <f t="shared" si="3"/>
        <v>Is intelligence direction given clearly recorded?</v>
      </c>
      <c r="G32" s="152"/>
      <c r="H32" s="152"/>
      <c r="I32" s="154"/>
      <c r="J32" s="152"/>
      <c r="K32" s="152"/>
      <c r="L32" s="152"/>
      <c r="M32" s="152"/>
      <c r="N32" s="134" t="str">
        <f>IFERROR(IF(VLOOKUP(A32,Weightings!A:Y,25,FALSE)=0,"",VLOOKUP(A32,Weightings!A:Y,25,FALSE)),"")</f>
        <v>x 3</v>
      </c>
      <c r="O32" s="134" t="str">
        <f>IFERROR(VLOOKUP(AH32,detail_maturity_score,3,FALSE)*VLOOKUP(A32,Weightings!A:Y,23,FALSE),"")</f>
        <v/>
      </c>
      <c r="P32" s="135"/>
      <c r="Q32" s="135"/>
      <c r="R32" s="131"/>
      <c r="S32" s="131"/>
      <c r="T32" s="131"/>
      <c r="U32" s="131"/>
      <c r="V32" s="131"/>
      <c r="W32" s="131"/>
      <c r="X32" s="131"/>
      <c r="Y32" s="131"/>
      <c r="Z32" s="136"/>
      <c r="AA32" s="131"/>
      <c r="AB32" s="131"/>
      <c r="AC32" s="137"/>
      <c r="AD32" s="138">
        <f t="shared" si="4"/>
        <v>0</v>
      </c>
      <c r="AE32" s="138">
        <f t="shared" si="5"/>
        <v>0</v>
      </c>
      <c r="AF32" s="138" t="str">
        <f t="shared" si="6"/>
        <v>D</v>
      </c>
      <c r="AG32" s="139">
        <f t="shared" si="7"/>
        <v>3</v>
      </c>
      <c r="AH32" s="139">
        <v>1</v>
      </c>
      <c r="AI32" s="142"/>
    </row>
    <row r="33" spans="1:35" s="140" customFormat="1" ht="30" hidden="1" customHeight="1" x14ac:dyDescent="0.35">
      <c r="A33" s="150">
        <v>561</v>
      </c>
      <c r="B33" s="130" t="str">
        <f t="shared" si="0"/>
        <v>C.1</v>
      </c>
      <c r="C33" s="131">
        <f t="shared" si="1"/>
        <v>2</v>
      </c>
      <c r="D33" s="96"/>
      <c r="E33" s="132" t="str">
        <f t="shared" si="2"/>
        <v>Step 1</v>
      </c>
      <c r="F33" s="265" t="str">
        <f t="shared" si="3"/>
        <v>Is the intelligence direction achievable and measurable?</v>
      </c>
      <c r="G33" s="152"/>
      <c r="H33" s="152"/>
      <c r="I33" s="154"/>
      <c r="J33" s="152"/>
      <c r="K33" s="152"/>
      <c r="L33" s="152"/>
      <c r="M33" s="152"/>
      <c r="N33" s="134" t="str">
        <f>IFERROR(IF(VLOOKUP(A33,Weightings!A:Y,25,FALSE)=0,"",VLOOKUP(A33,Weightings!A:Y,25,FALSE)),"")</f>
        <v>x 3</v>
      </c>
      <c r="O33" s="134" t="str">
        <f>IFERROR(VLOOKUP(AH33,detail_maturity_score,3,FALSE)*VLOOKUP(A33,Weightings!A:Y,23,FALSE),"")</f>
        <v/>
      </c>
      <c r="P33" s="135"/>
      <c r="Q33" s="135"/>
      <c r="R33" s="131"/>
      <c r="S33" s="131"/>
      <c r="T33" s="131"/>
      <c r="U33" s="131"/>
      <c r="V33" s="131"/>
      <c r="W33" s="131"/>
      <c r="X33" s="131"/>
      <c r="Y33" s="131"/>
      <c r="Z33" s="136"/>
      <c r="AA33" s="131"/>
      <c r="AB33" s="131"/>
      <c r="AC33" s="137"/>
      <c r="AD33" s="138">
        <f t="shared" si="4"/>
        <v>0</v>
      </c>
      <c r="AE33" s="138">
        <f t="shared" si="5"/>
        <v>0</v>
      </c>
      <c r="AF33" s="138" t="str">
        <f t="shared" si="6"/>
        <v>D</v>
      </c>
      <c r="AG33" s="139">
        <f t="shared" si="7"/>
        <v>3</v>
      </c>
      <c r="AH33" s="139">
        <v>1</v>
      </c>
      <c r="AI33" s="142"/>
    </row>
    <row r="34" spans="1:35" s="140" customFormat="1" ht="30" hidden="1" customHeight="1" x14ac:dyDescent="0.35">
      <c r="A34" s="150">
        <v>562</v>
      </c>
      <c r="B34" s="130" t="str">
        <f t="shared" si="0"/>
        <v>C.1</v>
      </c>
      <c r="C34" s="131">
        <f t="shared" si="1"/>
        <v>2</v>
      </c>
      <c r="D34" s="96"/>
      <c r="E34" s="132" t="str">
        <f t="shared" si="2"/>
        <v>Step 1</v>
      </c>
      <c r="F34" s="265" t="str">
        <f t="shared" si="3"/>
        <v xml:space="preserve">Is the dissemination of intelligence direction controlled by one person or role? </v>
      </c>
      <c r="G34" s="152"/>
      <c r="H34" s="152"/>
      <c r="I34" s="154"/>
      <c r="J34" s="152"/>
      <c r="K34" s="152"/>
      <c r="L34" s="152"/>
      <c r="M34" s="152"/>
      <c r="N34" s="134" t="str">
        <f>IFERROR(IF(VLOOKUP(A34,Weightings!A:Y,25,FALSE)=0,"",VLOOKUP(A34,Weightings!A:Y,25,FALSE)),"")</f>
        <v>x 3</v>
      </c>
      <c r="O34" s="134" t="str">
        <f>IFERROR(VLOOKUP(AH34,detail_maturity_score,3,FALSE)*VLOOKUP(A34,Weightings!A:Y,23,FALSE),"")</f>
        <v/>
      </c>
      <c r="P34" s="135"/>
      <c r="Q34" s="135"/>
      <c r="R34" s="131"/>
      <c r="S34" s="131"/>
      <c r="T34" s="131"/>
      <c r="U34" s="131"/>
      <c r="V34" s="131"/>
      <c r="W34" s="131"/>
      <c r="X34" s="131"/>
      <c r="Y34" s="131"/>
      <c r="Z34" s="136"/>
      <c r="AA34" s="131"/>
      <c r="AB34" s="131"/>
      <c r="AC34" s="137"/>
      <c r="AD34" s="138">
        <f t="shared" si="4"/>
        <v>0</v>
      </c>
      <c r="AE34" s="138">
        <f t="shared" si="5"/>
        <v>0</v>
      </c>
      <c r="AF34" s="138" t="str">
        <f t="shared" si="6"/>
        <v>D</v>
      </c>
      <c r="AG34" s="139">
        <f t="shared" si="7"/>
        <v>3</v>
      </c>
      <c r="AH34" s="139">
        <v>1</v>
      </c>
      <c r="AI34" s="142"/>
    </row>
    <row r="35" spans="1:35" s="140" customFormat="1" ht="30" hidden="1" customHeight="1" x14ac:dyDescent="0.35">
      <c r="A35" s="150">
        <v>563</v>
      </c>
      <c r="B35" s="130" t="str">
        <f t="shared" si="0"/>
        <v>C.1</v>
      </c>
      <c r="C35" s="131">
        <f t="shared" si="1"/>
        <v>2</v>
      </c>
      <c r="D35" s="96"/>
      <c r="E35" s="132" t="str">
        <f t="shared" si="2"/>
        <v>Step 1</v>
      </c>
      <c r="F35" s="265" t="str">
        <f t="shared" si="3"/>
        <v>Is internal intelligence direction regularly reviewed and part of the intelligence teams 'Business-as-usual'?</v>
      </c>
      <c r="G35" s="152"/>
      <c r="H35" s="152"/>
      <c r="I35" s="154"/>
      <c r="J35" s="152"/>
      <c r="K35" s="152"/>
      <c r="L35" s="152"/>
      <c r="M35" s="152"/>
      <c r="N35" s="134" t="str">
        <f>IFERROR(IF(VLOOKUP(A35,Weightings!A:Y,25,FALSE)=0,"",VLOOKUP(A35,Weightings!A:Y,25,FALSE)),"")</f>
        <v>x 3</v>
      </c>
      <c r="O35" s="134" t="str">
        <f>IFERROR(VLOOKUP(AH35,detail_maturity_score,3,FALSE)*VLOOKUP(A35,Weightings!A:Y,23,FALSE),"")</f>
        <v/>
      </c>
      <c r="P35" s="135"/>
      <c r="Q35" s="135"/>
      <c r="R35" s="131"/>
      <c r="S35" s="131"/>
      <c r="T35" s="131"/>
      <c r="U35" s="131"/>
      <c r="V35" s="131"/>
      <c r="W35" s="131"/>
      <c r="X35" s="131"/>
      <c r="Y35" s="131"/>
      <c r="Z35" s="136"/>
      <c r="AA35" s="131"/>
      <c r="AB35" s="131"/>
      <c r="AC35" s="137"/>
      <c r="AD35" s="138">
        <f t="shared" si="4"/>
        <v>0</v>
      </c>
      <c r="AE35" s="138">
        <f t="shared" si="5"/>
        <v>0</v>
      </c>
      <c r="AF35" s="138" t="str">
        <f t="shared" si="6"/>
        <v>D</v>
      </c>
      <c r="AG35" s="139">
        <f t="shared" si="7"/>
        <v>3</v>
      </c>
      <c r="AH35" s="139">
        <v>1</v>
      </c>
      <c r="AI35" s="142"/>
    </row>
    <row r="36" spans="1:35" s="140" customFormat="1" ht="30" customHeight="1" x14ac:dyDescent="0.35">
      <c r="A36" s="150">
        <v>564</v>
      </c>
      <c r="B36" s="130" t="str">
        <f t="shared" si="0"/>
        <v>C.2</v>
      </c>
      <c r="C36" s="131">
        <f t="shared" si="1"/>
        <v>2</v>
      </c>
      <c r="D36" s="96"/>
      <c r="E36" s="155" t="str">
        <f t="shared" si="2"/>
        <v>Step 2</v>
      </c>
      <c r="F36" s="156" t="str">
        <f t="shared" si="3"/>
        <v xml:space="preserve">Intelligence Collection </v>
      </c>
      <c r="G36" s="224"/>
      <c r="H36" s="224"/>
      <c r="I36" s="224"/>
      <c r="J36" s="224"/>
      <c r="K36" s="224"/>
      <c r="L36" s="224"/>
      <c r="M36" s="224"/>
      <c r="N36" s="225" t="str">
        <f>IFERROR(IF(VLOOKUP(A36,Weightings!A:Y,25,FALSE)=0,"",VLOOKUP(A36,Weightings!A:Y,25,FALSE)),"")</f>
        <v/>
      </c>
      <c r="O36" s="225" t="str">
        <f>IFERROR(VLOOKUP(AH36,detail_maturity_score,3,FALSE)*VLOOKUP(A36,Weightings!A:Y,23,FALSE),"")</f>
        <v/>
      </c>
      <c r="P36" s="225"/>
      <c r="Q36" s="225"/>
      <c r="R36" s="225"/>
      <c r="S36" s="225"/>
      <c r="T36" s="225"/>
      <c r="U36" s="225"/>
      <c r="V36" s="225"/>
      <c r="W36" s="225"/>
      <c r="X36" s="225"/>
      <c r="Y36" s="225"/>
      <c r="Z36" s="225"/>
      <c r="AA36" s="225"/>
      <c r="AB36" s="225"/>
      <c r="AC36" s="137"/>
      <c r="AD36" s="138">
        <f t="shared" si="4"/>
        <v>0</v>
      </c>
      <c r="AE36" s="138">
        <f t="shared" si="5"/>
        <v>0</v>
      </c>
      <c r="AF36" s="138" t="str">
        <f t="shared" si="6"/>
        <v>D</v>
      </c>
      <c r="AG36" s="139">
        <f t="shared" si="7"/>
        <v>3</v>
      </c>
      <c r="AH36" s="139">
        <v>1</v>
      </c>
      <c r="AI36" s="142">
        <v>3</v>
      </c>
    </row>
    <row r="37" spans="1:35" s="140" customFormat="1" ht="60" customHeight="1" x14ac:dyDescent="0.35">
      <c r="A37" s="150">
        <v>565</v>
      </c>
      <c r="B37" s="130" t="str">
        <f t="shared" si="0"/>
        <v/>
      </c>
      <c r="C37" s="131">
        <f t="shared" si="1"/>
        <v>3</v>
      </c>
      <c r="D37" s="96"/>
      <c r="E37" s="132" t="str">
        <f t="shared" si="2"/>
        <v/>
      </c>
      <c r="F37" s="264" t="str">
        <f t="shared" si="3"/>
        <v xml:space="preserve">The ICP is a baseplate for all intelligence capabilities. The ICP should consider the Intelligence requirements, Priority Intelligence Requirements (PIRs), the mapping of intelligence sources (and possibly the grading) as a minimum, but could also consider timelines, review dates, responsible officers etc. It should remain 'live' and reviewed regularly. It should also have a diverse and broad set of intelligence sources, with multiple sources for different collection areas to prevent single source collection and bias. </v>
      </c>
      <c r="G37" s="152"/>
      <c r="H37" s="152"/>
      <c r="I37" s="154"/>
      <c r="J37" s="152"/>
      <c r="K37" s="152"/>
      <c r="L37" s="152"/>
      <c r="M37" s="152"/>
      <c r="N37" s="134" t="str">
        <f>IFERROR(IF(VLOOKUP(A37,Weightings!A:Y,25,FALSE)=0,"",VLOOKUP(A37,Weightings!A:Y,25,FALSE)),"")</f>
        <v/>
      </c>
      <c r="O37" s="134" t="str">
        <f>IFERROR(VLOOKUP(AH37,detail_maturity_score,3,FALSE)*VLOOKUP(A37,Weightings!A:Y,23,FALSE),"")</f>
        <v/>
      </c>
      <c r="P37" s="135"/>
      <c r="Q37" s="135"/>
      <c r="R37" s="131"/>
      <c r="S37" s="131"/>
      <c r="T37" s="131"/>
      <c r="U37" s="131"/>
      <c r="V37" s="131"/>
      <c r="W37" s="131"/>
      <c r="X37" s="131"/>
      <c r="Y37" s="131"/>
      <c r="Z37" s="136"/>
      <c r="AA37" s="131"/>
      <c r="AB37" s="131"/>
      <c r="AC37" s="137"/>
      <c r="AD37" s="138">
        <f t="shared" si="4"/>
        <v>0</v>
      </c>
      <c r="AE37" s="138">
        <f t="shared" si="5"/>
        <v>0</v>
      </c>
      <c r="AF37" s="138" t="str">
        <f t="shared" si="6"/>
        <v>D</v>
      </c>
      <c r="AG37" s="139">
        <f t="shared" si="7"/>
        <v>3</v>
      </c>
      <c r="AH37" s="139">
        <v>1</v>
      </c>
      <c r="AI37" s="142"/>
    </row>
    <row r="38" spans="1:35" s="140" customFormat="1" ht="30" hidden="1" customHeight="1" x14ac:dyDescent="0.35">
      <c r="A38" s="150">
        <v>566</v>
      </c>
      <c r="B38" s="130" t="str">
        <f t="shared" si="0"/>
        <v>C.2</v>
      </c>
      <c r="C38" s="131">
        <f t="shared" si="1"/>
        <v>2</v>
      </c>
      <c r="D38" s="96"/>
      <c r="E38" s="132" t="str">
        <f t="shared" si="2"/>
        <v>Step 2</v>
      </c>
      <c r="F38" s="267" t="str">
        <f t="shared" si="3"/>
        <v xml:space="preserve">Do you have a documented and formal ‘Intelligence Collection Plan’? (ICP) </v>
      </c>
      <c r="G38" s="152"/>
      <c r="H38" s="152"/>
      <c r="I38" s="154"/>
      <c r="J38" s="152"/>
      <c r="K38" s="152"/>
      <c r="L38" s="152"/>
      <c r="M38" s="152"/>
      <c r="N38" s="134" t="str">
        <f>IFERROR(IF(VLOOKUP(A38,Weightings!A:Y,25,FALSE)=0,"",VLOOKUP(A38,Weightings!A:Y,25,FALSE)),"")</f>
        <v>x 3</v>
      </c>
      <c r="O38" s="134" t="str">
        <f>IFERROR(VLOOKUP(AH38,detail_maturity_score,3,FALSE)*VLOOKUP(A38,Weightings!A:Y,23,FALSE),"")</f>
        <v/>
      </c>
      <c r="P38" s="135"/>
      <c r="Q38" s="135"/>
      <c r="R38" s="131"/>
      <c r="S38" s="131"/>
      <c r="T38" s="131"/>
      <c r="U38" s="131"/>
      <c r="V38" s="131"/>
      <c r="W38" s="131"/>
      <c r="X38" s="131"/>
      <c r="Y38" s="131"/>
      <c r="Z38" s="136"/>
      <c r="AA38" s="131"/>
      <c r="AB38" s="131"/>
      <c r="AC38" s="137"/>
      <c r="AD38" s="138">
        <f t="shared" si="4"/>
        <v>0</v>
      </c>
      <c r="AE38" s="138">
        <f t="shared" si="5"/>
        <v>0</v>
      </c>
      <c r="AF38" s="138" t="str">
        <f t="shared" si="6"/>
        <v>D</v>
      </c>
      <c r="AG38" s="139">
        <f t="shared" si="7"/>
        <v>3</v>
      </c>
      <c r="AH38" s="139">
        <v>1</v>
      </c>
      <c r="AI38" s="142"/>
    </row>
    <row r="39" spans="1:35" s="140" customFormat="1" ht="30" customHeight="1" x14ac:dyDescent="0.35">
      <c r="A39" s="150">
        <v>567</v>
      </c>
      <c r="B39" s="130" t="str">
        <f t="shared" si="0"/>
        <v>C.2.01</v>
      </c>
      <c r="C39" s="131">
        <f t="shared" si="1"/>
        <v>5</v>
      </c>
      <c r="D39" s="96"/>
      <c r="E39" s="132" t="str">
        <f t="shared" si="2"/>
        <v>C.2.01</v>
      </c>
      <c r="F39" s="266" t="str">
        <f t="shared" si="3"/>
        <v xml:space="preserve">Do you have a documented and formal ‘Intelligence Collection Plan’ (ICP) that is reviewed regularly and at minimum maps your Intelligence Requirements to Intelligence Sources? </v>
      </c>
      <c r="G39" s="152"/>
      <c r="H39" s="152"/>
      <c r="I39" s="154"/>
      <c r="J39" s="152"/>
      <c r="K39" s="152"/>
      <c r="L39" s="152"/>
      <c r="M39" s="152"/>
      <c r="N39" s="134" t="str">
        <f>IFERROR(IF(VLOOKUP(A39,Weightings!A:Y,25,FALSE)=0,"",VLOOKUP(A39,Weightings!A:Y,25,FALSE)),"")</f>
        <v>x 1</v>
      </c>
      <c r="O39" s="134" t="str">
        <f>IFERROR(VLOOKUP(AH39,detail_maturity_score,3,FALSE)*VLOOKUP(A39,Weightings!A:Y,23,FALSE),"")</f>
        <v/>
      </c>
      <c r="P39" s="135"/>
      <c r="Q39" s="135"/>
      <c r="R39" s="131"/>
      <c r="S39" s="131"/>
      <c r="T39" s="131"/>
      <c r="U39" s="131"/>
      <c r="V39" s="131"/>
      <c r="W39" s="131"/>
      <c r="X39" s="131"/>
      <c r="Y39" s="131"/>
      <c r="Z39" s="136"/>
      <c r="AA39" s="131"/>
      <c r="AB39" s="131"/>
      <c r="AC39" s="137"/>
      <c r="AD39" s="138">
        <f t="shared" si="4"/>
        <v>0</v>
      </c>
      <c r="AE39" s="138">
        <f t="shared" si="5"/>
        <v>0</v>
      </c>
      <c r="AF39" s="138" t="str">
        <f t="shared" si="6"/>
        <v>D</v>
      </c>
      <c r="AG39" s="139">
        <f t="shared" si="7"/>
        <v>3</v>
      </c>
      <c r="AH39" s="139">
        <v>1</v>
      </c>
      <c r="AI39" s="142"/>
    </row>
    <row r="40" spans="1:35" s="140" customFormat="1" ht="30" hidden="1" customHeight="1" x14ac:dyDescent="0.35">
      <c r="A40" s="150">
        <v>568</v>
      </c>
      <c r="B40" s="130" t="str">
        <f t="shared" si="0"/>
        <v>C.2</v>
      </c>
      <c r="C40" s="131">
        <f t="shared" si="1"/>
        <v>2</v>
      </c>
      <c r="D40" s="96"/>
      <c r="E40" s="132" t="str">
        <f t="shared" si="2"/>
        <v>Step 2</v>
      </c>
      <c r="F40" s="266" t="str">
        <f t="shared" si="3"/>
        <v>Are the IRs Prioritised or are PIRs denoted?</v>
      </c>
      <c r="G40" s="152"/>
      <c r="H40" s="152"/>
      <c r="I40" s="154"/>
      <c r="J40" s="152"/>
      <c r="K40" s="152"/>
      <c r="L40" s="152"/>
      <c r="M40" s="152"/>
      <c r="N40" s="134" t="str">
        <f>IFERROR(IF(VLOOKUP(A40,Weightings!A:Y,25,FALSE)=0,"",VLOOKUP(A40,Weightings!A:Y,25,FALSE)),"")</f>
        <v>x 3</v>
      </c>
      <c r="O40" s="134" t="str">
        <f>IFERROR(VLOOKUP(AH40,detail_maturity_score,3,FALSE)*VLOOKUP(A40,Weightings!A:Y,23,FALSE),"")</f>
        <v/>
      </c>
      <c r="P40" s="135"/>
      <c r="Q40" s="135"/>
      <c r="R40" s="131"/>
      <c r="S40" s="131"/>
      <c r="T40" s="131"/>
      <c r="U40" s="131"/>
      <c r="V40" s="131"/>
      <c r="W40" s="131"/>
      <c r="X40" s="131"/>
      <c r="Y40" s="131"/>
      <c r="Z40" s="136"/>
      <c r="AA40" s="131"/>
      <c r="AB40" s="131"/>
      <c r="AC40" s="137"/>
      <c r="AD40" s="138">
        <f t="shared" si="4"/>
        <v>0</v>
      </c>
      <c r="AE40" s="138">
        <f t="shared" si="5"/>
        <v>0</v>
      </c>
      <c r="AF40" s="138" t="str">
        <f t="shared" si="6"/>
        <v>D</v>
      </c>
      <c r="AG40" s="139">
        <f t="shared" si="7"/>
        <v>3</v>
      </c>
      <c r="AH40" s="139">
        <v>1</v>
      </c>
      <c r="AI40" s="142"/>
    </row>
    <row r="41" spans="1:35" s="140" customFormat="1" ht="30" hidden="1" customHeight="1" x14ac:dyDescent="0.35">
      <c r="A41" s="150">
        <v>569</v>
      </c>
      <c r="B41" s="130" t="str">
        <f t="shared" si="0"/>
        <v>C.2</v>
      </c>
      <c r="C41" s="131">
        <f t="shared" si="1"/>
        <v>2</v>
      </c>
      <c r="D41" s="96"/>
      <c r="E41" s="132" t="str">
        <f t="shared" si="2"/>
        <v>Step 2</v>
      </c>
      <c r="F41" s="266" t="str">
        <f t="shared" si="3"/>
        <v>Are SANDAS (Sources and Agencies) mapped to IRs and PIRs?</v>
      </c>
      <c r="G41" s="152"/>
      <c r="H41" s="152"/>
      <c r="I41" s="154"/>
      <c r="J41" s="152"/>
      <c r="K41" s="152"/>
      <c r="L41" s="152"/>
      <c r="M41" s="152"/>
      <c r="N41" s="134" t="str">
        <f>IFERROR(IF(VLOOKUP(A41,Weightings!A:Y,25,FALSE)=0,"",VLOOKUP(A41,Weightings!A:Y,25,FALSE)),"")</f>
        <v>x 3</v>
      </c>
      <c r="O41" s="134" t="str">
        <f>IFERROR(VLOOKUP(AH41,detail_maturity_score,3,FALSE)*VLOOKUP(A41,Weightings!A:Y,23,FALSE),"")</f>
        <v/>
      </c>
      <c r="P41" s="135"/>
      <c r="Q41" s="135"/>
      <c r="R41" s="131"/>
      <c r="S41" s="131"/>
      <c r="T41" s="131"/>
      <c r="U41" s="131"/>
      <c r="V41" s="131"/>
      <c r="W41" s="131"/>
      <c r="X41" s="131"/>
      <c r="Y41" s="131"/>
      <c r="Z41" s="136"/>
      <c r="AA41" s="131"/>
      <c r="AB41" s="131"/>
      <c r="AC41" s="137"/>
      <c r="AD41" s="138">
        <f t="shared" si="4"/>
        <v>0</v>
      </c>
      <c r="AE41" s="138">
        <f t="shared" si="5"/>
        <v>0</v>
      </c>
      <c r="AF41" s="138" t="str">
        <f t="shared" si="6"/>
        <v>D</v>
      </c>
      <c r="AG41" s="139">
        <f t="shared" si="7"/>
        <v>3</v>
      </c>
      <c r="AH41" s="139">
        <v>1</v>
      </c>
      <c r="AI41" s="142"/>
    </row>
    <row r="42" spans="1:35" s="140" customFormat="1" ht="30" hidden="1" customHeight="1" x14ac:dyDescent="0.35">
      <c r="A42" s="150">
        <v>570</v>
      </c>
      <c r="B42" s="130" t="str">
        <f t="shared" si="0"/>
        <v>C.2</v>
      </c>
      <c r="C42" s="131">
        <f t="shared" si="1"/>
        <v>2</v>
      </c>
      <c r="D42" s="96"/>
      <c r="E42" s="132" t="str">
        <f t="shared" si="2"/>
        <v>Step 2</v>
      </c>
      <c r="F42" s="266" t="str">
        <f t="shared" si="3"/>
        <v>Are time requirements mapped to each IR and PIR?</v>
      </c>
      <c r="G42" s="152"/>
      <c r="H42" s="152"/>
      <c r="I42" s="154"/>
      <c r="J42" s="152"/>
      <c r="K42" s="152"/>
      <c r="L42" s="152"/>
      <c r="M42" s="152"/>
      <c r="N42" s="134" t="str">
        <f>IFERROR(IF(VLOOKUP(A42,Weightings!A:Y,25,FALSE)=0,"",VLOOKUP(A42,Weightings!A:Y,25,FALSE)),"")</f>
        <v>x 3</v>
      </c>
      <c r="O42" s="134" t="str">
        <f>IFERROR(VLOOKUP(AH42,detail_maturity_score,3,FALSE)*VLOOKUP(A42,Weightings!A:Y,23,FALSE),"")</f>
        <v/>
      </c>
      <c r="P42" s="135"/>
      <c r="Q42" s="135"/>
      <c r="R42" s="131"/>
      <c r="S42" s="131"/>
      <c r="T42" s="131"/>
      <c r="U42" s="131"/>
      <c r="V42" s="131"/>
      <c r="W42" s="131"/>
      <c r="X42" s="131"/>
      <c r="Y42" s="131"/>
      <c r="Z42" s="136"/>
      <c r="AA42" s="131"/>
      <c r="AB42" s="131"/>
      <c r="AC42" s="137"/>
      <c r="AD42" s="138">
        <f t="shared" si="4"/>
        <v>0</v>
      </c>
      <c r="AE42" s="138">
        <f t="shared" si="5"/>
        <v>0</v>
      </c>
      <c r="AF42" s="138" t="str">
        <f t="shared" si="6"/>
        <v>D</v>
      </c>
      <c r="AG42" s="139">
        <f t="shared" si="7"/>
        <v>3</v>
      </c>
      <c r="AH42" s="139">
        <v>1</v>
      </c>
      <c r="AI42" s="142"/>
    </row>
    <row r="43" spans="1:35" s="140" customFormat="1" ht="30" hidden="1" customHeight="1" x14ac:dyDescent="0.35">
      <c r="A43" s="150">
        <v>571</v>
      </c>
      <c r="B43" s="130" t="str">
        <f t="shared" si="0"/>
        <v>C.2</v>
      </c>
      <c r="C43" s="131">
        <f t="shared" si="1"/>
        <v>2</v>
      </c>
      <c r="D43" s="96"/>
      <c r="E43" s="132" t="str">
        <f t="shared" si="2"/>
        <v>Step 2</v>
      </c>
      <c r="F43" s="266" t="str">
        <f t="shared" si="3"/>
        <v>Does the ICP have a logical structure / are thematically similar IRs grouped together (potentially into Named Areas of Interest NAIs)?</v>
      </c>
      <c r="G43" s="152"/>
      <c r="H43" s="152"/>
      <c r="I43" s="154"/>
      <c r="J43" s="152"/>
      <c r="K43" s="152"/>
      <c r="L43" s="152"/>
      <c r="M43" s="152"/>
      <c r="N43" s="134" t="str">
        <f>IFERROR(IF(VLOOKUP(A43,Weightings!A:Y,25,FALSE)=0,"",VLOOKUP(A43,Weightings!A:Y,25,FALSE)),"")</f>
        <v>x 3</v>
      </c>
      <c r="O43" s="134" t="str">
        <f>IFERROR(VLOOKUP(AH43,detail_maturity_score,3,FALSE)*VLOOKUP(A43,Weightings!A:Y,23,FALSE),"")</f>
        <v/>
      </c>
      <c r="P43" s="135"/>
      <c r="Q43" s="135"/>
      <c r="R43" s="131"/>
      <c r="S43" s="131"/>
      <c r="T43" s="131"/>
      <c r="U43" s="131"/>
      <c r="V43" s="131"/>
      <c r="W43" s="131"/>
      <c r="X43" s="131"/>
      <c r="Y43" s="131"/>
      <c r="Z43" s="136"/>
      <c r="AA43" s="131"/>
      <c r="AB43" s="131"/>
      <c r="AC43" s="137"/>
      <c r="AD43" s="138">
        <f t="shared" si="4"/>
        <v>0</v>
      </c>
      <c r="AE43" s="138">
        <f t="shared" si="5"/>
        <v>0</v>
      </c>
      <c r="AF43" s="138" t="str">
        <f t="shared" si="6"/>
        <v>D</v>
      </c>
      <c r="AG43" s="139">
        <f t="shared" si="7"/>
        <v>3</v>
      </c>
      <c r="AH43" s="139">
        <v>1</v>
      </c>
      <c r="AI43" s="142"/>
    </row>
    <row r="44" spans="1:35" s="140" customFormat="1" ht="30" hidden="1" customHeight="1" x14ac:dyDescent="0.35">
      <c r="A44" s="150">
        <v>572</v>
      </c>
      <c r="B44" s="130" t="str">
        <f t="shared" si="0"/>
        <v>C.2</v>
      </c>
      <c r="C44" s="131">
        <f t="shared" si="1"/>
        <v>2</v>
      </c>
      <c r="D44" s="96"/>
      <c r="E44" s="132" t="str">
        <f t="shared" si="2"/>
        <v>Step 2</v>
      </c>
      <c r="F44" s="266" t="str">
        <f t="shared" si="3"/>
        <v>Is the ICP reviewed and updated as part of the functions regular 'Business-as-usual' process?</v>
      </c>
      <c r="G44" s="152"/>
      <c r="H44" s="152"/>
      <c r="I44" s="154"/>
      <c r="J44" s="152"/>
      <c r="K44" s="152"/>
      <c r="L44" s="152"/>
      <c r="M44" s="152"/>
      <c r="N44" s="134" t="str">
        <f>IFERROR(IF(VLOOKUP(A44,Weightings!A:Y,25,FALSE)=0,"",VLOOKUP(A44,Weightings!A:Y,25,FALSE)),"")</f>
        <v>x 3</v>
      </c>
      <c r="O44" s="134" t="str">
        <f>IFERROR(VLOOKUP(AH44,detail_maturity_score,3,FALSE)*VLOOKUP(A44,Weightings!A:Y,23,FALSE),"")</f>
        <v/>
      </c>
      <c r="P44" s="135"/>
      <c r="Q44" s="135"/>
      <c r="R44" s="131"/>
      <c r="S44" s="131"/>
      <c r="T44" s="131"/>
      <c r="U44" s="131"/>
      <c r="V44" s="131"/>
      <c r="W44" s="131"/>
      <c r="X44" s="131"/>
      <c r="Y44" s="131"/>
      <c r="Z44" s="136"/>
      <c r="AA44" s="131"/>
      <c r="AB44" s="131"/>
      <c r="AC44" s="137"/>
      <c r="AD44" s="138">
        <f t="shared" si="4"/>
        <v>0</v>
      </c>
      <c r="AE44" s="138">
        <f t="shared" si="5"/>
        <v>0</v>
      </c>
      <c r="AF44" s="138" t="str">
        <f t="shared" si="6"/>
        <v>D</v>
      </c>
      <c r="AG44" s="139">
        <f t="shared" si="7"/>
        <v>3</v>
      </c>
      <c r="AH44" s="139">
        <v>1</v>
      </c>
      <c r="AI44" s="142"/>
    </row>
    <row r="45" spans="1:35" s="140" customFormat="1" ht="30" hidden="1" customHeight="1" x14ac:dyDescent="0.35">
      <c r="A45" s="150">
        <v>573</v>
      </c>
      <c r="B45" s="130" t="str">
        <f t="shared" si="0"/>
        <v>C.2</v>
      </c>
      <c r="C45" s="131">
        <f t="shared" si="1"/>
        <v>2</v>
      </c>
      <c r="D45" s="96"/>
      <c r="E45" s="132" t="str">
        <f t="shared" si="2"/>
        <v>Step 2</v>
      </c>
      <c r="F45" s="266" t="str">
        <f t="shared" si="3"/>
        <v>Does the function keep a list of SANDAs?</v>
      </c>
      <c r="G45" s="152"/>
      <c r="H45" s="152"/>
      <c r="I45" s="154"/>
      <c r="J45" s="152"/>
      <c r="K45" s="152"/>
      <c r="L45" s="152"/>
      <c r="M45" s="152"/>
      <c r="N45" s="134" t="str">
        <f>IFERROR(IF(VLOOKUP(A45,Weightings!A:Y,25,FALSE)=0,"",VLOOKUP(A45,Weightings!A:Y,25,FALSE)),"")</f>
        <v>x 3</v>
      </c>
      <c r="O45" s="134" t="str">
        <f>IFERROR(VLOOKUP(AH45,detail_maturity_score,3,FALSE)*VLOOKUP(A45,Weightings!A:Y,23,FALSE),"")</f>
        <v/>
      </c>
      <c r="P45" s="135"/>
      <c r="Q45" s="135"/>
      <c r="R45" s="131"/>
      <c r="S45" s="131"/>
      <c r="T45" s="131"/>
      <c r="U45" s="131"/>
      <c r="V45" s="131"/>
      <c r="W45" s="131"/>
      <c r="X45" s="131"/>
      <c r="Y45" s="131"/>
      <c r="Z45" s="136"/>
      <c r="AA45" s="131"/>
      <c r="AB45" s="131"/>
      <c r="AC45" s="137"/>
      <c r="AD45" s="138">
        <f t="shared" si="4"/>
        <v>0</v>
      </c>
      <c r="AE45" s="138">
        <f t="shared" si="5"/>
        <v>0</v>
      </c>
      <c r="AF45" s="138" t="str">
        <f t="shared" si="6"/>
        <v>D</v>
      </c>
      <c r="AG45" s="139">
        <f t="shared" si="7"/>
        <v>3</v>
      </c>
      <c r="AH45" s="139">
        <v>1</v>
      </c>
      <c r="AI45" s="142"/>
    </row>
    <row r="46" spans="1:35" s="140" customFormat="1" ht="30" customHeight="1" x14ac:dyDescent="0.35">
      <c r="A46" s="150">
        <v>574</v>
      </c>
      <c r="B46" s="130" t="str">
        <f t="shared" si="0"/>
        <v>C.2.02</v>
      </c>
      <c r="C46" s="131">
        <f t="shared" si="1"/>
        <v>5</v>
      </c>
      <c r="D46" s="96"/>
      <c r="E46" s="132" t="str">
        <f t="shared" si="2"/>
        <v>C.2.02</v>
      </c>
      <c r="F46" s="266" t="str">
        <f t="shared" si="3"/>
        <v xml:space="preserve">Does your ICP break down into PIR, IRs and perform some form of gap analysis to identify intelligence gaps? </v>
      </c>
      <c r="G46" s="152"/>
      <c r="H46" s="152"/>
      <c r="I46" s="154"/>
      <c r="J46" s="152"/>
      <c r="K46" s="152"/>
      <c r="L46" s="152"/>
      <c r="M46" s="152"/>
      <c r="N46" s="134" t="str">
        <f>IFERROR(IF(VLOOKUP(A46,Weightings!A:Y,25,FALSE)=0,"",VLOOKUP(A46,Weightings!A:Y,25,FALSE)),"")</f>
        <v>x 1</v>
      </c>
      <c r="O46" s="134" t="str">
        <f>IFERROR(VLOOKUP(AH46,detail_maturity_score,3,FALSE)*VLOOKUP(A46,Weightings!A:Y,23,FALSE),"")</f>
        <v/>
      </c>
      <c r="P46" s="135"/>
      <c r="Q46" s="135"/>
      <c r="R46" s="131"/>
      <c r="S46" s="131"/>
      <c r="T46" s="131"/>
      <c r="U46" s="131"/>
      <c r="V46" s="131"/>
      <c r="W46" s="131"/>
      <c r="X46" s="131"/>
      <c r="Y46" s="131"/>
      <c r="Z46" s="136"/>
      <c r="AA46" s="131"/>
      <c r="AB46" s="131"/>
      <c r="AC46" s="137"/>
      <c r="AD46" s="138">
        <f t="shared" si="4"/>
        <v>0</v>
      </c>
      <c r="AE46" s="138">
        <f t="shared" si="5"/>
        <v>0</v>
      </c>
      <c r="AF46" s="138" t="str">
        <f t="shared" si="6"/>
        <v>D</v>
      </c>
      <c r="AG46" s="139">
        <f t="shared" si="7"/>
        <v>3</v>
      </c>
      <c r="AH46" s="139">
        <v>1</v>
      </c>
      <c r="AI46" s="142"/>
    </row>
    <row r="47" spans="1:35" s="140" customFormat="1" ht="30" hidden="1" customHeight="1" x14ac:dyDescent="0.35">
      <c r="A47" s="150">
        <v>575</v>
      </c>
      <c r="B47" s="130" t="str">
        <f t="shared" si="0"/>
        <v>C.2</v>
      </c>
      <c r="C47" s="131">
        <f t="shared" si="1"/>
        <v>2</v>
      </c>
      <c r="D47" s="96"/>
      <c r="E47" s="132" t="str">
        <f t="shared" si="2"/>
        <v>Step 2</v>
      </c>
      <c r="F47" s="266" t="str">
        <f t="shared" si="3"/>
        <v>Are all SANDAs graded to reflect their reliability as an intelligence source?</v>
      </c>
      <c r="G47" s="152"/>
      <c r="H47" s="152"/>
      <c r="I47" s="154"/>
      <c r="J47" s="152"/>
      <c r="K47" s="152"/>
      <c r="L47" s="152"/>
      <c r="M47" s="152"/>
      <c r="N47" s="134" t="str">
        <f>IFERROR(IF(VLOOKUP(A47,Weightings!A:Y,25,FALSE)=0,"",VLOOKUP(A47,Weightings!A:Y,25,FALSE)),"")</f>
        <v>x 3</v>
      </c>
      <c r="O47" s="134" t="str">
        <f>IFERROR(VLOOKUP(AH47,detail_maturity_score,3,FALSE)*VLOOKUP(A47,Weightings!A:Y,23,FALSE),"")</f>
        <v/>
      </c>
      <c r="P47" s="135"/>
      <c r="Q47" s="135"/>
      <c r="R47" s="131"/>
      <c r="S47" s="131"/>
      <c r="T47" s="131"/>
      <c r="U47" s="131"/>
      <c r="V47" s="131"/>
      <c r="W47" s="131"/>
      <c r="X47" s="131"/>
      <c r="Y47" s="131"/>
      <c r="Z47" s="136"/>
      <c r="AA47" s="131"/>
      <c r="AB47" s="131"/>
      <c r="AC47" s="137"/>
      <c r="AD47" s="138">
        <f t="shared" si="4"/>
        <v>0</v>
      </c>
      <c r="AE47" s="138">
        <f t="shared" si="5"/>
        <v>0</v>
      </c>
      <c r="AF47" s="138" t="str">
        <f t="shared" si="6"/>
        <v>D</v>
      </c>
      <c r="AG47" s="139">
        <f t="shared" si="7"/>
        <v>3</v>
      </c>
      <c r="AH47" s="139">
        <v>1</v>
      </c>
      <c r="AI47" s="142"/>
    </row>
    <row r="48" spans="1:35" s="140" customFormat="1" ht="30" hidden="1" customHeight="1" x14ac:dyDescent="0.35">
      <c r="A48" s="150">
        <v>576</v>
      </c>
      <c r="B48" s="130" t="str">
        <f t="shared" si="0"/>
        <v>C.2</v>
      </c>
      <c r="C48" s="131">
        <f t="shared" si="1"/>
        <v>2</v>
      </c>
      <c r="D48" s="96"/>
      <c r="E48" s="132" t="str">
        <f t="shared" si="2"/>
        <v>Step 2</v>
      </c>
      <c r="F48" s="266" t="str">
        <f t="shared" si="3"/>
        <v>Are there secondary sources for each collection area to prevent single source reporting (wherever possible)?</v>
      </c>
      <c r="G48" s="152"/>
      <c r="H48" s="152"/>
      <c r="I48" s="154"/>
      <c r="J48" s="152"/>
      <c r="K48" s="152"/>
      <c r="L48" s="152"/>
      <c r="M48" s="152"/>
      <c r="N48" s="134" t="str">
        <f>IFERROR(IF(VLOOKUP(A48,Weightings!A:Y,25,FALSE)=0,"",VLOOKUP(A48,Weightings!A:Y,25,FALSE)),"")</f>
        <v>x 3</v>
      </c>
      <c r="O48" s="134" t="str">
        <f>IFERROR(VLOOKUP(AH48,detail_maturity_score,3,FALSE)*VLOOKUP(A48,Weightings!A:Y,23,FALSE),"")</f>
        <v/>
      </c>
      <c r="P48" s="135"/>
      <c r="Q48" s="135"/>
      <c r="R48" s="131"/>
      <c r="S48" s="131"/>
      <c r="T48" s="131"/>
      <c r="U48" s="131"/>
      <c r="V48" s="131"/>
      <c r="W48" s="131"/>
      <c r="X48" s="131"/>
      <c r="Y48" s="131"/>
      <c r="Z48" s="136"/>
      <c r="AA48" s="131"/>
      <c r="AB48" s="131"/>
      <c r="AC48" s="137"/>
      <c r="AD48" s="138">
        <f t="shared" si="4"/>
        <v>0</v>
      </c>
      <c r="AE48" s="138">
        <f t="shared" si="5"/>
        <v>0</v>
      </c>
      <c r="AF48" s="138" t="str">
        <f t="shared" si="6"/>
        <v>D</v>
      </c>
      <c r="AG48" s="139">
        <f t="shared" si="7"/>
        <v>3</v>
      </c>
      <c r="AH48" s="139">
        <v>1</v>
      </c>
      <c r="AI48" s="142"/>
    </row>
    <row r="49" spans="1:35" s="140" customFormat="1" ht="30" hidden="1" customHeight="1" x14ac:dyDescent="0.35">
      <c r="A49" s="150">
        <v>577</v>
      </c>
      <c r="B49" s="130" t="str">
        <f t="shared" si="0"/>
        <v>C.2</v>
      </c>
      <c r="C49" s="131">
        <f t="shared" si="1"/>
        <v>2</v>
      </c>
      <c r="D49" s="96"/>
      <c r="E49" s="132" t="str">
        <f t="shared" si="2"/>
        <v>Step 2</v>
      </c>
      <c r="F49" s="266" t="str">
        <f t="shared" si="3"/>
        <v>Has the Intelligence function mapped all internal Intelligence sources into the ICP and SANDAs list?</v>
      </c>
      <c r="G49" s="152"/>
      <c r="H49" s="152"/>
      <c r="I49" s="154"/>
      <c r="J49" s="152"/>
      <c r="K49" s="152"/>
      <c r="L49" s="152"/>
      <c r="M49" s="152"/>
      <c r="N49" s="134" t="str">
        <f>IFERROR(IF(VLOOKUP(A49,Weightings!A:Y,25,FALSE)=0,"",VLOOKUP(A49,Weightings!A:Y,25,FALSE)),"")</f>
        <v>x 3</v>
      </c>
      <c r="O49" s="134" t="str">
        <f>IFERROR(VLOOKUP(AH49,detail_maturity_score,3,FALSE)*VLOOKUP(A49,Weightings!A:Y,23,FALSE),"")</f>
        <v/>
      </c>
      <c r="P49" s="135"/>
      <c r="Q49" s="135"/>
      <c r="R49" s="131"/>
      <c r="S49" s="131"/>
      <c r="T49" s="131"/>
      <c r="U49" s="131"/>
      <c r="V49" s="131"/>
      <c r="W49" s="131"/>
      <c r="X49" s="131"/>
      <c r="Y49" s="131"/>
      <c r="Z49" s="136"/>
      <c r="AA49" s="131"/>
      <c r="AB49" s="131"/>
      <c r="AC49" s="137"/>
      <c r="AD49" s="138">
        <f t="shared" si="4"/>
        <v>0</v>
      </c>
      <c r="AE49" s="138">
        <f t="shared" si="5"/>
        <v>0</v>
      </c>
      <c r="AF49" s="138" t="str">
        <f t="shared" si="6"/>
        <v>D</v>
      </c>
      <c r="AG49" s="139">
        <f t="shared" si="7"/>
        <v>3</v>
      </c>
      <c r="AH49" s="139">
        <v>1</v>
      </c>
      <c r="AI49" s="142"/>
    </row>
    <row r="50" spans="1:35" s="140" customFormat="1" ht="30" customHeight="1" x14ac:dyDescent="0.35">
      <c r="A50" s="150">
        <v>578</v>
      </c>
      <c r="B50" s="130" t="str">
        <f t="shared" si="0"/>
        <v>C.2.03</v>
      </c>
      <c r="C50" s="131">
        <f t="shared" si="1"/>
        <v>5</v>
      </c>
      <c r="D50" s="96"/>
      <c r="E50" s="132" t="str">
        <f t="shared" si="2"/>
        <v>C.2.03</v>
      </c>
      <c r="F50" s="266" t="str">
        <f t="shared" si="3"/>
        <v>Do you maintain a list of Intelligence Sources that is regular reviewed and graded for performance, accuracy, actionability?</v>
      </c>
      <c r="G50" s="152"/>
      <c r="H50" s="152"/>
      <c r="I50" s="154"/>
      <c r="J50" s="152"/>
      <c r="K50" s="152"/>
      <c r="L50" s="152"/>
      <c r="M50" s="152"/>
      <c r="N50" s="134" t="str">
        <f>IFERROR(IF(VLOOKUP(A50,Weightings!A:Y,25,FALSE)=0,"",VLOOKUP(A50,Weightings!A:Y,25,FALSE)),"")</f>
        <v>x 1</v>
      </c>
      <c r="O50" s="134" t="str">
        <f>IFERROR(VLOOKUP(AH50,detail_maturity_score,3,FALSE)*VLOOKUP(A50,Weightings!A:Y,23,FALSE),"")</f>
        <v/>
      </c>
      <c r="P50" s="135"/>
      <c r="Q50" s="135"/>
      <c r="R50" s="131"/>
      <c r="S50" s="131"/>
      <c r="T50" s="131"/>
      <c r="U50" s="131"/>
      <c r="V50" s="131"/>
      <c r="W50" s="131"/>
      <c r="X50" s="131"/>
      <c r="Y50" s="131"/>
      <c r="Z50" s="136"/>
      <c r="AA50" s="131"/>
      <c r="AB50" s="131"/>
      <c r="AC50" s="137"/>
      <c r="AD50" s="138">
        <f t="shared" si="4"/>
        <v>0</v>
      </c>
      <c r="AE50" s="138">
        <f t="shared" si="5"/>
        <v>0</v>
      </c>
      <c r="AF50" s="138" t="str">
        <f t="shared" si="6"/>
        <v>D</v>
      </c>
      <c r="AG50" s="139">
        <f t="shared" si="7"/>
        <v>3</v>
      </c>
      <c r="AH50" s="139">
        <v>1</v>
      </c>
      <c r="AI50" s="142"/>
    </row>
    <row r="51" spans="1:35" s="140" customFormat="1" ht="30" hidden="1" customHeight="1" x14ac:dyDescent="0.35">
      <c r="A51" s="150">
        <v>579</v>
      </c>
      <c r="B51" s="130" t="str">
        <f t="shared" si="0"/>
        <v>C.2</v>
      </c>
      <c r="C51" s="131">
        <f t="shared" si="1"/>
        <v>2</v>
      </c>
      <c r="D51" s="96"/>
      <c r="E51" s="132" t="str">
        <f t="shared" si="2"/>
        <v>Step 2</v>
      </c>
      <c r="F51" s="268" t="str">
        <f t="shared" si="3"/>
        <v>Does the intelligence function have access to internal SIGINT (Network Telemetry)?</v>
      </c>
      <c r="G51" s="152"/>
      <c r="H51" s="152"/>
      <c r="I51" s="154"/>
      <c r="J51" s="152"/>
      <c r="K51" s="152"/>
      <c r="L51" s="152"/>
      <c r="M51" s="152"/>
      <c r="N51" s="134" t="str">
        <f>IFERROR(IF(VLOOKUP(A51,Weightings!A:Y,25,FALSE)=0,"",VLOOKUP(A51,Weightings!A:Y,25,FALSE)),"")</f>
        <v>x 3</v>
      </c>
      <c r="O51" s="134" t="str">
        <f>IFERROR(VLOOKUP(AH51,detail_maturity_score,3,FALSE)*VLOOKUP(A51,Weightings!A:Y,23,FALSE),"")</f>
        <v/>
      </c>
      <c r="P51" s="135"/>
      <c r="Q51" s="135"/>
      <c r="R51" s="131"/>
      <c r="S51" s="131"/>
      <c r="T51" s="131"/>
      <c r="U51" s="131"/>
      <c r="V51" s="131"/>
      <c r="W51" s="131"/>
      <c r="X51" s="131"/>
      <c r="Y51" s="131"/>
      <c r="Z51" s="136"/>
      <c r="AA51" s="131"/>
      <c r="AB51" s="131"/>
      <c r="AC51" s="137"/>
      <c r="AD51" s="138">
        <f t="shared" si="4"/>
        <v>0</v>
      </c>
      <c r="AE51" s="138">
        <f t="shared" si="5"/>
        <v>0</v>
      </c>
      <c r="AF51" s="138" t="str">
        <f t="shared" si="6"/>
        <v>D</v>
      </c>
      <c r="AG51" s="139">
        <f t="shared" si="7"/>
        <v>3</v>
      </c>
      <c r="AH51" s="139">
        <v>1</v>
      </c>
      <c r="AI51" s="142"/>
    </row>
    <row r="52" spans="1:35" s="140" customFormat="1" ht="30" hidden="1" customHeight="1" x14ac:dyDescent="0.35">
      <c r="A52" s="150">
        <v>580</v>
      </c>
      <c r="B52" s="130" t="str">
        <f t="shared" si="0"/>
        <v>C.2</v>
      </c>
      <c r="C52" s="131">
        <f t="shared" si="1"/>
        <v>2</v>
      </c>
      <c r="D52" s="96"/>
      <c r="E52" s="132" t="str">
        <f t="shared" si="2"/>
        <v>Step 2</v>
      </c>
      <c r="F52" s="265" t="str">
        <f t="shared" si="3"/>
        <v>Do internal sources include IMINT sources (e.g. CCTV)?</v>
      </c>
      <c r="G52" s="152"/>
      <c r="H52" s="152"/>
      <c r="I52" s="154"/>
      <c r="J52" s="152"/>
      <c r="K52" s="152"/>
      <c r="L52" s="152"/>
      <c r="M52" s="152"/>
      <c r="N52" s="134" t="str">
        <f>IFERROR(IF(VLOOKUP(A52,Weightings!A:Y,25,FALSE)=0,"",VLOOKUP(A52,Weightings!A:Y,25,FALSE)),"")</f>
        <v>x 3</v>
      </c>
      <c r="O52" s="134" t="str">
        <f>IFERROR(VLOOKUP(AH52,detail_maturity_score,3,FALSE)*VLOOKUP(A52,Weightings!A:Y,23,FALSE),"")</f>
        <v/>
      </c>
      <c r="P52" s="135"/>
      <c r="Q52" s="135"/>
      <c r="R52" s="131"/>
      <c r="S52" s="131"/>
      <c r="T52" s="131"/>
      <c r="U52" s="131"/>
      <c r="V52" s="131"/>
      <c r="W52" s="131"/>
      <c r="X52" s="131"/>
      <c r="Y52" s="131"/>
      <c r="Z52" s="136"/>
      <c r="AA52" s="131"/>
      <c r="AB52" s="131"/>
      <c r="AC52" s="137"/>
      <c r="AD52" s="138">
        <f t="shared" si="4"/>
        <v>0</v>
      </c>
      <c r="AE52" s="138">
        <f t="shared" si="5"/>
        <v>0</v>
      </c>
      <c r="AF52" s="138" t="str">
        <f t="shared" si="6"/>
        <v>D</v>
      </c>
      <c r="AG52" s="139">
        <f t="shared" si="7"/>
        <v>3</v>
      </c>
      <c r="AH52" s="139">
        <v>1</v>
      </c>
      <c r="AI52" s="142"/>
    </row>
    <row r="53" spans="1:35" s="140" customFormat="1" ht="30" hidden="1" customHeight="1" x14ac:dyDescent="0.35">
      <c r="A53" s="150">
        <v>581</v>
      </c>
      <c r="B53" s="130" t="str">
        <f t="shared" si="0"/>
        <v>C.2</v>
      </c>
      <c r="C53" s="131">
        <f t="shared" si="1"/>
        <v>2</v>
      </c>
      <c r="D53" s="96"/>
      <c r="E53" s="132" t="str">
        <f t="shared" si="2"/>
        <v>Step 2</v>
      </c>
      <c r="F53" s="265" t="str">
        <f t="shared" si="3"/>
        <v>Do internal sources include TECHINT sources (E.g. Logs)?</v>
      </c>
      <c r="G53" s="152"/>
      <c r="H53" s="152"/>
      <c r="I53" s="154"/>
      <c r="J53" s="152"/>
      <c r="K53" s="152"/>
      <c r="L53" s="152"/>
      <c r="M53" s="152"/>
      <c r="N53" s="134" t="str">
        <f>IFERROR(IF(VLOOKUP(A53,Weightings!A:Y,25,FALSE)=0,"",VLOOKUP(A53,Weightings!A:Y,25,FALSE)),"")</f>
        <v>x 3</v>
      </c>
      <c r="O53" s="134" t="str">
        <f>IFERROR(VLOOKUP(AH53,detail_maturity_score,3,FALSE)*VLOOKUP(A53,Weightings!A:Y,23,FALSE),"")</f>
        <v/>
      </c>
      <c r="P53" s="135"/>
      <c r="Q53" s="135"/>
      <c r="R53" s="131"/>
      <c r="S53" s="131"/>
      <c r="T53" s="131"/>
      <c r="U53" s="131"/>
      <c r="V53" s="131"/>
      <c r="W53" s="131"/>
      <c r="X53" s="131"/>
      <c r="Y53" s="131"/>
      <c r="Z53" s="136"/>
      <c r="AA53" s="131"/>
      <c r="AB53" s="131"/>
      <c r="AC53" s="137"/>
      <c r="AD53" s="138">
        <f t="shared" si="4"/>
        <v>0</v>
      </c>
      <c r="AE53" s="138">
        <f t="shared" si="5"/>
        <v>0</v>
      </c>
      <c r="AF53" s="138" t="str">
        <f t="shared" si="6"/>
        <v>D</v>
      </c>
      <c r="AG53" s="139">
        <f t="shared" si="7"/>
        <v>3</v>
      </c>
      <c r="AH53" s="139">
        <v>1</v>
      </c>
      <c r="AI53" s="142"/>
    </row>
    <row r="54" spans="1:35" s="140" customFormat="1" ht="30" hidden="1" customHeight="1" x14ac:dyDescent="0.35">
      <c r="A54" s="150">
        <v>582</v>
      </c>
      <c r="B54" s="130" t="str">
        <f t="shared" si="0"/>
        <v>C.2</v>
      </c>
      <c r="C54" s="131">
        <f t="shared" si="1"/>
        <v>2</v>
      </c>
      <c r="D54" s="96"/>
      <c r="E54" s="132" t="str">
        <f t="shared" si="2"/>
        <v>Step 2</v>
      </c>
      <c r="F54" s="267" t="str">
        <f t="shared" si="3"/>
        <v>Has the function mapped all external Intelligence sources into the ICP and SANDAs list?</v>
      </c>
      <c r="G54" s="152"/>
      <c r="H54" s="153"/>
      <c r="I54" s="152"/>
      <c r="J54" s="152"/>
      <c r="K54" s="154"/>
      <c r="L54" s="152"/>
      <c r="M54" s="152"/>
      <c r="N54" s="283" t="str">
        <f>IFERROR(IF(VLOOKUP(A54,Weightings!A:Y,25,FALSE)=0,"",VLOOKUP(A54,Weightings!A:Y,25,FALSE)),"")</f>
        <v>x 3</v>
      </c>
      <c r="O54" s="152" t="str">
        <f>IFERROR(VLOOKUP(AH54,detail_maturity_score,3,FALSE)*VLOOKUP(A54,Weightings!A:Y,23,FALSE),"")</f>
        <v/>
      </c>
      <c r="P54" s="282"/>
      <c r="Q54" s="282"/>
      <c r="R54" s="135"/>
      <c r="S54" s="135"/>
      <c r="T54" s="131"/>
      <c r="U54" s="131"/>
      <c r="V54" s="131"/>
      <c r="W54" s="131"/>
      <c r="X54" s="131"/>
      <c r="Y54" s="131"/>
      <c r="Z54" s="131"/>
      <c r="AA54" s="131"/>
      <c r="AB54" s="136"/>
      <c r="AC54" s="131"/>
      <c r="AD54" s="131">
        <f t="shared" si="4"/>
        <v>0</v>
      </c>
      <c r="AE54" s="137">
        <f t="shared" si="5"/>
        <v>0</v>
      </c>
      <c r="AF54" s="138" t="str">
        <f t="shared" si="6"/>
        <v>D</v>
      </c>
      <c r="AG54" s="139">
        <f t="shared" si="7"/>
        <v>3</v>
      </c>
      <c r="AH54" s="139">
        <v>1</v>
      </c>
      <c r="AI54" s="142"/>
    </row>
    <row r="55" spans="1:35" s="140" customFormat="1" ht="30" hidden="1" customHeight="1" x14ac:dyDescent="0.35">
      <c r="A55" s="150">
        <v>583</v>
      </c>
      <c r="B55" s="130" t="str">
        <f t="shared" si="0"/>
        <v>C.2</v>
      </c>
      <c r="C55" s="131">
        <f t="shared" si="1"/>
        <v>2</v>
      </c>
      <c r="D55" s="96"/>
      <c r="E55" s="132" t="str">
        <f t="shared" si="2"/>
        <v>Step 2</v>
      </c>
      <c r="F55" s="268" t="str">
        <f t="shared" si="3"/>
        <v>Do external SANDAs include HUMINT sources? (This could be broad to include Dark Net forums, industry insiders)</v>
      </c>
      <c r="G55" s="152"/>
      <c r="H55" s="152"/>
      <c r="I55" s="154"/>
      <c r="J55" s="152"/>
      <c r="K55" s="152"/>
      <c r="L55" s="152"/>
      <c r="M55" s="152"/>
      <c r="N55" s="134" t="str">
        <f>IFERROR(IF(VLOOKUP(A55,Weightings!A:Y,25,FALSE)=0,"",VLOOKUP(A55,Weightings!A:Y,25,FALSE)),"")</f>
        <v>x 3</v>
      </c>
      <c r="O55" s="134" t="str">
        <f>IFERROR(VLOOKUP(AH55,detail_maturity_score,3,FALSE)*VLOOKUP(A55,Weightings!A:Y,23,FALSE),"")</f>
        <v/>
      </c>
      <c r="P55" s="135"/>
      <c r="Q55" s="135"/>
      <c r="R55" s="131"/>
      <c r="S55" s="131"/>
      <c r="T55" s="131"/>
      <c r="U55" s="131"/>
      <c r="V55" s="131"/>
      <c r="W55" s="131"/>
      <c r="X55" s="131"/>
      <c r="Y55" s="131"/>
      <c r="Z55" s="136"/>
      <c r="AA55" s="131"/>
      <c r="AB55" s="131"/>
      <c r="AC55" s="137"/>
      <c r="AD55" s="138">
        <f t="shared" si="4"/>
        <v>0</v>
      </c>
      <c r="AE55" s="138">
        <f t="shared" si="5"/>
        <v>0</v>
      </c>
      <c r="AF55" s="138" t="str">
        <f t="shared" si="6"/>
        <v>D</v>
      </c>
      <c r="AG55" s="139">
        <f t="shared" si="7"/>
        <v>3</v>
      </c>
      <c r="AH55" s="139">
        <v>1</v>
      </c>
      <c r="AI55" s="142"/>
    </row>
    <row r="56" spans="1:35" s="140" customFormat="1" ht="30" hidden="1" customHeight="1" x14ac:dyDescent="0.35">
      <c r="A56" s="150">
        <v>584</v>
      </c>
      <c r="B56" s="130" t="str">
        <f t="shared" si="0"/>
        <v>C.2</v>
      </c>
      <c r="C56" s="131">
        <f t="shared" si="1"/>
        <v>2</v>
      </c>
      <c r="D56" s="96"/>
      <c r="E56" s="132" t="str">
        <f t="shared" si="2"/>
        <v>Step 2</v>
      </c>
      <c r="F56" s="265" t="str">
        <f t="shared" si="3"/>
        <v>Do external SANDAs include IMINT sources? (E.g. YouTube or Streaming Channels)</v>
      </c>
      <c r="G56" s="152"/>
      <c r="H56" s="152"/>
      <c r="I56" s="154"/>
      <c r="J56" s="152"/>
      <c r="K56" s="152"/>
      <c r="L56" s="152"/>
      <c r="M56" s="152"/>
      <c r="N56" s="134" t="str">
        <f>IFERROR(IF(VLOOKUP(A56,Weightings!A:Y,25,FALSE)=0,"",VLOOKUP(A56,Weightings!A:Y,25,FALSE)),"")</f>
        <v>x 3</v>
      </c>
      <c r="O56" s="134" t="str">
        <f>IFERROR(VLOOKUP(AH56,detail_maturity_score,3,FALSE)*VLOOKUP(A56,Weightings!A:Y,23,FALSE),"")</f>
        <v/>
      </c>
      <c r="P56" s="135"/>
      <c r="Q56" s="135"/>
      <c r="R56" s="131"/>
      <c r="S56" s="131"/>
      <c r="T56" s="131"/>
      <c r="U56" s="131"/>
      <c r="V56" s="131"/>
      <c r="W56" s="131"/>
      <c r="X56" s="131"/>
      <c r="Y56" s="131"/>
      <c r="Z56" s="136"/>
      <c r="AA56" s="131"/>
      <c r="AB56" s="131"/>
      <c r="AC56" s="137"/>
      <c r="AD56" s="138">
        <f t="shared" si="4"/>
        <v>0</v>
      </c>
      <c r="AE56" s="138">
        <f t="shared" si="5"/>
        <v>0</v>
      </c>
      <c r="AF56" s="138" t="str">
        <f t="shared" si="6"/>
        <v>D</v>
      </c>
      <c r="AG56" s="139">
        <f t="shared" si="7"/>
        <v>3</v>
      </c>
      <c r="AH56" s="139">
        <v>1</v>
      </c>
      <c r="AI56" s="142"/>
    </row>
    <row r="57" spans="1:35" s="140" customFormat="1" ht="30" hidden="1" customHeight="1" x14ac:dyDescent="0.35">
      <c r="A57" s="150">
        <v>585</v>
      </c>
      <c r="B57" s="130" t="str">
        <f t="shared" si="0"/>
        <v>C.2</v>
      </c>
      <c r="C57" s="131">
        <f t="shared" si="1"/>
        <v>2</v>
      </c>
      <c r="D57" s="96"/>
      <c r="E57" s="132" t="str">
        <f t="shared" si="2"/>
        <v>Step 2</v>
      </c>
      <c r="F57" s="265" t="str">
        <f t="shared" si="3"/>
        <v>Do external SANDAs include TECHINT sources? (E.g. Shodan, WhoIs data, IOC Sources?)</v>
      </c>
      <c r="G57" s="152"/>
      <c r="H57" s="152"/>
      <c r="I57" s="154"/>
      <c r="J57" s="152"/>
      <c r="K57" s="152"/>
      <c r="L57" s="152"/>
      <c r="M57" s="152"/>
      <c r="N57" s="134" t="str">
        <f>IFERROR(IF(VLOOKUP(A57,Weightings!A:Y,25,FALSE)=0,"",VLOOKUP(A57,Weightings!A:Y,25,FALSE)),"")</f>
        <v>x 3</v>
      </c>
      <c r="O57" s="134" t="str">
        <f>IFERROR(VLOOKUP(AH57,detail_maturity_score,3,FALSE)*VLOOKUP(A57,Weightings!A:Y,23,FALSE),"")</f>
        <v/>
      </c>
      <c r="P57" s="135"/>
      <c r="Q57" s="135"/>
      <c r="R57" s="131"/>
      <c r="S57" s="131"/>
      <c r="T57" s="131"/>
      <c r="U57" s="131"/>
      <c r="V57" s="131"/>
      <c r="W57" s="131"/>
      <c r="X57" s="131"/>
      <c r="Y57" s="131"/>
      <c r="Z57" s="136"/>
      <c r="AA57" s="131"/>
      <c r="AB57" s="131"/>
      <c r="AC57" s="137"/>
      <c r="AD57" s="138">
        <f t="shared" si="4"/>
        <v>0</v>
      </c>
      <c r="AE57" s="138">
        <f t="shared" si="5"/>
        <v>0</v>
      </c>
      <c r="AF57" s="138" t="str">
        <f t="shared" si="6"/>
        <v>D</v>
      </c>
      <c r="AG57" s="139">
        <f t="shared" si="7"/>
        <v>3</v>
      </c>
      <c r="AH57" s="139">
        <v>1</v>
      </c>
      <c r="AI57" s="142"/>
    </row>
    <row r="58" spans="1:35" s="140" customFormat="1" ht="30" hidden="1" customHeight="1" x14ac:dyDescent="0.35">
      <c r="A58" s="150">
        <v>586</v>
      </c>
      <c r="B58" s="130" t="str">
        <f t="shared" si="0"/>
        <v>C.2</v>
      </c>
      <c r="C58" s="131">
        <f t="shared" si="1"/>
        <v>2</v>
      </c>
      <c r="D58" s="96"/>
      <c r="E58" s="132" t="str">
        <f t="shared" si="2"/>
        <v>Step 2</v>
      </c>
      <c r="F58" s="265" t="str">
        <f t="shared" si="3"/>
        <v xml:space="preserve">Do external SANDAs include OSINT sources? </v>
      </c>
      <c r="G58" s="152"/>
      <c r="H58" s="152"/>
      <c r="I58" s="154"/>
      <c r="J58" s="152"/>
      <c r="K58" s="152"/>
      <c r="L58" s="152"/>
      <c r="M58" s="152"/>
      <c r="N58" s="134" t="str">
        <f>IFERROR(IF(VLOOKUP(A58,Weightings!A:Y,25,FALSE)=0,"",VLOOKUP(A58,Weightings!A:Y,25,FALSE)),"")</f>
        <v>x 3</v>
      </c>
      <c r="O58" s="134" t="str">
        <f>IFERROR(VLOOKUP(AH58,detail_maturity_score,3,FALSE)*VLOOKUP(A58,Weightings!A:Y,23,FALSE),"")</f>
        <v/>
      </c>
      <c r="P58" s="135"/>
      <c r="Q58" s="135"/>
      <c r="R58" s="131"/>
      <c r="S58" s="131"/>
      <c r="T58" s="131"/>
      <c r="U58" s="131"/>
      <c r="V58" s="131"/>
      <c r="W58" s="131"/>
      <c r="X58" s="131"/>
      <c r="Y58" s="131"/>
      <c r="Z58" s="136"/>
      <c r="AA58" s="131"/>
      <c r="AB58" s="131"/>
      <c r="AC58" s="137"/>
      <c r="AD58" s="138">
        <f t="shared" si="4"/>
        <v>0</v>
      </c>
      <c r="AE58" s="138">
        <f t="shared" si="5"/>
        <v>0</v>
      </c>
      <c r="AF58" s="138" t="str">
        <f t="shared" si="6"/>
        <v>D</v>
      </c>
      <c r="AG58" s="139">
        <f t="shared" si="7"/>
        <v>3</v>
      </c>
      <c r="AH58" s="139">
        <v>1</v>
      </c>
      <c r="AI58" s="142"/>
    </row>
    <row r="59" spans="1:35" s="140" customFormat="1" ht="30" hidden="1" customHeight="1" x14ac:dyDescent="0.35">
      <c r="A59" s="147">
        <v>587</v>
      </c>
      <c r="B59" s="130" t="str">
        <f t="shared" si="0"/>
        <v>C.2</v>
      </c>
      <c r="C59" s="131">
        <f t="shared" si="1"/>
        <v>2</v>
      </c>
      <c r="D59" s="96"/>
      <c r="E59" s="132" t="str">
        <f t="shared" si="2"/>
        <v>Step 2</v>
      </c>
      <c r="F59" s="265" t="str">
        <f t="shared" si="3"/>
        <v>Do external SANDAs include industry peers?</v>
      </c>
      <c r="G59" s="152"/>
      <c r="H59" s="152"/>
      <c r="I59" s="152"/>
      <c r="J59" s="152"/>
      <c r="K59" s="152"/>
      <c r="L59" s="152"/>
      <c r="M59" s="152"/>
      <c r="N59" s="134" t="str">
        <f>IFERROR(IF(VLOOKUP(A59,Weightings!A:Y,25,FALSE)=0,"",VLOOKUP(A59,Weightings!A:Y,25,FALSE)),"")</f>
        <v>x 3</v>
      </c>
      <c r="O59" s="134" t="str">
        <f>IFERROR(VLOOKUP(AH59,detail_maturity_score,3,FALSE)*VLOOKUP(A59,Weightings!A:Y,23,FALSE),"")</f>
        <v/>
      </c>
      <c r="P59" s="135"/>
      <c r="Q59" s="135"/>
      <c r="R59" s="131"/>
      <c r="S59" s="131"/>
      <c r="T59" s="131"/>
      <c r="U59" s="131"/>
      <c r="V59" s="131"/>
      <c r="W59" s="131"/>
      <c r="X59" s="131"/>
      <c r="Y59" s="131"/>
      <c r="Z59" s="136"/>
      <c r="AA59" s="131"/>
      <c r="AB59" s="131"/>
      <c r="AC59" s="137"/>
      <c r="AD59" s="138">
        <f t="shared" si="4"/>
        <v>0</v>
      </c>
      <c r="AE59" s="138">
        <f t="shared" si="5"/>
        <v>0</v>
      </c>
      <c r="AF59" s="138" t="str">
        <f t="shared" si="6"/>
        <v>D</v>
      </c>
      <c r="AG59" s="139">
        <f t="shared" si="7"/>
        <v>3</v>
      </c>
      <c r="AH59" s="139">
        <v>1</v>
      </c>
      <c r="AI59" s="142"/>
    </row>
    <row r="60" spans="1:35" s="140" customFormat="1" ht="30" hidden="1" customHeight="1" x14ac:dyDescent="0.35">
      <c r="A60" s="150">
        <v>588</v>
      </c>
      <c r="B60" s="130" t="str">
        <f t="shared" si="0"/>
        <v>C.2</v>
      </c>
      <c r="C60" s="131">
        <f t="shared" si="1"/>
        <v>2</v>
      </c>
      <c r="D60" s="96"/>
      <c r="E60" s="132" t="str">
        <f t="shared" si="2"/>
        <v>Step 2</v>
      </c>
      <c r="F60" s="268" t="str">
        <f t="shared" si="3"/>
        <v>Do external SANDAs include Government or arms lengths Gov sources?</v>
      </c>
      <c r="G60" s="152"/>
      <c r="H60" s="152"/>
      <c r="I60" s="154"/>
      <c r="J60" s="152"/>
      <c r="K60" s="152"/>
      <c r="L60" s="152"/>
      <c r="M60" s="152"/>
      <c r="N60" s="134" t="str">
        <f>IFERROR(IF(VLOOKUP(A60,Weightings!A:Y,25,FALSE)=0,"",VLOOKUP(A60,Weightings!A:Y,25,FALSE)),"")</f>
        <v>x 3</v>
      </c>
      <c r="O60" s="134" t="str">
        <f>IFERROR(VLOOKUP(AH60,detail_maturity_score,3,FALSE)*VLOOKUP(A60,Weightings!A:Y,23,FALSE),"")</f>
        <v/>
      </c>
      <c r="P60" s="135"/>
      <c r="Q60" s="135"/>
      <c r="R60" s="131"/>
      <c r="S60" s="131"/>
      <c r="T60" s="131"/>
      <c r="U60" s="131"/>
      <c r="V60" s="131"/>
      <c r="W60" s="131"/>
      <c r="X60" s="131"/>
      <c r="Y60" s="131"/>
      <c r="Z60" s="136"/>
      <c r="AA60" s="131"/>
      <c r="AB60" s="131"/>
      <c r="AC60" s="137"/>
      <c r="AD60" s="138">
        <f t="shared" si="4"/>
        <v>0</v>
      </c>
      <c r="AE60" s="138">
        <f t="shared" si="5"/>
        <v>0</v>
      </c>
      <c r="AF60" s="138" t="str">
        <f t="shared" si="6"/>
        <v>D</v>
      </c>
      <c r="AG60" s="139">
        <f t="shared" si="7"/>
        <v>3</v>
      </c>
      <c r="AH60" s="139">
        <v>1</v>
      </c>
      <c r="AI60" s="142"/>
    </row>
    <row r="61" spans="1:35" s="140" customFormat="1" ht="30" hidden="1" customHeight="1" x14ac:dyDescent="0.35">
      <c r="A61" s="150">
        <v>589</v>
      </c>
      <c r="B61" s="130" t="str">
        <f t="shared" si="0"/>
        <v>C.2</v>
      </c>
      <c r="C61" s="131">
        <f t="shared" si="1"/>
        <v>2</v>
      </c>
      <c r="D61" s="96"/>
      <c r="E61" s="132" t="str">
        <f t="shared" si="2"/>
        <v>Step 2</v>
      </c>
      <c r="F61" s="265" t="str">
        <f t="shared" si="3"/>
        <v>Do external SANDAs include Geopolitical sources?</v>
      </c>
      <c r="G61" s="152"/>
      <c r="H61" s="152"/>
      <c r="I61" s="152"/>
      <c r="J61" s="152"/>
      <c r="K61" s="152"/>
      <c r="L61" s="152"/>
      <c r="M61" s="152"/>
      <c r="N61" s="134" t="str">
        <f>IFERROR(IF(VLOOKUP(A61,Weightings!A:Y,25,FALSE)=0,"",VLOOKUP(A61,Weightings!A:Y,25,FALSE)),"")</f>
        <v>x 3</v>
      </c>
      <c r="O61" s="134" t="str">
        <f>IFERROR(VLOOKUP(AH61,detail_maturity_score,3,FALSE)*VLOOKUP(A61,Weightings!A:Y,23,FALSE),"")</f>
        <v/>
      </c>
      <c r="P61" s="135"/>
      <c r="Q61" s="135"/>
      <c r="R61" s="131"/>
      <c r="S61" s="131"/>
      <c r="T61" s="131"/>
      <c r="U61" s="131"/>
      <c r="V61" s="131"/>
      <c r="W61" s="131"/>
      <c r="X61" s="131"/>
      <c r="Y61" s="131"/>
      <c r="Z61" s="136"/>
      <c r="AA61" s="131"/>
      <c r="AB61" s="131"/>
      <c r="AC61" s="137"/>
      <c r="AD61" s="138">
        <f t="shared" si="4"/>
        <v>0</v>
      </c>
      <c r="AE61" s="138">
        <f t="shared" si="5"/>
        <v>0</v>
      </c>
      <c r="AF61" s="138" t="str">
        <f t="shared" si="6"/>
        <v>D</v>
      </c>
      <c r="AG61" s="139">
        <f t="shared" si="7"/>
        <v>3</v>
      </c>
      <c r="AH61" s="139">
        <v>1</v>
      </c>
      <c r="AI61" s="142"/>
    </row>
    <row r="62" spans="1:35" s="140" customFormat="1" ht="30" hidden="1" customHeight="1" x14ac:dyDescent="0.35">
      <c r="A62" s="150">
        <v>590</v>
      </c>
      <c r="B62" s="130" t="str">
        <f t="shared" si="0"/>
        <v>C.2</v>
      </c>
      <c r="C62" s="131">
        <f t="shared" si="1"/>
        <v>2</v>
      </c>
      <c r="D62" s="96"/>
      <c r="E62" s="132" t="str">
        <f t="shared" si="2"/>
        <v>Step 2</v>
      </c>
      <c r="F62" s="268" t="str">
        <f t="shared" si="3"/>
        <v>Do external SANDAS include regulatory and compliance sources?</v>
      </c>
      <c r="G62" s="152"/>
      <c r="H62" s="152"/>
      <c r="I62" s="154"/>
      <c r="J62" s="152"/>
      <c r="K62" s="152"/>
      <c r="L62" s="152"/>
      <c r="M62" s="152"/>
      <c r="N62" s="134" t="str">
        <f>IFERROR(IF(VLOOKUP(A62,Weightings!A:Y,25,FALSE)=0,"",VLOOKUP(A62,Weightings!A:Y,25,FALSE)),"")</f>
        <v>x 3</v>
      </c>
      <c r="O62" s="134" t="str">
        <f>IFERROR(VLOOKUP(AH62,detail_maturity_score,3,FALSE)*VLOOKUP(A62,Weightings!A:Y,23,FALSE),"")</f>
        <v/>
      </c>
      <c r="P62" s="135"/>
      <c r="Q62" s="135"/>
      <c r="R62" s="131"/>
      <c r="S62" s="131"/>
      <c r="T62" s="131"/>
      <c r="U62" s="131"/>
      <c r="V62" s="131"/>
      <c r="W62" s="131"/>
      <c r="X62" s="131"/>
      <c r="Y62" s="131"/>
      <c r="Z62" s="136"/>
      <c r="AA62" s="131"/>
      <c r="AB62" s="131"/>
      <c r="AC62" s="137"/>
      <c r="AD62" s="138">
        <f t="shared" si="4"/>
        <v>0</v>
      </c>
      <c r="AE62" s="138">
        <f t="shared" si="5"/>
        <v>0</v>
      </c>
      <c r="AF62" s="138" t="str">
        <f t="shared" si="6"/>
        <v>D</v>
      </c>
      <c r="AG62" s="139">
        <f t="shared" si="7"/>
        <v>3</v>
      </c>
      <c r="AH62" s="139">
        <v>1</v>
      </c>
      <c r="AI62" s="142"/>
    </row>
    <row r="63" spans="1:35" s="140" customFormat="1" ht="30" hidden="1" customHeight="1" x14ac:dyDescent="0.35">
      <c r="A63" s="150">
        <v>591</v>
      </c>
      <c r="B63" s="130" t="str">
        <f t="shared" si="0"/>
        <v>C.2</v>
      </c>
      <c r="C63" s="131">
        <f t="shared" si="1"/>
        <v>2</v>
      </c>
      <c r="D63" s="96"/>
      <c r="E63" s="132" t="str">
        <f t="shared" si="2"/>
        <v>Step 2</v>
      </c>
      <c r="F63" s="268" t="str">
        <f t="shared" si="3"/>
        <v>Does the collection cover multiple required languages?</v>
      </c>
      <c r="G63" s="152"/>
      <c r="H63" s="152"/>
      <c r="I63" s="154"/>
      <c r="J63" s="152"/>
      <c r="K63" s="152"/>
      <c r="L63" s="152"/>
      <c r="M63" s="152"/>
      <c r="N63" s="134" t="str">
        <f>IFERROR(IF(VLOOKUP(A63,Weightings!A:Y,25,FALSE)=0,"",VLOOKUP(A63,Weightings!A:Y,25,FALSE)),"")</f>
        <v>x 3</v>
      </c>
      <c r="O63" s="134" t="str">
        <f>IFERROR(VLOOKUP(AH63,detail_maturity_score,3,FALSE)*VLOOKUP(A63,Weightings!A:Y,23,FALSE),"")</f>
        <v/>
      </c>
      <c r="P63" s="135"/>
      <c r="Q63" s="135"/>
      <c r="R63" s="131"/>
      <c r="S63" s="131"/>
      <c r="T63" s="131"/>
      <c r="U63" s="131"/>
      <c r="V63" s="131"/>
      <c r="W63" s="131"/>
      <c r="X63" s="131"/>
      <c r="Y63" s="131"/>
      <c r="Z63" s="136"/>
      <c r="AA63" s="131"/>
      <c r="AB63" s="131"/>
      <c r="AC63" s="137"/>
      <c r="AD63" s="138">
        <f t="shared" si="4"/>
        <v>0</v>
      </c>
      <c r="AE63" s="138">
        <f t="shared" si="5"/>
        <v>0</v>
      </c>
      <c r="AF63" s="138" t="str">
        <f t="shared" si="6"/>
        <v>D</v>
      </c>
      <c r="AG63" s="139">
        <f t="shared" si="7"/>
        <v>3</v>
      </c>
      <c r="AH63" s="139">
        <v>1</v>
      </c>
      <c r="AI63" s="142"/>
    </row>
    <row r="64" spans="1:35" s="140" customFormat="1" ht="30" customHeight="1" x14ac:dyDescent="0.35">
      <c r="A64" s="150">
        <v>592</v>
      </c>
      <c r="B64" s="130" t="str">
        <f t="shared" si="0"/>
        <v>C.3</v>
      </c>
      <c r="C64" s="131">
        <f t="shared" si="1"/>
        <v>2</v>
      </c>
      <c r="D64" s="96"/>
      <c r="E64" s="155" t="str">
        <f t="shared" si="2"/>
        <v>Step 3</v>
      </c>
      <c r="F64" s="156" t="str">
        <f t="shared" si="3"/>
        <v>Processing</v>
      </c>
      <c r="G64" s="224"/>
      <c r="H64" s="224"/>
      <c r="I64" s="224"/>
      <c r="J64" s="224"/>
      <c r="K64" s="224"/>
      <c r="L64" s="224"/>
      <c r="M64" s="224"/>
      <c r="N64" s="225" t="str">
        <f>IFERROR(IF(VLOOKUP(A64,Weightings!A:Y,25,FALSE)=0,"",VLOOKUP(A64,Weightings!A:Y,25,FALSE)),"")</f>
        <v/>
      </c>
      <c r="O64" s="225" t="str">
        <f>IFERROR(VLOOKUP(AH64,detail_maturity_score,3,FALSE)*VLOOKUP(A64,Weightings!A:Y,23,FALSE),"")</f>
        <v/>
      </c>
      <c r="P64" s="225"/>
      <c r="Q64" s="225"/>
      <c r="R64" s="225"/>
      <c r="S64" s="225"/>
      <c r="T64" s="225"/>
      <c r="U64" s="225"/>
      <c r="V64" s="225"/>
      <c r="W64" s="225"/>
      <c r="X64" s="225"/>
      <c r="Y64" s="225"/>
      <c r="Z64" s="225"/>
      <c r="AA64" s="225"/>
      <c r="AB64" s="225"/>
      <c r="AC64" s="137"/>
      <c r="AD64" s="138">
        <f t="shared" si="4"/>
        <v>0</v>
      </c>
      <c r="AE64" s="138">
        <f t="shared" si="5"/>
        <v>0</v>
      </c>
      <c r="AF64" s="138" t="str">
        <f t="shared" si="6"/>
        <v>D</v>
      </c>
      <c r="AG64" s="139">
        <f t="shared" si="7"/>
        <v>3</v>
      </c>
      <c r="AH64" s="139">
        <v>1</v>
      </c>
      <c r="AI64" s="142">
        <v>3</v>
      </c>
    </row>
    <row r="65" spans="1:35" s="140" customFormat="1" ht="30" customHeight="1" x14ac:dyDescent="0.35">
      <c r="A65" s="150">
        <v>593</v>
      </c>
      <c r="B65" s="130" t="str">
        <f t="shared" si="0"/>
        <v/>
      </c>
      <c r="C65" s="131">
        <f t="shared" si="1"/>
        <v>3</v>
      </c>
      <c r="D65" s="96"/>
      <c r="E65" s="132" t="str">
        <f t="shared" si="2"/>
        <v/>
      </c>
      <c r="F65" s="264" t="str">
        <f t="shared" si="3"/>
        <v>Data, information and intelligence exists in many formats and should be collected, processed and stored appropriately. In order to exploit raw materiel to its full extent the ingestion and processing methods should, at a minimum, be consistent, resilient and secure.</v>
      </c>
      <c r="G65" s="152"/>
      <c r="H65" s="152"/>
      <c r="I65" s="154"/>
      <c r="J65" s="152"/>
      <c r="K65" s="152"/>
      <c r="L65" s="152"/>
      <c r="M65" s="152"/>
      <c r="N65" s="134" t="str">
        <f>IFERROR(IF(VLOOKUP(A65,Weightings!A:Y,25,FALSE)=0,"",VLOOKUP(A65,Weightings!A:Y,25,FALSE)),"")</f>
        <v/>
      </c>
      <c r="O65" s="134" t="str">
        <f>IFERROR(VLOOKUP(AH65,detail_maturity_score,3,FALSE)*VLOOKUP(A65,Weightings!A:Y,23,FALSE),"")</f>
        <v/>
      </c>
      <c r="P65" s="135"/>
      <c r="Q65" s="135"/>
      <c r="R65" s="131"/>
      <c r="S65" s="131"/>
      <c r="T65" s="131"/>
      <c r="U65" s="131"/>
      <c r="V65" s="131"/>
      <c r="W65" s="131"/>
      <c r="X65" s="131"/>
      <c r="Y65" s="131"/>
      <c r="Z65" s="136"/>
      <c r="AA65" s="131"/>
      <c r="AB65" s="131"/>
      <c r="AC65" s="137"/>
      <c r="AD65" s="138">
        <f t="shared" si="4"/>
        <v>0</v>
      </c>
      <c r="AE65" s="138">
        <f t="shared" si="5"/>
        <v>0</v>
      </c>
      <c r="AF65" s="138" t="str">
        <f t="shared" si="6"/>
        <v>D</v>
      </c>
      <c r="AG65" s="139">
        <f t="shared" si="7"/>
        <v>3</v>
      </c>
      <c r="AH65" s="139">
        <v>1</v>
      </c>
      <c r="AI65" s="142"/>
    </row>
    <row r="66" spans="1:35" s="140" customFormat="1" ht="30" customHeight="1" x14ac:dyDescent="0.35">
      <c r="A66" s="150">
        <v>594</v>
      </c>
      <c r="B66" s="130" t="str">
        <f t="shared" si="0"/>
        <v>C.3.01</v>
      </c>
      <c r="C66" s="131">
        <f t="shared" si="1"/>
        <v>5</v>
      </c>
      <c r="D66" s="96"/>
      <c r="E66" s="132" t="str">
        <f t="shared" si="2"/>
        <v>C.3.01</v>
      </c>
      <c r="F66" s="267" t="str">
        <f t="shared" si="3"/>
        <v>Is the Intelligence function able to ingest and store data, information and intelligence from multiple sources in multiple formats in a manner that is easily searchable, auditable and secure?</v>
      </c>
      <c r="G66" s="152"/>
      <c r="H66" s="152"/>
      <c r="I66" s="152"/>
      <c r="J66" s="152"/>
      <c r="K66" s="152"/>
      <c r="L66" s="152"/>
      <c r="M66" s="152"/>
      <c r="N66" s="134" t="str">
        <f>IFERROR(IF(VLOOKUP(A66,Weightings!A:Y,25,FALSE)=0,"",VLOOKUP(A66,Weightings!A:Y,25,FALSE)),"")</f>
        <v>x 1</v>
      </c>
      <c r="O66" s="134" t="str">
        <f>IFERROR(VLOOKUP(AH66,detail_maturity_score,3,FALSE)*VLOOKUP(A66,Weightings!A:Y,23,FALSE),"")</f>
        <v/>
      </c>
      <c r="P66" s="135"/>
      <c r="Q66" s="135"/>
      <c r="R66" s="131"/>
      <c r="S66" s="131"/>
      <c r="T66" s="131"/>
      <c r="U66" s="131"/>
      <c r="V66" s="131"/>
      <c r="W66" s="131"/>
      <c r="X66" s="131"/>
      <c r="Y66" s="131"/>
      <c r="Z66" s="136"/>
      <c r="AA66" s="131"/>
      <c r="AB66" s="131"/>
      <c r="AC66" s="137"/>
      <c r="AD66" s="138">
        <f t="shared" si="4"/>
        <v>0</v>
      </c>
      <c r="AE66" s="138">
        <f t="shared" si="5"/>
        <v>0</v>
      </c>
      <c r="AF66" s="138" t="str">
        <f t="shared" si="6"/>
        <v>D</v>
      </c>
      <c r="AG66" s="139">
        <f t="shared" si="7"/>
        <v>3</v>
      </c>
      <c r="AH66" s="139">
        <v>1</v>
      </c>
      <c r="AI66" s="142"/>
    </row>
    <row r="67" spans="1:35" s="140" customFormat="1" ht="30" hidden="1" customHeight="1" x14ac:dyDescent="0.35">
      <c r="A67" s="150">
        <v>595</v>
      </c>
      <c r="B67" s="130" t="str">
        <f t="shared" si="0"/>
        <v>C.3</v>
      </c>
      <c r="C67" s="131">
        <f t="shared" si="1"/>
        <v>2</v>
      </c>
      <c r="D67" s="96"/>
      <c r="E67" s="132" t="str">
        <f t="shared" si="2"/>
        <v>Step 3</v>
      </c>
      <c r="F67" s="268" t="str">
        <f t="shared" si="3"/>
        <v>Does the function collect both structured and unstructured data?</v>
      </c>
      <c r="G67" s="152"/>
      <c r="H67" s="152"/>
      <c r="I67" s="154"/>
      <c r="J67" s="152"/>
      <c r="K67" s="152"/>
      <c r="L67" s="152"/>
      <c r="M67" s="152"/>
      <c r="N67" s="134" t="str">
        <f>IFERROR(IF(VLOOKUP(A67,Weightings!A:Y,25,FALSE)=0,"",VLOOKUP(A67,Weightings!A:Y,25,FALSE)),"")</f>
        <v>x 3</v>
      </c>
      <c r="O67" s="134" t="str">
        <f>IFERROR(VLOOKUP(AH67,detail_maturity_score,3,FALSE)*VLOOKUP(A67,Weightings!A:Y,23,FALSE),"")</f>
        <v/>
      </c>
      <c r="P67" s="135"/>
      <c r="Q67" s="135"/>
      <c r="R67" s="131"/>
      <c r="S67" s="131"/>
      <c r="T67" s="131"/>
      <c r="U67" s="131"/>
      <c r="V67" s="131"/>
      <c r="W67" s="131"/>
      <c r="X67" s="131"/>
      <c r="Y67" s="131"/>
      <c r="Z67" s="136"/>
      <c r="AA67" s="131"/>
      <c r="AB67" s="131"/>
      <c r="AC67" s="137"/>
      <c r="AD67" s="138">
        <f t="shared" si="4"/>
        <v>0</v>
      </c>
      <c r="AE67" s="138">
        <f t="shared" si="5"/>
        <v>0</v>
      </c>
      <c r="AF67" s="138" t="str">
        <f t="shared" si="6"/>
        <v>D</v>
      </c>
      <c r="AG67" s="139">
        <f t="shared" si="7"/>
        <v>3</v>
      </c>
      <c r="AH67" s="139">
        <v>1</v>
      </c>
      <c r="AI67" s="142"/>
    </row>
    <row r="68" spans="1:35" s="140" customFormat="1" ht="30" hidden="1" customHeight="1" x14ac:dyDescent="0.35">
      <c r="A68" s="150">
        <v>596</v>
      </c>
      <c r="B68" s="130" t="str">
        <f t="shared" si="0"/>
        <v>C.3</v>
      </c>
      <c r="C68" s="131">
        <f t="shared" si="1"/>
        <v>2</v>
      </c>
      <c r="D68" s="96"/>
      <c r="E68" s="132" t="str">
        <f t="shared" si="2"/>
        <v>Step 3</v>
      </c>
      <c r="F68" s="265" t="str">
        <f t="shared" si="3"/>
        <v>Is the function able to ingest and process in relevant languages?</v>
      </c>
      <c r="G68" s="152"/>
      <c r="H68" s="152"/>
      <c r="I68" s="152"/>
      <c r="J68" s="152"/>
      <c r="K68" s="152"/>
      <c r="L68" s="152"/>
      <c r="M68" s="152"/>
      <c r="N68" s="134" t="str">
        <f>IFERROR(IF(VLOOKUP(A68,Weightings!A:Y,25,FALSE)=0,"",VLOOKUP(A68,Weightings!A:Y,25,FALSE)),"")</f>
        <v>x 3</v>
      </c>
      <c r="O68" s="134" t="str">
        <f>IFERROR(VLOOKUP(AH68,detail_maturity_score,3,FALSE)*VLOOKUP(A68,Weightings!A:Y,23,FALSE),"")</f>
        <v/>
      </c>
      <c r="P68" s="135"/>
      <c r="Q68" s="135"/>
      <c r="R68" s="131"/>
      <c r="S68" s="131"/>
      <c r="T68" s="131"/>
      <c r="U68" s="131"/>
      <c r="V68" s="131"/>
      <c r="W68" s="131"/>
      <c r="X68" s="131"/>
      <c r="Y68" s="131"/>
      <c r="Z68" s="136"/>
      <c r="AA68" s="131"/>
      <c r="AB68" s="131"/>
      <c r="AC68" s="137"/>
      <c r="AD68" s="138">
        <f t="shared" si="4"/>
        <v>0</v>
      </c>
      <c r="AE68" s="138">
        <f t="shared" si="5"/>
        <v>0</v>
      </c>
      <c r="AF68" s="138" t="str">
        <f t="shared" si="6"/>
        <v>D</v>
      </c>
      <c r="AG68" s="139">
        <f t="shared" si="7"/>
        <v>3</v>
      </c>
      <c r="AH68" s="139">
        <v>1</v>
      </c>
      <c r="AI68" s="142"/>
    </row>
    <row r="69" spans="1:35" s="140" customFormat="1" ht="30" hidden="1" customHeight="1" x14ac:dyDescent="0.35">
      <c r="A69" s="150">
        <v>597</v>
      </c>
      <c r="B69" s="130" t="str">
        <f t="shared" si="0"/>
        <v>C.3</v>
      </c>
      <c r="C69" s="131">
        <f t="shared" si="1"/>
        <v>2</v>
      </c>
      <c r="D69" s="96"/>
      <c r="E69" s="132" t="str">
        <f t="shared" si="2"/>
        <v>Step 3</v>
      </c>
      <c r="F69" s="268" t="str">
        <f t="shared" si="3"/>
        <v>Is the function able to ingest multiple commonly used structured CTI sharing formats (E.g. STIX, TAXII)?</v>
      </c>
      <c r="G69" s="152"/>
      <c r="H69" s="152"/>
      <c r="I69" s="154"/>
      <c r="J69" s="152"/>
      <c r="K69" s="152"/>
      <c r="L69" s="152"/>
      <c r="M69" s="152"/>
      <c r="N69" s="134" t="str">
        <f>IFERROR(IF(VLOOKUP(A69,Weightings!A:Y,25,FALSE)=0,"",VLOOKUP(A69,Weightings!A:Y,25,FALSE)),"")</f>
        <v>x 3</v>
      </c>
      <c r="O69" s="134" t="str">
        <f>IFERROR(VLOOKUP(AH69,detail_maturity_score,3,FALSE)*VLOOKUP(A69,Weightings!A:Y,23,FALSE),"")</f>
        <v/>
      </c>
      <c r="P69" s="135"/>
      <c r="Q69" s="135"/>
      <c r="R69" s="131"/>
      <c r="S69" s="131"/>
      <c r="T69" s="131"/>
      <c r="U69" s="131"/>
      <c r="V69" s="131"/>
      <c r="W69" s="131"/>
      <c r="X69" s="131"/>
      <c r="Y69" s="131"/>
      <c r="Z69" s="136"/>
      <c r="AA69" s="131"/>
      <c r="AB69" s="131"/>
      <c r="AC69" s="137"/>
      <c r="AD69" s="138">
        <f t="shared" si="4"/>
        <v>0</v>
      </c>
      <c r="AE69" s="138">
        <f t="shared" si="5"/>
        <v>0</v>
      </c>
      <c r="AF69" s="138" t="str">
        <f t="shared" si="6"/>
        <v>D</v>
      </c>
      <c r="AG69" s="139">
        <f t="shared" si="7"/>
        <v>3</v>
      </c>
      <c r="AH69" s="139">
        <v>1</v>
      </c>
      <c r="AI69" s="142"/>
    </row>
    <row r="70" spans="1:35" s="140" customFormat="1" ht="30" hidden="1" customHeight="1" x14ac:dyDescent="0.35">
      <c r="A70" s="150">
        <v>598</v>
      </c>
      <c r="B70" s="130" t="str">
        <f t="shared" si="0"/>
        <v>C.3</v>
      </c>
      <c r="C70" s="131">
        <f t="shared" si="1"/>
        <v>2</v>
      </c>
      <c r="D70" s="96"/>
      <c r="E70" s="132" t="str">
        <f t="shared" si="2"/>
        <v>Step 3</v>
      </c>
      <c r="F70" s="268" t="str">
        <f t="shared" si="3"/>
        <v>Is the ingested data indexed for ease of searching and analysis?</v>
      </c>
      <c r="G70" s="152"/>
      <c r="H70" s="152"/>
      <c r="I70" s="154"/>
      <c r="J70" s="152"/>
      <c r="K70" s="152"/>
      <c r="L70" s="152"/>
      <c r="M70" s="152"/>
      <c r="N70" s="134" t="str">
        <f>IFERROR(IF(VLOOKUP(A70,Weightings!A:Y,25,FALSE)=0,"",VLOOKUP(A70,Weightings!A:Y,25,FALSE)),"")</f>
        <v>x 3</v>
      </c>
      <c r="O70" s="134" t="str">
        <f>IFERROR(VLOOKUP(AH70,detail_maturity_score,3,FALSE)*VLOOKUP(A70,Weightings!A:Y,23,FALSE),"")</f>
        <v/>
      </c>
      <c r="P70" s="135"/>
      <c r="Q70" s="135"/>
      <c r="R70" s="131"/>
      <c r="S70" s="131"/>
      <c r="T70" s="131"/>
      <c r="U70" s="131"/>
      <c r="V70" s="131"/>
      <c r="W70" s="131"/>
      <c r="X70" s="131"/>
      <c r="Y70" s="131"/>
      <c r="Z70" s="136"/>
      <c r="AA70" s="131"/>
      <c r="AB70" s="131"/>
      <c r="AC70" s="137"/>
      <c r="AD70" s="138">
        <f t="shared" si="4"/>
        <v>0</v>
      </c>
      <c r="AE70" s="138">
        <f t="shared" si="5"/>
        <v>0</v>
      </c>
      <c r="AF70" s="138" t="str">
        <f t="shared" si="6"/>
        <v>D</v>
      </c>
      <c r="AG70" s="139">
        <f t="shared" si="7"/>
        <v>3</v>
      </c>
      <c r="AH70" s="139">
        <v>1</v>
      </c>
      <c r="AI70" s="142"/>
    </row>
    <row r="71" spans="1:35" s="140" customFormat="1" ht="30" hidden="1" customHeight="1" x14ac:dyDescent="0.35">
      <c r="A71" s="150">
        <v>599</v>
      </c>
      <c r="B71" s="130" t="str">
        <f t="shared" ref="B71:B134" si="8">VLOOKUP(A71,contentrefmockup,2,FALSE)</f>
        <v>C.3</v>
      </c>
      <c r="C71" s="131">
        <f t="shared" ref="C71:C134" si="9">VLOOKUP(A71,contentrefmockup,15,FALSE)</f>
        <v>2</v>
      </c>
      <c r="D71" s="96"/>
      <c r="E71" s="132" t="str">
        <f t="shared" ref="E71:E134" si="10">IF(C71=1,"Phase "&amp;B71,IF(C71=2,"Step "&amp;VLOOKUP(A71,contentrefmockup,4,FALSE),B71))</f>
        <v>Step 3</v>
      </c>
      <c r="F71" s="268" t="str">
        <f t="shared" ref="F71:F134" si="11">VLOOKUP(A71,contentrefmockup,7,FALSE)</f>
        <v>Is non standardised data (e.g. non STIX, TAXII) processed into standardised format(s)?</v>
      </c>
      <c r="G71" s="152"/>
      <c r="H71" s="152"/>
      <c r="I71" s="154"/>
      <c r="J71" s="152"/>
      <c r="K71" s="152"/>
      <c r="L71" s="152"/>
      <c r="M71" s="152"/>
      <c r="N71" s="134" t="str">
        <f>IFERROR(IF(VLOOKUP(A71,Weightings!A:Y,25,FALSE)=0,"",VLOOKUP(A71,Weightings!A:Y,25,FALSE)),"")</f>
        <v>x 3</v>
      </c>
      <c r="O71" s="134" t="str">
        <f>IFERROR(VLOOKUP(AH71,detail_maturity_score,3,FALSE)*VLOOKUP(A71,Weightings!A:Y,23,FALSE),"")</f>
        <v/>
      </c>
      <c r="P71" s="135"/>
      <c r="Q71" s="135"/>
      <c r="R71" s="131"/>
      <c r="S71" s="131"/>
      <c r="T71" s="131"/>
      <c r="U71" s="131"/>
      <c r="V71" s="131"/>
      <c r="W71" s="131"/>
      <c r="X71" s="131"/>
      <c r="Y71" s="131"/>
      <c r="Z71" s="136"/>
      <c r="AA71" s="131"/>
      <c r="AB71" s="131"/>
      <c r="AC71" s="137"/>
      <c r="AD71" s="138">
        <f t="shared" ref="AD71:AD134" si="12">VLOOKUP($A71,contentrefmockup,26,FALSE)</f>
        <v>0</v>
      </c>
      <c r="AE71" s="138">
        <f t="shared" ref="AE71:AE134" si="13">VLOOKUP($A71,contentrefmockup,27,FALSE)</f>
        <v>0</v>
      </c>
      <c r="AF71" s="138" t="str">
        <f t="shared" ref="AF71:AF134" si="14">VLOOKUP($A71,contentrefmockup,28,FALSE)</f>
        <v>D</v>
      </c>
      <c r="AG71" s="139">
        <f t="shared" ref="AG71:AG134" si="15">IF(AD71="S",1,IF(AE71="I",2,IF(AF71="D",3,4)))</f>
        <v>3</v>
      </c>
      <c r="AH71" s="139">
        <v>1</v>
      </c>
      <c r="AI71" s="142"/>
    </row>
    <row r="72" spans="1:35" s="140" customFormat="1" ht="30" customHeight="1" x14ac:dyDescent="0.35">
      <c r="A72" s="150">
        <v>600</v>
      </c>
      <c r="B72" s="130" t="str">
        <f t="shared" si="8"/>
        <v>C.3.02</v>
      </c>
      <c r="C72" s="131">
        <f t="shared" si="9"/>
        <v>5</v>
      </c>
      <c r="D72" s="96"/>
      <c r="E72" s="132" t="str">
        <f t="shared" si="10"/>
        <v>C.3.02</v>
      </c>
      <c r="F72" s="267" t="str">
        <f t="shared" si="11"/>
        <v>Is the data set converted into an industry recognised taxonomy (E.g. STIX) in order to support wider sharing and dissemination?</v>
      </c>
      <c r="G72" s="152"/>
      <c r="H72" s="152"/>
      <c r="I72" s="154"/>
      <c r="J72" s="152"/>
      <c r="K72" s="152"/>
      <c r="L72" s="152"/>
      <c r="M72" s="152"/>
      <c r="N72" s="134" t="str">
        <f>IFERROR(IF(VLOOKUP(A72,Weightings!A:Y,25,FALSE)=0,"",VLOOKUP(A72,Weightings!A:Y,25,FALSE)),"")</f>
        <v>x 1</v>
      </c>
      <c r="O72" s="134" t="str">
        <f>IFERROR(VLOOKUP(AH72,detail_maturity_score,3,FALSE)*VLOOKUP(A72,Weightings!A:Y,23,FALSE),"")</f>
        <v/>
      </c>
      <c r="P72" s="135"/>
      <c r="Q72" s="135"/>
      <c r="R72" s="131"/>
      <c r="S72" s="131"/>
      <c r="T72" s="131"/>
      <c r="U72" s="131"/>
      <c r="V72" s="131"/>
      <c r="W72" s="131"/>
      <c r="X72" s="131"/>
      <c r="Y72" s="131"/>
      <c r="Z72" s="136"/>
      <c r="AA72" s="131"/>
      <c r="AB72" s="131"/>
      <c r="AC72" s="137"/>
      <c r="AD72" s="138">
        <f t="shared" si="12"/>
        <v>0</v>
      </c>
      <c r="AE72" s="138">
        <f t="shared" si="13"/>
        <v>0</v>
      </c>
      <c r="AF72" s="138" t="str">
        <f t="shared" si="14"/>
        <v>D</v>
      </c>
      <c r="AG72" s="139">
        <f t="shared" si="15"/>
        <v>3</v>
      </c>
      <c r="AH72" s="139">
        <v>1</v>
      </c>
      <c r="AI72" s="142"/>
    </row>
    <row r="73" spans="1:35" s="140" customFormat="1" ht="30" hidden="1" customHeight="1" x14ac:dyDescent="0.35">
      <c r="A73" s="150">
        <v>601</v>
      </c>
      <c r="B73" s="130" t="str">
        <f t="shared" si="8"/>
        <v>C.3</v>
      </c>
      <c r="C73" s="131">
        <f t="shared" si="9"/>
        <v>2</v>
      </c>
      <c r="D73" s="96"/>
      <c r="E73" s="132" t="str">
        <f t="shared" si="10"/>
        <v>Step 3</v>
      </c>
      <c r="F73" s="265" t="str">
        <f t="shared" si="11"/>
        <v>Is the stored data classified in terms of sensitivity (E.g. Traffic Light Protocol)?</v>
      </c>
      <c r="G73" s="152"/>
      <c r="H73" s="152"/>
      <c r="I73" s="154"/>
      <c r="J73" s="152"/>
      <c r="K73" s="152"/>
      <c r="L73" s="152"/>
      <c r="M73" s="152"/>
      <c r="N73" s="134" t="str">
        <f>IFERROR(IF(VLOOKUP(A73,Weightings!A:Y,25,FALSE)=0,"",VLOOKUP(A73,Weightings!A:Y,25,FALSE)),"")</f>
        <v>x 3</v>
      </c>
      <c r="O73" s="134" t="str">
        <f>IFERROR(VLOOKUP(AH73,detail_maturity_score,3,FALSE)*VLOOKUP(A73,Weightings!A:Y,23,FALSE),"")</f>
        <v/>
      </c>
      <c r="P73" s="135"/>
      <c r="Q73" s="135"/>
      <c r="R73" s="131"/>
      <c r="S73" s="131"/>
      <c r="T73" s="131"/>
      <c r="U73" s="131"/>
      <c r="V73" s="131"/>
      <c r="W73" s="131"/>
      <c r="X73" s="131"/>
      <c r="Y73" s="131"/>
      <c r="Z73" s="136"/>
      <c r="AA73" s="131"/>
      <c r="AB73" s="131"/>
      <c r="AC73" s="137"/>
      <c r="AD73" s="138">
        <f t="shared" si="12"/>
        <v>0</v>
      </c>
      <c r="AE73" s="138">
        <f t="shared" si="13"/>
        <v>0</v>
      </c>
      <c r="AF73" s="138" t="str">
        <f t="shared" si="14"/>
        <v>D</v>
      </c>
      <c r="AG73" s="139">
        <f t="shared" si="15"/>
        <v>3</v>
      </c>
      <c r="AH73" s="139">
        <v>1</v>
      </c>
      <c r="AI73" s="142"/>
    </row>
    <row r="74" spans="1:35" s="140" customFormat="1" ht="30" hidden="1" customHeight="1" x14ac:dyDescent="0.35">
      <c r="A74" s="150">
        <v>602</v>
      </c>
      <c r="B74" s="130" t="str">
        <f t="shared" si="8"/>
        <v>C.3</v>
      </c>
      <c r="C74" s="131">
        <f t="shared" si="9"/>
        <v>2</v>
      </c>
      <c r="D74" s="96"/>
      <c r="E74" s="132" t="str">
        <f t="shared" si="10"/>
        <v>Step 3</v>
      </c>
      <c r="F74" s="268" t="str">
        <f t="shared" si="11"/>
        <v>Does the stored data have access controls enabled?</v>
      </c>
      <c r="G74" s="152"/>
      <c r="H74" s="152"/>
      <c r="I74" s="154"/>
      <c r="J74" s="152"/>
      <c r="K74" s="152"/>
      <c r="L74" s="152"/>
      <c r="M74" s="152"/>
      <c r="N74" s="134" t="str">
        <f>IFERROR(IF(VLOOKUP(A74,Weightings!A:Y,25,FALSE)=0,"",VLOOKUP(A74,Weightings!A:Y,25,FALSE)),"")</f>
        <v>x 3</v>
      </c>
      <c r="O74" s="134" t="str">
        <f>IFERROR(VLOOKUP(AH74,detail_maturity_score,3,FALSE)*VLOOKUP(A74,Weightings!A:Y,23,FALSE),"")</f>
        <v/>
      </c>
      <c r="P74" s="135"/>
      <c r="Q74" s="135"/>
      <c r="R74" s="131"/>
      <c r="S74" s="131"/>
      <c r="T74" s="131"/>
      <c r="U74" s="131"/>
      <c r="V74" s="131"/>
      <c r="W74" s="131"/>
      <c r="X74" s="131"/>
      <c r="Y74" s="131"/>
      <c r="Z74" s="136"/>
      <c r="AA74" s="131"/>
      <c r="AB74" s="131"/>
      <c r="AC74" s="137"/>
      <c r="AD74" s="138">
        <f t="shared" si="12"/>
        <v>0</v>
      </c>
      <c r="AE74" s="138">
        <f t="shared" si="13"/>
        <v>0</v>
      </c>
      <c r="AF74" s="138" t="str">
        <f t="shared" si="14"/>
        <v>D</v>
      </c>
      <c r="AG74" s="139">
        <f t="shared" si="15"/>
        <v>3</v>
      </c>
      <c r="AH74" s="139">
        <v>1</v>
      </c>
      <c r="AI74" s="142"/>
    </row>
    <row r="75" spans="1:35" s="140" customFormat="1" ht="30" hidden="1" customHeight="1" x14ac:dyDescent="0.35">
      <c r="A75" s="150">
        <v>603</v>
      </c>
      <c r="B75" s="130" t="str">
        <f t="shared" si="8"/>
        <v>C.3</v>
      </c>
      <c r="C75" s="131">
        <f t="shared" si="9"/>
        <v>2</v>
      </c>
      <c r="D75" s="96"/>
      <c r="E75" s="132" t="str">
        <f t="shared" si="10"/>
        <v>Step 3</v>
      </c>
      <c r="F75" s="265" t="str">
        <f t="shared" si="11"/>
        <v>Is access to the stored data monitored and logged?</v>
      </c>
      <c r="G75" s="152"/>
      <c r="H75" s="152"/>
      <c r="I75" s="154"/>
      <c r="J75" s="152"/>
      <c r="K75" s="152"/>
      <c r="L75" s="152"/>
      <c r="M75" s="152"/>
      <c r="N75" s="134" t="str">
        <f>IFERROR(IF(VLOOKUP(A75,Weightings!A:Y,25,FALSE)=0,"",VLOOKUP(A75,Weightings!A:Y,25,FALSE)),"")</f>
        <v>x 3</v>
      </c>
      <c r="O75" s="134" t="str">
        <f>IFERROR(VLOOKUP(AH75,detail_maturity_score,3,FALSE)*VLOOKUP(A75,Weightings!A:Y,23,FALSE),"")</f>
        <v/>
      </c>
      <c r="P75" s="135"/>
      <c r="Q75" s="135"/>
      <c r="R75" s="131"/>
      <c r="S75" s="131"/>
      <c r="T75" s="131"/>
      <c r="U75" s="131"/>
      <c r="V75" s="131"/>
      <c r="W75" s="131"/>
      <c r="X75" s="131"/>
      <c r="Y75" s="131"/>
      <c r="Z75" s="136"/>
      <c r="AA75" s="131"/>
      <c r="AB75" s="131"/>
      <c r="AC75" s="137"/>
      <c r="AD75" s="138">
        <f t="shared" si="12"/>
        <v>0</v>
      </c>
      <c r="AE75" s="138">
        <f t="shared" si="13"/>
        <v>0</v>
      </c>
      <c r="AF75" s="138" t="str">
        <f t="shared" si="14"/>
        <v>D</v>
      </c>
      <c r="AG75" s="139">
        <f t="shared" si="15"/>
        <v>3</v>
      </c>
      <c r="AH75" s="139">
        <v>1</v>
      </c>
      <c r="AI75" s="142"/>
    </row>
    <row r="76" spans="1:35" s="140" customFormat="1" ht="30" hidden="1" customHeight="1" x14ac:dyDescent="0.35">
      <c r="A76" s="150">
        <v>604</v>
      </c>
      <c r="B76" s="130" t="str">
        <f t="shared" si="8"/>
        <v>C.3</v>
      </c>
      <c r="C76" s="131">
        <f t="shared" si="9"/>
        <v>2</v>
      </c>
      <c r="D76" s="96"/>
      <c r="E76" s="132" t="str">
        <f t="shared" si="10"/>
        <v>Step 3</v>
      </c>
      <c r="F76" s="265" t="str">
        <f t="shared" si="11"/>
        <v>Is data encrypted when stored?</v>
      </c>
      <c r="G76" s="152"/>
      <c r="H76" s="152"/>
      <c r="I76" s="154"/>
      <c r="J76" s="152"/>
      <c r="K76" s="152"/>
      <c r="L76" s="152"/>
      <c r="M76" s="152"/>
      <c r="N76" s="134" t="str">
        <f>IFERROR(IF(VLOOKUP(A76,Weightings!A:Y,25,FALSE)=0,"",VLOOKUP(A76,Weightings!A:Y,25,FALSE)),"")</f>
        <v>x 3</v>
      </c>
      <c r="O76" s="134" t="str">
        <f>IFERROR(VLOOKUP(AH76,detail_maturity_score,3,FALSE)*VLOOKUP(A76,Weightings!A:Y,23,FALSE),"")</f>
        <v/>
      </c>
      <c r="P76" s="135"/>
      <c r="Q76" s="135"/>
      <c r="R76" s="131"/>
      <c r="S76" s="131"/>
      <c r="T76" s="131"/>
      <c r="U76" s="131"/>
      <c r="V76" s="131"/>
      <c r="W76" s="131"/>
      <c r="X76" s="131"/>
      <c r="Y76" s="131"/>
      <c r="Z76" s="136"/>
      <c r="AA76" s="131"/>
      <c r="AB76" s="131"/>
      <c r="AC76" s="137"/>
      <c r="AD76" s="138">
        <f t="shared" si="12"/>
        <v>0</v>
      </c>
      <c r="AE76" s="138">
        <f t="shared" si="13"/>
        <v>0</v>
      </c>
      <c r="AF76" s="138" t="str">
        <f t="shared" si="14"/>
        <v>D</v>
      </c>
      <c r="AG76" s="139">
        <f t="shared" si="15"/>
        <v>3</v>
      </c>
      <c r="AH76" s="139">
        <v>1</v>
      </c>
      <c r="AI76" s="142"/>
    </row>
    <row r="77" spans="1:35" s="140" customFormat="1" ht="30" customHeight="1" x14ac:dyDescent="0.35">
      <c r="A77" s="150">
        <v>605</v>
      </c>
      <c r="B77" s="130" t="str">
        <f t="shared" si="8"/>
        <v>C.4</v>
      </c>
      <c r="C77" s="131">
        <f t="shared" si="9"/>
        <v>2</v>
      </c>
      <c r="D77" s="96"/>
      <c r="E77" s="155" t="str">
        <f t="shared" si="10"/>
        <v>Step 4</v>
      </c>
      <c r="F77" s="156" t="str">
        <f t="shared" si="11"/>
        <v xml:space="preserve">Analysis </v>
      </c>
      <c r="G77" s="224"/>
      <c r="H77" s="224"/>
      <c r="I77" s="224"/>
      <c r="J77" s="224"/>
      <c r="K77" s="224"/>
      <c r="L77" s="224"/>
      <c r="M77" s="224"/>
      <c r="N77" s="225" t="str">
        <f>IFERROR(IF(VLOOKUP(A77,Weightings!A:Y,25,FALSE)=0,"",VLOOKUP(A77,Weightings!A:Y,25,FALSE)),"")</f>
        <v/>
      </c>
      <c r="O77" s="225" t="str">
        <f>IFERROR(VLOOKUP(AH77,detail_maturity_score,3,FALSE)*VLOOKUP(A77,Weightings!A:Y,23,FALSE),"")</f>
        <v/>
      </c>
      <c r="P77" s="225"/>
      <c r="Q77" s="225"/>
      <c r="R77" s="225"/>
      <c r="S77" s="225"/>
      <c r="T77" s="225"/>
      <c r="U77" s="225"/>
      <c r="V77" s="225"/>
      <c r="W77" s="225"/>
      <c r="X77" s="225"/>
      <c r="Y77" s="225"/>
      <c r="Z77" s="225"/>
      <c r="AA77" s="225"/>
      <c r="AB77" s="225"/>
      <c r="AC77" s="137"/>
      <c r="AD77" s="138">
        <f t="shared" si="12"/>
        <v>0</v>
      </c>
      <c r="AE77" s="138">
        <f t="shared" si="13"/>
        <v>0</v>
      </c>
      <c r="AF77" s="138" t="str">
        <f t="shared" si="14"/>
        <v>D</v>
      </c>
      <c r="AG77" s="139">
        <f t="shared" si="15"/>
        <v>3</v>
      </c>
      <c r="AH77" s="139">
        <v>1</v>
      </c>
      <c r="AI77" s="142">
        <v>3</v>
      </c>
    </row>
    <row r="78" spans="1:35" s="140" customFormat="1" ht="45" customHeight="1" x14ac:dyDescent="0.35">
      <c r="A78" s="150">
        <v>606</v>
      </c>
      <c r="B78" s="130" t="str">
        <f t="shared" si="8"/>
        <v/>
      </c>
      <c r="C78" s="131">
        <f t="shared" si="9"/>
        <v>3</v>
      </c>
      <c r="D78" s="96"/>
      <c r="E78" s="132" t="str">
        <f t="shared" si="10"/>
        <v/>
      </c>
      <c r="F78" s="151" t="str">
        <f t="shared" si="11"/>
        <v>Without analysis, the collected data and information does not become intelligence. Unless the reporting clearly states the 'so what' to the organisation, the reporting is not classed as, 'Intelligence' but only information. In order to produce intelligence, assessment must be made which should be supported by evidenced intelligence analysis techniques; such as, Analysis of competing hypothesis or threat modelling for instance.</v>
      </c>
      <c r="G78" s="152"/>
      <c r="H78" s="152"/>
      <c r="I78" s="154"/>
      <c r="J78" s="152"/>
      <c r="K78" s="152"/>
      <c r="L78" s="152"/>
      <c r="M78" s="152"/>
      <c r="N78" s="134" t="str">
        <f>IFERROR(IF(VLOOKUP(A78,Weightings!A:Y,25,FALSE)=0,"",VLOOKUP(A78,Weightings!A:Y,25,FALSE)),"")</f>
        <v/>
      </c>
      <c r="O78" s="134" t="str">
        <f>IFERROR(VLOOKUP(AH78,detail_maturity_score,3,FALSE)*VLOOKUP(A78,Weightings!A:Y,23,FALSE),"")</f>
        <v/>
      </c>
      <c r="P78" s="135"/>
      <c r="Q78" s="135"/>
      <c r="R78" s="131"/>
      <c r="S78" s="131"/>
      <c r="T78" s="131"/>
      <c r="U78" s="131"/>
      <c r="V78" s="131"/>
      <c r="W78" s="131"/>
      <c r="X78" s="131"/>
      <c r="Y78" s="131"/>
      <c r="Z78" s="136"/>
      <c r="AA78" s="131"/>
      <c r="AB78" s="131"/>
      <c r="AC78" s="137"/>
      <c r="AD78" s="138">
        <f t="shared" si="12"/>
        <v>0</v>
      </c>
      <c r="AE78" s="138">
        <f t="shared" si="13"/>
        <v>0</v>
      </c>
      <c r="AF78" s="138" t="str">
        <f t="shared" si="14"/>
        <v>D</v>
      </c>
      <c r="AG78" s="139">
        <f t="shared" si="15"/>
        <v>3</v>
      </c>
      <c r="AH78" s="139">
        <v>1</v>
      </c>
      <c r="AI78" s="142"/>
    </row>
    <row r="79" spans="1:35" s="140" customFormat="1" ht="30" customHeight="1" x14ac:dyDescent="0.35">
      <c r="A79" s="150">
        <v>607</v>
      </c>
      <c r="B79" s="130" t="str">
        <f t="shared" si="8"/>
        <v>C.4.01</v>
      </c>
      <c r="C79" s="131">
        <f t="shared" si="9"/>
        <v>5</v>
      </c>
      <c r="D79" s="96"/>
      <c r="E79" s="132" t="str">
        <f t="shared" si="10"/>
        <v>C.4.01</v>
      </c>
      <c r="F79" s="267" t="str">
        <f t="shared" si="11"/>
        <v>Does the Intelligence function use multiple Intelligence techniques to complete its analysis? (E.g. Pattern Analysis, Timeline Analysis, Analysis of Competing Hypothesis, Cones of Plausibility, Devils Advocacy etc?)</v>
      </c>
      <c r="G79" s="152"/>
      <c r="H79" s="152"/>
      <c r="I79" s="154"/>
      <c r="J79" s="152"/>
      <c r="K79" s="152"/>
      <c r="L79" s="152"/>
      <c r="M79" s="152"/>
      <c r="N79" s="134" t="str">
        <f>IFERROR(IF(VLOOKUP(A79,Weightings!A:Y,25,FALSE)=0,"",VLOOKUP(A79,Weightings!A:Y,25,FALSE)),"")</f>
        <v>x 1</v>
      </c>
      <c r="O79" s="134" t="str">
        <f>IFERROR(VLOOKUP(AH79,detail_maturity_score,3,FALSE)*VLOOKUP(A79,Weightings!A:Y,23,FALSE),"")</f>
        <v/>
      </c>
      <c r="P79" s="135"/>
      <c r="Q79" s="135"/>
      <c r="R79" s="131"/>
      <c r="S79" s="131"/>
      <c r="T79" s="131"/>
      <c r="U79" s="131"/>
      <c r="V79" s="131"/>
      <c r="W79" s="131"/>
      <c r="X79" s="131"/>
      <c r="Y79" s="131"/>
      <c r="Z79" s="136"/>
      <c r="AA79" s="131"/>
      <c r="AB79" s="131"/>
      <c r="AC79" s="137"/>
      <c r="AD79" s="138">
        <f t="shared" si="12"/>
        <v>0</v>
      </c>
      <c r="AE79" s="138">
        <f t="shared" si="13"/>
        <v>0</v>
      </c>
      <c r="AF79" s="138" t="str">
        <f t="shared" si="14"/>
        <v>D</v>
      </c>
      <c r="AG79" s="139">
        <f t="shared" si="15"/>
        <v>3</v>
      </c>
      <c r="AH79" s="139">
        <v>1</v>
      </c>
      <c r="AI79" s="142"/>
    </row>
    <row r="80" spans="1:35" s="140" customFormat="1" ht="30" hidden="1" customHeight="1" x14ac:dyDescent="0.35">
      <c r="A80" s="150">
        <v>608</v>
      </c>
      <c r="B80" s="130" t="str">
        <f t="shared" si="8"/>
        <v>C.4</v>
      </c>
      <c r="C80" s="131">
        <f t="shared" si="9"/>
        <v>2</v>
      </c>
      <c r="D80" s="96"/>
      <c r="E80" s="132" t="str">
        <f t="shared" si="10"/>
        <v>Step 4</v>
      </c>
      <c r="F80" s="265" t="str">
        <f t="shared" si="11"/>
        <v>Does all analysis go through some form of Devils Advocacy?</v>
      </c>
      <c r="G80" s="152"/>
      <c r="H80" s="152"/>
      <c r="I80" s="154"/>
      <c r="J80" s="152"/>
      <c r="K80" s="152"/>
      <c r="L80" s="152"/>
      <c r="M80" s="152"/>
      <c r="N80" s="134" t="str">
        <f>IFERROR(IF(VLOOKUP(A80,Weightings!A:Y,25,FALSE)=0,"",VLOOKUP(A80,Weightings!A:Y,25,FALSE)),"")</f>
        <v>x 3</v>
      </c>
      <c r="O80" s="134" t="str">
        <f>IFERROR(VLOOKUP(AH80,detail_maturity_score,3,FALSE)*VLOOKUP(A80,Weightings!A:Y,23,FALSE),"")</f>
        <v/>
      </c>
      <c r="P80" s="135"/>
      <c r="Q80" s="135"/>
      <c r="R80" s="131"/>
      <c r="S80" s="131"/>
      <c r="T80" s="131"/>
      <c r="U80" s="131"/>
      <c r="V80" s="131"/>
      <c r="W80" s="131"/>
      <c r="X80" s="131"/>
      <c r="Y80" s="131"/>
      <c r="Z80" s="136"/>
      <c r="AA80" s="131"/>
      <c r="AB80" s="131"/>
      <c r="AC80" s="137"/>
      <c r="AD80" s="138">
        <f t="shared" si="12"/>
        <v>0</v>
      </c>
      <c r="AE80" s="138">
        <f t="shared" si="13"/>
        <v>0</v>
      </c>
      <c r="AF80" s="138" t="str">
        <f t="shared" si="14"/>
        <v>D</v>
      </c>
      <c r="AG80" s="139">
        <f t="shared" si="15"/>
        <v>3</v>
      </c>
      <c r="AH80" s="139">
        <v>1</v>
      </c>
      <c r="AI80" s="142"/>
    </row>
    <row r="81" spans="1:35" s="140" customFormat="1" ht="30" hidden="1" customHeight="1" x14ac:dyDescent="0.35">
      <c r="A81" s="150">
        <v>609</v>
      </c>
      <c r="B81" s="130" t="str">
        <f t="shared" si="8"/>
        <v>C.4</v>
      </c>
      <c r="C81" s="131">
        <f t="shared" si="9"/>
        <v>2</v>
      </c>
      <c r="D81" s="96"/>
      <c r="E81" s="132" t="str">
        <f t="shared" si="10"/>
        <v>Step 4</v>
      </c>
      <c r="F81" s="265" t="str">
        <f t="shared" si="11"/>
        <v>Are elements of analysis (such a pattern analysis) automated?</v>
      </c>
      <c r="G81" s="152"/>
      <c r="H81" s="152"/>
      <c r="I81" s="154"/>
      <c r="J81" s="152"/>
      <c r="K81" s="152"/>
      <c r="L81" s="152"/>
      <c r="M81" s="152"/>
      <c r="N81" s="134" t="str">
        <f>IFERROR(IF(VLOOKUP(A81,Weightings!A:Y,25,FALSE)=0,"",VLOOKUP(A81,Weightings!A:Y,25,FALSE)),"")</f>
        <v>x 3</v>
      </c>
      <c r="O81" s="134" t="str">
        <f>IFERROR(VLOOKUP(AH81,detail_maturity_score,3,FALSE)*VLOOKUP(A81,Weightings!A:Y,23,FALSE),"")</f>
        <v/>
      </c>
      <c r="P81" s="135"/>
      <c r="Q81" s="135"/>
      <c r="R81" s="131"/>
      <c r="S81" s="131"/>
      <c r="T81" s="131"/>
      <c r="U81" s="131"/>
      <c r="V81" s="131"/>
      <c r="W81" s="131"/>
      <c r="X81" s="131"/>
      <c r="Y81" s="131"/>
      <c r="Z81" s="136"/>
      <c r="AA81" s="131"/>
      <c r="AB81" s="131"/>
      <c r="AC81" s="137"/>
      <c r="AD81" s="138">
        <f t="shared" si="12"/>
        <v>0</v>
      </c>
      <c r="AE81" s="138">
        <f t="shared" si="13"/>
        <v>0</v>
      </c>
      <c r="AF81" s="138" t="str">
        <f t="shared" si="14"/>
        <v>D</v>
      </c>
      <c r="AG81" s="139">
        <f t="shared" si="15"/>
        <v>3</v>
      </c>
      <c r="AH81" s="139">
        <v>1</v>
      </c>
      <c r="AI81" s="142"/>
    </row>
    <row r="82" spans="1:35" s="140" customFormat="1" ht="30" customHeight="1" x14ac:dyDescent="0.35">
      <c r="A82" s="150">
        <v>610</v>
      </c>
      <c r="B82" s="130" t="str">
        <f t="shared" si="8"/>
        <v>C.4.02</v>
      </c>
      <c r="C82" s="131">
        <f t="shared" si="9"/>
        <v>5</v>
      </c>
      <c r="D82" s="96"/>
      <c r="E82" s="132" t="str">
        <f t="shared" si="10"/>
        <v>C.4.02</v>
      </c>
      <c r="F82" s="267" t="str">
        <f t="shared" si="11"/>
        <v xml:space="preserve">Is analysis completed using appropriate and consistent analysis terminology whilst also stating confidence levels in the assessment? </v>
      </c>
      <c r="G82" s="152"/>
      <c r="H82" s="152"/>
      <c r="I82" s="154"/>
      <c r="J82" s="152"/>
      <c r="K82" s="152"/>
      <c r="L82" s="152"/>
      <c r="M82" s="152"/>
      <c r="N82" s="134" t="str">
        <f>IFERROR(IF(VLOOKUP(A82,Weightings!A:Y,25,FALSE)=0,"",VLOOKUP(A82,Weightings!A:Y,25,FALSE)),"")</f>
        <v>x 1</v>
      </c>
      <c r="O82" s="134" t="str">
        <f>IFERROR(VLOOKUP(AH82,detail_maturity_score,3,FALSE)*VLOOKUP(A82,Weightings!A:Y,23,FALSE),"")</f>
        <v/>
      </c>
      <c r="P82" s="135"/>
      <c r="Q82" s="135"/>
      <c r="R82" s="131"/>
      <c r="S82" s="131"/>
      <c r="T82" s="131"/>
      <c r="U82" s="131"/>
      <c r="V82" s="131"/>
      <c r="W82" s="131"/>
      <c r="X82" s="131"/>
      <c r="Y82" s="131"/>
      <c r="Z82" s="136"/>
      <c r="AA82" s="131"/>
      <c r="AB82" s="131"/>
      <c r="AC82" s="137"/>
      <c r="AD82" s="138">
        <f t="shared" si="12"/>
        <v>0</v>
      </c>
      <c r="AE82" s="138">
        <f t="shared" si="13"/>
        <v>0</v>
      </c>
      <c r="AF82" s="138" t="str">
        <f t="shared" si="14"/>
        <v>D</v>
      </c>
      <c r="AG82" s="139">
        <f t="shared" si="15"/>
        <v>3</v>
      </c>
      <c r="AH82" s="139">
        <v>1</v>
      </c>
      <c r="AI82" s="142"/>
    </row>
    <row r="83" spans="1:35" s="140" customFormat="1" ht="30" hidden="1" customHeight="1" x14ac:dyDescent="0.35">
      <c r="A83" s="150">
        <v>611</v>
      </c>
      <c r="B83" s="130" t="str">
        <f t="shared" si="8"/>
        <v>C.4</v>
      </c>
      <c r="C83" s="131">
        <f t="shared" si="9"/>
        <v>2</v>
      </c>
      <c r="D83" s="96"/>
      <c r="E83" s="132" t="str">
        <f t="shared" si="10"/>
        <v>Step 4</v>
      </c>
      <c r="F83" s="265" t="str">
        <f t="shared" si="11"/>
        <v>Does all analysis go through some form of Devils Advocacy?</v>
      </c>
      <c r="G83" s="152"/>
      <c r="H83" s="152"/>
      <c r="I83" s="154"/>
      <c r="J83" s="152"/>
      <c r="K83" s="152"/>
      <c r="L83" s="152"/>
      <c r="M83" s="152"/>
      <c r="N83" s="134" t="str">
        <f>IFERROR(IF(VLOOKUP(A83,Weightings!A:Y,25,FALSE)=0,"",VLOOKUP(A83,Weightings!A:Y,25,FALSE)),"")</f>
        <v>x 3</v>
      </c>
      <c r="O83" s="134" t="str">
        <f>IFERROR(VLOOKUP(AH83,detail_maturity_score,3,FALSE)*VLOOKUP(A83,Weightings!A:Y,23,FALSE),"")</f>
        <v/>
      </c>
      <c r="P83" s="135"/>
      <c r="Q83" s="135"/>
      <c r="R83" s="131"/>
      <c r="S83" s="131"/>
      <c r="T83" s="131"/>
      <c r="U83" s="131"/>
      <c r="V83" s="131"/>
      <c r="W83" s="131"/>
      <c r="X83" s="131"/>
      <c r="Y83" s="131"/>
      <c r="Z83" s="136"/>
      <c r="AA83" s="131"/>
      <c r="AB83" s="131"/>
      <c r="AC83" s="137"/>
      <c r="AD83" s="138">
        <f t="shared" si="12"/>
        <v>0</v>
      </c>
      <c r="AE83" s="138">
        <f t="shared" si="13"/>
        <v>0</v>
      </c>
      <c r="AF83" s="138" t="str">
        <f t="shared" si="14"/>
        <v>D</v>
      </c>
      <c r="AG83" s="139">
        <f t="shared" si="15"/>
        <v>3</v>
      </c>
      <c r="AH83" s="139">
        <v>1</v>
      </c>
      <c r="AI83" s="142"/>
    </row>
    <row r="84" spans="1:35" s="140" customFormat="1" ht="30" customHeight="1" x14ac:dyDescent="0.35">
      <c r="A84" s="150">
        <v>612</v>
      </c>
      <c r="B84" s="130" t="str">
        <f t="shared" si="8"/>
        <v>C.4.03</v>
      </c>
      <c r="C84" s="131">
        <f t="shared" si="9"/>
        <v>5</v>
      </c>
      <c r="D84" s="96"/>
      <c r="E84" s="132" t="str">
        <f t="shared" si="10"/>
        <v>C.4.03</v>
      </c>
      <c r="F84" s="266" t="str">
        <f t="shared" si="11"/>
        <v>Does every Intelligence product have assessment terminology and/or threat scoring definitions stated clearly, either with the analysis or as a reference section?</v>
      </c>
      <c r="G84" s="152"/>
      <c r="H84" s="152"/>
      <c r="I84" s="154"/>
      <c r="J84" s="152"/>
      <c r="K84" s="152"/>
      <c r="L84" s="152"/>
      <c r="M84" s="152"/>
      <c r="N84" s="134" t="str">
        <f>IFERROR(IF(VLOOKUP(A84,Weightings!A:Y,25,FALSE)=0,"",VLOOKUP(A84,Weightings!A:Y,25,FALSE)),"")</f>
        <v>x 1</v>
      </c>
      <c r="O84" s="134" t="str">
        <f>IFERROR(VLOOKUP(AH84,detail_maturity_score,3,FALSE)*VLOOKUP(A84,Weightings!A:Y,23,FALSE),"")</f>
        <v/>
      </c>
      <c r="P84" s="135"/>
      <c r="Q84" s="135"/>
      <c r="R84" s="131"/>
      <c r="S84" s="131"/>
      <c r="T84" s="131"/>
      <c r="U84" s="131"/>
      <c r="V84" s="131"/>
      <c r="W84" s="131"/>
      <c r="X84" s="131"/>
      <c r="Y84" s="131"/>
      <c r="Z84" s="136"/>
      <c r="AA84" s="131"/>
      <c r="AB84" s="131"/>
      <c r="AC84" s="137"/>
      <c r="AD84" s="138">
        <f t="shared" si="12"/>
        <v>0</v>
      </c>
      <c r="AE84" s="138">
        <f t="shared" si="13"/>
        <v>0</v>
      </c>
      <c r="AF84" s="138" t="str">
        <f t="shared" si="14"/>
        <v>D</v>
      </c>
      <c r="AG84" s="139">
        <f t="shared" si="15"/>
        <v>3</v>
      </c>
      <c r="AH84" s="139">
        <v>1</v>
      </c>
      <c r="AI84" s="142"/>
    </row>
    <row r="85" spans="1:35" s="140" customFormat="1" ht="30" hidden="1" customHeight="1" x14ac:dyDescent="0.35">
      <c r="A85" s="150">
        <v>613</v>
      </c>
      <c r="B85" s="130" t="str">
        <f t="shared" si="8"/>
        <v>C.4</v>
      </c>
      <c r="C85" s="131">
        <f t="shared" si="9"/>
        <v>2</v>
      </c>
      <c r="D85" s="96"/>
      <c r="E85" s="132" t="str">
        <f t="shared" si="10"/>
        <v>Step 4</v>
      </c>
      <c r="F85" s="265" t="str">
        <f t="shared" si="11"/>
        <v>Does this include Malware reverse engineering?</v>
      </c>
      <c r="G85" s="152"/>
      <c r="H85" s="152"/>
      <c r="I85" s="154"/>
      <c r="J85" s="152"/>
      <c r="K85" s="152"/>
      <c r="L85" s="152"/>
      <c r="M85" s="152"/>
      <c r="N85" s="134" t="str">
        <f>IFERROR(IF(VLOOKUP(A85,Weightings!A:Y,25,FALSE)=0,"",VLOOKUP(A85,Weightings!A:Y,25,FALSE)),"")</f>
        <v>x 3</v>
      </c>
      <c r="O85" s="134" t="str">
        <f>IFERROR(VLOOKUP(AH85,detail_maturity_score,3,FALSE)*VLOOKUP(A85,Weightings!A:Y,23,FALSE),"")</f>
        <v/>
      </c>
      <c r="P85" s="135"/>
      <c r="Q85" s="135"/>
      <c r="R85" s="131"/>
      <c r="S85" s="131"/>
      <c r="T85" s="131"/>
      <c r="U85" s="131"/>
      <c r="V85" s="131"/>
      <c r="W85" s="131"/>
      <c r="X85" s="131"/>
      <c r="Y85" s="131"/>
      <c r="Z85" s="136"/>
      <c r="AA85" s="131"/>
      <c r="AB85" s="131"/>
      <c r="AC85" s="137"/>
      <c r="AD85" s="138">
        <f t="shared" si="12"/>
        <v>0</v>
      </c>
      <c r="AE85" s="138">
        <f t="shared" si="13"/>
        <v>0</v>
      </c>
      <c r="AF85" s="138" t="str">
        <f t="shared" si="14"/>
        <v>D</v>
      </c>
      <c r="AG85" s="139">
        <f t="shared" si="15"/>
        <v>3</v>
      </c>
      <c r="AH85" s="139">
        <v>1</v>
      </c>
      <c r="AI85" s="142"/>
    </row>
    <row r="86" spans="1:35" s="140" customFormat="1" ht="30" hidden="1" customHeight="1" x14ac:dyDescent="0.35">
      <c r="A86" s="150">
        <v>614</v>
      </c>
      <c r="B86" s="130" t="str">
        <f t="shared" si="8"/>
        <v>C.4</v>
      </c>
      <c r="C86" s="131">
        <f t="shared" si="9"/>
        <v>2</v>
      </c>
      <c r="D86" s="96"/>
      <c r="E86" s="132" t="str">
        <f t="shared" si="10"/>
        <v>Step 4</v>
      </c>
      <c r="F86" s="265" t="str">
        <f t="shared" si="11"/>
        <v>Does this include adversary analysis (E.g. Sink holing, infrastructure and techniques)?</v>
      </c>
      <c r="G86" s="152"/>
      <c r="H86" s="152"/>
      <c r="I86" s="154"/>
      <c r="J86" s="152"/>
      <c r="K86" s="152"/>
      <c r="L86" s="152"/>
      <c r="M86" s="152"/>
      <c r="N86" s="134" t="str">
        <f>IFERROR(IF(VLOOKUP(A86,Weightings!A:Y,25,FALSE)=0,"",VLOOKUP(A86,Weightings!A:Y,25,FALSE)),"")</f>
        <v>x 3</v>
      </c>
      <c r="O86" s="134" t="str">
        <f>IFERROR(VLOOKUP(AH86,detail_maturity_score,3,FALSE)*VLOOKUP(A86,Weightings!A:Y,23,FALSE),"")</f>
        <v/>
      </c>
      <c r="P86" s="135"/>
      <c r="Q86" s="135"/>
      <c r="R86" s="131"/>
      <c r="S86" s="131"/>
      <c r="T86" s="131"/>
      <c r="U86" s="131"/>
      <c r="V86" s="131"/>
      <c r="W86" s="131"/>
      <c r="X86" s="131"/>
      <c r="Y86" s="131"/>
      <c r="Z86" s="136"/>
      <c r="AA86" s="131"/>
      <c r="AB86" s="131"/>
      <c r="AC86" s="137"/>
      <c r="AD86" s="138">
        <f t="shared" si="12"/>
        <v>0</v>
      </c>
      <c r="AE86" s="138">
        <f t="shared" si="13"/>
        <v>0</v>
      </c>
      <c r="AF86" s="138" t="str">
        <f t="shared" si="14"/>
        <v>D</v>
      </c>
      <c r="AG86" s="139">
        <f t="shared" si="15"/>
        <v>3</v>
      </c>
      <c r="AH86" s="139">
        <v>1</v>
      </c>
      <c r="AI86" s="142"/>
    </row>
    <row r="87" spans="1:35" s="140" customFormat="1" ht="30" hidden="1" customHeight="1" x14ac:dyDescent="0.35">
      <c r="A87" s="147">
        <v>615</v>
      </c>
      <c r="B87" s="130" t="str">
        <f t="shared" si="8"/>
        <v>C.4</v>
      </c>
      <c r="C87" s="131">
        <f t="shared" si="9"/>
        <v>2</v>
      </c>
      <c r="D87" s="96"/>
      <c r="E87" s="132" t="str">
        <f t="shared" si="10"/>
        <v>Step 4</v>
      </c>
      <c r="F87" s="268" t="str">
        <f t="shared" si="11"/>
        <v>Does this include network analysis?</v>
      </c>
      <c r="G87" s="152"/>
      <c r="H87" s="152"/>
      <c r="I87" s="154"/>
      <c r="J87" s="152"/>
      <c r="K87" s="152"/>
      <c r="L87" s="152"/>
      <c r="M87" s="152"/>
      <c r="N87" s="134" t="str">
        <f>IFERROR(IF(VLOOKUP(A87,Weightings!A:Y,25,FALSE)=0,"",VLOOKUP(A87,Weightings!A:Y,25,FALSE)),"")</f>
        <v>x 3</v>
      </c>
      <c r="O87" s="134" t="str">
        <f>IFERROR(VLOOKUP(AH87,detail_maturity_score,3,FALSE)*VLOOKUP(A87,Weightings!A:Y,23,FALSE),"")</f>
        <v/>
      </c>
      <c r="P87" s="135"/>
      <c r="Q87" s="135"/>
      <c r="R87" s="131"/>
      <c r="S87" s="131"/>
      <c r="T87" s="131"/>
      <c r="U87" s="131"/>
      <c r="V87" s="131"/>
      <c r="W87" s="131"/>
      <c r="X87" s="131"/>
      <c r="Y87" s="131"/>
      <c r="Z87" s="136"/>
      <c r="AA87" s="131"/>
      <c r="AB87" s="131"/>
      <c r="AC87" s="137"/>
      <c r="AD87" s="138">
        <f t="shared" si="12"/>
        <v>0</v>
      </c>
      <c r="AE87" s="138">
        <f t="shared" si="13"/>
        <v>0</v>
      </c>
      <c r="AF87" s="138" t="str">
        <f t="shared" si="14"/>
        <v>D</v>
      </c>
      <c r="AG87" s="139">
        <f t="shared" si="15"/>
        <v>3</v>
      </c>
      <c r="AH87" s="139">
        <v>1</v>
      </c>
      <c r="AI87" s="142"/>
    </row>
    <row r="88" spans="1:35" s="140" customFormat="1" ht="30" hidden="1" customHeight="1" x14ac:dyDescent="0.35">
      <c r="A88" s="150">
        <v>616</v>
      </c>
      <c r="B88" s="130" t="str">
        <f t="shared" si="8"/>
        <v>C.4</v>
      </c>
      <c r="C88" s="131">
        <f t="shared" si="9"/>
        <v>2</v>
      </c>
      <c r="D88" s="96"/>
      <c r="E88" s="132" t="str">
        <f t="shared" si="10"/>
        <v>Step 4</v>
      </c>
      <c r="F88" s="268" t="str">
        <f t="shared" si="11"/>
        <v>Does this include Threat Hunting?</v>
      </c>
      <c r="G88" s="152"/>
      <c r="H88" s="152"/>
      <c r="I88" s="154"/>
      <c r="J88" s="152"/>
      <c r="K88" s="152"/>
      <c r="L88" s="152"/>
      <c r="M88" s="152"/>
      <c r="N88" s="134" t="str">
        <f>IFERROR(IF(VLOOKUP(A88,Weightings!A:Y,25,FALSE)=0,"",VLOOKUP(A88,Weightings!A:Y,25,FALSE)),"")</f>
        <v>x 3</v>
      </c>
      <c r="O88" s="134" t="str">
        <f>IFERROR(VLOOKUP(AH88,detail_maturity_score,3,FALSE)*VLOOKUP(A88,Weightings!A:Y,23,FALSE),"")</f>
        <v/>
      </c>
      <c r="P88" s="135"/>
      <c r="Q88" s="135"/>
      <c r="R88" s="131"/>
      <c r="S88" s="131"/>
      <c r="T88" s="131"/>
      <c r="U88" s="131"/>
      <c r="V88" s="131"/>
      <c r="W88" s="131"/>
      <c r="X88" s="131"/>
      <c r="Y88" s="131"/>
      <c r="Z88" s="136"/>
      <c r="AA88" s="131"/>
      <c r="AB88" s="131"/>
      <c r="AC88" s="137"/>
      <c r="AD88" s="138">
        <f t="shared" si="12"/>
        <v>0</v>
      </c>
      <c r="AE88" s="138">
        <f t="shared" si="13"/>
        <v>0</v>
      </c>
      <c r="AF88" s="138" t="str">
        <f t="shared" si="14"/>
        <v>D</v>
      </c>
      <c r="AG88" s="139">
        <f t="shared" si="15"/>
        <v>3</v>
      </c>
      <c r="AH88" s="139">
        <v>1</v>
      </c>
      <c r="AI88" s="142"/>
    </row>
    <row r="89" spans="1:35" s="140" customFormat="1" ht="30" customHeight="1" x14ac:dyDescent="0.35">
      <c r="A89" s="150">
        <v>617</v>
      </c>
      <c r="B89" s="130" t="str">
        <f t="shared" si="8"/>
        <v>C.4.04</v>
      </c>
      <c r="C89" s="131">
        <f t="shared" si="9"/>
        <v>5</v>
      </c>
      <c r="D89" s="96"/>
      <c r="E89" s="132" t="str">
        <f t="shared" si="10"/>
        <v>C.4.04</v>
      </c>
      <c r="F89" s="267" t="str">
        <f t="shared" si="11"/>
        <v xml:space="preserve">Where appropriate are business impacts referenced in the intelligence assessment? </v>
      </c>
      <c r="G89" s="152"/>
      <c r="H89" s="152"/>
      <c r="I89" s="152"/>
      <c r="J89" s="152"/>
      <c r="K89" s="152"/>
      <c r="L89" s="152"/>
      <c r="M89" s="152"/>
      <c r="N89" s="134" t="str">
        <f>IFERROR(IF(VLOOKUP(A89,Weightings!A:Y,25,FALSE)=0,"",VLOOKUP(A89,Weightings!A:Y,25,FALSE)),"")</f>
        <v>x 1</v>
      </c>
      <c r="O89" s="134" t="str">
        <f>IFERROR(VLOOKUP(AH89,detail_maturity_score,3,FALSE)*VLOOKUP(A89,Weightings!A:Y,23,FALSE),"")</f>
        <v/>
      </c>
      <c r="P89" s="135"/>
      <c r="Q89" s="135"/>
      <c r="R89" s="131"/>
      <c r="S89" s="131"/>
      <c r="T89" s="131"/>
      <c r="U89" s="131"/>
      <c r="V89" s="131"/>
      <c r="W89" s="131"/>
      <c r="X89" s="131"/>
      <c r="Y89" s="131"/>
      <c r="Z89" s="136"/>
      <c r="AA89" s="131"/>
      <c r="AB89" s="131"/>
      <c r="AC89" s="137"/>
      <c r="AD89" s="138">
        <f t="shared" si="12"/>
        <v>0</v>
      </c>
      <c r="AE89" s="138">
        <f t="shared" si="13"/>
        <v>0</v>
      </c>
      <c r="AF89" s="138" t="str">
        <f t="shared" si="14"/>
        <v>D</v>
      </c>
      <c r="AG89" s="139">
        <f t="shared" si="15"/>
        <v>3</v>
      </c>
      <c r="AH89" s="139">
        <v>1</v>
      </c>
      <c r="AI89" s="142"/>
    </row>
    <row r="90" spans="1:35" s="140" customFormat="1" ht="30" hidden="1" customHeight="1" x14ac:dyDescent="0.35">
      <c r="A90" s="150">
        <v>618</v>
      </c>
      <c r="B90" s="130" t="str">
        <f t="shared" si="8"/>
        <v>C.4</v>
      </c>
      <c r="C90" s="131">
        <f t="shared" si="9"/>
        <v>2</v>
      </c>
      <c r="D90" s="96"/>
      <c r="E90" s="132" t="str">
        <f t="shared" si="10"/>
        <v>Step 4</v>
      </c>
      <c r="F90" s="268" t="str">
        <f t="shared" si="11"/>
        <v>Is all analysis evidenced and referenced?</v>
      </c>
      <c r="G90" s="152"/>
      <c r="H90" s="152"/>
      <c r="I90" s="154"/>
      <c r="J90" s="152"/>
      <c r="K90" s="152"/>
      <c r="L90" s="152"/>
      <c r="M90" s="152"/>
      <c r="N90" s="134" t="str">
        <f>IFERROR(IF(VLOOKUP(A90,Weightings!A:Y,25,FALSE)=0,"",VLOOKUP(A90,Weightings!A:Y,25,FALSE)),"")</f>
        <v>x 3</v>
      </c>
      <c r="O90" s="134" t="str">
        <f>IFERROR(VLOOKUP(AH90,detail_maturity_score,3,FALSE)*VLOOKUP(A90,Weightings!A:Y,23,FALSE),"")</f>
        <v/>
      </c>
      <c r="P90" s="135"/>
      <c r="Q90" s="135"/>
      <c r="R90" s="131"/>
      <c r="S90" s="131"/>
      <c r="T90" s="131"/>
      <c r="U90" s="131"/>
      <c r="V90" s="131"/>
      <c r="W90" s="131"/>
      <c r="X90" s="131"/>
      <c r="Y90" s="131"/>
      <c r="Z90" s="136"/>
      <c r="AA90" s="131"/>
      <c r="AB90" s="131"/>
      <c r="AC90" s="137"/>
      <c r="AD90" s="138">
        <f t="shared" si="12"/>
        <v>0</v>
      </c>
      <c r="AE90" s="138">
        <f t="shared" si="13"/>
        <v>0</v>
      </c>
      <c r="AF90" s="138" t="str">
        <f t="shared" si="14"/>
        <v>D</v>
      </c>
      <c r="AG90" s="139">
        <f t="shared" si="15"/>
        <v>3</v>
      </c>
      <c r="AH90" s="139">
        <v>1</v>
      </c>
      <c r="AI90" s="142"/>
    </row>
    <row r="91" spans="1:35" s="140" customFormat="1" ht="30" hidden="1" customHeight="1" x14ac:dyDescent="0.35">
      <c r="A91" s="150">
        <v>619</v>
      </c>
      <c r="B91" s="130" t="str">
        <f t="shared" si="8"/>
        <v>C.4</v>
      </c>
      <c r="C91" s="131">
        <f t="shared" si="9"/>
        <v>2</v>
      </c>
      <c r="D91" s="96"/>
      <c r="E91" s="132" t="str">
        <f t="shared" si="10"/>
        <v>Step 4</v>
      </c>
      <c r="F91" s="265" t="str">
        <f t="shared" si="11"/>
        <v>Are confidence levels placed on all assessments, with reference to defined confidence levels?</v>
      </c>
      <c r="G91" s="152"/>
      <c r="H91" s="152"/>
      <c r="I91" s="152"/>
      <c r="J91" s="152"/>
      <c r="K91" s="152"/>
      <c r="L91" s="152"/>
      <c r="M91" s="152"/>
      <c r="N91" s="134" t="str">
        <f>IFERROR(IF(VLOOKUP(A91,Weightings!A:Y,25,FALSE)=0,"",VLOOKUP(A91,Weightings!A:Y,25,FALSE)),"")</f>
        <v>x 3</v>
      </c>
      <c r="O91" s="134" t="str">
        <f>IFERROR(VLOOKUP(AH91,detail_maturity_score,3,FALSE)*VLOOKUP(A91,Weightings!A:Y,23,FALSE),"")</f>
        <v/>
      </c>
      <c r="P91" s="135"/>
      <c r="Q91" s="135"/>
      <c r="R91" s="131"/>
      <c r="S91" s="131"/>
      <c r="T91" s="131"/>
      <c r="U91" s="131"/>
      <c r="V91" s="131"/>
      <c r="W91" s="131"/>
      <c r="X91" s="131"/>
      <c r="Y91" s="131"/>
      <c r="Z91" s="136"/>
      <c r="AA91" s="131"/>
      <c r="AB91" s="131"/>
      <c r="AC91" s="137"/>
      <c r="AD91" s="138">
        <f t="shared" si="12"/>
        <v>0</v>
      </c>
      <c r="AE91" s="138">
        <f t="shared" si="13"/>
        <v>0</v>
      </c>
      <c r="AF91" s="138" t="str">
        <f t="shared" si="14"/>
        <v>D</v>
      </c>
      <c r="AG91" s="139">
        <f t="shared" si="15"/>
        <v>3</v>
      </c>
      <c r="AH91" s="139">
        <v>1</v>
      </c>
      <c r="AI91" s="142"/>
    </row>
    <row r="92" spans="1:35" s="140" customFormat="1" ht="30" hidden="1" customHeight="1" x14ac:dyDescent="0.35">
      <c r="A92" s="150">
        <v>620</v>
      </c>
      <c r="B92" s="130" t="str">
        <f t="shared" si="8"/>
        <v>C.4</v>
      </c>
      <c r="C92" s="131">
        <f t="shared" si="9"/>
        <v>2</v>
      </c>
      <c r="D92" s="96"/>
      <c r="E92" s="132" t="str">
        <f t="shared" si="10"/>
        <v>Step 4</v>
      </c>
      <c r="F92" s="268" t="str">
        <f t="shared" si="11"/>
        <v>Are multiple sources used when completing analysis?</v>
      </c>
      <c r="G92" s="152"/>
      <c r="H92" s="152"/>
      <c r="I92" s="154"/>
      <c r="J92" s="152"/>
      <c r="K92" s="152"/>
      <c r="L92" s="152"/>
      <c r="M92" s="152"/>
      <c r="N92" s="134" t="str">
        <f>IFERROR(IF(VLOOKUP(A92,Weightings!A:Y,25,FALSE)=0,"",VLOOKUP(A92,Weightings!A:Y,25,FALSE)),"")</f>
        <v>x 3</v>
      </c>
      <c r="O92" s="134" t="str">
        <f>IFERROR(VLOOKUP(AH92,detail_maturity_score,3,FALSE)*VLOOKUP(A92,Weightings!A:Y,23,FALSE),"")</f>
        <v/>
      </c>
      <c r="P92" s="135"/>
      <c r="Q92" s="135"/>
      <c r="R92" s="131"/>
      <c r="S92" s="131"/>
      <c r="T92" s="131"/>
      <c r="U92" s="131"/>
      <c r="V92" s="131"/>
      <c r="W92" s="131"/>
      <c r="X92" s="131"/>
      <c r="Y92" s="131"/>
      <c r="Z92" s="136"/>
      <c r="AA92" s="131"/>
      <c r="AB92" s="131"/>
      <c r="AC92" s="137"/>
      <c r="AD92" s="138">
        <f t="shared" si="12"/>
        <v>0</v>
      </c>
      <c r="AE92" s="138">
        <f t="shared" si="13"/>
        <v>0</v>
      </c>
      <c r="AF92" s="138" t="str">
        <f t="shared" si="14"/>
        <v>D</v>
      </c>
      <c r="AG92" s="139">
        <f t="shared" si="15"/>
        <v>3</v>
      </c>
      <c r="AH92" s="139">
        <v>1</v>
      </c>
      <c r="AI92" s="142"/>
    </row>
    <row r="93" spans="1:35" s="140" customFormat="1" ht="30" hidden="1" customHeight="1" x14ac:dyDescent="0.35">
      <c r="A93" s="150">
        <v>621</v>
      </c>
      <c r="B93" s="130" t="str">
        <f t="shared" si="8"/>
        <v>C.4</v>
      </c>
      <c r="C93" s="131">
        <f t="shared" si="9"/>
        <v>2</v>
      </c>
      <c r="D93" s="96"/>
      <c r="E93" s="132" t="str">
        <f t="shared" si="10"/>
        <v>Step 4</v>
      </c>
      <c r="F93" s="268" t="str">
        <f t="shared" si="11"/>
        <v>Are all salient assumptions made during analysis documented?</v>
      </c>
      <c r="G93" s="152"/>
      <c r="H93" s="152"/>
      <c r="I93" s="154"/>
      <c r="J93" s="152"/>
      <c r="K93" s="152"/>
      <c r="L93" s="152"/>
      <c r="M93" s="152"/>
      <c r="N93" s="134" t="str">
        <f>IFERROR(IF(VLOOKUP(A93,Weightings!A:Y,25,FALSE)=0,"",VLOOKUP(A93,Weightings!A:Y,25,FALSE)),"")</f>
        <v>x 3</v>
      </c>
      <c r="O93" s="134" t="str">
        <f>IFERROR(VLOOKUP(AH93,detail_maturity_score,3,FALSE)*VLOOKUP(A93,Weightings!A:Y,23,FALSE),"")</f>
        <v/>
      </c>
      <c r="P93" s="135"/>
      <c r="Q93" s="135"/>
      <c r="R93" s="131"/>
      <c r="S93" s="131"/>
      <c r="T93" s="131"/>
      <c r="U93" s="131"/>
      <c r="V93" s="131"/>
      <c r="W93" s="131"/>
      <c r="X93" s="131"/>
      <c r="Y93" s="131"/>
      <c r="Z93" s="136"/>
      <c r="AA93" s="131"/>
      <c r="AB93" s="131"/>
      <c r="AC93" s="137"/>
      <c r="AD93" s="138">
        <f t="shared" si="12"/>
        <v>0</v>
      </c>
      <c r="AE93" s="138">
        <f t="shared" si="13"/>
        <v>0</v>
      </c>
      <c r="AF93" s="138" t="str">
        <f t="shared" si="14"/>
        <v>D</v>
      </c>
      <c r="AG93" s="139">
        <f t="shared" si="15"/>
        <v>3</v>
      </c>
      <c r="AH93" s="139">
        <v>1</v>
      </c>
      <c r="AI93" s="142"/>
    </row>
    <row r="94" spans="1:35" s="140" customFormat="1" ht="30" hidden="1" customHeight="1" x14ac:dyDescent="0.35">
      <c r="A94" s="150">
        <v>622</v>
      </c>
      <c r="B94" s="130" t="str">
        <f t="shared" si="8"/>
        <v>C.4</v>
      </c>
      <c r="C94" s="131">
        <f t="shared" si="9"/>
        <v>2</v>
      </c>
      <c r="D94" s="96"/>
      <c r="E94" s="132" t="str">
        <f t="shared" si="10"/>
        <v>Step 4</v>
      </c>
      <c r="F94" s="266" t="str">
        <f t="shared" si="11"/>
        <v>Is historical analysis revisited to check to see if assessments were indeed correct?</v>
      </c>
      <c r="G94" s="152"/>
      <c r="H94" s="152"/>
      <c r="I94" s="154"/>
      <c r="J94" s="152"/>
      <c r="K94" s="152"/>
      <c r="L94" s="152"/>
      <c r="M94" s="152"/>
      <c r="N94" s="134" t="str">
        <f>IFERROR(IF(VLOOKUP(A94,Weightings!A:Y,25,FALSE)=0,"",VLOOKUP(A94,Weightings!A:Y,25,FALSE)),"")</f>
        <v>x 3</v>
      </c>
      <c r="O94" s="134" t="str">
        <f>IFERROR(VLOOKUP(AH94,detail_maturity_score,3,FALSE)*VLOOKUP(A94,Weightings!A:Y,23,FALSE),"")</f>
        <v/>
      </c>
      <c r="P94" s="135"/>
      <c r="Q94" s="135"/>
      <c r="R94" s="131"/>
      <c r="S94" s="131"/>
      <c r="T94" s="131"/>
      <c r="U94" s="131"/>
      <c r="V94" s="131"/>
      <c r="W94" s="131"/>
      <c r="X94" s="131"/>
      <c r="Y94" s="131"/>
      <c r="Z94" s="136"/>
      <c r="AA94" s="131"/>
      <c r="AB94" s="131"/>
      <c r="AC94" s="137"/>
      <c r="AD94" s="138">
        <f t="shared" si="12"/>
        <v>0</v>
      </c>
      <c r="AE94" s="138">
        <f t="shared" si="13"/>
        <v>0</v>
      </c>
      <c r="AF94" s="138" t="str">
        <f t="shared" si="14"/>
        <v>D</v>
      </c>
      <c r="AG94" s="139">
        <f t="shared" si="15"/>
        <v>3</v>
      </c>
      <c r="AH94" s="139">
        <v>1</v>
      </c>
      <c r="AI94" s="142"/>
    </row>
    <row r="95" spans="1:35" s="140" customFormat="1" ht="30" customHeight="1" x14ac:dyDescent="0.35">
      <c r="A95" s="150">
        <v>623</v>
      </c>
      <c r="B95" s="130" t="str">
        <f t="shared" si="8"/>
        <v>C.5</v>
      </c>
      <c r="C95" s="131">
        <f t="shared" si="9"/>
        <v>2</v>
      </c>
      <c r="D95" s="96"/>
      <c r="E95" s="155" t="str">
        <f t="shared" si="10"/>
        <v>Step 5</v>
      </c>
      <c r="F95" s="156" t="str">
        <f t="shared" si="11"/>
        <v xml:space="preserve">Dissemination </v>
      </c>
      <c r="G95" s="224"/>
      <c r="H95" s="224"/>
      <c r="I95" s="224"/>
      <c r="J95" s="224"/>
      <c r="K95" s="224"/>
      <c r="L95" s="224"/>
      <c r="M95" s="224"/>
      <c r="N95" s="225" t="str">
        <f>IFERROR(IF(VLOOKUP(A95,Weightings!A:Y,25,FALSE)=0,"",VLOOKUP(A95,Weightings!A:Y,25,FALSE)),"")</f>
        <v/>
      </c>
      <c r="O95" s="225" t="str">
        <f>IFERROR(VLOOKUP(AH95,detail_maturity_score,3,FALSE)*VLOOKUP(A95,Weightings!A:Y,23,FALSE),"")</f>
        <v/>
      </c>
      <c r="P95" s="225"/>
      <c r="Q95" s="225"/>
      <c r="R95" s="225"/>
      <c r="S95" s="225"/>
      <c r="T95" s="225"/>
      <c r="U95" s="225"/>
      <c r="V95" s="225"/>
      <c r="W95" s="225"/>
      <c r="X95" s="225"/>
      <c r="Y95" s="225"/>
      <c r="Z95" s="225"/>
      <c r="AA95" s="225"/>
      <c r="AB95" s="225"/>
      <c r="AC95" s="137"/>
      <c r="AD95" s="138">
        <f t="shared" si="12"/>
        <v>0</v>
      </c>
      <c r="AE95" s="138">
        <f t="shared" si="13"/>
        <v>0</v>
      </c>
      <c r="AF95" s="138" t="str">
        <f t="shared" si="14"/>
        <v>D</v>
      </c>
      <c r="AG95" s="139">
        <f t="shared" si="15"/>
        <v>3</v>
      </c>
      <c r="AH95" s="139">
        <v>1</v>
      </c>
      <c r="AI95" s="142">
        <v>3</v>
      </c>
    </row>
    <row r="96" spans="1:35" s="140" customFormat="1" ht="75" customHeight="1" x14ac:dyDescent="0.35">
      <c r="A96" s="150">
        <v>624</v>
      </c>
      <c r="B96" s="130" t="str">
        <f t="shared" si="8"/>
        <v/>
      </c>
      <c r="C96" s="131">
        <f t="shared" si="9"/>
        <v>3</v>
      </c>
      <c r="D96" s="96"/>
      <c r="E96" s="132" t="str">
        <f t="shared" si="10"/>
        <v/>
      </c>
      <c r="F96" s="264" t="str">
        <f t="shared" si="11"/>
        <v>Intelligence reporting should be bespoke to the requirements. They can range from intelligence Reports (Int Reps), to Intelligence Summaries (Int Sums), Threat Alerts (Sig Acts) to Threat Assessments. Reporting should be in a consistent format, considering consistent terminology and always provide a clear assessment (with “so what” / implication commentary). The report should appeal to readers providing tailored content for different roles and / or different levels of seniority and remain clear and concise. Reporting should be accessible to the end-user, making use of appropriate visualisation techniques, and provided in a format consistent with the requirements of the intelligence customer.</v>
      </c>
      <c r="G96" s="152"/>
      <c r="H96" s="152"/>
      <c r="I96" s="154"/>
      <c r="J96" s="152"/>
      <c r="K96" s="152"/>
      <c r="L96" s="152"/>
      <c r="M96" s="152"/>
      <c r="N96" s="134" t="str">
        <f>IFERROR(IF(VLOOKUP(A96,Weightings!A:Y,25,FALSE)=0,"",VLOOKUP(A96,Weightings!A:Y,25,FALSE)),"")</f>
        <v/>
      </c>
      <c r="O96" s="134" t="str">
        <f>IFERROR(VLOOKUP(AH96,detail_maturity_score,3,FALSE)*VLOOKUP(A96,Weightings!A:Y,23,FALSE),"")</f>
        <v/>
      </c>
      <c r="P96" s="135"/>
      <c r="Q96" s="135"/>
      <c r="R96" s="131"/>
      <c r="S96" s="131"/>
      <c r="T96" s="131"/>
      <c r="U96" s="131"/>
      <c r="V96" s="131"/>
      <c r="W96" s="131"/>
      <c r="X96" s="131"/>
      <c r="Y96" s="131"/>
      <c r="Z96" s="136"/>
      <c r="AA96" s="131"/>
      <c r="AB96" s="131"/>
      <c r="AC96" s="137"/>
      <c r="AD96" s="138">
        <f t="shared" si="12"/>
        <v>0</v>
      </c>
      <c r="AE96" s="138">
        <f t="shared" si="13"/>
        <v>0</v>
      </c>
      <c r="AF96" s="138" t="str">
        <f t="shared" si="14"/>
        <v>D</v>
      </c>
      <c r="AG96" s="139">
        <f t="shared" si="15"/>
        <v>3</v>
      </c>
      <c r="AH96" s="139">
        <v>1</v>
      </c>
      <c r="AI96" s="142"/>
    </row>
    <row r="97" spans="1:35" s="140" customFormat="1" ht="30" customHeight="1" x14ac:dyDescent="0.35">
      <c r="A97" s="150">
        <v>625</v>
      </c>
      <c r="B97" s="130" t="str">
        <f t="shared" si="8"/>
        <v>C.5.01</v>
      </c>
      <c r="C97" s="131">
        <f t="shared" si="9"/>
        <v>5</v>
      </c>
      <c r="D97" s="96"/>
      <c r="E97" s="132" t="str">
        <f t="shared" si="10"/>
        <v>C.5.01</v>
      </c>
      <c r="F97" s="266" t="str">
        <f t="shared" si="11"/>
        <v xml:space="preserve">Does the Intelligence function produce a range of products such as, Intelligence Reports, Intelligence Summaries, Threat Alerts, Thematic Papers, Attack Scenarios, Threat Assessments etc? </v>
      </c>
      <c r="G97" s="152"/>
      <c r="H97" s="152"/>
      <c r="I97" s="154"/>
      <c r="J97" s="152"/>
      <c r="K97" s="152"/>
      <c r="L97" s="152"/>
      <c r="M97" s="152"/>
      <c r="N97" s="134" t="str">
        <f>IFERROR(IF(VLOOKUP(A97,Weightings!A:Y,25,FALSE)=0,"",VLOOKUP(A97,Weightings!A:Y,25,FALSE)),"")</f>
        <v>x 1</v>
      </c>
      <c r="O97" s="134" t="str">
        <f>IFERROR(VLOOKUP(AH97,detail_maturity_score,3,FALSE)*VLOOKUP(A97,Weightings!A:Y,23,FALSE),"")</f>
        <v/>
      </c>
      <c r="P97" s="135"/>
      <c r="Q97" s="135"/>
      <c r="R97" s="131"/>
      <c r="S97" s="131"/>
      <c r="T97" s="131"/>
      <c r="U97" s="131"/>
      <c r="V97" s="131"/>
      <c r="W97" s="131"/>
      <c r="X97" s="131"/>
      <c r="Y97" s="131"/>
      <c r="Z97" s="136"/>
      <c r="AA97" s="131"/>
      <c r="AB97" s="131"/>
      <c r="AC97" s="137"/>
      <c r="AD97" s="138">
        <f t="shared" si="12"/>
        <v>0</v>
      </c>
      <c r="AE97" s="138">
        <f t="shared" si="13"/>
        <v>0</v>
      </c>
      <c r="AF97" s="138" t="str">
        <f t="shared" si="14"/>
        <v>D</v>
      </c>
      <c r="AG97" s="139">
        <f t="shared" si="15"/>
        <v>3</v>
      </c>
      <c r="AH97" s="139">
        <v>1</v>
      </c>
      <c r="AI97" s="142"/>
    </row>
    <row r="98" spans="1:35" s="140" customFormat="1" ht="30" customHeight="1" x14ac:dyDescent="0.35">
      <c r="A98" s="150">
        <v>626</v>
      </c>
      <c r="B98" s="130" t="str">
        <f t="shared" si="8"/>
        <v>C.5.02</v>
      </c>
      <c r="C98" s="131">
        <f t="shared" si="9"/>
        <v>5</v>
      </c>
      <c r="D98" s="96"/>
      <c r="E98" s="132" t="str">
        <f t="shared" si="10"/>
        <v>C.5.02</v>
      </c>
      <c r="F98" s="266" t="str">
        <f t="shared" si="11"/>
        <v xml:space="preserve">Does each product have clear document classification, storage and handling guidelines (such as TLP) as well as document originator (creator) details? </v>
      </c>
      <c r="G98" s="152"/>
      <c r="H98" s="152"/>
      <c r="I98" s="152"/>
      <c r="J98" s="152"/>
      <c r="K98" s="152"/>
      <c r="L98" s="152"/>
      <c r="M98" s="152"/>
      <c r="N98" s="134" t="str">
        <f>IFERROR(IF(VLOOKUP(A98,Weightings!A:Y,25,FALSE)=0,"",VLOOKUP(A98,Weightings!A:Y,25,FALSE)),"")</f>
        <v>x 1</v>
      </c>
      <c r="O98" s="134" t="str">
        <f>IFERROR(VLOOKUP(AH98,detail_maturity_score,3,FALSE)*VLOOKUP(A98,Weightings!A:Y,23,FALSE),"")</f>
        <v/>
      </c>
      <c r="P98" s="135"/>
      <c r="Q98" s="135"/>
      <c r="R98" s="131"/>
      <c r="S98" s="131"/>
      <c r="T98" s="131"/>
      <c r="U98" s="131"/>
      <c r="V98" s="131"/>
      <c r="W98" s="131"/>
      <c r="X98" s="131"/>
      <c r="Y98" s="131"/>
      <c r="Z98" s="136"/>
      <c r="AA98" s="131"/>
      <c r="AB98" s="131"/>
      <c r="AC98" s="137"/>
      <c r="AD98" s="138">
        <f t="shared" si="12"/>
        <v>0</v>
      </c>
      <c r="AE98" s="138">
        <f t="shared" si="13"/>
        <v>0</v>
      </c>
      <c r="AF98" s="138" t="str">
        <f t="shared" si="14"/>
        <v>D</v>
      </c>
      <c r="AG98" s="139">
        <f t="shared" si="15"/>
        <v>3</v>
      </c>
      <c r="AH98" s="139">
        <v>1</v>
      </c>
      <c r="AI98" s="142"/>
    </row>
    <row r="99" spans="1:35" s="140" customFormat="1" ht="30" customHeight="1" x14ac:dyDescent="0.35">
      <c r="A99" s="150">
        <v>627</v>
      </c>
      <c r="B99" s="130" t="str">
        <f t="shared" si="8"/>
        <v>C.5.03</v>
      </c>
      <c r="C99" s="131">
        <f t="shared" si="9"/>
        <v>5</v>
      </c>
      <c r="D99" s="96"/>
      <c r="E99" s="132" t="str">
        <f t="shared" si="10"/>
        <v>C.5.03</v>
      </c>
      <c r="F99" s="266" t="str">
        <f t="shared" si="11"/>
        <v xml:space="preserve">Do products have a range of methods for displaying findings, such as diagrams, illustrations, charts, tables and text? </v>
      </c>
      <c r="G99" s="152"/>
      <c r="H99" s="152"/>
      <c r="I99" s="154"/>
      <c r="J99" s="152"/>
      <c r="K99" s="152"/>
      <c r="L99" s="152"/>
      <c r="M99" s="152"/>
      <c r="N99" s="134" t="str">
        <f>IFERROR(IF(VLOOKUP(A99,Weightings!A:Y,25,FALSE)=0,"",VLOOKUP(A99,Weightings!A:Y,25,FALSE)),"")</f>
        <v>x 1</v>
      </c>
      <c r="O99" s="134" t="str">
        <f>IFERROR(VLOOKUP(AH99,detail_maturity_score,3,FALSE)*VLOOKUP(A99,Weightings!A:Y,23,FALSE),"")</f>
        <v/>
      </c>
      <c r="P99" s="135"/>
      <c r="Q99" s="135"/>
      <c r="R99" s="131"/>
      <c r="S99" s="131"/>
      <c r="T99" s="131"/>
      <c r="U99" s="131"/>
      <c r="V99" s="131"/>
      <c r="W99" s="131"/>
      <c r="X99" s="131"/>
      <c r="Y99" s="131"/>
      <c r="Z99" s="136"/>
      <c r="AA99" s="131"/>
      <c r="AB99" s="131"/>
      <c r="AC99" s="137"/>
      <c r="AD99" s="138">
        <f t="shared" si="12"/>
        <v>0</v>
      </c>
      <c r="AE99" s="138">
        <f t="shared" si="13"/>
        <v>0</v>
      </c>
      <c r="AF99" s="138" t="str">
        <f t="shared" si="14"/>
        <v>D</v>
      </c>
      <c r="AG99" s="139">
        <f t="shared" si="15"/>
        <v>3</v>
      </c>
      <c r="AH99" s="139">
        <v>1</v>
      </c>
      <c r="AI99" s="142"/>
    </row>
    <row r="100" spans="1:35" s="140" customFormat="1" ht="30" customHeight="1" x14ac:dyDescent="0.35">
      <c r="A100" s="150">
        <v>628</v>
      </c>
      <c r="B100" s="130" t="str">
        <f t="shared" si="8"/>
        <v>C.5.04</v>
      </c>
      <c r="C100" s="131">
        <f t="shared" si="9"/>
        <v>5</v>
      </c>
      <c r="D100" s="96"/>
      <c r="E100" s="132" t="str">
        <f t="shared" si="10"/>
        <v>C.5.04</v>
      </c>
      <c r="F100" s="266" t="str">
        <f t="shared" si="11"/>
        <v>Are Intelligence products bespoke to the audience (or intelligence customer) in terms of presentation method, language, length and depth, format etc?</v>
      </c>
      <c r="G100" s="152"/>
      <c r="H100" s="152"/>
      <c r="I100" s="152"/>
      <c r="J100" s="152"/>
      <c r="K100" s="152"/>
      <c r="L100" s="152"/>
      <c r="M100" s="152"/>
      <c r="N100" s="134" t="str">
        <f>IFERROR(IF(VLOOKUP(A100,Weightings!A:Y,25,FALSE)=0,"",VLOOKUP(A100,Weightings!A:Y,25,FALSE)),"")</f>
        <v>x 1</v>
      </c>
      <c r="O100" s="134" t="str">
        <f>IFERROR(VLOOKUP(AH100,detail_maturity_score,3,FALSE)*VLOOKUP(A100,Weightings!A:Y,23,FALSE),"")</f>
        <v/>
      </c>
      <c r="P100" s="135"/>
      <c r="Q100" s="135"/>
      <c r="R100" s="131"/>
      <c r="S100" s="131"/>
      <c r="T100" s="131"/>
      <c r="U100" s="131"/>
      <c r="V100" s="131"/>
      <c r="W100" s="131"/>
      <c r="X100" s="131"/>
      <c r="Y100" s="131"/>
      <c r="Z100" s="136"/>
      <c r="AA100" s="131"/>
      <c r="AB100" s="131"/>
      <c r="AC100" s="137"/>
      <c r="AD100" s="138">
        <f t="shared" si="12"/>
        <v>0</v>
      </c>
      <c r="AE100" s="138">
        <f t="shared" si="13"/>
        <v>0</v>
      </c>
      <c r="AF100" s="138" t="str">
        <f t="shared" si="14"/>
        <v>D</v>
      </c>
      <c r="AG100" s="139">
        <f t="shared" si="15"/>
        <v>3</v>
      </c>
      <c r="AH100" s="139">
        <v>1</v>
      </c>
      <c r="AI100" s="142"/>
    </row>
    <row r="101" spans="1:35" s="140" customFormat="1" ht="30" customHeight="1" x14ac:dyDescent="0.35">
      <c r="A101" s="150">
        <v>629</v>
      </c>
      <c r="B101" s="130" t="str">
        <f t="shared" si="8"/>
        <v>C.5.05</v>
      </c>
      <c r="C101" s="131">
        <f t="shared" si="9"/>
        <v>5</v>
      </c>
      <c r="D101" s="96"/>
      <c r="E101" s="132" t="str">
        <f t="shared" si="10"/>
        <v>C.5.05</v>
      </c>
      <c r="F101" s="266" t="str">
        <f t="shared" si="11"/>
        <v xml:space="preserve">Does the function apply the principle of 'need to know' as well as 'need to share' and look to disseminate as wide as appropriate including with external partners and communities? </v>
      </c>
      <c r="G101" s="152"/>
      <c r="H101" s="152"/>
      <c r="I101" s="154"/>
      <c r="J101" s="152"/>
      <c r="K101" s="152"/>
      <c r="L101" s="152"/>
      <c r="M101" s="152"/>
      <c r="N101" s="134" t="str">
        <f>IFERROR(IF(VLOOKUP(A101,Weightings!A:Y,25,FALSE)=0,"",VLOOKUP(A101,Weightings!A:Y,25,FALSE)),"")</f>
        <v>x 1</v>
      </c>
      <c r="O101" s="134" t="str">
        <f>IFERROR(VLOOKUP(AH101,detail_maturity_score,3,FALSE)*VLOOKUP(A101,Weightings!A:Y,23,FALSE),"")</f>
        <v/>
      </c>
      <c r="P101" s="135"/>
      <c r="Q101" s="135"/>
      <c r="R101" s="131"/>
      <c r="S101" s="131"/>
      <c r="T101" s="131"/>
      <c r="U101" s="131"/>
      <c r="V101" s="131"/>
      <c r="W101" s="131"/>
      <c r="X101" s="131"/>
      <c r="Y101" s="131"/>
      <c r="Z101" s="136"/>
      <c r="AA101" s="131"/>
      <c r="AB101" s="131"/>
      <c r="AC101" s="137"/>
      <c r="AD101" s="138">
        <f t="shared" si="12"/>
        <v>0</v>
      </c>
      <c r="AE101" s="138">
        <f t="shared" si="13"/>
        <v>0</v>
      </c>
      <c r="AF101" s="138" t="str">
        <f t="shared" si="14"/>
        <v>D</v>
      </c>
      <c r="AG101" s="139">
        <f t="shared" si="15"/>
        <v>3</v>
      </c>
      <c r="AH101" s="139">
        <v>1</v>
      </c>
      <c r="AI101" s="142"/>
    </row>
    <row r="102" spans="1:35" s="140" customFormat="1" ht="30" hidden="1" customHeight="1" x14ac:dyDescent="0.35">
      <c r="A102" s="150">
        <v>630</v>
      </c>
      <c r="B102" s="130" t="str">
        <f t="shared" si="8"/>
        <v>C.5</v>
      </c>
      <c r="C102" s="131">
        <f t="shared" si="9"/>
        <v>2</v>
      </c>
      <c r="D102" s="96"/>
      <c r="E102" s="132" t="str">
        <f t="shared" si="10"/>
        <v>Step 5</v>
      </c>
      <c r="F102" s="268" t="str">
        <f t="shared" si="11"/>
        <v>Does the function produce Threat Assessments?</v>
      </c>
      <c r="G102" s="152"/>
      <c r="H102" s="152"/>
      <c r="I102" s="154"/>
      <c r="J102" s="152"/>
      <c r="K102" s="152"/>
      <c r="L102" s="152"/>
      <c r="M102" s="152"/>
      <c r="N102" s="134" t="str">
        <f>IFERROR(IF(VLOOKUP(A102,Weightings!A:Y,25,FALSE)=0,"",VLOOKUP(A102,Weightings!A:Y,25,FALSE)),"")</f>
        <v>x 3</v>
      </c>
      <c r="O102" s="134" t="str">
        <f>IFERROR(VLOOKUP(AH102,detail_maturity_score,3,FALSE)*VLOOKUP(A102,Weightings!A:Y,23,FALSE),"")</f>
        <v/>
      </c>
      <c r="P102" s="135"/>
      <c r="Q102" s="135"/>
      <c r="R102" s="131"/>
      <c r="S102" s="131"/>
      <c r="T102" s="131"/>
      <c r="U102" s="131"/>
      <c r="V102" s="131"/>
      <c r="W102" s="131"/>
      <c r="X102" s="131"/>
      <c r="Y102" s="131"/>
      <c r="Z102" s="136"/>
      <c r="AA102" s="131"/>
      <c r="AB102" s="131"/>
      <c r="AC102" s="137"/>
      <c r="AD102" s="138">
        <f t="shared" si="12"/>
        <v>0</v>
      </c>
      <c r="AE102" s="138">
        <f t="shared" si="13"/>
        <v>0</v>
      </c>
      <c r="AF102" s="138" t="str">
        <f t="shared" si="14"/>
        <v>D</v>
      </c>
      <c r="AG102" s="139">
        <f t="shared" si="15"/>
        <v>3</v>
      </c>
      <c r="AH102" s="139">
        <v>1</v>
      </c>
      <c r="AI102" s="142"/>
    </row>
    <row r="103" spans="1:35" s="140" customFormat="1" ht="30" hidden="1" customHeight="1" x14ac:dyDescent="0.35">
      <c r="A103" s="150">
        <v>631</v>
      </c>
      <c r="B103" s="130" t="str">
        <f t="shared" si="8"/>
        <v>C.5</v>
      </c>
      <c r="C103" s="131">
        <f t="shared" si="9"/>
        <v>2</v>
      </c>
      <c r="D103" s="96"/>
      <c r="E103" s="132" t="str">
        <f t="shared" si="10"/>
        <v>Step 5</v>
      </c>
      <c r="F103" s="268" t="str">
        <f t="shared" si="11"/>
        <v>Does the Function produce an Intelligence Preparation of the Cyber Environment/battlespace?</v>
      </c>
      <c r="G103" s="152"/>
      <c r="H103" s="152"/>
      <c r="I103" s="154"/>
      <c r="J103" s="152"/>
      <c r="K103" s="152"/>
      <c r="L103" s="152"/>
      <c r="M103" s="152"/>
      <c r="N103" s="134" t="str">
        <f>IFERROR(IF(VLOOKUP(A103,Weightings!A:Y,25,FALSE)=0,"",VLOOKUP(A103,Weightings!A:Y,25,FALSE)),"")</f>
        <v>x 3</v>
      </c>
      <c r="O103" s="134" t="str">
        <f>IFERROR(VLOOKUP(AH103,detail_maturity_score,3,FALSE)*VLOOKUP(A103,Weightings!A:Y,23,FALSE),"")</f>
        <v/>
      </c>
      <c r="P103" s="135"/>
      <c r="Q103" s="135"/>
      <c r="R103" s="131"/>
      <c r="S103" s="131"/>
      <c r="T103" s="131"/>
      <c r="U103" s="131"/>
      <c r="V103" s="131"/>
      <c r="W103" s="131"/>
      <c r="X103" s="131"/>
      <c r="Y103" s="131"/>
      <c r="Z103" s="136"/>
      <c r="AA103" s="131"/>
      <c r="AB103" s="131"/>
      <c r="AC103" s="137"/>
      <c r="AD103" s="138">
        <f t="shared" si="12"/>
        <v>0</v>
      </c>
      <c r="AE103" s="138">
        <f t="shared" si="13"/>
        <v>0</v>
      </c>
      <c r="AF103" s="138" t="str">
        <f t="shared" si="14"/>
        <v>D</v>
      </c>
      <c r="AG103" s="139">
        <f t="shared" si="15"/>
        <v>3</v>
      </c>
      <c r="AH103" s="139">
        <v>1</v>
      </c>
      <c r="AI103" s="142"/>
    </row>
    <row r="104" spans="1:35" s="140" customFormat="1" ht="30" hidden="1" customHeight="1" x14ac:dyDescent="0.35">
      <c r="A104" s="150">
        <v>632</v>
      </c>
      <c r="B104" s="130" t="str">
        <f t="shared" si="8"/>
        <v>C.5</v>
      </c>
      <c r="C104" s="131">
        <f t="shared" si="9"/>
        <v>2</v>
      </c>
      <c r="D104" s="96"/>
      <c r="E104" s="132" t="str">
        <f t="shared" si="10"/>
        <v>Step 5</v>
      </c>
      <c r="F104" s="265" t="str">
        <f t="shared" si="11"/>
        <v>Does the function produce Thematic reporting?</v>
      </c>
      <c r="G104" s="152"/>
      <c r="H104" s="152"/>
      <c r="I104" s="154"/>
      <c r="J104" s="152"/>
      <c r="K104" s="152"/>
      <c r="L104" s="152"/>
      <c r="M104" s="152"/>
      <c r="N104" s="134" t="str">
        <f>IFERROR(IF(VLOOKUP(A104,Weightings!A:Y,25,FALSE)=0,"",VLOOKUP(A104,Weightings!A:Y,25,FALSE)),"")</f>
        <v>x 3</v>
      </c>
      <c r="O104" s="134" t="str">
        <f>IFERROR(VLOOKUP(AH104,detail_maturity_score,3,FALSE)*VLOOKUP(A104,Weightings!A:Y,23,FALSE),"")</f>
        <v/>
      </c>
      <c r="P104" s="135"/>
      <c r="Q104" s="135"/>
      <c r="R104" s="131"/>
      <c r="S104" s="131"/>
      <c r="T104" s="131"/>
      <c r="U104" s="131"/>
      <c r="V104" s="131"/>
      <c r="W104" s="131"/>
      <c r="X104" s="131"/>
      <c r="Y104" s="131"/>
      <c r="Z104" s="136"/>
      <c r="AA104" s="131"/>
      <c r="AB104" s="131"/>
      <c r="AC104" s="137"/>
      <c r="AD104" s="138">
        <f t="shared" si="12"/>
        <v>0</v>
      </c>
      <c r="AE104" s="138">
        <f t="shared" si="13"/>
        <v>0</v>
      </c>
      <c r="AF104" s="138" t="str">
        <f t="shared" si="14"/>
        <v>D</v>
      </c>
      <c r="AG104" s="139">
        <f t="shared" si="15"/>
        <v>3</v>
      </c>
      <c r="AH104" s="139">
        <v>1</v>
      </c>
      <c r="AI104" s="142"/>
    </row>
    <row r="105" spans="1:35" s="140" customFormat="1" ht="30" hidden="1" customHeight="1" x14ac:dyDescent="0.35">
      <c r="A105" s="150">
        <v>633</v>
      </c>
      <c r="B105" s="130" t="str">
        <f t="shared" si="8"/>
        <v>C.5</v>
      </c>
      <c r="C105" s="131">
        <f t="shared" si="9"/>
        <v>2</v>
      </c>
      <c r="D105" s="96"/>
      <c r="E105" s="132" t="str">
        <f t="shared" si="10"/>
        <v>Step 5</v>
      </c>
      <c r="F105" s="265" t="str">
        <f t="shared" si="11"/>
        <v>Does the function produce targeting packs and attack scenarios for assurance testing? (I.e. Red Teaming)</v>
      </c>
      <c r="G105" s="152"/>
      <c r="H105" s="152"/>
      <c r="I105" s="154"/>
      <c r="J105" s="152"/>
      <c r="K105" s="152"/>
      <c r="L105" s="152"/>
      <c r="M105" s="152"/>
      <c r="N105" s="134" t="str">
        <f>IFERROR(IF(VLOOKUP(A105,Weightings!A:Y,25,FALSE)=0,"",VLOOKUP(A105,Weightings!A:Y,25,FALSE)),"")</f>
        <v>x 3</v>
      </c>
      <c r="O105" s="134" t="str">
        <f>IFERROR(VLOOKUP(AH105,detail_maturity_score,3,FALSE)*VLOOKUP(A105,Weightings!A:Y,23,FALSE),"")</f>
        <v/>
      </c>
      <c r="P105" s="135"/>
      <c r="Q105" s="135"/>
      <c r="R105" s="131"/>
      <c r="S105" s="131"/>
      <c r="T105" s="131"/>
      <c r="U105" s="131"/>
      <c r="V105" s="131"/>
      <c r="W105" s="131"/>
      <c r="X105" s="131"/>
      <c r="Y105" s="131"/>
      <c r="Z105" s="136"/>
      <c r="AA105" s="131"/>
      <c r="AB105" s="131"/>
      <c r="AC105" s="137"/>
      <c r="AD105" s="138">
        <f t="shared" si="12"/>
        <v>0</v>
      </c>
      <c r="AE105" s="138">
        <f t="shared" si="13"/>
        <v>0</v>
      </c>
      <c r="AF105" s="138" t="str">
        <f t="shared" si="14"/>
        <v>D</v>
      </c>
      <c r="AG105" s="139">
        <f t="shared" si="15"/>
        <v>3</v>
      </c>
      <c r="AH105" s="139">
        <v>1</v>
      </c>
      <c r="AI105" s="142"/>
    </row>
    <row r="106" spans="1:35" s="140" customFormat="1" ht="30" hidden="1" customHeight="1" x14ac:dyDescent="0.35">
      <c r="A106" s="150">
        <v>634</v>
      </c>
      <c r="B106" s="130" t="str">
        <f t="shared" si="8"/>
        <v>C.5</v>
      </c>
      <c r="C106" s="131">
        <f t="shared" si="9"/>
        <v>2</v>
      </c>
      <c r="D106" s="96"/>
      <c r="E106" s="132" t="str">
        <f t="shared" si="10"/>
        <v>Step 5</v>
      </c>
      <c r="F106" s="265" t="str">
        <f>VLOOKUP(A106,contentrefmockup,7,FALSE)</f>
        <v>Does the function produce its own 'Indicators of Compromise' (IOCs)?</v>
      </c>
      <c r="G106" s="152"/>
      <c r="H106" s="152"/>
      <c r="I106" s="154"/>
      <c r="J106" s="152"/>
      <c r="K106" s="152"/>
      <c r="L106" s="152"/>
      <c r="M106" s="152"/>
      <c r="N106" s="134" t="str">
        <f>IFERROR(IF(VLOOKUP(A106,Weightings!A:Y,25,FALSE)=0,"",VLOOKUP(A106,Weightings!A:Y,25,FALSE)),"")</f>
        <v>x 3</v>
      </c>
      <c r="O106" s="134" t="str">
        <f>IFERROR(VLOOKUP(AH106,detail_maturity_score,3,FALSE)*VLOOKUP(A106,Weightings!A:Y,23,FALSE),"")</f>
        <v/>
      </c>
      <c r="P106" s="135"/>
      <c r="Q106" s="135"/>
      <c r="R106" s="131"/>
      <c r="S106" s="131"/>
      <c r="T106" s="131"/>
      <c r="U106" s="131"/>
      <c r="V106" s="131"/>
      <c r="W106" s="131"/>
      <c r="X106" s="131"/>
      <c r="Y106" s="131"/>
      <c r="Z106" s="136"/>
      <c r="AA106" s="131"/>
      <c r="AB106" s="131"/>
      <c r="AC106" s="137"/>
      <c r="AD106" s="138">
        <f t="shared" si="12"/>
        <v>0</v>
      </c>
      <c r="AE106" s="138">
        <f t="shared" si="13"/>
        <v>0</v>
      </c>
      <c r="AF106" s="138" t="str">
        <f t="shared" si="14"/>
        <v>D</v>
      </c>
      <c r="AG106" s="139">
        <f t="shared" si="15"/>
        <v>3</v>
      </c>
      <c r="AH106" s="139">
        <v>1</v>
      </c>
      <c r="AI106" s="142"/>
    </row>
    <row r="107" spans="1:35" s="140" customFormat="1" ht="30" hidden="1" customHeight="1" x14ac:dyDescent="0.35">
      <c r="A107" s="150">
        <v>635</v>
      </c>
      <c r="B107" s="130" t="str">
        <f t="shared" si="8"/>
        <v>C.5</v>
      </c>
      <c r="C107" s="131">
        <f t="shared" si="9"/>
        <v>2</v>
      </c>
      <c r="D107" s="96"/>
      <c r="E107" s="132" t="str">
        <f t="shared" si="10"/>
        <v>Step 5</v>
      </c>
      <c r="F107" s="268" t="str">
        <f t="shared" si="11"/>
        <v>Is the dissemination appropriately broad (from SOC and MISP to boards and Advisors)?</v>
      </c>
      <c r="G107" s="152"/>
      <c r="H107" s="152"/>
      <c r="I107" s="154"/>
      <c r="J107" s="152"/>
      <c r="K107" s="152"/>
      <c r="L107" s="152"/>
      <c r="M107" s="152"/>
      <c r="N107" s="134" t="str">
        <f>IFERROR(IF(VLOOKUP(A107,Weightings!A:Y,25,FALSE)=0,"",VLOOKUP(A107,Weightings!A:Y,25,FALSE)),"")</f>
        <v>x 3</v>
      </c>
      <c r="O107" s="134" t="str">
        <f>IFERROR(VLOOKUP(AH107,detail_maturity_score,3,FALSE)*VLOOKUP(A107,Weightings!A:Y,23,FALSE),"")</f>
        <v/>
      </c>
      <c r="P107" s="135"/>
      <c r="Q107" s="135"/>
      <c r="R107" s="131"/>
      <c r="S107" s="131"/>
      <c r="T107" s="131"/>
      <c r="U107" s="131"/>
      <c r="V107" s="131"/>
      <c r="W107" s="131"/>
      <c r="X107" s="131"/>
      <c r="Y107" s="131"/>
      <c r="Z107" s="136"/>
      <c r="AA107" s="131"/>
      <c r="AB107" s="131"/>
      <c r="AC107" s="137"/>
      <c r="AD107" s="138">
        <f t="shared" si="12"/>
        <v>0</v>
      </c>
      <c r="AE107" s="138">
        <f t="shared" si="13"/>
        <v>0</v>
      </c>
      <c r="AF107" s="138" t="str">
        <f t="shared" si="14"/>
        <v>D</v>
      </c>
      <c r="AG107" s="139">
        <f t="shared" si="15"/>
        <v>3</v>
      </c>
      <c r="AH107" s="139">
        <v>1</v>
      </c>
      <c r="AI107" s="142"/>
    </row>
    <row r="108" spans="1:35" s="140" customFormat="1" ht="30" hidden="1" customHeight="1" x14ac:dyDescent="0.35">
      <c r="A108" s="150">
        <v>636</v>
      </c>
      <c r="B108" s="130" t="str">
        <f t="shared" si="8"/>
        <v>C.5</v>
      </c>
      <c r="C108" s="131">
        <f t="shared" si="9"/>
        <v>2</v>
      </c>
      <c r="D108" s="96"/>
      <c r="E108" s="132" t="str">
        <f t="shared" si="10"/>
        <v>Step 5</v>
      </c>
      <c r="F108" s="267" t="str">
        <f t="shared" si="11"/>
        <v>For each intelligence product created:</v>
      </c>
      <c r="G108" s="152"/>
      <c r="H108" s="152"/>
      <c r="I108" s="154"/>
      <c r="J108" s="152"/>
      <c r="K108" s="152"/>
      <c r="L108" s="152"/>
      <c r="M108" s="152"/>
      <c r="N108" s="134" t="str">
        <f>IFERROR(IF(VLOOKUP(A108,Weightings!A:Y,25,FALSE)=0,"",VLOOKUP(A108,Weightings!A:Y,25,FALSE)),"")</f>
        <v/>
      </c>
      <c r="O108" s="134" t="str">
        <f>IFERROR(VLOOKUP(AH108,detail_maturity_score,3,FALSE)*VLOOKUP(A108,Weightings!A:Y,23,FALSE),"")</f>
        <v/>
      </c>
      <c r="P108" s="135"/>
      <c r="Q108" s="135"/>
      <c r="R108" s="131"/>
      <c r="S108" s="131"/>
      <c r="T108" s="131"/>
      <c r="U108" s="131"/>
      <c r="V108" s="131"/>
      <c r="W108" s="131"/>
      <c r="X108" s="131"/>
      <c r="Y108" s="131"/>
      <c r="Z108" s="136"/>
      <c r="AA108" s="131"/>
      <c r="AB108" s="131"/>
      <c r="AC108" s="137"/>
      <c r="AD108" s="138">
        <f t="shared" si="12"/>
        <v>0</v>
      </c>
      <c r="AE108" s="138">
        <f t="shared" si="13"/>
        <v>0</v>
      </c>
      <c r="AF108" s="138" t="str">
        <f t="shared" si="14"/>
        <v>D</v>
      </c>
      <c r="AG108" s="139">
        <f t="shared" si="15"/>
        <v>3</v>
      </c>
      <c r="AH108" s="139">
        <v>1</v>
      </c>
      <c r="AI108" s="142"/>
    </row>
    <row r="109" spans="1:35" s="140" customFormat="1" ht="30" hidden="1" customHeight="1" x14ac:dyDescent="0.35">
      <c r="A109" s="150">
        <v>637</v>
      </c>
      <c r="B109" s="130" t="str">
        <f t="shared" si="8"/>
        <v>C.5</v>
      </c>
      <c r="C109" s="131">
        <f t="shared" si="9"/>
        <v>2</v>
      </c>
      <c r="D109" s="96"/>
      <c r="E109" s="132" t="str">
        <f t="shared" si="10"/>
        <v>Step 5</v>
      </c>
      <c r="F109" s="265" t="str">
        <f t="shared" si="11"/>
        <v>Does each product contain the originators details?</v>
      </c>
      <c r="G109" s="152"/>
      <c r="H109" s="152"/>
      <c r="I109" s="154"/>
      <c r="J109" s="152"/>
      <c r="K109" s="152"/>
      <c r="L109" s="152"/>
      <c r="M109" s="152"/>
      <c r="N109" s="134" t="str">
        <f>IFERROR(IF(VLOOKUP(A109,Weightings!A:Y,25,FALSE)=0,"",VLOOKUP(A109,Weightings!A:Y,25,FALSE)),"")</f>
        <v>x 3</v>
      </c>
      <c r="O109" s="134" t="str">
        <f>IFERROR(VLOOKUP(AH109,detail_maturity_score,3,FALSE)*VLOOKUP(A109,Weightings!A:Y,23,FALSE),"")</f>
        <v/>
      </c>
      <c r="P109" s="135"/>
      <c r="Q109" s="135"/>
      <c r="R109" s="131"/>
      <c r="S109" s="131"/>
      <c r="T109" s="131"/>
      <c r="U109" s="131"/>
      <c r="V109" s="131"/>
      <c r="W109" s="131"/>
      <c r="X109" s="131"/>
      <c r="Y109" s="131"/>
      <c r="Z109" s="136"/>
      <c r="AA109" s="131"/>
      <c r="AB109" s="131"/>
      <c r="AC109" s="137"/>
      <c r="AD109" s="138">
        <f t="shared" si="12"/>
        <v>0</v>
      </c>
      <c r="AE109" s="138">
        <f t="shared" si="13"/>
        <v>0</v>
      </c>
      <c r="AF109" s="138" t="str">
        <f t="shared" si="14"/>
        <v>D</v>
      </c>
      <c r="AG109" s="139">
        <f t="shared" si="15"/>
        <v>3</v>
      </c>
      <c r="AH109" s="139">
        <v>1</v>
      </c>
      <c r="AI109" s="142"/>
    </row>
    <row r="110" spans="1:35" s="140" customFormat="1" ht="30" hidden="1" customHeight="1" x14ac:dyDescent="0.35">
      <c r="A110" s="150">
        <v>638</v>
      </c>
      <c r="B110" s="130" t="str">
        <f t="shared" si="8"/>
        <v>C.5</v>
      </c>
      <c r="C110" s="131">
        <f t="shared" si="9"/>
        <v>2</v>
      </c>
      <c r="D110" s="96"/>
      <c r="E110" s="132" t="str">
        <f t="shared" si="10"/>
        <v>Step 5</v>
      </c>
      <c r="F110" s="265" t="str">
        <f t="shared" si="11"/>
        <v>Does each product contain a clear dissemination list?</v>
      </c>
      <c r="G110" s="152"/>
      <c r="H110" s="152"/>
      <c r="I110" s="154"/>
      <c r="J110" s="152"/>
      <c r="K110" s="152"/>
      <c r="L110" s="152"/>
      <c r="M110" s="152"/>
      <c r="N110" s="134" t="str">
        <f>IFERROR(IF(VLOOKUP(A110,Weightings!A:Y,25,FALSE)=0,"",VLOOKUP(A110,Weightings!A:Y,25,FALSE)),"")</f>
        <v>x 3</v>
      </c>
      <c r="O110" s="134" t="str">
        <f>IFERROR(VLOOKUP(AH110,detail_maturity_score,3,FALSE)*VLOOKUP(A110,Weightings!A:Y,23,FALSE),"")</f>
        <v/>
      </c>
      <c r="P110" s="135"/>
      <c r="Q110" s="135"/>
      <c r="R110" s="131"/>
      <c r="S110" s="131"/>
      <c r="T110" s="131"/>
      <c r="U110" s="131"/>
      <c r="V110" s="131"/>
      <c r="W110" s="131"/>
      <c r="X110" s="131"/>
      <c r="Y110" s="131"/>
      <c r="Z110" s="136"/>
      <c r="AA110" s="131"/>
      <c r="AB110" s="131"/>
      <c r="AC110" s="137"/>
      <c r="AD110" s="138">
        <f t="shared" si="12"/>
        <v>0</v>
      </c>
      <c r="AE110" s="138">
        <f t="shared" si="13"/>
        <v>0</v>
      </c>
      <c r="AF110" s="138" t="str">
        <f t="shared" si="14"/>
        <v>D</v>
      </c>
      <c r="AG110" s="139">
        <f t="shared" si="15"/>
        <v>3</v>
      </c>
      <c r="AH110" s="139">
        <v>1</v>
      </c>
      <c r="AI110" s="142"/>
    </row>
    <row r="111" spans="1:35" s="140" customFormat="1" ht="30" hidden="1" customHeight="1" x14ac:dyDescent="0.35">
      <c r="A111" s="150">
        <v>639</v>
      </c>
      <c r="B111" s="130" t="str">
        <f t="shared" si="8"/>
        <v>C.5</v>
      </c>
      <c r="C111" s="131">
        <f t="shared" si="9"/>
        <v>2</v>
      </c>
      <c r="D111" s="96"/>
      <c r="E111" s="132" t="str">
        <f t="shared" si="10"/>
        <v>Step 5</v>
      </c>
      <c r="F111" s="268" t="str">
        <f t="shared" si="11"/>
        <v>Does each product have clear sensitivity and handling labels (E.g. Traffic Light Protocol)</v>
      </c>
      <c r="G111" s="152"/>
      <c r="H111" s="152"/>
      <c r="I111" s="154"/>
      <c r="J111" s="152"/>
      <c r="K111" s="152"/>
      <c r="L111" s="152"/>
      <c r="M111" s="152"/>
      <c r="N111" s="134" t="str">
        <f>IFERROR(IF(VLOOKUP(A111,Weightings!A:Y,25,FALSE)=0,"",VLOOKUP(A111,Weightings!A:Y,25,FALSE)),"")</f>
        <v>x 3</v>
      </c>
      <c r="O111" s="134" t="str">
        <f>IFERROR(VLOOKUP(AH111,detail_maturity_score,3,FALSE)*VLOOKUP(A111,Weightings!A:Y,23,FALSE),"")</f>
        <v/>
      </c>
      <c r="P111" s="135"/>
      <c r="Q111" s="135"/>
      <c r="R111" s="131"/>
      <c r="S111" s="131"/>
      <c r="T111" s="131"/>
      <c r="U111" s="131"/>
      <c r="V111" s="131"/>
      <c r="W111" s="131"/>
      <c r="X111" s="131"/>
      <c r="Y111" s="131"/>
      <c r="Z111" s="136"/>
      <c r="AA111" s="131"/>
      <c r="AB111" s="131"/>
      <c r="AC111" s="137"/>
      <c r="AD111" s="138">
        <f t="shared" si="12"/>
        <v>0</v>
      </c>
      <c r="AE111" s="138">
        <f t="shared" si="13"/>
        <v>0</v>
      </c>
      <c r="AF111" s="138" t="str">
        <f t="shared" si="14"/>
        <v>D</v>
      </c>
      <c r="AG111" s="139">
        <f t="shared" si="15"/>
        <v>3</v>
      </c>
      <c r="AH111" s="139">
        <v>1</v>
      </c>
      <c r="AI111" s="142"/>
    </row>
    <row r="112" spans="1:35" s="140" customFormat="1" ht="30" hidden="1" customHeight="1" x14ac:dyDescent="0.35">
      <c r="A112" s="150">
        <v>640</v>
      </c>
      <c r="B112" s="130" t="str">
        <f t="shared" si="8"/>
        <v>C.5</v>
      </c>
      <c r="C112" s="131">
        <f t="shared" si="9"/>
        <v>2</v>
      </c>
      <c r="D112" s="96"/>
      <c r="E112" s="132" t="str">
        <f t="shared" si="10"/>
        <v>Step 5</v>
      </c>
      <c r="F112" s="268" t="str">
        <f t="shared" si="11"/>
        <v>Are all assumptions made within the analysis stated in each product.</v>
      </c>
      <c r="G112" s="152"/>
      <c r="H112" s="152"/>
      <c r="I112" s="154"/>
      <c r="J112" s="152"/>
      <c r="K112" s="152"/>
      <c r="L112" s="152"/>
      <c r="M112" s="152"/>
      <c r="N112" s="134" t="str">
        <f>IFERROR(IF(VLOOKUP(A112,Weightings!A:Y,25,FALSE)=0,"",VLOOKUP(A112,Weightings!A:Y,25,FALSE)),"")</f>
        <v>x 3</v>
      </c>
      <c r="O112" s="134" t="str">
        <f>IFERROR(VLOOKUP(AH112,detail_maturity_score,3,FALSE)*VLOOKUP(A112,Weightings!A:Y,23,FALSE),"")</f>
        <v/>
      </c>
      <c r="P112" s="135"/>
      <c r="Q112" s="135"/>
      <c r="R112" s="131"/>
      <c r="S112" s="131"/>
      <c r="T112" s="131"/>
      <c r="U112" s="131"/>
      <c r="V112" s="131"/>
      <c r="W112" s="131"/>
      <c r="X112" s="131"/>
      <c r="Y112" s="131"/>
      <c r="Z112" s="136"/>
      <c r="AA112" s="131"/>
      <c r="AB112" s="131"/>
      <c r="AC112" s="137"/>
      <c r="AD112" s="138">
        <f t="shared" si="12"/>
        <v>0</v>
      </c>
      <c r="AE112" s="138">
        <f t="shared" si="13"/>
        <v>0</v>
      </c>
      <c r="AF112" s="138" t="str">
        <f t="shared" si="14"/>
        <v>D</v>
      </c>
      <c r="AG112" s="139">
        <f t="shared" si="15"/>
        <v>3</v>
      </c>
      <c r="AH112" s="139">
        <v>1</v>
      </c>
      <c r="AI112" s="142"/>
    </row>
    <row r="113" spans="1:35" s="140" customFormat="1" ht="30" hidden="1" customHeight="1" x14ac:dyDescent="0.35">
      <c r="A113" s="150">
        <v>641</v>
      </c>
      <c r="B113" s="130" t="str">
        <f t="shared" si="8"/>
        <v>C.5</v>
      </c>
      <c r="C113" s="131">
        <f t="shared" si="9"/>
        <v>2</v>
      </c>
      <c r="D113" s="96"/>
      <c r="E113" s="132" t="str">
        <f t="shared" si="10"/>
        <v>Step 5</v>
      </c>
      <c r="F113" s="268" t="str">
        <f t="shared" si="11"/>
        <v>Is all evidence used in the analysis clearly referenced?</v>
      </c>
      <c r="G113" s="152"/>
      <c r="H113" s="152"/>
      <c r="I113" s="154"/>
      <c r="J113" s="152"/>
      <c r="K113" s="152"/>
      <c r="L113" s="152"/>
      <c r="M113" s="152"/>
      <c r="N113" s="134" t="str">
        <f>IFERROR(IF(VLOOKUP(A113,Weightings!A:Y,25,FALSE)=0,"",VLOOKUP(A113,Weightings!A:Y,25,FALSE)),"")</f>
        <v>x 3</v>
      </c>
      <c r="O113" s="134" t="str">
        <f>IFERROR(VLOOKUP(AH113,detail_maturity_score,3,FALSE)*VLOOKUP(A113,Weightings!A:Y,23,FALSE),"")</f>
        <v/>
      </c>
      <c r="P113" s="135"/>
      <c r="Q113" s="135"/>
      <c r="R113" s="131"/>
      <c r="S113" s="131"/>
      <c r="T113" s="131"/>
      <c r="U113" s="131"/>
      <c r="V113" s="131"/>
      <c r="W113" s="131"/>
      <c r="X113" s="131"/>
      <c r="Y113" s="131"/>
      <c r="Z113" s="136"/>
      <c r="AA113" s="131"/>
      <c r="AB113" s="131"/>
      <c r="AC113" s="137"/>
      <c r="AD113" s="138">
        <f t="shared" si="12"/>
        <v>0</v>
      </c>
      <c r="AE113" s="138">
        <f t="shared" si="13"/>
        <v>0</v>
      </c>
      <c r="AF113" s="138" t="str">
        <f t="shared" si="14"/>
        <v>D</v>
      </c>
      <c r="AG113" s="139">
        <f t="shared" si="15"/>
        <v>3</v>
      </c>
      <c r="AH113" s="139">
        <v>1</v>
      </c>
      <c r="AI113" s="142"/>
    </row>
    <row r="114" spans="1:35" s="140" customFormat="1" ht="30" hidden="1" customHeight="1" x14ac:dyDescent="0.35">
      <c r="A114" s="150">
        <v>642</v>
      </c>
      <c r="B114" s="130" t="str">
        <f t="shared" si="8"/>
        <v>C.5</v>
      </c>
      <c r="C114" s="131">
        <f t="shared" si="9"/>
        <v>2</v>
      </c>
      <c r="D114" s="96"/>
      <c r="E114" s="132" t="str">
        <f t="shared" si="10"/>
        <v>Step 5</v>
      </c>
      <c r="F114" s="265" t="str">
        <f t="shared" si="11"/>
        <v>Is each product understandable to difference audiences (e.g. different levels of management and different levels of technical competency)?</v>
      </c>
      <c r="G114" s="152"/>
      <c r="H114" s="152"/>
      <c r="I114" s="154"/>
      <c r="J114" s="152"/>
      <c r="K114" s="152"/>
      <c r="L114" s="152"/>
      <c r="M114" s="152"/>
      <c r="N114" s="134" t="str">
        <f>IFERROR(IF(VLOOKUP(A114,Weightings!A:Y,25,FALSE)=0,"",VLOOKUP(A114,Weightings!A:Y,25,FALSE)),"")</f>
        <v>x 3</v>
      </c>
      <c r="O114" s="134" t="str">
        <f>IFERROR(VLOOKUP(AH114,detail_maturity_score,3,FALSE)*VLOOKUP(A114,Weightings!A:Y,23,FALSE),"")</f>
        <v/>
      </c>
      <c r="P114" s="135"/>
      <c r="Q114" s="135"/>
      <c r="R114" s="131"/>
      <c r="S114" s="131"/>
      <c r="T114" s="131"/>
      <c r="U114" s="131"/>
      <c r="V114" s="131"/>
      <c r="W114" s="131"/>
      <c r="X114" s="131"/>
      <c r="Y114" s="131"/>
      <c r="Z114" s="136"/>
      <c r="AA114" s="131"/>
      <c r="AB114" s="131"/>
      <c r="AC114" s="137"/>
      <c r="AD114" s="138">
        <f t="shared" si="12"/>
        <v>0</v>
      </c>
      <c r="AE114" s="138">
        <f t="shared" si="13"/>
        <v>0</v>
      </c>
      <c r="AF114" s="138" t="str">
        <f t="shared" si="14"/>
        <v>D</v>
      </c>
      <c r="AG114" s="139">
        <f t="shared" si="15"/>
        <v>3</v>
      </c>
      <c r="AH114" s="139">
        <v>1</v>
      </c>
      <c r="AI114" s="142"/>
    </row>
    <row r="115" spans="1:35" s="140" customFormat="1" ht="30" hidden="1" customHeight="1" x14ac:dyDescent="0.35">
      <c r="A115" s="150">
        <v>643</v>
      </c>
      <c r="B115" s="130" t="str">
        <f t="shared" si="8"/>
        <v>C.5</v>
      </c>
      <c r="C115" s="131">
        <f t="shared" si="9"/>
        <v>2</v>
      </c>
      <c r="D115" s="96"/>
      <c r="E115" s="132" t="str">
        <f t="shared" si="10"/>
        <v>Step 5</v>
      </c>
      <c r="F115" s="265" t="str">
        <f t="shared" si="11"/>
        <v>Do products contain both visualisations and written content?</v>
      </c>
      <c r="G115" s="152"/>
      <c r="H115" s="152"/>
      <c r="I115" s="154"/>
      <c r="J115" s="152"/>
      <c r="K115" s="152"/>
      <c r="L115" s="152"/>
      <c r="M115" s="152"/>
      <c r="N115" s="134" t="str">
        <f>IFERROR(IF(VLOOKUP(A115,Weightings!A:Y,25,FALSE)=0,"",VLOOKUP(A115,Weightings!A:Y,25,FALSE)),"")</f>
        <v>x 3</v>
      </c>
      <c r="O115" s="134" t="str">
        <f>IFERROR(VLOOKUP(AH115,detail_maturity_score,3,FALSE)*VLOOKUP(A115,Weightings!A:Y,23,FALSE),"")</f>
        <v/>
      </c>
      <c r="P115" s="135"/>
      <c r="Q115" s="135"/>
      <c r="R115" s="131"/>
      <c r="S115" s="131"/>
      <c r="T115" s="131"/>
      <c r="U115" s="131"/>
      <c r="V115" s="131"/>
      <c r="W115" s="131"/>
      <c r="X115" s="131"/>
      <c r="Y115" s="131"/>
      <c r="Z115" s="136"/>
      <c r="AA115" s="131"/>
      <c r="AB115" s="131"/>
      <c r="AC115" s="137"/>
      <c r="AD115" s="138">
        <f t="shared" si="12"/>
        <v>0</v>
      </c>
      <c r="AE115" s="138">
        <f t="shared" si="13"/>
        <v>0</v>
      </c>
      <c r="AF115" s="138" t="str">
        <f t="shared" si="14"/>
        <v>D</v>
      </c>
      <c r="AG115" s="139">
        <f t="shared" si="15"/>
        <v>3</v>
      </c>
      <c r="AH115" s="139">
        <v>1</v>
      </c>
      <c r="AI115" s="142"/>
    </row>
    <row r="116" spans="1:35" s="140" customFormat="1" ht="30" hidden="1" customHeight="1" x14ac:dyDescent="0.35">
      <c r="A116" s="150">
        <v>644</v>
      </c>
      <c r="B116" s="130" t="str">
        <f t="shared" si="8"/>
        <v>C.5</v>
      </c>
      <c r="C116" s="131">
        <f t="shared" si="9"/>
        <v>2</v>
      </c>
      <c r="D116" s="96"/>
      <c r="E116" s="132" t="str">
        <f t="shared" si="10"/>
        <v>Step 5</v>
      </c>
      <c r="F116" s="265" t="str">
        <f t="shared" si="11"/>
        <v>Are products written with the intelligence customer in mind? (E.g. detail TTP's or specific tradecraft of Threat Actors for Red &amp; Blue Teams)</v>
      </c>
      <c r="G116" s="152"/>
      <c r="H116" s="152"/>
      <c r="I116" s="154"/>
      <c r="J116" s="152"/>
      <c r="K116" s="152"/>
      <c r="L116" s="152"/>
      <c r="M116" s="152"/>
      <c r="N116" s="134" t="str">
        <f>IFERROR(IF(VLOOKUP(A116,Weightings!A:Y,25,FALSE)=0,"",VLOOKUP(A116,Weightings!A:Y,25,FALSE)),"")</f>
        <v>x 3</v>
      </c>
      <c r="O116" s="134" t="str">
        <f>IFERROR(VLOOKUP(AH116,detail_maturity_score,3,FALSE)*VLOOKUP(A116,Weightings!A:Y,23,FALSE),"")</f>
        <v/>
      </c>
      <c r="P116" s="135"/>
      <c r="Q116" s="135"/>
      <c r="R116" s="131"/>
      <c r="S116" s="131"/>
      <c r="T116" s="131"/>
      <c r="U116" s="131"/>
      <c r="V116" s="131"/>
      <c r="W116" s="131"/>
      <c r="X116" s="131"/>
      <c r="Y116" s="131"/>
      <c r="Z116" s="136"/>
      <c r="AA116" s="131"/>
      <c r="AB116" s="131"/>
      <c r="AC116" s="137"/>
      <c r="AD116" s="138">
        <f t="shared" si="12"/>
        <v>0</v>
      </c>
      <c r="AE116" s="138">
        <f t="shared" si="13"/>
        <v>0</v>
      </c>
      <c r="AF116" s="138" t="str">
        <f t="shared" si="14"/>
        <v>D</v>
      </c>
      <c r="AG116" s="139">
        <f t="shared" si="15"/>
        <v>3</v>
      </c>
      <c r="AH116" s="139">
        <v>1</v>
      </c>
      <c r="AI116" s="142"/>
    </row>
    <row r="117" spans="1:35" s="140" customFormat="1" ht="30" hidden="1" customHeight="1" x14ac:dyDescent="0.35">
      <c r="A117" s="150">
        <v>645</v>
      </c>
      <c r="B117" s="130" t="str">
        <f t="shared" si="8"/>
        <v>C.5</v>
      </c>
      <c r="C117" s="131">
        <f t="shared" si="9"/>
        <v>2</v>
      </c>
      <c r="D117" s="96"/>
      <c r="E117" s="132" t="str">
        <f t="shared" si="10"/>
        <v>Step 5</v>
      </c>
      <c r="F117" s="268" t="str">
        <f t="shared" si="11"/>
        <v>Does each product go through a consistent level of quality assurance?</v>
      </c>
      <c r="G117" s="152"/>
      <c r="H117" s="152"/>
      <c r="I117" s="154"/>
      <c r="J117" s="152"/>
      <c r="K117" s="152"/>
      <c r="L117" s="152"/>
      <c r="M117" s="152"/>
      <c r="N117" s="134" t="str">
        <f>IFERROR(IF(VLOOKUP(A117,Weightings!A:Y,25,FALSE)=0,"",VLOOKUP(A117,Weightings!A:Y,25,FALSE)),"")</f>
        <v>x 3</v>
      </c>
      <c r="O117" s="134" t="str">
        <f>IFERROR(VLOOKUP(AH117,detail_maturity_score,3,FALSE)*VLOOKUP(A117,Weightings!A:Y,23,FALSE),"")</f>
        <v/>
      </c>
      <c r="P117" s="135"/>
      <c r="Q117" s="135"/>
      <c r="R117" s="131"/>
      <c r="S117" s="131"/>
      <c r="T117" s="131"/>
      <c r="U117" s="131"/>
      <c r="V117" s="131"/>
      <c r="W117" s="131"/>
      <c r="X117" s="131"/>
      <c r="Y117" s="131"/>
      <c r="Z117" s="136"/>
      <c r="AA117" s="131"/>
      <c r="AB117" s="131"/>
      <c r="AC117" s="137"/>
      <c r="AD117" s="138">
        <f t="shared" si="12"/>
        <v>0</v>
      </c>
      <c r="AE117" s="138">
        <f t="shared" si="13"/>
        <v>0</v>
      </c>
      <c r="AF117" s="138" t="str">
        <f t="shared" si="14"/>
        <v>D</v>
      </c>
      <c r="AG117" s="139">
        <f t="shared" si="15"/>
        <v>3</v>
      </c>
      <c r="AH117" s="139">
        <v>1</v>
      </c>
      <c r="AI117" s="142"/>
    </row>
    <row r="118" spans="1:35" s="140" customFormat="1" ht="30" hidden="1" customHeight="1" x14ac:dyDescent="0.35">
      <c r="A118" s="150">
        <v>646</v>
      </c>
      <c r="B118" s="130" t="str">
        <f t="shared" si="8"/>
        <v>C.5</v>
      </c>
      <c r="C118" s="131">
        <f t="shared" si="9"/>
        <v>2</v>
      </c>
      <c r="D118" s="96"/>
      <c r="E118" s="132" t="str">
        <f t="shared" si="10"/>
        <v>Step 5</v>
      </c>
      <c r="F118" s="268" t="str">
        <f t="shared" si="11"/>
        <v>Is there clear distinction between assessment and fact?</v>
      </c>
      <c r="G118" s="152"/>
      <c r="H118" s="152"/>
      <c r="I118" s="154"/>
      <c r="J118" s="152"/>
      <c r="K118" s="152"/>
      <c r="L118" s="152"/>
      <c r="M118" s="152"/>
      <c r="N118" s="134" t="str">
        <f>IFERROR(IF(VLOOKUP(A118,Weightings!A:Y,25,FALSE)=0,"",VLOOKUP(A118,Weightings!A:Y,25,FALSE)),"")</f>
        <v>x 3</v>
      </c>
      <c r="O118" s="134" t="str">
        <f>IFERROR(VLOOKUP(AH118,detail_maturity_score,3,FALSE)*VLOOKUP(A118,Weightings!A:Y,23,FALSE),"")</f>
        <v/>
      </c>
      <c r="P118" s="135"/>
      <c r="Q118" s="135"/>
      <c r="R118" s="131"/>
      <c r="S118" s="131"/>
      <c r="T118" s="131"/>
      <c r="U118" s="131"/>
      <c r="V118" s="131"/>
      <c r="W118" s="131"/>
      <c r="X118" s="131"/>
      <c r="Y118" s="131"/>
      <c r="Z118" s="136"/>
      <c r="AA118" s="131"/>
      <c r="AB118" s="131"/>
      <c r="AC118" s="137"/>
      <c r="AD118" s="138">
        <f t="shared" si="12"/>
        <v>0</v>
      </c>
      <c r="AE118" s="138">
        <f t="shared" si="13"/>
        <v>0</v>
      </c>
      <c r="AF118" s="138" t="str">
        <f t="shared" si="14"/>
        <v>D</v>
      </c>
      <c r="AG118" s="139">
        <f t="shared" si="15"/>
        <v>3</v>
      </c>
      <c r="AH118" s="139">
        <v>1</v>
      </c>
      <c r="AI118" s="142"/>
    </row>
    <row r="119" spans="1:35" s="140" customFormat="1" ht="30" hidden="1" customHeight="1" x14ac:dyDescent="0.35">
      <c r="A119" s="150">
        <v>647</v>
      </c>
      <c r="B119" s="130" t="str">
        <f t="shared" si="8"/>
        <v>C.5</v>
      </c>
      <c r="C119" s="131">
        <f t="shared" si="9"/>
        <v>2</v>
      </c>
      <c r="D119" s="96"/>
      <c r="E119" s="132" t="str">
        <f t="shared" si="10"/>
        <v>Step 5</v>
      </c>
      <c r="F119" s="268" t="str">
        <f t="shared" si="11"/>
        <v>Is there clear identification of risk?</v>
      </c>
      <c r="G119" s="152"/>
      <c r="H119" s="152"/>
      <c r="I119" s="154"/>
      <c r="J119" s="152"/>
      <c r="K119" s="152"/>
      <c r="L119" s="152"/>
      <c r="M119" s="152"/>
      <c r="N119" s="134" t="str">
        <f>IFERROR(IF(VLOOKUP(A119,Weightings!A:Y,25,FALSE)=0,"",VLOOKUP(A119,Weightings!A:Y,25,FALSE)),"")</f>
        <v>x 3</v>
      </c>
      <c r="O119" s="134" t="str">
        <f>IFERROR(VLOOKUP(AH119,detail_maturity_score,3,FALSE)*VLOOKUP(A119,Weightings!A:Y,23,FALSE),"")</f>
        <v/>
      </c>
      <c r="P119" s="135"/>
      <c r="Q119" s="135"/>
      <c r="R119" s="131"/>
      <c r="S119" s="131"/>
      <c r="T119" s="131"/>
      <c r="U119" s="131"/>
      <c r="V119" s="131"/>
      <c r="W119" s="131"/>
      <c r="X119" s="131"/>
      <c r="Y119" s="131"/>
      <c r="Z119" s="136"/>
      <c r="AA119" s="131"/>
      <c r="AB119" s="131"/>
      <c r="AC119" s="137"/>
      <c r="AD119" s="138">
        <f t="shared" si="12"/>
        <v>0</v>
      </c>
      <c r="AE119" s="138">
        <f t="shared" si="13"/>
        <v>0</v>
      </c>
      <c r="AF119" s="138" t="str">
        <f t="shared" si="14"/>
        <v>D</v>
      </c>
      <c r="AG119" s="139">
        <f t="shared" si="15"/>
        <v>3</v>
      </c>
      <c r="AH119" s="139">
        <v>1</v>
      </c>
      <c r="AI119" s="142"/>
    </row>
    <row r="120" spans="1:35" s="140" customFormat="1" ht="30" hidden="1" customHeight="1" x14ac:dyDescent="0.35">
      <c r="A120" s="150">
        <v>648</v>
      </c>
      <c r="B120" s="130" t="str">
        <f t="shared" si="8"/>
        <v>C.5</v>
      </c>
      <c r="C120" s="131">
        <f t="shared" si="9"/>
        <v>2</v>
      </c>
      <c r="D120" s="96"/>
      <c r="E120" s="132" t="str">
        <f t="shared" si="10"/>
        <v>Step 5</v>
      </c>
      <c r="F120" s="268" t="str">
        <f t="shared" si="11"/>
        <v>Is intelligence assessment language used throughout each product?</v>
      </c>
      <c r="G120" s="152"/>
      <c r="H120" s="152"/>
      <c r="I120" s="154"/>
      <c r="J120" s="152"/>
      <c r="K120" s="152"/>
      <c r="L120" s="152"/>
      <c r="M120" s="152"/>
      <c r="N120" s="134" t="str">
        <f>IFERROR(IF(VLOOKUP(A120,Weightings!A:Y,25,FALSE)=0,"",VLOOKUP(A120,Weightings!A:Y,25,FALSE)),"")</f>
        <v>x 3</v>
      </c>
      <c r="O120" s="134" t="str">
        <f>IFERROR(VLOOKUP(AH120,detail_maturity_score,3,FALSE)*VLOOKUP(A120,Weightings!A:Y,23,FALSE),"")</f>
        <v/>
      </c>
      <c r="P120" s="135"/>
      <c r="Q120" s="135"/>
      <c r="R120" s="131"/>
      <c r="S120" s="131"/>
      <c r="T120" s="131"/>
      <c r="U120" s="131"/>
      <c r="V120" s="131"/>
      <c r="W120" s="131"/>
      <c r="X120" s="131"/>
      <c r="Y120" s="131"/>
      <c r="Z120" s="136"/>
      <c r="AA120" s="131"/>
      <c r="AB120" s="131"/>
      <c r="AC120" s="137"/>
      <c r="AD120" s="138">
        <f t="shared" si="12"/>
        <v>0</v>
      </c>
      <c r="AE120" s="138">
        <f t="shared" si="13"/>
        <v>0</v>
      </c>
      <c r="AF120" s="138" t="str">
        <f t="shared" si="14"/>
        <v>D</v>
      </c>
      <c r="AG120" s="139">
        <f t="shared" si="15"/>
        <v>3</v>
      </c>
      <c r="AH120" s="139">
        <v>1</v>
      </c>
      <c r="AI120" s="142"/>
    </row>
    <row r="121" spans="1:35" s="140" customFormat="1" ht="30" hidden="1" customHeight="1" x14ac:dyDescent="0.35">
      <c r="A121" s="150">
        <v>649</v>
      </c>
      <c r="B121" s="130" t="str">
        <f t="shared" si="8"/>
        <v>C.5</v>
      </c>
      <c r="C121" s="131">
        <f t="shared" si="9"/>
        <v>2</v>
      </c>
      <c r="D121" s="96"/>
      <c r="E121" s="132" t="str">
        <f t="shared" si="10"/>
        <v>Step 5</v>
      </c>
      <c r="F121" s="266" t="str">
        <f t="shared" si="11"/>
        <v>Does the intelligence function share Intelligence reporting externally to the organisation? (E.g. Industry peers, Sharing Communities, Gov Agencies)</v>
      </c>
      <c r="G121" s="152"/>
      <c r="H121" s="152"/>
      <c r="I121" s="154"/>
      <c r="J121" s="152"/>
      <c r="K121" s="152"/>
      <c r="L121" s="152"/>
      <c r="M121" s="152"/>
      <c r="N121" s="134" t="str">
        <f>IFERROR(IF(VLOOKUP(A121,Weightings!A:Y,25,FALSE)=0,"",VLOOKUP(A121,Weightings!A:Y,25,FALSE)),"")</f>
        <v>x 3</v>
      </c>
      <c r="O121" s="134" t="str">
        <f>IFERROR(VLOOKUP(AH121,detail_maturity_score,3,FALSE)*VLOOKUP(A121,Weightings!A:Y,23,FALSE),"")</f>
        <v/>
      </c>
      <c r="P121" s="135"/>
      <c r="Q121" s="135"/>
      <c r="R121" s="131"/>
      <c r="S121" s="131"/>
      <c r="T121" s="131"/>
      <c r="U121" s="131"/>
      <c r="V121" s="131"/>
      <c r="W121" s="131"/>
      <c r="X121" s="131"/>
      <c r="Y121" s="131"/>
      <c r="Z121" s="136"/>
      <c r="AA121" s="131"/>
      <c r="AB121" s="131"/>
      <c r="AC121" s="137"/>
      <c r="AD121" s="138">
        <f t="shared" si="12"/>
        <v>0</v>
      </c>
      <c r="AE121" s="138">
        <f t="shared" si="13"/>
        <v>0</v>
      </c>
      <c r="AF121" s="138" t="str">
        <f t="shared" si="14"/>
        <v>D</v>
      </c>
      <c r="AG121" s="139">
        <f t="shared" si="15"/>
        <v>3</v>
      </c>
      <c r="AH121" s="139">
        <v>1</v>
      </c>
      <c r="AI121" s="142"/>
    </row>
    <row r="122" spans="1:35" s="140" customFormat="1" ht="30" customHeight="1" x14ac:dyDescent="0.35">
      <c r="A122" s="150">
        <v>650</v>
      </c>
      <c r="B122" s="130" t="str">
        <f t="shared" si="8"/>
        <v>C.6</v>
      </c>
      <c r="C122" s="131">
        <f t="shared" si="9"/>
        <v>2</v>
      </c>
      <c r="D122" s="96"/>
      <c r="E122" s="155" t="str">
        <f t="shared" si="10"/>
        <v>Step 6</v>
      </c>
      <c r="F122" s="156" t="str">
        <f t="shared" si="11"/>
        <v>Review</v>
      </c>
      <c r="G122" s="224"/>
      <c r="H122" s="224"/>
      <c r="I122" s="224"/>
      <c r="J122" s="224"/>
      <c r="K122" s="224"/>
      <c r="L122" s="224"/>
      <c r="M122" s="224"/>
      <c r="N122" s="225" t="str">
        <f>IFERROR(IF(VLOOKUP(A122,Weightings!A:Y,25,FALSE)=0,"",VLOOKUP(A122,Weightings!A:Y,25,FALSE)),"")</f>
        <v/>
      </c>
      <c r="O122" s="225" t="str">
        <f>IFERROR(VLOOKUP(AH122,detail_maturity_score,3,FALSE)*VLOOKUP(A122,Weightings!A:Y,23,FALSE),"")</f>
        <v/>
      </c>
      <c r="P122" s="225"/>
      <c r="Q122" s="225"/>
      <c r="R122" s="225"/>
      <c r="S122" s="225"/>
      <c r="T122" s="225"/>
      <c r="U122" s="225"/>
      <c r="V122" s="225"/>
      <c r="W122" s="225"/>
      <c r="X122" s="225"/>
      <c r="Y122" s="225"/>
      <c r="Z122" s="225"/>
      <c r="AA122" s="225"/>
      <c r="AB122" s="225"/>
      <c r="AC122" s="137"/>
      <c r="AD122" s="138">
        <f t="shared" si="12"/>
        <v>0</v>
      </c>
      <c r="AE122" s="138">
        <f t="shared" si="13"/>
        <v>0</v>
      </c>
      <c r="AF122" s="138" t="str">
        <f t="shared" si="14"/>
        <v>D</v>
      </c>
      <c r="AG122" s="139">
        <f t="shared" si="15"/>
        <v>3</v>
      </c>
      <c r="AH122" s="139">
        <v>1</v>
      </c>
      <c r="AI122" s="142">
        <v>3</v>
      </c>
    </row>
    <row r="123" spans="1:35" s="140" customFormat="1" ht="45" customHeight="1" x14ac:dyDescent="0.35">
      <c r="A123" s="150">
        <v>651</v>
      </c>
      <c r="B123" s="130" t="str">
        <f t="shared" si="8"/>
        <v/>
      </c>
      <c r="C123" s="131">
        <f t="shared" si="9"/>
        <v>3</v>
      </c>
      <c r="D123" s="96"/>
      <c r="E123" s="132" t="str">
        <f t="shared" si="10"/>
        <v/>
      </c>
      <c r="F123" s="151" t="str">
        <f t="shared" si="11"/>
        <v>All regular products (such as weekly INTSUMS) should be regularly review to ensure they are delivering in a way required by the customers. Bespoke products should be reviewed after their dissemination to ensure they were appropriate. All elements of the intelligence cycle (including the likes of the ICP) should be regularly reviewed and improved, as well as all SANDAs.</v>
      </c>
      <c r="G123" s="152"/>
      <c r="H123" s="152"/>
      <c r="I123" s="154"/>
      <c r="J123" s="152"/>
      <c r="K123" s="152"/>
      <c r="L123" s="152"/>
      <c r="M123" s="152"/>
      <c r="N123" s="134" t="str">
        <f>IFERROR(IF(VLOOKUP(A123,Weightings!A:Y,25,FALSE)=0,"",VLOOKUP(A123,Weightings!A:Y,25,FALSE)),"")</f>
        <v/>
      </c>
      <c r="O123" s="134" t="str">
        <f>IFERROR(VLOOKUP(AH123,detail_maturity_score,3,FALSE)*VLOOKUP(A123,Weightings!A:Y,23,FALSE),"")</f>
        <v/>
      </c>
      <c r="P123" s="135"/>
      <c r="Q123" s="135"/>
      <c r="R123" s="131"/>
      <c r="S123" s="131"/>
      <c r="T123" s="131"/>
      <c r="U123" s="131"/>
      <c r="V123" s="131"/>
      <c r="W123" s="131"/>
      <c r="X123" s="131"/>
      <c r="Y123" s="131"/>
      <c r="Z123" s="136"/>
      <c r="AA123" s="131"/>
      <c r="AB123" s="131"/>
      <c r="AC123" s="137"/>
      <c r="AD123" s="138">
        <f t="shared" si="12"/>
        <v>0</v>
      </c>
      <c r="AE123" s="138">
        <f t="shared" si="13"/>
        <v>0</v>
      </c>
      <c r="AF123" s="138" t="str">
        <f t="shared" si="14"/>
        <v>D</v>
      </c>
      <c r="AG123" s="139">
        <f t="shared" si="15"/>
        <v>3</v>
      </c>
      <c r="AH123" s="139">
        <v>1</v>
      </c>
      <c r="AI123" s="142"/>
    </row>
    <row r="124" spans="1:35" s="140" customFormat="1" ht="30" customHeight="1" x14ac:dyDescent="0.35">
      <c r="A124" s="150">
        <v>652</v>
      </c>
      <c r="B124" s="130" t="str">
        <f t="shared" si="8"/>
        <v>C.6.01</v>
      </c>
      <c r="C124" s="131">
        <f t="shared" si="9"/>
        <v>5</v>
      </c>
      <c r="D124" s="96"/>
      <c r="E124" s="132" t="str">
        <f t="shared" si="10"/>
        <v>C.6.01</v>
      </c>
      <c r="F124" s="266" t="str">
        <f t="shared" si="11"/>
        <v>In regard to, 'feedback', does the function regularly perform the feedback loop with intelligence customers to ensure the product is appropriate and answered the intelligence question appropriately?</v>
      </c>
      <c r="G124" s="152"/>
      <c r="H124" s="152"/>
      <c r="I124" s="154"/>
      <c r="J124" s="152"/>
      <c r="K124" s="152"/>
      <c r="L124" s="152"/>
      <c r="M124" s="152"/>
      <c r="N124" s="134" t="str">
        <f>IFERROR(IF(VLOOKUP(A124,Weightings!A:Y,25,FALSE)=0,"",VLOOKUP(A124,Weightings!A:Y,25,FALSE)),"")</f>
        <v>x 1</v>
      </c>
      <c r="O124" s="134" t="str">
        <f>IFERROR(VLOOKUP(AH124,detail_maturity_score,3,FALSE)*VLOOKUP(A124,Weightings!A:Y,23,FALSE),"")</f>
        <v/>
      </c>
      <c r="P124" s="135"/>
      <c r="Q124" s="135"/>
      <c r="R124" s="131"/>
      <c r="S124" s="131"/>
      <c r="T124" s="131"/>
      <c r="U124" s="131"/>
      <c r="V124" s="131"/>
      <c r="W124" s="131"/>
      <c r="X124" s="131"/>
      <c r="Y124" s="131"/>
      <c r="Z124" s="136"/>
      <c r="AA124" s="131"/>
      <c r="AB124" s="131"/>
      <c r="AC124" s="137"/>
      <c r="AD124" s="138">
        <f t="shared" si="12"/>
        <v>0</v>
      </c>
      <c r="AE124" s="138">
        <f t="shared" si="13"/>
        <v>0</v>
      </c>
      <c r="AF124" s="138" t="str">
        <f t="shared" si="14"/>
        <v>D</v>
      </c>
      <c r="AG124" s="139">
        <f t="shared" si="15"/>
        <v>3</v>
      </c>
      <c r="AH124" s="139">
        <v>1</v>
      </c>
      <c r="AI124" s="142"/>
    </row>
    <row r="125" spans="1:35" s="140" customFormat="1" ht="30" hidden="1" customHeight="1" x14ac:dyDescent="0.35">
      <c r="A125" s="150">
        <v>653</v>
      </c>
      <c r="B125" s="130" t="str">
        <f t="shared" si="8"/>
        <v>C.6</v>
      </c>
      <c r="C125" s="131">
        <f t="shared" si="9"/>
        <v>2</v>
      </c>
      <c r="D125" s="96"/>
      <c r="E125" s="132" t="str">
        <f t="shared" si="10"/>
        <v>Step 6</v>
      </c>
      <c r="F125" s="268" t="str">
        <f t="shared" si="11"/>
        <v>Does this include a review of the intelligence sources?</v>
      </c>
      <c r="G125" s="152"/>
      <c r="H125" s="152"/>
      <c r="I125" s="154"/>
      <c r="J125" s="152"/>
      <c r="K125" s="152"/>
      <c r="L125" s="152"/>
      <c r="M125" s="152"/>
      <c r="N125" s="134" t="str">
        <f>IFERROR(IF(VLOOKUP(A125,Weightings!A:Y,25,FALSE)=0,"",VLOOKUP(A125,Weightings!A:Y,25,FALSE)),"")</f>
        <v>x 3</v>
      </c>
      <c r="O125" s="134" t="str">
        <f>IFERROR(VLOOKUP(AH125,detail_maturity_score,3,FALSE)*VLOOKUP(A125,Weightings!A:Y,23,FALSE),"")</f>
        <v/>
      </c>
      <c r="P125" s="135"/>
      <c r="Q125" s="135"/>
      <c r="R125" s="131"/>
      <c r="S125" s="131"/>
      <c r="T125" s="131"/>
      <c r="U125" s="131"/>
      <c r="V125" s="131"/>
      <c r="W125" s="131"/>
      <c r="X125" s="131"/>
      <c r="Y125" s="131"/>
      <c r="Z125" s="136"/>
      <c r="AA125" s="131"/>
      <c r="AB125" s="131"/>
      <c r="AC125" s="137"/>
      <c r="AD125" s="138">
        <f t="shared" si="12"/>
        <v>0</v>
      </c>
      <c r="AE125" s="138">
        <f t="shared" si="13"/>
        <v>0</v>
      </c>
      <c r="AF125" s="138" t="str">
        <f t="shared" si="14"/>
        <v>D</v>
      </c>
      <c r="AG125" s="139">
        <f t="shared" si="15"/>
        <v>3</v>
      </c>
      <c r="AH125" s="139">
        <v>1</v>
      </c>
      <c r="AI125" s="142"/>
    </row>
    <row r="126" spans="1:35" s="140" customFormat="1" ht="30" hidden="1" customHeight="1" x14ac:dyDescent="0.35">
      <c r="A126" s="150">
        <v>654</v>
      </c>
      <c r="B126" s="130" t="str">
        <f t="shared" si="8"/>
        <v>C.6</v>
      </c>
      <c r="C126" s="131">
        <f t="shared" si="9"/>
        <v>2</v>
      </c>
      <c r="D126" s="96"/>
      <c r="E126" s="132" t="str">
        <f t="shared" si="10"/>
        <v>Step 6</v>
      </c>
      <c r="F126" s="265" t="str">
        <f t="shared" si="11"/>
        <v>Does this include a review of the analysis methods?</v>
      </c>
      <c r="G126" s="152"/>
      <c r="H126" s="152"/>
      <c r="I126" s="154"/>
      <c r="J126" s="152"/>
      <c r="K126" s="152"/>
      <c r="L126" s="152"/>
      <c r="M126" s="152"/>
      <c r="N126" s="134" t="str">
        <f>IFERROR(IF(VLOOKUP(A126,Weightings!A:Y,25,FALSE)=0,"",VLOOKUP(A126,Weightings!A:Y,25,FALSE)),"")</f>
        <v>x 3</v>
      </c>
      <c r="O126" s="134" t="str">
        <f>IFERROR(VLOOKUP(AH126,detail_maturity_score,3,FALSE)*VLOOKUP(A126,Weightings!A:Y,23,FALSE),"")</f>
        <v/>
      </c>
      <c r="P126" s="135"/>
      <c r="Q126" s="135"/>
      <c r="R126" s="131"/>
      <c r="S126" s="131"/>
      <c r="T126" s="131"/>
      <c r="U126" s="131"/>
      <c r="V126" s="131"/>
      <c r="W126" s="131"/>
      <c r="X126" s="131"/>
      <c r="Y126" s="131"/>
      <c r="Z126" s="136"/>
      <c r="AA126" s="131"/>
      <c r="AB126" s="131"/>
      <c r="AC126" s="137"/>
      <c r="AD126" s="138">
        <f t="shared" si="12"/>
        <v>0</v>
      </c>
      <c r="AE126" s="138">
        <f t="shared" si="13"/>
        <v>0</v>
      </c>
      <c r="AF126" s="138" t="str">
        <f t="shared" si="14"/>
        <v>D</v>
      </c>
      <c r="AG126" s="139">
        <f t="shared" si="15"/>
        <v>3</v>
      </c>
      <c r="AH126" s="139">
        <v>1</v>
      </c>
      <c r="AI126" s="142"/>
    </row>
    <row r="127" spans="1:35" s="140" customFormat="1" ht="30" hidden="1" customHeight="1" x14ac:dyDescent="0.35">
      <c r="A127" s="150">
        <v>655</v>
      </c>
      <c r="B127" s="130" t="str">
        <f t="shared" si="8"/>
        <v>C.6</v>
      </c>
      <c r="C127" s="131">
        <f t="shared" si="9"/>
        <v>2</v>
      </c>
      <c r="D127" s="96"/>
      <c r="E127" s="132" t="str">
        <f t="shared" si="10"/>
        <v>Step 6</v>
      </c>
      <c r="F127" s="265" t="str">
        <f t="shared" si="11"/>
        <v>Does this include a review of formatting and visualisation?</v>
      </c>
      <c r="G127" s="152"/>
      <c r="H127" s="152"/>
      <c r="I127" s="154"/>
      <c r="J127" s="152"/>
      <c r="K127" s="152"/>
      <c r="L127" s="152"/>
      <c r="M127" s="152"/>
      <c r="N127" s="134" t="str">
        <f>IFERROR(IF(VLOOKUP(A127,Weightings!A:Y,25,FALSE)=0,"",VLOOKUP(A127,Weightings!A:Y,25,FALSE)),"")</f>
        <v>x 3</v>
      </c>
      <c r="O127" s="134" t="str">
        <f>IFERROR(VLOOKUP(AH127,detail_maturity_score,3,FALSE)*VLOOKUP(A127,Weightings!A:Y,23,FALSE),"")</f>
        <v/>
      </c>
      <c r="P127" s="135"/>
      <c r="Q127" s="135"/>
      <c r="R127" s="131"/>
      <c r="S127" s="131"/>
      <c r="T127" s="131"/>
      <c r="U127" s="131"/>
      <c r="V127" s="131"/>
      <c r="W127" s="131"/>
      <c r="X127" s="131"/>
      <c r="Y127" s="131"/>
      <c r="Z127" s="136"/>
      <c r="AA127" s="131"/>
      <c r="AB127" s="131"/>
      <c r="AC127" s="137"/>
      <c r="AD127" s="138">
        <f t="shared" si="12"/>
        <v>0</v>
      </c>
      <c r="AE127" s="138">
        <f t="shared" si="13"/>
        <v>0</v>
      </c>
      <c r="AF127" s="138" t="str">
        <f t="shared" si="14"/>
        <v>D</v>
      </c>
      <c r="AG127" s="139">
        <f t="shared" si="15"/>
        <v>3</v>
      </c>
      <c r="AH127" s="139">
        <v>1</v>
      </c>
      <c r="AI127" s="142"/>
    </row>
    <row r="128" spans="1:35" s="140" customFormat="1" ht="30" hidden="1" customHeight="1" x14ac:dyDescent="0.35">
      <c r="A128" s="150">
        <v>656</v>
      </c>
      <c r="B128" s="130" t="str">
        <f t="shared" si="8"/>
        <v>C.6</v>
      </c>
      <c r="C128" s="131">
        <f t="shared" si="9"/>
        <v>2</v>
      </c>
      <c r="D128" s="96"/>
      <c r="E128" s="132" t="str">
        <f t="shared" si="10"/>
        <v>Step 6</v>
      </c>
      <c r="F128" s="265" t="str">
        <f t="shared" si="11"/>
        <v>Does this include a review of language and terminology?</v>
      </c>
      <c r="G128" s="152"/>
      <c r="H128" s="152"/>
      <c r="I128" s="154"/>
      <c r="J128" s="152"/>
      <c r="K128" s="152"/>
      <c r="L128" s="152"/>
      <c r="M128" s="152"/>
      <c r="N128" s="134" t="str">
        <f>IFERROR(IF(VLOOKUP(A128,Weightings!A:Y,25,FALSE)=0,"",VLOOKUP(A128,Weightings!A:Y,25,FALSE)),"")</f>
        <v>x 3</v>
      </c>
      <c r="O128" s="134" t="str">
        <f>IFERROR(VLOOKUP(AH128,detail_maturity_score,3,FALSE)*VLOOKUP(A128,Weightings!A:Y,23,FALSE),"")</f>
        <v/>
      </c>
      <c r="P128" s="135"/>
      <c r="Q128" s="135"/>
      <c r="R128" s="131"/>
      <c r="S128" s="131"/>
      <c r="T128" s="131"/>
      <c r="U128" s="131"/>
      <c r="V128" s="131"/>
      <c r="W128" s="131"/>
      <c r="X128" s="131"/>
      <c r="Y128" s="131"/>
      <c r="Z128" s="136"/>
      <c r="AA128" s="131"/>
      <c r="AB128" s="131"/>
      <c r="AC128" s="137"/>
      <c r="AD128" s="138">
        <f t="shared" si="12"/>
        <v>0</v>
      </c>
      <c r="AE128" s="138">
        <f t="shared" si="13"/>
        <v>0</v>
      </c>
      <c r="AF128" s="138" t="str">
        <f t="shared" si="14"/>
        <v>D</v>
      </c>
      <c r="AG128" s="139">
        <f t="shared" si="15"/>
        <v>3</v>
      </c>
      <c r="AH128" s="139">
        <v>1</v>
      </c>
      <c r="AI128" s="142"/>
    </row>
    <row r="129" spans="1:35" s="140" customFormat="1" ht="30" customHeight="1" x14ac:dyDescent="0.35">
      <c r="A129" s="150">
        <v>657</v>
      </c>
      <c r="B129" s="130" t="str">
        <f t="shared" si="8"/>
        <v>C.6.02</v>
      </c>
      <c r="C129" s="131">
        <f t="shared" si="9"/>
        <v>5</v>
      </c>
      <c r="D129" s="96"/>
      <c r="E129" s="132" t="str">
        <f t="shared" si="10"/>
        <v>C.6.02</v>
      </c>
      <c r="F129" s="266" t="str">
        <f t="shared" si="11"/>
        <v>Are 'feedback' findings recorded and fed back into the intelligence lifecycle in order to continuously improve?</v>
      </c>
      <c r="G129" s="152"/>
      <c r="H129" s="152"/>
      <c r="I129" s="154"/>
      <c r="J129" s="152"/>
      <c r="K129" s="152"/>
      <c r="L129" s="152"/>
      <c r="M129" s="152"/>
      <c r="N129" s="134" t="str">
        <f>IFERROR(IF(VLOOKUP(A129,Weightings!A:Y,25,FALSE)=0,"",VLOOKUP(A129,Weightings!A:Y,25,FALSE)),"")</f>
        <v>x 1</v>
      </c>
      <c r="O129" s="134" t="str">
        <f>IFERROR(VLOOKUP(AH129,detail_maturity_score,3,FALSE)*VLOOKUP(A129,Weightings!A:Y,23,FALSE),"")</f>
        <v/>
      </c>
      <c r="P129" s="135"/>
      <c r="Q129" s="135"/>
      <c r="R129" s="131"/>
      <c r="S129" s="131"/>
      <c r="T129" s="131"/>
      <c r="U129" s="131"/>
      <c r="V129" s="131"/>
      <c r="W129" s="131"/>
      <c r="X129" s="131"/>
      <c r="Y129" s="131"/>
      <c r="Z129" s="136"/>
      <c r="AA129" s="131"/>
      <c r="AB129" s="131"/>
      <c r="AC129" s="137"/>
      <c r="AD129" s="138">
        <f t="shared" si="12"/>
        <v>0</v>
      </c>
      <c r="AE129" s="138">
        <f t="shared" si="13"/>
        <v>0</v>
      </c>
      <c r="AF129" s="138" t="str">
        <f t="shared" si="14"/>
        <v>D</v>
      </c>
      <c r="AG129" s="139">
        <f t="shared" si="15"/>
        <v>3</v>
      </c>
      <c r="AH129" s="139">
        <v>1</v>
      </c>
      <c r="AI129" s="142"/>
    </row>
    <row r="130" spans="1:35" s="140" customFormat="1" ht="30" hidden="1" customHeight="1" x14ac:dyDescent="0.35">
      <c r="A130" s="147">
        <v>658</v>
      </c>
      <c r="B130" s="130" t="str">
        <f t="shared" si="8"/>
        <v>C.6</v>
      </c>
      <c r="C130" s="131">
        <f t="shared" si="9"/>
        <v>2</v>
      </c>
      <c r="D130" s="96"/>
      <c r="E130" s="132" t="str">
        <f t="shared" si="10"/>
        <v>Step 6</v>
      </c>
      <c r="F130" s="268" t="str">
        <f t="shared" si="11"/>
        <v>Does this include a review of formatting and visualisation?</v>
      </c>
      <c r="G130" s="152"/>
      <c r="H130" s="152"/>
      <c r="I130" s="154"/>
      <c r="J130" s="152"/>
      <c r="K130" s="152"/>
      <c r="L130" s="152"/>
      <c r="M130" s="152"/>
      <c r="N130" s="134" t="str">
        <f>IFERROR(IF(VLOOKUP(A130,Weightings!A:Y,25,FALSE)=0,"",VLOOKUP(A130,Weightings!A:Y,25,FALSE)),"")</f>
        <v>x 3</v>
      </c>
      <c r="O130" s="134" t="str">
        <f>IFERROR(VLOOKUP(AH130,detail_maturity_score,3,FALSE)*VLOOKUP(A130,Weightings!A:Y,23,FALSE),"")</f>
        <v/>
      </c>
      <c r="P130" s="135"/>
      <c r="Q130" s="135"/>
      <c r="R130" s="131"/>
      <c r="S130" s="131"/>
      <c r="T130" s="131"/>
      <c r="U130" s="131"/>
      <c r="V130" s="131"/>
      <c r="W130" s="131"/>
      <c r="X130" s="131"/>
      <c r="Y130" s="131"/>
      <c r="Z130" s="136"/>
      <c r="AA130" s="131"/>
      <c r="AB130" s="131"/>
      <c r="AC130" s="137"/>
      <c r="AD130" s="138">
        <f t="shared" si="12"/>
        <v>0</v>
      </c>
      <c r="AE130" s="138">
        <f t="shared" si="13"/>
        <v>0</v>
      </c>
      <c r="AF130" s="138" t="str">
        <f t="shared" si="14"/>
        <v>D</v>
      </c>
      <c r="AG130" s="139">
        <f t="shared" si="15"/>
        <v>3</v>
      </c>
      <c r="AH130" s="139">
        <v>1</v>
      </c>
      <c r="AI130" s="142"/>
    </row>
    <row r="131" spans="1:35" s="140" customFormat="1" ht="30" hidden="1" customHeight="1" x14ac:dyDescent="0.35">
      <c r="A131" s="150">
        <v>659</v>
      </c>
      <c r="B131" s="130" t="str">
        <f t="shared" si="8"/>
        <v>C.6</v>
      </c>
      <c r="C131" s="131">
        <f t="shared" si="9"/>
        <v>2</v>
      </c>
      <c r="D131" s="96"/>
      <c r="E131" s="132" t="str">
        <f t="shared" si="10"/>
        <v>Step 6</v>
      </c>
      <c r="F131" s="268" t="str">
        <f t="shared" si="11"/>
        <v>Does this include a review of language and terminology?</v>
      </c>
      <c r="G131" s="152"/>
      <c r="H131" s="152"/>
      <c r="I131" s="154"/>
      <c r="J131" s="152"/>
      <c r="K131" s="152"/>
      <c r="L131" s="152"/>
      <c r="M131" s="152"/>
      <c r="N131" s="134" t="str">
        <f>IFERROR(IF(VLOOKUP(A131,Weightings!A:Y,25,FALSE)=0,"",VLOOKUP(A131,Weightings!A:Y,25,FALSE)),"")</f>
        <v>x 3</v>
      </c>
      <c r="O131" s="134" t="str">
        <f>IFERROR(VLOOKUP(AH131,detail_maturity_score,3,FALSE)*VLOOKUP(A131,Weightings!A:Y,23,FALSE),"")</f>
        <v/>
      </c>
      <c r="P131" s="135"/>
      <c r="Q131" s="135"/>
      <c r="R131" s="131"/>
      <c r="S131" s="131"/>
      <c r="T131" s="131"/>
      <c r="U131" s="131"/>
      <c r="V131" s="131"/>
      <c r="W131" s="131"/>
      <c r="X131" s="131"/>
      <c r="Y131" s="131"/>
      <c r="Z131" s="136"/>
      <c r="AA131" s="131"/>
      <c r="AB131" s="131"/>
      <c r="AC131" s="137"/>
      <c r="AD131" s="138">
        <f t="shared" si="12"/>
        <v>0</v>
      </c>
      <c r="AE131" s="138">
        <f t="shared" si="13"/>
        <v>0</v>
      </c>
      <c r="AF131" s="138" t="str">
        <f t="shared" si="14"/>
        <v>D</v>
      </c>
      <c r="AG131" s="139">
        <f t="shared" si="15"/>
        <v>3</v>
      </c>
      <c r="AH131" s="139">
        <v>1</v>
      </c>
      <c r="AI131" s="142"/>
    </row>
    <row r="132" spans="1:35" s="140" customFormat="1" ht="30" hidden="1" customHeight="1" x14ac:dyDescent="0.35">
      <c r="A132" s="150">
        <v>660</v>
      </c>
      <c r="B132" s="130" t="str">
        <f t="shared" si="8"/>
        <v>C.6</v>
      </c>
      <c r="C132" s="131">
        <f t="shared" si="9"/>
        <v>2</v>
      </c>
      <c r="D132" s="96"/>
      <c r="E132" s="132" t="str">
        <f t="shared" si="10"/>
        <v>Step 6</v>
      </c>
      <c r="F132" s="265" t="str">
        <f t="shared" si="11"/>
        <v>Are sources used and analysis methods used reviewed by the producers?</v>
      </c>
      <c r="G132" s="152"/>
      <c r="H132" s="152"/>
      <c r="I132" s="152"/>
      <c r="J132" s="152"/>
      <c r="K132" s="152"/>
      <c r="L132" s="152"/>
      <c r="M132" s="152"/>
      <c r="N132" s="134" t="str">
        <f>IFERROR(IF(VLOOKUP(A132,Weightings!A:Y,25,FALSE)=0,"",VLOOKUP(A132,Weightings!A:Y,25,FALSE)),"")</f>
        <v>x 3</v>
      </c>
      <c r="O132" s="134" t="str">
        <f>IFERROR(VLOOKUP(AH132,detail_maturity_score,3,FALSE)*VLOOKUP(A132,Weightings!A:Y,23,FALSE),"")</f>
        <v/>
      </c>
      <c r="P132" s="135"/>
      <c r="Q132" s="135"/>
      <c r="R132" s="131"/>
      <c r="S132" s="131"/>
      <c r="T132" s="131"/>
      <c r="U132" s="131"/>
      <c r="V132" s="131"/>
      <c r="W132" s="131"/>
      <c r="X132" s="131"/>
      <c r="Y132" s="131"/>
      <c r="Z132" s="136"/>
      <c r="AA132" s="131"/>
      <c r="AB132" s="131"/>
      <c r="AC132" s="137"/>
      <c r="AD132" s="138">
        <f t="shared" si="12"/>
        <v>0</v>
      </c>
      <c r="AE132" s="138">
        <f t="shared" si="13"/>
        <v>0</v>
      </c>
      <c r="AF132" s="138" t="str">
        <f t="shared" si="14"/>
        <v>D</v>
      </c>
      <c r="AG132" s="139">
        <f t="shared" si="15"/>
        <v>3</v>
      </c>
      <c r="AH132" s="139">
        <v>1</v>
      </c>
      <c r="AI132" s="142"/>
    </row>
    <row r="133" spans="1:35" s="140" customFormat="1" ht="30" customHeight="1" x14ac:dyDescent="0.35">
      <c r="A133" s="150">
        <v>661</v>
      </c>
      <c r="B133" s="130" t="str">
        <f t="shared" si="8"/>
        <v>C.6.03</v>
      </c>
      <c r="C133" s="131">
        <f t="shared" si="9"/>
        <v>5</v>
      </c>
      <c r="D133" s="96"/>
      <c r="E133" s="132" t="str">
        <f t="shared" si="10"/>
        <v>C.6.03</v>
      </c>
      <c r="F133" s="266" t="str">
        <f t="shared" si="11"/>
        <v xml:space="preserve">In regard to 'review' does the function regularly review their processes and sources? </v>
      </c>
      <c r="G133" s="152"/>
      <c r="H133" s="152"/>
      <c r="I133" s="154"/>
      <c r="J133" s="152"/>
      <c r="K133" s="152"/>
      <c r="L133" s="152"/>
      <c r="M133" s="152"/>
      <c r="N133" s="134" t="str">
        <f>IFERROR(IF(VLOOKUP(A133,Weightings!A:Y,25,FALSE)=0,"",VLOOKUP(A133,Weightings!A:Y,25,FALSE)),"")</f>
        <v>x 1</v>
      </c>
      <c r="O133" s="134" t="str">
        <f>IFERROR(VLOOKUP(AH133,detail_maturity_score,3,FALSE)*VLOOKUP(A133,Weightings!A:Y,23,FALSE),"")</f>
        <v/>
      </c>
      <c r="P133" s="135"/>
      <c r="Q133" s="135"/>
      <c r="R133" s="131"/>
      <c r="S133" s="131"/>
      <c r="T133" s="131"/>
      <c r="U133" s="131"/>
      <c r="V133" s="131"/>
      <c r="W133" s="131"/>
      <c r="X133" s="131"/>
      <c r="Y133" s="131"/>
      <c r="Z133" s="136"/>
      <c r="AA133" s="131"/>
      <c r="AB133" s="131"/>
      <c r="AC133" s="137"/>
      <c r="AD133" s="138">
        <f t="shared" si="12"/>
        <v>0</v>
      </c>
      <c r="AE133" s="138">
        <f t="shared" si="13"/>
        <v>0</v>
      </c>
      <c r="AF133" s="138" t="str">
        <f t="shared" si="14"/>
        <v>D</v>
      </c>
      <c r="AG133" s="139">
        <f t="shared" si="15"/>
        <v>3</v>
      </c>
      <c r="AH133" s="139">
        <v>1</v>
      </c>
      <c r="AI133" s="142"/>
    </row>
    <row r="134" spans="1:35" s="140" customFormat="1" ht="30" customHeight="1" x14ac:dyDescent="0.35">
      <c r="A134" s="150">
        <v>662</v>
      </c>
      <c r="B134" s="130" t="str">
        <f t="shared" si="8"/>
        <v>C.6.04</v>
      </c>
      <c r="C134" s="131">
        <f t="shared" si="9"/>
        <v>5</v>
      </c>
      <c r="D134" s="96"/>
      <c r="E134" s="132" t="str">
        <f t="shared" si="10"/>
        <v>C.6.04</v>
      </c>
      <c r="F134" s="266" t="str">
        <f t="shared" si="11"/>
        <v xml:space="preserve">Are findings from the review process fed back into the intelligence lifecycle in order to continuously improve? </v>
      </c>
      <c r="G134" s="152"/>
      <c r="H134" s="152"/>
      <c r="I134" s="154"/>
      <c r="J134" s="152"/>
      <c r="K134" s="152"/>
      <c r="L134" s="152"/>
      <c r="M134" s="152"/>
      <c r="N134" s="134" t="str">
        <f>IFERROR(IF(VLOOKUP(A134,Weightings!A:Y,25,FALSE)=0,"",VLOOKUP(A134,Weightings!A:Y,25,FALSE)),"")</f>
        <v>x 1</v>
      </c>
      <c r="O134" s="134" t="str">
        <f>IFERROR(VLOOKUP(AH134,detail_maturity_score,3,FALSE)*VLOOKUP(A134,Weightings!A:Y,23,FALSE),"")</f>
        <v/>
      </c>
      <c r="P134" s="135"/>
      <c r="Q134" s="135"/>
      <c r="R134" s="131"/>
      <c r="S134" s="131"/>
      <c r="T134" s="131"/>
      <c r="U134" s="131"/>
      <c r="V134" s="131"/>
      <c r="W134" s="131"/>
      <c r="X134" s="131"/>
      <c r="Y134" s="131"/>
      <c r="Z134" s="136"/>
      <c r="AA134" s="131"/>
      <c r="AB134" s="131"/>
      <c r="AC134" s="137"/>
      <c r="AD134" s="138">
        <f t="shared" si="12"/>
        <v>0</v>
      </c>
      <c r="AE134" s="138">
        <f t="shared" si="13"/>
        <v>0</v>
      </c>
      <c r="AF134" s="138" t="str">
        <f t="shared" si="14"/>
        <v>D</v>
      </c>
      <c r="AG134" s="139">
        <f t="shared" si="15"/>
        <v>3</v>
      </c>
      <c r="AH134" s="139">
        <v>1</v>
      </c>
      <c r="AI134" s="142"/>
    </row>
    <row r="135" spans="1:35" s="140" customFormat="1" ht="30" customHeight="1" x14ac:dyDescent="0.35">
      <c r="A135" s="150">
        <v>663</v>
      </c>
      <c r="B135" s="130" t="str">
        <f t="shared" ref="B135:B137" si="16">VLOOKUP(A135,contentrefmockup,2,FALSE)</f>
        <v>C.6.05</v>
      </c>
      <c r="C135" s="131">
        <f t="shared" ref="C135:C137" si="17">VLOOKUP(A135,contentrefmockup,15,FALSE)</f>
        <v>5</v>
      </c>
      <c r="D135" s="96"/>
      <c r="E135" s="132" t="str">
        <f t="shared" ref="E135:E137" si="18">IF(C135=1,"Phase "&amp;B135,IF(C135=2,"Step "&amp;VLOOKUP(A135,contentrefmockup,4,FALSE),B135))</f>
        <v>C.6.05</v>
      </c>
      <c r="F135" s="266" t="str">
        <f t="shared" ref="F135:F137" si="19">VLOOKUP(A135,contentrefmockup,7,FALSE)</f>
        <v xml:space="preserve">Are all intelligence sources periodically reviewed with regards to their accuracy / degree of collaboration / value / relevance / bias etc? </v>
      </c>
      <c r="G135" s="152"/>
      <c r="H135" s="152"/>
      <c r="I135" s="154"/>
      <c r="J135" s="152"/>
      <c r="K135" s="152"/>
      <c r="L135" s="152"/>
      <c r="M135" s="152"/>
      <c r="N135" s="134" t="str">
        <f>IFERROR(IF(VLOOKUP(A135,Weightings!A:Y,25,FALSE)=0,"",VLOOKUP(A135,Weightings!A:Y,25,FALSE)),"")</f>
        <v>x 1</v>
      </c>
      <c r="O135" s="134" t="str">
        <f>IFERROR(VLOOKUP(AH135,detail_maturity_score,3,FALSE)*VLOOKUP(A135,Weightings!A:Y,23,FALSE),"")</f>
        <v/>
      </c>
      <c r="P135" s="135"/>
      <c r="Q135" s="135"/>
      <c r="R135" s="131"/>
      <c r="S135" s="131"/>
      <c r="T135" s="131"/>
      <c r="U135" s="131"/>
      <c r="V135" s="131"/>
      <c r="W135" s="131"/>
      <c r="X135" s="131"/>
      <c r="Y135" s="131"/>
      <c r="Z135" s="136"/>
      <c r="AA135" s="131"/>
      <c r="AB135" s="131"/>
      <c r="AC135" s="137"/>
      <c r="AD135" s="138">
        <f t="shared" ref="AD135:AD137" si="20">VLOOKUP($A135,contentrefmockup,26,FALSE)</f>
        <v>0</v>
      </c>
      <c r="AE135" s="138">
        <f t="shared" ref="AE135:AE137" si="21">VLOOKUP($A135,contentrefmockup,27,FALSE)</f>
        <v>0</v>
      </c>
      <c r="AF135" s="138" t="str">
        <f t="shared" ref="AF135:AF137" si="22">VLOOKUP($A135,contentrefmockup,28,FALSE)</f>
        <v>D</v>
      </c>
      <c r="AG135" s="139">
        <f t="shared" ref="AG135:AG137" si="23">IF(AD135="S",1,IF(AE135="I",2,IF(AF135="D",3,4)))</f>
        <v>3</v>
      </c>
      <c r="AH135" s="139">
        <v>1</v>
      </c>
      <c r="AI135" s="142"/>
    </row>
    <row r="136" spans="1:35" s="140" customFormat="1" ht="30" hidden="1" customHeight="1" x14ac:dyDescent="0.35">
      <c r="A136" s="150">
        <v>664</v>
      </c>
      <c r="B136" s="130" t="str">
        <f t="shared" si="16"/>
        <v>C.6</v>
      </c>
      <c r="C136" s="131">
        <f t="shared" si="17"/>
        <v>2</v>
      </c>
      <c r="D136" s="96"/>
      <c r="E136" s="132" t="str">
        <f t="shared" si="18"/>
        <v>Step 6</v>
      </c>
      <c r="F136" s="266" t="str">
        <f t="shared" si="19"/>
        <v xml:space="preserve">Are all source periodically reviewed with regard to their accuracy / degree of corroboration / value / relevance / bias etc?  </v>
      </c>
      <c r="G136" s="152"/>
      <c r="H136" s="152"/>
      <c r="I136" s="154"/>
      <c r="J136" s="152"/>
      <c r="K136" s="152"/>
      <c r="L136" s="152"/>
      <c r="M136" s="152"/>
      <c r="N136" s="134" t="str">
        <f>IFERROR(IF(VLOOKUP(A136,Weightings!A:Y,25,FALSE)=0,"",VLOOKUP(A136,Weightings!A:Y,25,FALSE)),"")</f>
        <v>x 3</v>
      </c>
      <c r="O136" s="134" t="str">
        <f>IFERROR(VLOOKUP(AH136,detail_maturity_score,3,FALSE)*VLOOKUP(A136,Weightings!A:Y,23,FALSE),"")</f>
        <v/>
      </c>
      <c r="P136" s="135"/>
      <c r="Q136" s="135"/>
      <c r="R136" s="131"/>
      <c r="S136" s="131"/>
      <c r="T136" s="131"/>
      <c r="U136" s="131"/>
      <c r="V136" s="131"/>
      <c r="W136" s="131"/>
      <c r="X136" s="131"/>
      <c r="Y136" s="131"/>
      <c r="Z136" s="136"/>
      <c r="AA136" s="131"/>
      <c r="AB136" s="131"/>
      <c r="AC136" s="137"/>
      <c r="AD136" s="138">
        <f t="shared" si="20"/>
        <v>0</v>
      </c>
      <c r="AE136" s="138">
        <f t="shared" si="21"/>
        <v>0</v>
      </c>
      <c r="AF136" s="138" t="str">
        <f t="shared" si="22"/>
        <v>D</v>
      </c>
      <c r="AG136" s="139">
        <f t="shared" si="23"/>
        <v>3</v>
      </c>
      <c r="AH136" s="139">
        <v>1</v>
      </c>
      <c r="AI136" s="142"/>
    </row>
    <row r="137" spans="1:35" s="140" customFormat="1" ht="30" hidden="1" customHeight="1" x14ac:dyDescent="0.35">
      <c r="A137" s="150">
        <v>665</v>
      </c>
      <c r="B137" s="130" t="str">
        <f t="shared" si="16"/>
        <v>C.6</v>
      </c>
      <c r="C137" s="131">
        <f t="shared" si="17"/>
        <v>2</v>
      </c>
      <c r="D137" s="96"/>
      <c r="E137" s="132" t="str">
        <f t="shared" si="18"/>
        <v>Step 6</v>
      </c>
      <c r="F137" s="266" t="str">
        <f t="shared" si="19"/>
        <v>Are intelligence improvements/failures identified through any real life incidents fed back to the intelligence cycle?</v>
      </c>
      <c r="G137" s="152"/>
      <c r="H137" s="152"/>
      <c r="I137" s="154"/>
      <c r="J137" s="152"/>
      <c r="K137" s="152"/>
      <c r="L137" s="152"/>
      <c r="M137" s="152"/>
      <c r="N137" s="134" t="str">
        <f>IFERROR(IF(VLOOKUP(A137,Weightings!A:Y,25,FALSE)=0,"",VLOOKUP(A137,Weightings!A:Y,25,FALSE)),"")</f>
        <v>x 3</v>
      </c>
      <c r="O137" s="134" t="str">
        <f>IFERROR(VLOOKUP(AH137,detail_maturity_score,3,FALSE)*VLOOKUP(A137,Weightings!A:Y,23,FALSE),"")</f>
        <v/>
      </c>
      <c r="P137" s="135"/>
      <c r="Q137" s="135"/>
      <c r="R137" s="131"/>
      <c r="S137" s="131"/>
      <c r="T137" s="131"/>
      <c r="U137" s="131"/>
      <c r="V137" s="131"/>
      <c r="W137" s="131"/>
      <c r="X137" s="131"/>
      <c r="Y137" s="131"/>
      <c r="Z137" s="136"/>
      <c r="AA137" s="131"/>
      <c r="AB137" s="131"/>
      <c r="AC137" s="137"/>
      <c r="AD137" s="138">
        <f t="shared" si="20"/>
        <v>0</v>
      </c>
      <c r="AE137" s="138">
        <f t="shared" si="21"/>
        <v>0</v>
      </c>
      <c r="AF137" s="138" t="str">
        <f t="shared" si="22"/>
        <v>D</v>
      </c>
      <c r="AG137" s="139">
        <f t="shared" si="23"/>
        <v>3</v>
      </c>
      <c r="AH137" s="139">
        <v>1</v>
      </c>
      <c r="AI137" s="142"/>
    </row>
  </sheetData>
  <sortState xmlns:xlrd2="http://schemas.microsoft.com/office/spreadsheetml/2017/richdata2" ref="A8:AJ137">
    <sortCondition ref="A8:A137"/>
  </sortState>
  <dataConsolidate/>
  <mergeCells count="1">
    <mergeCell ref="F2:F5"/>
  </mergeCells>
  <conditionalFormatting sqref="K8:M8">
    <cfRule type="expression" dxfId="34" priority="33" stopIfTrue="1">
      <formula>$C8=2</formula>
    </cfRule>
    <cfRule type="expression" dxfId="33" priority="34">
      <formula>$C8&gt;4</formula>
    </cfRule>
  </conditionalFormatting>
  <conditionalFormatting sqref="G8:J8">
    <cfRule type="expression" dxfId="32" priority="31" stopIfTrue="1">
      <formula>$C8=2</formula>
    </cfRule>
    <cfRule type="expression" dxfId="31" priority="32">
      <formula>$C8&gt;4</formula>
    </cfRule>
  </conditionalFormatting>
  <conditionalFormatting sqref="K36:M36">
    <cfRule type="expression" dxfId="30" priority="29" stopIfTrue="1">
      <formula>$C36=2</formula>
    </cfRule>
    <cfRule type="expression" dxfId="29" priority="30">
      <formula>$C36&gt;4</formula>
    </cfRule>
  </conditionalFormatting>
  <conditionalFormatting sqref="K64:M64">
    <cfRule type="expression" dxfId="28" priority="25" stopIfTrue="1">
      <formula>$C64=2</formula>
    </cfRule>
    <cfRule type="expression" dxfId="27" priority="26">
      <formula>$C64&gt;4</formula>
    </cfRule>
  </conditionalFormatting>
  <conditionalFormatting sqref="K77:M77">
    <cfRule type="expression" dxfId="26" priority="21" stopIfTrue="1">
      <formula>$C77=2</formula>
    </cfRule>
    <cfRule type="expression" dxfId="25" priority="22">
      <formula>$C77&gt;4</formula>
    </cfRule>
  </conditionalFormatting>
  <conditionalFormatting sqref="K95:M95">
    <cfRule type="expression" dxfId="24" priority="17" stopIfTrue="1">
      <formula>$C95=2</formula>
    </cfRule>
    <cfRule type="expression" dxfId="23" priority="18">
      <formula>$C95&gt;4</formula>
    </cfRule>
  </conditionalFormatting>
  <conditionalFormatting sqref="K122:M122">
    <cfRule type="expression" dxfId="22" priority="13" stopIfTrue="1">
      <formula>$C122=2</formula>
    </cfRule>
    <cfRule type="expression" dxfId="21" priority="14">
      <formula>$C122&gt;4</formula>
    </cfRule>
  </conditionalFormatting>
  <dataValidations count="1">
    <dataValidation type="custom" allowBlank="1" sqref="G8:M25" xr:uid="{00000000-0002-0000-0C00-000000000000}">
      <formula1>"""X"""</formula1>
    </dataValidation>
  </dataValidations>
  <pageMargins left="0.7" right="0.7" top="0.75" bottom="0.75" header="0.3" footer="0.3"/>
  <pageSetup paperSize="9" scale="38" fitToHeight="0" orientation="landscape"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60900" r:id="rId4" name="Drop Down 132">
              <controlPr defaultSize="0" autoFill="0" autoPict="0">
                <anchor moveWithCells="1">
                  <from>
                    <xdr:col>6</xdr:col>
                    <xdr:colOff>381000</xdr:colOff>
                    <xdr:row>9</xdr:row>
                    <xdr:rowOff>76200</xdr:rowOff>
                  </from>
                  <to>
                    <xdr:col>6</xdr:col>
                    <xdr:colOff>1752600</xdr:colOff>
                    <xdr:row>9</xdr:row>
                    <xdr:rowOff>304800</xdr:rowOff>
                  </to>
                </anchor>
              </controlPr>
            </control>
          </mc:Choice>
        </mc:AlternateContent>
        <mc:AlternateContent xmlns:mc="http://schemas.openxmlformats.org/markup-compatibility/2006">
          <mc:Choice Requires="x14">
            <control shapeId="160902" r:id="rId5" name="Drop Down 134">
              <controlPr defaultSize="0" autoFill="0" autoPict="0">
                <anchor moveWithCells="1">
                  <from>
                    <xdr:col>6</xdr:col>
                    <xdr:colOff>381000</xdr:colOff>
                    <xdr:row>11</xdr:row>
                    <xdr:rowOff>76200</xdr:rowOff>
                  </from>
                  <to>
                    <xdr:col>6</xdr:col>
                    <xdr:colOff>1752600</xdr:colOff>
                    <xdr:row>11</xdr:row>
                    <xdr:rowOff>304800</xdr:rowOff>
                  </to>
                </anchor>
              </controlPr>
            </control>
          </mc:Choice>
        </mc:AlternateContent>
        <mc:AlternateContent xmlns:mc="http://schemas.openxmlformats.org/markup-compatibility/2006">
          <mc:Choice Requires="x14">
            <control shapeId="160904" r:id="rId6" name="Drop Down 136">
              <controlPr defaultSize="0" autoFill="0" autoPict="0">
                <anchor moveWithCells="1">
                  <from>
                    <xdr:col>6</xdr:col>
                    <xdr:colOff>381000</xdr:colOff>
                    <xdr:row>13</xdr:row>
                    <xdr:rowOff>76200</xdr:rowOff>
                  </from>
                  <to>
                    <xdr:col>6</xdr:col>
                    <xdr:colOff>1752600</xdr:colOff>
                    <xdr:row>13</xdr:row>
                    <xdr:rowOff>304800</xdr:rowOff>
                  </to>
                </anchor>
              </controlPr>
            </control>
          </mc:Choice>
        </mc:AlternateContent>
        <mc:AlternateContent xmlns:mc="http://schemas.openxmlformats.org/markup-compatibility/2006">
          <mc:Choice Requires="x14">
            <control shapeId="160911" r:id="rId7" name="Drop Down 143">
              <controlPr defaultSize="0" autoFill="0" autoPict="0">
                <anchor moveWithCells="1">
                  <from>
                    <xdr:col>6</xdr:col>
                    <xdr:colOff>381000</xdr:colOff>
                    <xdr:row>20</xdr:row>
                    <xdr:rowOff>76200</xdr:rowOff>
                  </from>
                  <to>
                    <xdr:col>6</xdr:col>
                    <xdr:colOff>1752600</xdr:colOff>
                    <xdr:row>20</xdr:row>
                    <xdr:rowOff>304800</xdr:rowOff>
                  </to>
                </anchor>
              </controlPr>
            </control>
          </mc:Choice>
        </mc:AlternateContent>
        <mc:AlternateContent xmlns:mc="http://schemas.openxmlformats.org/markup-compatibility/2006">
          <mc:Choice Requires="x14">
            <control shapeId="160917" r:id="rId8" name="Drop Down 149">
              <controlPr defaultSize="0" autoFill="0" autoPict="0">
                <anchor moveWithCells="1">
                  <from>
                    <xdr:col>6</xdr:col>
                    <xdr:colOff>381000</xdr:colOff>
                    <xdr:row>26</xdr:row>
                    <xdr:rowOff>76200</xdr:rowOff>
                  </from>
                  <to>
                    <xdr:col>6</xdr:col>
                    <xdr:colOff>1752600</xdr:colOff>
                    <xdr:row>26</xdr:row>
                    <xdr:rowOff>304800</xdr:rowOff>
                  </to>
                </anchor>
              </controlPr>
            </control>
          </mc:Choice>
        </mc:AlternateContent>
        <mc:AlternateContent xmlns:mc="http://schemas.openxmlformats.org/markup-compatibility/2006">
          <mc:Choice Requires="x14">
            <control shapeId="160927" r:id="rId9" name="Drop Down 159">
              <controlPr defaultSize="0" autoFill="0" autoPict="0">
                <anchor moveWithCells="1">
                  <from>
                    <xdr:col>6</xdr:col>
                    <xdr:colOff>381000</xdr:colOff>
                    <xdr:row>38</xdr:row>
                    <xdr:rowOff>76200</xdr:rowOff>
                  </from>
                  <to>
                    <xdr:col>6</xdr:col>
                    <xdr:colOff>1752600</xdr:colOff>
                    <xdr:row>38</xdr:row>
                    <xdr:rowOff>304800</xdr:rowOff>
                  </to>
                </anchor>
              </controlPr>
            </control>
          </mc:Choice>
        </mc:AlternateContent>
        <mc:AlternateContent xmlns:mc="http://schemas.openxmlformats.org/markup-compatibility/2006">
          <mc:Choice Requires="x14">
            <control shapeId="160934" r:id="rId10" name="Drop Down 166">
              <controlPr defaultSize="0" autoFill="0" autoPict="0">
                <anchor moveWithCells="1">
                  <from>
                    <xdr:col>6</xdr:col>
                    <xdr:colOff>381000</xdr:colOff>
                    <xdr:row>45</xdr:row>
                    <xdr:rowOff>76200</xdr:rowOff>
                  </from>
                  <to>
                    <xdr:col>6</xdr:col>
                    <xdr:colOff>1752600</xdr:colOff>
                    <xdr:row>45</xdr:row>
                    <xdr:rowOff>304800</xdr:rowOff>
                  </to>
                </anchor>
              </controlPr>
            </control>
          </mc:Choice>
        </mc:AlternateContent>
        <mc:AlternateContent xmlns:mc="http://schemas.openxmlformats.org/markup-compatibility/2006">
          <mc:Choice Requires="x14">
            <control shapeId="160938" r:id="rId11" name="Drop Down 170">
              <controlPr defaultSize="0" autoFill="0" autoPict="0">
                <anchor moveWithCells="1">
                  <from>
                    <xdr:col>6</xdr:col>
                    <xdr:colOff>381000</xdr:colOff>
                    <xdr:row>49</xdr:row>
                    <xdr:rowOff>76200</xdr:rowOff>
                  </from>
                  <to>
                    <xdr:col>6</xdr:col>
                    <xdr:colOff>1752600</xdr:colOff>
                    <xdr:row>49</xdr:row>
                    <xdr:rowOff>304800</xdr:rowOff>
                  </to>
                </anchor>
              </controlPr>
            </control>
          </mc:Choice>
        </mc:AlternateContent>
        <mc:AlternateContent xmlns:mc="http://schemas.openxmlformats.org/markup-compatibility/2006">
          <mc:Choice Requires="x14">
            <control shapeId="160951" r:id="rId12" name="Drop Down 183">
              <controlPr defaultSize="0" autoFill="0" autoPict="0">
                <anchor moveWithCells="1">
                  <from>
                    <xdr:col>6</xdr:col>
                    <xdr:colOff>381000</xdr:colOff>
                    <xdr:row>65</xdr:row>
                    <xdr:rowOff>76200</xdr:rowOff>
                  </from>
                  <to>
                    <xdr:col>6</xdr:col>
                    <xdr:colOff>1752600</xdr:colOff>
                    <xdr:row>65</xdr:row>
                    <xdr:rowOff>304800</xdr:rowOff>
                  </to>
                </anchor>
              </controlPr>
            </control>
          </mc:Choice>
        </mc:AlternateContent>
        <mc:AlternateContent xmlns:mc="http://schemas.openxmlformats.org/markup-compatibility/2006">
          <mc:Choice Requires="x14">
            <control shapeId="160957" r:id="rId13" name="Drop Down 189">
              <controlPr defaultSize="0" autoFill="0" autoPict="0">
                <anchor moveWithCells="1">
                  <from>
                    <xdr:col>6</xdr:col>
                    <xdr:colOff>381000</xdr:colOff>
                    <xdr:row>71</xdr:row>
                    <xdr:rowOff>76200</xdr:rowOff>
                  </from>
                  <to>
                    <xdr:col>6</xdr:col>
                    <xdr:colOff>1752600</xdr:colOff>
                    <xdr:row>71</xdr:row>
                    <xdr:rowOff>304800</xdr:rowOff>
                  </to>
                </anchor>
              </controlPr>
            </control>
          </mc:Choice>
        </mc:AlternateContent>
        <mc:AlternateContent xmlns:mc="http://schemas.openxmlformats.org/markup-compatibility/2006">
          <mc:Choice Requires="x14">
            <control shapeId="160962" r:id="rId14" name="Drop Down 194">
              <controlPr defaultSize="0" autoFill="0" autoPict="0">
                <anchor moveWithCells="1">
                  <from>
                    <xdr:col>6</xdr:col>
                    <xdr:colOff>381000</xdr:colOff>
                    <xdr:row>78</xdr:row>
                    <xdr:rowOff>76200</xdr:rowOff>
                  </from>
                  <to>
                    <xdr:col>6</xdr:col>
                    <xdr:colOff>1752600</xdr:colOff>
                    <xdr:row>78</xdr:row>
                    <xdr:rowOff>304800</xdr:rowOff>
                  </to>
                </anchor>
              </controlPr>
            </control>
          </mc:Choice>
        </mc:AlternateContent>
        <mc:AlternateContent xmlns:mc="http://schemas.openxmlformats.org/markup-compatibility/2006">
          <mc:Choice Requires="x14">
            <control shapeId="160965" r:id="rId15" name="Drop Down 197">
              <controlPr defaultSize="0" autoFill="0" autoPict="0">
                <anchor moveWithCells="1">
                  <from>
                    <xdr:col>6</xdr:col>
                    <xdr:colOff>381000</xdr:colOff>
                    <xdr:row>81</xdr:row>
                    <xdr:rowOff>76200</xdr:rowOff>
                  </from>
                  <to>
                    <xdr:col>6</xdr:col>
                    <xdr:colOff>1752600</xdr:colOff>
                    <xdr:row>81</xdr:row>
                    <xdr:rowOff>304800</xdr:rowOff>
                  </to>
                </anchor>
              </controlPr>
            </control>
          </mc:Choice>
        </mc:AlternateContent>
        <mc:AlternateContent xmlns:mc="http://schemas.openxmlformats.org/markup-compatibility/2006">
          <mc:Choice Requires="x14">
            <control shapeId="160967" r:id="rId16" name="Drop Down 199">
              <controlPr defaultSize="0" autoFill="0" autoPict="0">
                <anchor moveWithCells="1">
                  <from>
                    <xdr:col>6</xdr:col>
                    <xdr:colOff>381000</xdr:colOff>
                    <xdr:row>83</xdr:row>
                    <xdr:rowOff>76200</xdr:rowOff>
                  </from>
                  <to>
                    <xdr:col>6</xdr:col>
                    <xdr:colOff>1752600</xdr:colOff>
                    <xdr:row>83</xdr:row>
                    <xdr:rowOff>304800</xdr:rowOff>
                  </to>
                </anchor>
              </controlPr>
            </control>
          </mc:Choice>
        </mc:AlternateContent>
        <mc:AlternateContent xmlns:mc="http://schemas.openxmlformats.org/markup-compatibility/2006">
          <mc:Choice Requires="x14">
            <control shapeId="160972" r:id="rId17" name="Drop Down 204">
              <controlPr defaultSize="0" autoFill="0" autoPict="0">
                <anchor moveWithCells="1">
                  <from>
                    <xdr:col>6</xdr:col>
                    <xdr:colOff>381000</xdr:colOff>
                    <xdr:row>88</xdr:row>
                    <xdr:rowOff>76200</xdr:rowOff>
                  </from>
                  <to>
                    <xdr:col>6</xdr:col>
                    <xdr:colOff>1752600</xdr:colOff>
                    <xdr:row>88</xdr:row>
                    <xdr:rowOff>304800</xdr:rowOff>
                  </to>
                </anchor>
              </controlPr>
            </control>
          </mc:Choice>
        </mc:AlternateContent>
        <mc:AlternateContent xmlns:mc="http://schemas.openxmlformats.org/markup-compatibility/2006">
          <mc:Choice Requires="x14">
            <control shapeId="160978" r:id="rId18" name="Drop Down 210">
              <controlPr defaultSize="0" autoFill="0" autoPict="0">
                <anchor moveWithCells="1">
                  <from>
                    <xdr:col>6</xdr:col>
                    <xdr:colOff>381000</xdr:colOff>
                    <xdr:row>96</xdr:row>
                    <xdr:rowOff>76200</xdr:rowOff>
                  </from>
                  <to>
                    <xdr:col>6</xdr:col>
                    <xdr:colOff>1752600</xdr:colOff>
                    <xdr:row>96</xdr:row>
                    <xdr:rowOff>304800</xdr:rowOff>
                  </to>
                </anchor>
              </controlPr>
            </control>
          </mc:Choice>
        </mc:AlternateContent>
        <mc:AlternateContent xmlns:mc="http://schemas.openxmlformats.org/markup-compatibility/2006">
          <mc:Choice Requires="x14">
            <control shapeId="160979" r:id="rId19" name="Drop Down 211">
              <controlPr defaultSize="0" autoFill="0" autoPict="0">
                <anchor moveWithCells="1">
                  <from>
                    <xdr:col>6</xdr:col>
                    <xdr:colOff>381000</xdr:colOff>
                    <xdr:row>97</xdr:row>
                    <xdr:rowOff>76200</xdr:rowOff>
                  </from>
                  <to>
                    <xdr:col>6</xdr:col>
                    <xdr:colOff>1752600</xdr:colOff>
                    <xdr:row>97</xdr:row>
                    <xdr:rowOff>304800</xdr:rowOff>
                  </to>
                </anchor>
              </controlPr>
            </control>
          </mc:Choice>
        </mc:AlternateContent>
        <mc:AlternateContent xmlns:mc="http://schemas.openxmlformats.org/markup-compatibility/2006">
          <mc:Choice Requires="x14">
            <control shapeId="160980" r:id="rId20" name="Drop Down 212">
              <controlPr defaultSize="0" autoFill="0" autoPict="0">
                <anchor moveWithCells="1">
                  <from>
                    <xdr:col>6</xdr:col>
                    <xdr:colOff>381000</xdr:colOff>
                    <xdr:row>98</xdr:row>
                    <xdr:rowOff>76200</xdr:rowOff>
                  </from>
                  <to>
                    <xdr:col>6</xdr:col>
                    <xdr:colOff>1752600</xdr:colOff>
                    <xdr:row>98</xdr:row>
                    <xdr:rowOff>304800</xdr:rowOff>
                  </to>
                </anchor>
              </controlPr>
            </control>
          </mc:Choice>
        </mc:AlternateContent>
        <mc:AlternateContent xmlns:mc="http://schemas.openxmlformats.org/markup-compatibility/2006">
          <mc:Choice Requires="x14">
            <control shapeId="160981" r:id="rId21" name="Drop Down 213">
              <controlPr defaultSize="0" autoFill="0" autoPict="0">
                <anchor moveWithCells="1">
                  <from>
                    <xdr:col>6</xdr:col>
                    <xdr:colOff>381000</xdr:colOff>
                    <xdr:row>99</xdr:row>
                    <xdr:rowOff>76200</xdr:rowOff>
                  </from>
                  <to>
                    <xdr:col>6</xdr:col>
                    <xdr:colOff>1752600</xdr:colOff>
                    <xdr:row>99</xdr:row>
                    <xdr:rowOff>304800</xdr:rowOff>
                  </to>
                </anchor>
              </controlPr>
            </control>
          </mc:Choice>
        </mc:AlternateContent>
        <mc:AlternateContent xmlns:mc="http://schemas.openxmlformats.org/markup-compatibility/2006">
          <mc:Choice Requires="x14">
            <control shapeId="160982" r:id="rId22" name="Drop Down 214">
              <controlPr defaultSize="0" autoFill="0" autoPict="0">
                <anchor moveWithCells="1">
                  <from>
                    <xdr:col>6</xdr:col>
                    <xdr:colOff>381000</xdr:colOff>
                    <xdr:row>100</xdr:row>
                    <xdr:rowOff>76200</xdr:rowOff>
                  </from>
                  <to>
                    <xdr:col>6</xdr:col>
                    <xdr:colOff>1752600</xdr:colOff>
                    <xdr:row>100</xdr:row>
                    <xdr:rowOff>304800</xdr:rowOff>
                  </to>
                </anchor>
              </controlPr>
            </control>
          </mc:Choice>
        </mc:AlternateContent>
        <mc:AlternateContent xmlns:mc="http://schemas.openxmlformats.org/markup-compatibility/2006">
          <mc:Choice Requires="x14">
            <control shapeId="161002" r:id="rId23" name="Drop Down 234">
              <controlPr defaultSize="0" autoFill="0" autoPict="0">
                <anchor moveWithCells="1">
                  <from>
                    <xdr:col>6</xdr:col>
                    <xdr:colOff>381000</xdr:colOff>
                    <xdr:row>123</xdr:row>
                    <xdr:rowOff>76200</xdr:rowOff>
                  </from>
                  <to>
                    <xdr:col>6</xdr:col>
                    <xdr:colOff>1752600</xdr:colOff>
                    <xdr:row>123</xdr:row>
                    <xdr:rowOff>304800</xdr:rowOff>
                  </to>
                </anchor>
              </controlPr>
            </control>
          </mc:Choice>
        </mc:AlternateContent>
        <mc:AlternateContent xmlns:mc="http://schemas.openxmlformats.org/markup-compatibility/2006">
          <mc:Choice Requires="x14">
            <control shapeId="161007" r:id="rId24" name="Drop Down 239">
              <controlPr defaultSize="0" autoFill="0" autoPict="0">
                <anchor moveWithCells="1">
                  <from>
                    <xdr:col>6</xdr:col>
                    <xdr:colOff>381000</xdr:colOff>
                    <xdr:row>128</xdr:row>
                    <xdr:rowOff>76200</xdr:rowOff>
                  </from>
                  <to>
                    <xdr:col>6</xdr:col>
                    <xdr:colOff>1752600</xdr:colOff>
                    <xdr:row>128</xdr:row>
                    <xdr:rowOff>304800</xdr:rowOff>
                  </to>
                </anchor>
              </controlPr>
            </control>
          </mc:Choice>
        </mc:AlternateContent>
        <mc:AlternateContent xmlns:mc="http://schemas.openxmlformats.org/markup-compatibility/2006">
          <mc:Choice Requires="x14">
            <control shapeId="161011" r:id="rId25" name="Drop Down 243">
              <controlPr defaultSize="0" autoFill="0" autoPict="0">
                <anchor moveWithCells="1">
                  <from>
                    <xdr:col>6</xdr:col>
                    <xdr:colOff>381000</xdr:colOff>
                    <xdr:row>132</xdr:row>
                    <xdr:rowOff>76200</xdr:rowOff>
                  </from>
                  <to>
                    <xdr:col>6</xdr:col>
                    <xdr:colOff>1752600</xdr:colOff>
                    <xdr:row>132</xdr:row>
                    <xdr:rowOff>304800</xdr:rowOff>
                  </to>
                </anchor>
              </controlPr>
            </control>
          </mc:Choice>
        </mc:AlternateContent>
        <mc:AlternateContent xmlns:mc="http://schemas.openxmlformats.org/markup-compatibility/2006">
          <mc:Choice Requires="x14">
            <control shapeId="161012" r:id="rId26" name="Drop Down 244">
              <controlPr defaultSize="0" autoFill="0" autoPict="0">
                <anchor moveWithCells="1">
                  <from>
                    <xdr:col>6</xdr:col>
                    <xdr:colOff>381000</xdr:colOff>
                    <xdr:row>133</xdr:row>
                    <xdr:rowOff>76200</xdr:rowOff>
                  </from>
                  <to>
                    <xdr:col>6</xdr:col>
                    <xdr:colOff>1752600</xdr:colOff>
                    <xdr:row>133</xdr:row>
                    <xdr:rowOff>304800</xdr:rowOff>
                  </to>
                </anchor>
              </controlPr>
            </control>
          </mc:Choice>
        </mc:AlternateContent>
        <mc:AlternateContent xmlns:mc="http://schemas.openxmlformats.org/markup-compatibility/2006">
          <mc:Choice Requires="x14">
            <control shapeId="161013" r:id="rId27" name="Drop Down 245">
              <controlPr defaultSize="0" autoFill="0" autoPict="0">
                <anchor moveWithCells="1">
                  <from>
                    <xdr:col>6</xdr:col>
                    <xdr:colOff>381000</xdr:colOff>
                    <xdr:row>134</xdr:row>
                    <xdr:rowOff>76200</xdr:rowOff>
                  </from>
                  <to>
                    <xdr:col>6</xdr:col>
                    <xdr:colOff>1752600</xdr:colOff>
                    <xdr:row>134</xdr:row>
                    <xdr:rowOff>304800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3" stopIfTrue="1" id="{8B4CA826-0203-41FE-AF2B-62B9DD9B4135}">
            <xm:f>'Assess B'!$C56=2</xm:f>
            <x14:dxf>
              <fill>
                <patternFill>
                  <bgColor rgb="FFB30F10"/>
                </patternFill>
              </fill>
            </x14:dxf>
          </x14:cfRule>
          <xm:sqref>I54:O54 H59:M59</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6">
    <tabColor rgb="FFFF0000"/>
    <pageSetUpPr autoPageBreaks="0" fitToPage="1"/>
  </sheetPr>
  <dimension ref="A2:AK62"/>
  <sheetViews>
    <sheetView showGridLines="0" showRowColHeaders="0" topLeftCell="G1" zoomScale="85" zoomScaleNormal="85" workbookViewId="0">
      <pane ySplit="7" topLeftCell="A8" activePane="bottomLeft" state="frozen"/>
      <selection activeCell="D1" sqref="D1"/>
      <selection pane="bottomLeft" activeCell="F8" sqref="F8"/>
    </sheetView>
  </sheetViews>
  <sheetFormatPr defaultColWidth="9.1796875" defaultRowHeight="14.5" x14ac:dyDescent="0.35"/>
  <cols>
    <col min="1" max="1" width="7.54296875" style="21" hidden="1" customWidth="1"/>
    <col min="2" max="2" width="8.453125" style="21" hidden="1" customWidth="1"/>
    <col min="3" max="3" width="4.81640625" style="21" hidden="1" customWidth="1"/>
    <col min="4" max="4" width="6.453125" style="148" customWidth="1"/>
    <col min="5" max="5" width="15.54296875" style="21" customWidth="1"/>
    <col min="6" max="6" width="130.54296875" style="21" customWidth="1"/>
    <col min="7" max="7" width="31.26953125" style="148" customWidth="1"/>
    <col min="8" max="8" width="0.453125" style="148" hidden="1" customWidth="1"/>
    <col min="9" max="9" width="63.81640625" style="148" customWidth="1"/>
    <col min="10" max="10" width="6.453125" style="148" hidden="1" customWidth="1"/>
    <col min="11" max="11" width="10.54296875" style="148" hidden="1" customWidth="1"/>
    <col min="12" max="12" width="12.453125" style="148" hidden="1" customWidth="1"/>
    <col min="13" max="13" width="13.453125" style="148" hidden="1" customWidth="1"/>
    <col min="14" max="15" width="13.1796875" style="21" hidden="1" customWidth="1"/>
    <col min="16" max="16" width="42.81640625" style="21" customWidth="1"/>
    <col min="17" max="17" width="71.453125" style="21" customWidth="1"/>
    <col min="18" max="18" width="0.1796875" style="21" customWidth="1"/>
    <col min="19" max="29" width="2.1796875" style="21" hidden="1" customWidth="1"/>
    <col min="30" max="33" width="2.1796875" style="84" hidden="1" customWidth="1"/>
    <col min="34" max="34" width="4.1796875" style="84" hidden="1" customWidth="1"/>
    <col min="35" max="35" width="2.1796875" style="49" hidden="1" customWidth="1"/>
    <col min="36" max="36" width="2.1796875" style="21" hidden="1" customWidth="1"/>
    <col min="37" max="37" width="5.54296875" style="21" hidden="1" customWidth="1"/>
    <col min="38" max="39" width="9.1796875" style="21" customWidth="1"/>
    <col min="40" max="16384" width="9.1796875" style="21"/>
  </cols>
  <sheetData>
    <row r="2" spans="1:35" s="53" customFormat="1" ht="15" customHeight="1" x14ac:dyDescent="0.35">
      <c r="A2" s="50"/>
      <c r="B2" s="21"/>
      <c r="C2" s="21"/>
      <c r="D2" s="148"/>
      <c r="E2" s="21"/>
      <c r="F2" s="384" t="str">
        <f>"Maturity model for Stage "&amp;LEFT(B8,1)&amp;" - "&amp;VLOOKUP(A8-1,content!A:G,7,FALSE)</f>
        <v>Maturity model for Stage D - Functional Management</v>
      </c>
      <c r="G2" s="177"/>
      <c r="H2" s="177"/>
      <c r="I2" s="177"/>
      <c r="J2" s="177"/>
      <c r="K2" s="177"/>
      <c r="L2" s="177"/>
      <c r="M2" s="177"/>
      <c r="N2" s="177"/>
      <c r="O2" s="177"/>
      <c r="P2" s="177"/>
      <c r="Q2" s="177"/>
      <c r="R2" s="177"/>
      <c r="S2" s="177"/>
      <c r="T2" s="177"/>
      <c r="U2" s="177"/>
      <c r="V2" s="177"/>
      <c r="W2" s="177"/>
      <c r="X2" s="177"/>
      <c r="Y2" s="177"/>
      <c r="Z2" s="177"/>
      <c r="AA2" s="177"/>
      <c r="AB2" s="177"/>
      <c r="AD2" s="84"/>
      <c r="AE2" s="84"/>
      <c r="AF2" s="84"/>
      <c r="AG2" s="84"/>
      <c r="AH2" s="84"/>
      <c r="AI2" s="146"/>
    </row>
    <row r="3" spans="1:35" s="53" customFormat="1" ht="15" customHeight="1" x14ac:dyDescent="0.35">
      <c r="A3" s="21"/>
      <c r="B3" s="21"/>
      <c r="C3" s="21"/>
      <c r="D3" s="148"/>
      <c r="E3" s="21"/>
      <c r="F3" s="384"/>
      <c r="G3" s="177"/>
      <c r="H3" s="177"/>
      <c r="I3" s="177"/>
      <c r="J3" s="177"/>
      <c r="K3" s="177"/>
      <c r="L3" s="177"/>
      <c r="M3" s="177"/>
      <c r="N3" s="177"/>
      <c r="O3" s="177"/>
      <c r="P3" s="177"/>
      <c r="Q3" s="177"/>
      <c r="R3" s="177"/>
      <c r="S3" s="177"/>
      <c r="T3" s="177"/>
      <c r="U3" s="177"/>
      <c r="V3" s="177"/>
      <c r="W3" s="177"/>
      <c r="X3" s="177"/>
      <c r="Y3" s="177"/>
      <c r="Z3" s="177"/>
      <c r="AA3" s="177"/>
      <c r="AB3" s="177"/>
      <c r="AD3" s="84"/>
      <c r="AE3" s="84"/>
      <c r="AF3" s="84"/>
      <c r="AG3" s="84"/>
      <c r="AH3" s="84"/>
      <c r="AI3" s="146"/>
    </row>
    <row r="4" spans="1:35" s="53" customFormat="1" ht="15" customHeight="1" x14ac:dyDescent="0.35">
      <c r="A4" s="21"/>
      <c r="B4" s="21"/>
      <c r="C4" s="21"/>
      <c r="D4" s="148"/>
      <c r="E4" s="21"/>
      <c r="F4" s="384"/>
      <c r="G4" s="177"/>
      <c r="H4" s="177"/>
      <c r="I4" s="177"/>
      <c r="J4" s="177"/>
      <c r="K4" s="177"/>
      <c r="L4" s="177"/>
      <c r="M4" s="177"/>
      <c r="N4" s="177"/>
      <c r="O4" s="177"/>
      <c r="P4" s="177"/>
      <c r="Q4" s="177"/>
      <c r="R4" s="177"/>
      <c r="S4" s="177"/>
      <c r="T4" s="177"/>
      <c r="U4" s="177"/>
      <c r="V4" s="177"/>
      <c r="W4" s="177"/>
      <c r="X4" s="177"/>
      <c r="Y4" s="177"/>
      <c r="Z4" s="177"/>
      <c r="AA4" s="177"/>
      <c r="AB4" s="177"/>
      <c r="AD4" s="84"/>
      <c r="AE4" s="84"/>
      <c r="AF4" s="84"/>
      <c r="AG4" s="84"/>
      <c r="AH4" s="84"/>
      <c r="AI4" s="146"/>
    </row>
    <row r="5" spans="1:35" s="53" customFormat="1" ht="15" customHeight="1" x14ac:dyDescent="0.35">
      <c r="A5" s="21"/>
      <c r="B5" s="21"/>
      <c r="C5" s="21"/>
      <c r="D5" s="148"/>
      <c r="E5" s="21"/>
      <c r="F5" s="384"/>
      <c r="G5" s="177"/>
      <c r="H5" s="177"/>
      <c r="I5" s="177"/>
      <c r="J5" s="177"/>
      <c r="K5" s="177"/>
      <c r="L5" s="177"/>
      <c r="M5" s="177"/>
      <c r="N5" s="177"/>
      <c r="O5" s="177"/>
      <c r="P5" s="177"/>
      <c r="Q5" s="177"/>
      <c r="R5" s="177"/>
      <c r="S5" s="177"/>
      <c r="T5" s="177"/>
      <c r="U5" s="177"/>
      <c r="V5" s="177"/>
      <c r="W5" s="177"/>
      <c r="X5" s="177"/>
      <c r="Y5" s="177"/>
      <c r="Z5" s="177"/>
      <c r="AA5" s="177"/>
      <c r="AB5" s="177"/>
      <c r="AD5" s="84"/>
      <c r="AE5" s="84"/>
      <c r="AF5" s="84"/>
      <c r="AG5" s="84"/>
      <c r="AH5" s="84"/>
      <c r="AI5" s="146"/>
    </row>
    <row r="6" spans="1:35" ht="11.25" customHeight="1" x14ac:dyDescent="0.35"/>
    <row r="7" spans="1:35" s="327" customFormat="1" ht="36" customHeight="1" thickBot="1" x14ac:dyDescent="0.4">
      <c r="D7" s="328"/>
      <c r="F7" s="329"/>
      <c r="G7" s="328"/>
      <c r="H7" s="330"/>
      <c r="I7" s="330" t="s">
        <v>78</v>
      </c>
      <c r="J7" s="330"/>
      <c r="K7" s="330"/>
      <c r="L7" s="330"/>
      <c r="M7" s="330"/>
      <c r="N7" s="331" t="s">
        <v>12</v>
      </c>
      <c r="O7" s="332" t="s">
        <v>619</v>
      </c>
      <c r="P7" s="331" t="s">
        <v>79</v>
      </c>
      <c r="Q7" s="331" t="s">
        <v>0</v>
      </c>
      <c r="AD7" s="343" t="s">
        <v>180</v>
      </c>
      <c r="AE7" s="343" t="s">
        <v>181</v>
      </c>
      <c r="AF7" s="343" t="s">
        <v>126</v>
      </c>
      <c r="AG7" s="341" t="s">
        <v>183</v>
      </c>
      <c r="AH7" s="341" t="s">
        <v>214</v>
      </c>
      <c r="AI7" s="342" t="s">
        <v>213</v>
      </c>
    </row>
    <row r="8" spans="1:35" s="140" customFormat="1" ht="30" customHeight="1" x14ac:dyDescent="0.35">
      <c r="A8" s="150">
        <v>667</v>
      </c>
      <c r="B8" s="130" t="str">
        <f t="shared" ref="B8:B61" si="0">VLOOKUP(A8,contentrefmockup,2,FALSE)</f>
        <v>D.1</v>
      </c>
      <c r="C8" s="131">
        <f t="shared" ref="C8:C61" si="1">VLOOKUP(A8,contentrefmockup,15,FALSE)</f>
        <v>2</v>
      </c>
      <c r="D8" s="96"/>
      <c r="E8" s="155" t="str">
        <f t="shared" ref="E8:E61" si="2">IF(C8=1,"Phase "&amp;B8,IF(C8=2,"Step "&amp;VLOOKUP(A8,contentrefmockup,4,FALSE),B8))</f>
        <v>Step 1</v>
      </c>
      <c r="F8" s="156" t="str">
        <f t="shared" ref="F8:F61" si="3">VLOOKUP(A8,contentrefmockup,7,FALSE)</f>
        <v>Repeatable</v>
      </c>
      <c r="G8" s="224"/>
      <c r="H8" s="224"/>
      <c r="I8" s="224"/>
      <c r="J8" s="224"/>
      <c r="K8" s="224"/>
      <c r="L8" s="224"/>
      <c r="M8" s="224"/>
      <c r="N8" s="225" t="str">
        <f>IFERROR(IF(VLOOKUP(A8,Weightings!A:Y,25,FALSE)=0,"",VLOOKUP(A8,Weightings!A:Y,25,FALSE)),"")</f>
        <v/>
      </c>
      <c r="O8" s="225" t="str">
        <f>IFERROR(VLOOKUP(AH8,detail_maturity_score,3,FALSE)*VLOOKUP(A8,Weightings!A:Y,23,FALSE),"")</f>
        <v/>
      </c>
      <c r="P8" s="225"/>
      <c r="Q8" s="225"/>
      <c r="R8" s="225"/>
      <c r="S8" s="225"/>
      <c r="T8" s="225"/>
      <c r="U8" s="225"/>
      <c r="V8" s="225"/>
      <c r="W8" s="225"/>
      <c r="X8" s="225"/>
      <c r="Y8" s="225"/>
      <c r="Z8" s="225"/>
      <c r="AA8" s="225"/>
      <c r="AB8" s="225"/>
      <c r="AC8" s="137"/>
      <c r="AD8" s="139">
        <f t="shared" ref="AD8:AD61" si="4">VLOOKUP($A8,contentrefmockup,26,FALSE)</f>
        <v>0</v>
      </c>
      <c r="AE8" s="139">
        <f t="shared" ref="AE8:AE61" si="5">VLOOKUP($A8,contentrefmockup,27,FALSE)</f>
        <v>0</v>
      </c>
      <c r="AF8" s="139" t="str">
        <f t="shared" ref="AF8:AF61" si="6">VLOOKUP($A8,contentrefmockup,28,FALSE)</f>
        <v>D</v>
      </c>
      <c r="AG8" s="139">
        <f t="shared" ref="AG8:AG61" si="7">IF(AD8="S",1,IF(AE8="I",2,IF(AF8="D",3,4)))</f>
        <v>3</v>
      </c>
      <c r="AH8" s="279"/>
      <c r="AI8" s="142">
        <v>3</v>
      </c>
    </row>
    <row r="9" spans="1:35" s="140" customFormat="1" ht="30" customHeight="1" x14ac:dyDescent="0.35">
      <c r="A9" s="150">
        <v>668</v>
      </c>
      <c r="B9" s="130" t="str">
        <f t="shared" si="0"/>
        <v/>
      </c>
      <c r="C9" s="131">
        <f t="shared" si="1"/>
        <v>3</v>
      </c>
      <c r="D9" s="96"/>
      <c r="E9" s="132" t="str">
        <f t="shared" si="2"/>
        <v/>
      </c>
      <c r="F9" s="264" t="str">
        <f t="shared" si="3"/>
        <v>Repeatability brings consistency and understanding. A CTI function should have detailed and documents processes and methodologies for each task it completes.</v>
      </c>
      <c r="G9" s="277"/>
      <c r="H9" s="152"/>
      <c r="I9" s="154"/>
      <c r="J9" s="152"/>
      <c r="K9" s="152"/>
      <c r="L9" s="152"/>
      <c r="M9" s="152"/>
      <c r="N9" s="134" t="str">
        <f>IFERROR(IF(VLOOKUP(A9,Weightings!A:Y,25,FALSE)=0,"",VLOOKUP(A9,Weightings!A:Y,25,FALSE)),"")</f>
        <v/>
      </c>
      <c r="O9" s="134" t="str">
        <f>IFERROR(VLOOKUP(AH9,detail_maturity_score,3,FALSE)*VLOOKUP(A9,Weightings!A:Y,23,FALSE),"")</f>
        <v/>
      </c>
      <c r="P9" s="135"/>
      <c r="Q9" s="135"/>
      <c r="R9" s="131"/>
      <c r="S9" s="131"/>
      <c r="T9" s="131"/>
      <c r="U9" s="131"/>
      <c r="V9" s="131"/>
      <c r="W9" s="131"/>
      <c r="X9" s="131"/>
      <c r="Y9" s="131"/>
      <c r="Z9" s="136"/>
      <c r="AA9" s="131"/>
      <c r="AB9" s="131"/>
      <c r="AC9" s="137"/>
      <c r="AD9" s="139">
        <f t="shared" si="4"/>
        <v>0</v>
      </c>
      <c r="AE9" s="139">
        <f t="shared" si="5"/>
        <v>0</v>
      </c>
      <c r="AF9" s="139" t="str">
        <f t="shared" si="6"/>
        <v>D</v>
      </c>
      <c r="AG9" s="139">
        <f t="shared" si="7"/>
        <v>3</v>
      </c>
      <c r="AH9" s="139"/>
      <c r="AI9" s="142"/>
    </row>
    <row r="10" spans="1:35" s="140" customFormat="1" ht="30" customHeight="1" x14ac:dyDescent="0.35">
      <c r="A10" s="150">
        <v>669</v>
      </c>
      <c r="B10" s="130" t="str">
        <f t="shared" si="0"/>
        <v>D.1.01</v>
      </c>
      <c r="C10" s="131">
        <f t="shared" si="1"/>
        <v>5</v>
      </c>
      <c r="D10" s="96"/>
      <c r="E10" s="132" t="str">
        <f t="shared" si="2"/>
        <v>D.1.01</v>
      </c>
      <c r="F10" s="153" t="str">
        <f t="shared" si="3"/>
        <v xml:space="preserve">Does the function have clear methodologies for each, 'business as usual' it performs? </v>
      </c>
      <c r="G10" s="277"/>
      <c r="H10" s="152"/>
      <c r="I10" s="154"/>
      <c r="J10" s="152"/>
      <c r="K10" s="152"/>
      <c r="L10" s="152"/>
      <c r="M10" s="152"/>
      <c r="N10" s="134" t="str">
        <f>IFERROR(IF(VLOOKUP(A10,Weightings!A:Y,25,FALSE)=0,"",VLOOKUP(A10,Weightings!A:Y,25,FALSE)),"")</f>
        <v>x 1</v>
      </c>
      <c r="O10" s="134" t="str">
        <f>IFERROR(VLOOKUP(AH10,detail_maturity_score,3,FALSE)*VLOOKUP(A10,Weightings!A:Y,23,FALSE),"")</f>
        <v/>
      </c>
      <c r="P10" s="135"/>
      <c r="Q10" s="135"/>
      <c r="R10" s="131"/>
      <c r="S10" s="131"/>
      <c r="T10" s="131"/>
      <c r="U10" s="131"/>
      <c r="V10" s="131"/>
      <c r="W10" s="131"/>
      <c r="X10" s="131"/>
      <c r="Y10" s="131"/>
      <c r="Z10" s="136"/>
      <c r="AA10" s="131"/>
      <c r="AB10" s="131"/>
      <c r="AC10" s="137"/>
      <c r="AD10" s="139">
        <f t="shared" si="4"/>
        <v>0</v>
      </c>
      <c r="AE10" s="139">
        <f t="shared" si="5"/>
        <v>0</v>
      </c>
      <c r="AF10" s="139" t="str">
        <f t="shared" si="6"/>
        <v>D</v>
      </c>
      <c r="AG10" s="139">
        <f t="shared" si="7"/>
        <v>3</v>
      </c>
      <c r="AH10" s="279">
        <v>1</v>
      </c>
      <c r="AI10" s="142"/>
    </row>
    <row r="11" spans="1:35" s="140" customFormat="1" ht="30" hidden="1" customHeight="1" x14ac:dyDescent="0.35">
      <c r="A11" s="150">
        <v>670</v>
      </c>
      <c r="B11" s="130" t="str">
        <f t="shared" si="0"/>
        <v>D.1</v>
      </c>
      <c r="C11" s="131">
        <f t="shared" si="1"/>
        <v>2</v>
      </c>
      <c r="D11" s="96"/>
      <c r="E11" s="132" t="str">
        <f t="shared" si="2"/>
        <v>Step 1</v>
      </c>
      <c r="F11" s="141" t="str">
        <f t="shared" si="3"/>
        <v>Is the overall methodology and are the processes, policies and procedures for receiving intelligence direction from internal stakeholders fully documented?</v>
      </c>
      <c r="G11" s="277"/>
      <c r="H11" s="152"/>
      <c r="I11" s="154"/>
      <c r="J11" s="152"/>
      <c r="K11" s="152"/>
      <c r="L11" s="152"/>
      <c r="M11" s="152"/>
      <c r="N11" s="134" t="str">
        <f>IFERROR(IF(VLOOKUP(A11,Weightings!A:Y,25,FALSE)=0,"",VLOOKUP(A11,Weightings!A:Y,25,FALSE)),"")</f>
        <v>x 3</v>
      </c>
      <c r="O11" s="134" t="str">
        <f>IFERROR(VLOOKUP(AH11,detail_maturity_score,3,FALSE)*VLOOKUP(A11,Weightings!A:Y,23,FALSE),"")</f>
        <v/>
      </c>
      <c r="P11" s="135"/>
      <c r="Q11" s="135"/>
      <c r="R11" s="131"/>
      <c r="S11" s="131"/>
      <c r="T11" s="131"/>
      <c r="U11" s="131"/>
      <c r="V11" s="131"/>
      <c r="W11" s="131"/>
      <c r="X11" s="131"/>
      <c r="Y11" s="131"/>
      <c r="Z11" s="136"/>
      <c r="AA11" s="131"/>
      <c r="AB11" s="131"/>
      <c r="AC11" s="137"/>
      <c r="AD11" s="139">
        <f t="shared" si="4"/>
        <v>0</v>
      </c>
      <c r="AE11" s="139">
        <f t="shared" si="5"/>
        <v>0</v>
      </c>
      <c r="AF11" s="139" t="str">
        <f t="shared" si="6"/>
        <v>D</v>
      </c>
      <c r="AG11" s="139">
        <f t="shared" si="7"/>
        <v>3</v>
      </c>
      <c r="AH11" s="279">
        <v>1</v>
      </c>
      <c r="AI11" s="142"/>
    </row>
    <row r="12" spans="1:35" s="140" customFormat="1" ht="30" hidden="1" customHeight="1" x14ac:dyDescent="0.35">
      <c r="A12" s="150">
        <v>671</v>
      </c>
      <c r="B12" s="130" t="str">
        <f t="shared" si="0"/>
        <v>D.1</v>
      </c>
      <c r="C12" s="131">
        <f t="shared" si="1"/>
        <v>2</v>
      </c>
      <c r="D12" s="96"/>
      <c r="E12" s="132" t="str">
        <f t="shared" si="2"/>
        <v>Step 1</v>
      </c>
      <c r="F12" s="141" t="str">
        <f t="shared" si="3"/>
        <v>Is the overall methodology and are the processes, policies and procedures for receiving intelligence direction from external stakeholders fully documented?</v>
      </c>
      <c r="G12" s="277"/>
      <c r="H12" s="152"/>
      <c r="I12" s="154"/>
      <c r="J12" s="152"/>
      <c r="K12" s="152"/>
      <c r="L12" s="152"/>
      <c r="M12" s="152"/>
      <c r="N12" s="134" t="str">
        <f>IFERROR(IF(VLOOKUP(A12,Weightings!A:Y,25,FALSE)=0,"",VLOOKUP(A12,Weightings!A:Y,25,FALSE)),"")</f>
        <v>x 3</v>
      </c>
      <c r="O12" s="134" t="str">
        <f>IFERROR(VLOOKUP(AH12,detail_maturity_score,3,FALSE)*VLOOKUP(A12,Weightings!A:Y,23,FALSE),"")</f>
        <v/>
      </c>
      <c r="P12" s="135"/>
      <c r="Q12" s="135"/>
      <c r="R12" s="131"/>
      <c r="S12" s="131"/>
      <c r="T12" s="131"/>
      <c r="U12" s="131"/>
      <c r="V12" s="131"/>
      <c r="W12" s="131"/>
      <c r="X12" s="131"/>
      <c r="Y12" s="131"/>
      <c r="Z12" s="136"/>
      <c r="AA12" s="131"/>
      <c r="AB12" s="131"/>
      <c r="AC12" s="137"/>
      <c r="AD12" s="139">
        <f t="shared" si="4"/>
        <v>0</v>
      </c>
      <c r="AE12" s="139">
        <f t="shared" si="5"/>
        <v>0</v>
      </c>
      <c r="AF12" s="139" t="str">
        <f t="shared" si="6"/>
        <v>D</v>
      </c>
      <c r="AG12" s="139">
        <f t="shared" si="7"/>
        <v>3</v>
      </c>
      <c r="AH12" s="279">
        <v>1</v>
      </c>
      <c r="AI12" s="142"/>
    </row>
    <row r="13" spans="1:35" s="140" customFormat="1" ht="30" hidden="1" customHeight="1" x14ac:dyDescent="0.35">
      <c r="A13" s="150">
        <v>672</v>
      </c>
      <c r="B13" s="130" t="str">
        <f t="shared" si="0"/>
        <v>D.1</v>
      </c>
      <c r="C13" s="131">
        <f t="shared" si="1"/>
        <v>2</v>
      </c>
      <c r="D13" s="96"/>
      <c r="E13" s="132" t="str">
        <f t="shared" si="2"/>
        <v>Step 1</v>
      </c>
      <c r="F13" s="141" t="str">
        <f t="shared" si="3"/>
        <v>Is the overall methodology and are the processes, policies and procedures for providing intelligence direction from internal stakeholders fully documented?</v>
      </c>
      <c r="G13" s="277"/>
      <c r="H13" s="152"/>
      <c r="I13" s="154"/>
      <c r="J13" s="152"/>
      <c r="K13" s="152"/>
      <c r="L13" s="152"/>
      <c r="M13" s="152"/>
      <c r="N13" s="134" t="str">
        <f>IFERROR(IF(VLOOKUP(A13,Weightings!A:Y,25,FALSE)=0,"",VLOOKUP(A13,Weightings!A:Y,25,FALSE)),"")</f>
        <v>x 3</v>
      </c>
      <c r="O13" s="134" t="str">
        <f>IFERROR(VLOOKUP(AH13,detail_maturity_score,3,FALSE)*VLOOKUP(A13,Weightings!A:Y,23,FALSE),"")</f>
        <v/>
      </c>
      <c r="P13" s="135"/>
      <c r="Q13" s="135"/>
      <c r="R13" s="131"/>
      <c r="S13" s="131"/>
      <c r="T13" s="131"/>
      <c r="U13" s="131"/>
      <c r="V13" s="131"/>
      <c r="W13" s="131"/>
      <c r="X13" s="131"/>
      <c r="Y13" s="131"/>
      <c r="Z13" s="136"/>
      <c r="AA13" s="131"/>
      <c r="AB13" s="131"/>
      <c r="AC13" s="137"/>
      <c r="AD13" s="139">
        <f t="shared" si="4"/>
        <v>0</v>
      </c>
      <c r="AE13" s="139">
        <f t="shared" si="5"/>
        <v>0</v>
      </c>
      <c r="AF13" s="139" t="str">
        <f t="shared" si="6"/>
        <v>D</v>
      </c>
      <c r="AG13" s="139">
        <f t="shared" si="7"/>
        <v>3</v>
      </c>
      <c r="AH13" s="279">
        <v>1</v>
      </c>
      <c r="AI13" s="142"/>
    </row>
    <row r="14" spans="1:35" s="140" customFormat="1" ht="30" hidden="1" customHeight="1" x14ac:dyDescent="0.35">
      <c r="A14" s="150">
        <v>673</v>
      </c>
      <c r="B14" s="130" t="str">
        <f t="shared" si="0"/>
        <v>D.1</v>
      </c>
      <c r="C14" s="131">
        <f t="shared" si="1"/>
        <v>2</v>
      </c>
      <c r="D14" s="96"/>
      <c r="E14" s="132" t="str">
        <f t="shared" si="2"/>
        <v>Step 1</v>
      </c>
      <c r="F14" s="141" t="str">
        <f t="shared" si="3"/>
        <v>Is the overall methodology and are the processes, policies and procedures for providing intelligence direction from external stakeholders fully documented?</v>
      </c>
      <c r="G14" s="277"/>
      <c r="H14" s="152"/>
      <c r="I14" s="154"/>
      <c r="J14" s="152"/>
      <c r="K14" s="152"/>
      <c r="L14" s="152"/>
      <c r="M14" s="152"/>
      <c r="N14" s="134" t="str">
        <f>IFERROR(IF(VLOOKUP(A14,Weightings!A:Y,25,FALSE)=0,"",VLOOKUP(A14,Weightings!A:Y,25,FALSE)),"")</f>
        <v>x 3</v>
      </c>
      <c r="O14" s="134" t="str">
        <f>IFERROR(VLOOKUP(AH14,detail_maturity_score,3,FALSE)*VLOOKUP(A14,Weightings!A:Y,23,FALSE),"")</f>
        <v/>
      </c>
      <c r="P14" s="135"/>
      <c r="Q14" s="135"/>
      <c r="R14" s="131"/>
      <c r="S14" s="131"/>
      <c r="T14" s="131"/>
      <c r="U14" s="131"/>
      <c r="V14" s="131"/>
      <c r="W14" s="131"/>
      <c r="X14" s="131"/>
      <c r="Y14" s="131"/>
      <c r="Z14" s="136"/>
      <c r="AA14" s="131"/>
      <c r="AB14" s="131"/>
      <c r="AC14" s="137"/>
      <c r="AD14" s="139">
        <f t="shared" si="4"/>
        <v>0</v>
      </c>
      <c r="AE14" s="139">
        <f t="shared" si="5"/>
        <v>0</v>
      </c>
      <c r="AF14" s="139" t="str">
        <f t="shared" si="6"/>
        <v>D</v>
      </c>
      <c r="AG14" s="139">
        <f t="shared" si="7"/>
        <v>3</v>
      </c>
      <c r="AH14" s="279">
        <v>1</v>
      </c>
      <c r="AI14" s="142"/>
    </row>
    <row r="15" spans="1:35" s="140" customFormat="1" ht="30" customHeight="1" x14ac:dyDescent="0.35">
      <c r="A15" s="150">
        <v>674</v>
      </c>
      <c r="B15" s="130" t="str">
        <f t="shared" si="0"/>
        <v>D.1.02</v>
      </c>
      <c r="C15" s="131">
        <f t="shared" si="1"/>
        <v>5</v>
      </c>
      <c r="D15" s="96"/>
      <c r="E15" s="132" t="str">
        <f t="shared" si="2"/>
        <v>D.1.02</v>
      </c>
      <c r="F15" s="153" t="str">
        <f t="shared" si="3"/>
        <v xml:space="preserve">Are all methodologies, processes, policies, and procedures used in the Intelligence function clearly documented and regularly reviewed? </v>
      </c>
      <c r="G15" s="277"/>
      <c r="H15" s="152"/>
      <c r="I15" s="154"/>
      <c r="J15" s="152"/>
      <c r="K15" s="152"/>
      <c r="L15" s="152"/>
      <c r="M15" s="152"/>
      <c r="N15" s="134" t="str">
        <f>IFERROR(IF(VLOOKUP(A15,Weightings!A:Y,25,FALSE)=0,"",VLOOKUP(A15,Weightings!A:Y,25,FALSE)),"")</f>
        <v>x 1</v>
      </c>
      <c r="O15" s="134" t="str">
        <f>IFERROR(VLOOKUP(AH15,detail_maturity_score,3,FALSE)*VLOOKUP(A15,Weightings!A:Y,23,FALSE),"")</f>
        <v/>
      </c>
      <c r="P15" s="135"/>
      <c r="Q15" s="135"/>
      <c r="R15" s="131"/>
      <c r="S15" s="131"/>
      <c r="T15" s="131"/>
      <c r="U15" s="131"/>
      <c r="V15" s="131"/>
      <c r="W15" s="131"/>
      <c r="X15" s="131"/>
      <c r="Y15" s="131"/>
      <c r="Z15" s="136"/>
      <c r="AA15" s="131"/>
      <c r="AB15" s="131"/>
      <c r="AC15" s="137"/>
      <c r="AD15" s="139">
        <f t="shared" si="4"/>
        <v>0</v>
      </c>
      <c r="AE15" s="139">
        <f t="shared" si="5"/>
        <v>0</v>
      </c>
      <c r="AF15" s="139" t="str">
        <f t="shared" si="6"/>
        <v>D</v>
      </c>
      <c r="AG15" s="139">
        <f t="shared" si="7"/>
        <v>3</v>
      </c>
      <c r="AH15" s="279">
        <v>1</v>
      </c>
      <c r="AI15" s="142"/>
    </row>
    <row r="16" spans="1:35" s="140" customFormat="1" ht="30" customHeight="1" x14ac:dyDescent="0.35">
      <c r="A16" s="150">
        <v>675</v>
      </c>
      <c r="B16" s="130" t="str">
        <f t="shared" si="0"/>
        <v>D.1.03</v>
      </c>
      <c r="C16" s="131">
        <f t="shared" si="1"/>
        <v>5</v>
      </c>
      <c r="D16" s="96"/>
      <c r="E16" s="132" t="str">
        <f t="shared" si="2"/>
        <v>D.1.03</v>
      </c>
      <c r="F16" s="153" t="str">
        <f t="shared" si="3"/>
        <v>Is training provide on all methodologies, processes, policies and procedures to all CTI employees and to wider stakeholders for who it may be deemed necessary (E.g. other SOC members with cross over roles)?</v>
      </c>
      <c r="G16" s="277"/>
      <c r="H16" s="152"/>
      <c r="I16" s="154"/>
      <c r="J16" s="152"/>
      <c r="K16" s="152"/>
      <c r="L16" s="152"/>
      <c r="M16" s="152"/>
      <c r="N16" s="134" t="str">
        <f>IFERROR(IF(VLOOKUP(A16,Weightings!A:Y,25,FALSE)=0,"",VLOOKUP(A16,Weightings!A:Y,25,FALSE)),"")</f>
        <v>x 1</v>
      </c>
      <c r="O16" s="134" t="str">
        <f>IFERROR(VLOOKUP(AH16,detail_maturity_score,3,FALSE)*VLOOKUP(A16,Weightings!A:Y,23,FALSE),"")</f>
        <v/>
      </c>
      <c r="P16" s="135"/>
      <c r="Q16" s="135"/>
      <c r="R16" s="131"/>
      <c r="S16" s="131"/>
      <c r="T16" s="131"/>
      <c r="U16" s="131"/>
      <c r="V16" s="131"/>
      <c r="W16" s="131"/>
      <c r="X16" s="131"/>
      <c r="Y16" s="131"/>
      <c r="Z16" s="136"/>
      <c r="AA16" s="131"/>
      <c r="AB16" s="131"/>
      <c r="AC16" s="137"/>
      <c r="AD16" s="139">
        <f t="shared" si="4"/>
        <v>0</v>
      </c>
      <c r="AE16" s="139">
        <f t="shared" si="5"/>
        <v>0</v>
      </c>
      <c r="AF16" s="139" t="str">
        <f t="shared" si="6"/>
        <v>D</v>
      </c>
      <c r="AG16" s="139">
        <f t="shared" si="7"/>
        <v>3</v>
      </c>
      <c r="AH16" s="279">
        <v>1</v>
      </c>
      <c r="AI16" s="142"/>
    </row>
    <row r="17" spans="1:35" s="140" customFormat="1" ht="30" customHeight="1" x14ac:dyDescent="0.35">
      <c r="A17" s="150">
        <v>676</v>
      </c>
      <c r="B17" s="130" t="str">
        <f t="shared" si="0"/>
        <v>D.1.04</v>
      </c>
      <c r="C17" s="131">
        <f t="shared" si="1"/>
        <v>5</v>
      </c>
      <c r="D17" s="96"/>
      <c r="E17" s="132" t="str">
        <f t="shared" si="2"/>
        <v>D.1.04</v>
      </c>
      <c r="F17" s="153" t="str">
        <f t="shared" si="3"/>
        <v>Does the function maintain a 'style guide' in order to drive consistency in quality of products?</v>
      </c>
      <c r="G17" s="277"/>
      <c r="H17" s="152"/>
      <c r="I17" s="154"/>
      <c r="J17" s="152"/>
      <c r="K17" s="152"/>
      <c r="L17" s="152"/>
      <c r="M17" s="152"/>
      <c r="N17" s="134" t="str">
        <f>IFERROR(IF(VLOOKUP(A17,Weightings!A:Y,25,FALSE)=0,"",VLOOKUP(A17,Weightings!A:Y,25,FALSE)),"")</f>
        <v>x 1</v>
      </c>
      <c r="O17" s="134" t="str">
        <f>IFERROR(VLOOKUP(AH17,detail_maturity_score,3,FALSE)*VLOOKUP(A17,Weightings!A:Y,23,FALSE),"")</f>
        <v/>
      </c>
      <c r="P17" s="135"/>
      <c r="Q17" s="135"/>
      <c r="R17" s="131"/>
      <c r="S17" s="131"/>
      <c r="T17" s="131"/>
      <c r="U17" s="131"/>
      <c r="V17" s="131"/>
      <c r="W17" s="131"/>
      <c r="X17" s="131"/>
      <c r="Y17" s="131"/>
      <c r="Z17" s="136"/>
      <c r="AA17" s="131"/>
      <c r="AB17" s="131"/>
      <c r="AC17" s="137"/>
      <c r="AD17" s="139">
        <f t="shared" si="4"/>
        <v>0</v>
      </c>
      <c r="AE17" s="139">
        <f t="shared" si="5"/>
        <v>0</v>
      </c>
      <c r="AF17" s="139" t="str">
        <f t="shared" si="6"/>
        <v>D</v>
      </c>
      <c r="AG17" s="139">
        <f t="shared" si="7"/>
        <v>3</v>
      </c>
      <c r="AH17" s="279">
        <v>1</v>
      </c>
      <c r="AI17" s="142"/>
    </row>
    <row r="18" spans="1:35" s="140" customFormat="1" ht="30" customHeight="1" x14ac:dyDescent="0.35">
      <c r="A18" s="150">
        <v>677</v>
      </c>
      <c r="B18" s="130" t="str">
        <f t="shared" si="0"/>
        <v>D.1.05</v>
      </c>
      <c r="C18" s="131">
        <f t="shared" si="1"/>
        <v>5</v>
      </c>
      <c r="D18" s="96"/>
      <c r="E18" s="132" t="str">
        <f t="shared" si="2"/>
        <v>D.1.05</v>
      </c>
      <c r="F18" s="153" t="str">
        <f t="shared" si="3"/>
        <v xml:space="preserve">Does the function maintain a set of templates for each product to ensure consistency? Are these templates regaulrly improved and updated? </v>
      </c>
      <c r="G18" s="277"/>
      <c r="H18" s="152"/>
      <c r="I18" s="154"/>
      <c r="J18" s="152"/>
      <c r="K18" s="152"/>
      <c r="L18" s="152"/>
      <c r="M18" s="152"/>
      <c r="N18" s="134" t="str">
        <f>IFERROR(IF(VLOOKUP(A18,Weightings!A:Y,25,FALSE)=0,"",VLOOKUP(A18,Weightings!A:Y,25,FALSE)),"")</f>
        <v>x 1</v>
      </c>
      <c r="O18" s="134" t="str">
        <f>IFERROR(VLOOKUP(AH18,detail_maturity_score,3,FALSE)*VLOOKUP(A18,Weightings!A:Y,23,FALSE),"")</f>
        <v/>
      </c>
      <c r="P18" s="135"/>
      <c r="Q18" s="135"/>
      <c r="R18" s="131"/>
      <c r="S18" s="131"/>
      <c r="T18" s="131"/>
      <c r="U18" s="131"/>
      <c r="V18" s="131"/>
      <c r="W18" s="131"/>
      <c r="X18" s="131"/>
      <c r="Y18" s="131"/>
      <c r="Z18" s="136"/>
      <c r="AA18" s="131"/>
      <c r="AB18" s="131"/>
      <c r="AC18" s="137"/>
      <c r="AD18" s="139">
        <f t="shared" si="4"/>
        <v>0</v>
      </c>
      <c r="AE18" s="139">
        <f t="shared" si="5"/>
        <v>0</v>
      </c>
      <c r="AF18" s="139" t="str">
        <f t="shared" si="6"/>
        <v>D</v>
      </c>
      <c r="AG18" s="139">
        <f t="shared" si="7"/>
        <v>3</v>
      </c>
      <c r="AH18" s="279">
        <v>1</v>
      </c>
      <c r="AI18" s="142"/>
    </row>
    <row r="19" spans="1:35" s="140" customFormat="1" ht="30" customHeight="1" x14ac:dyDescent="0.35">
      <c r="A19" s="150">
        <v>678</v>
      </c>
      <c r="B19" s="130" t="str">
        <f t="shared" si="0"/>
        <v>D.1.06</v>
      </c>
      <c r="C19" s="131">
        <f t="shared" si="1"/>
        <v>5</v>
      </c>
      <c r="D19" s="96"/>
      <c r="E19" s="132" t="str">
        <f t="shared" si="2"/>
        <v>D.1.06</v>
      </c>
      <c r="F19" s="153" t="str">
        <f t="shared" si="3"/>
        <v xml:space="preserve">Is all the above centralised, easily accessibility and part of the 'on-boarding' process for new employees? </v>
      </c>
      <c r="G19" s="277"/>
      <c r="H19" s="152"/>
      <c r="I19" s="154"/>
      <c r="J19" s="152"/>
      <c r="K19" s="152"/>
      <c r="L19" s="152"/>
      <c r="M19" s="152"/>
      <c r="N19" s="134" t="str">
        <f>IFERROR(IF(VLOOKUP(A19,Weightings!A:Y,25,FALSE)=0,"",VLOOKUP(A19,Weightings!A:Y,25,FALSE)),"")</f>
        <v>x 1</v>
      </c>
      <c r="O19" s="134" t="str">
        <f>IFERROR(VLOOKUP(AH19,detail_maturity_score,3,FALSE)*VLOOKUP(A19,Weightings!A:Y,23,FALSE),"")</f>
        <v/>
      </c>
      <c r="P19" s="135"/>
      <c r="Q19" s="135"/>
      <c r="R19" s="131"/>
      <c r="S19" s="131"/>
      <c r="T19" s="131"/>
      <c r="U19" s="131"/>
      <c r="V19" s="131"/>
      <c r="W19" s="131"/>
      <c r="X19" s="131"/>
      <c r="Y19" s="131"/>
      <c r="Z19" s="136"/>
      <c r="AA19" s="131"/>
      <c r="AB19" s="131"/>
      <c r="AC19" s="137"/>
      <c r="AD19" s="139">
        <f t="shared" si="4"/>
        <v>0</v>
      </c>
      <c r="AE19" s="139">
        <f t="shared" si="5"/>
        <v>0</v>
      </c>
      <c r="AF19" s="139" t="str">
        <f t="shared" si="6"/>
        <v>D</v>
      </c>
      <c r="AG19" s="139">
        <f t="shared" si="7"/>
        <v>3</v>
      </c>
      <c r="AH19" s="279">
        <v>1</v>
      </c>
      <c r="AI19" s="142"/>
    </row>
    <row r="20" spans="1:35" s="140" customFormat="1" ht="30" hidden="1" customHeight="1" x14ac:dyDescent="0.35">
      <c r="A20" s="150">
        <v>679</v>
      </c>
      <c r="B20" s="130" t="str">
        <f t="shared" si="0"/>
        <v>D.1</v>
      </c>
      <c r="C20" s="131">
        <f t="shared" si="1"/>
        <v>2</v>
      </c>
      <c r="D20" s="96"/>
      <c r="E20" s="132" t="str">
        <f t="shared" si="2"/>
        <v>Step 1</v>
      </c>
      <c r="F20" s="153" t="str">
        <f t="shared" si="3"/>
        <v>Does the Intelligence function maintain a Style Guide to support the creation of Intelligence products?</v>
      </c>
      <c r="G20" s="277"/>
      <c r="H20" s="152"/>
      <c r="I20" s="154"/>
      <c r="J20" s="152"/>
      <c r="K20" s="152"/>
      <c r="L20" s="152"/>
      <c r="M20" s="152"/>
      <c r="N20" s="134" t="str">
        <f>IFERROR(IF(VLOOKUP(A20,Weightings!A:Y,25,FALSE)=0,"",VLOOKUP(A20,Weightings!A:Y,25,FALSE)),"")</f>
        <v>x 3</v>
      </c>
      <c r="O20" s="134" t="str">
        <f>IFERROR(VLOOKUP(AH20,detail_maturity_score,3,FALSE)*VLOOKUP(A20,Weightings!A:Y,23,FALSE),"")</f>
        <v/>
      </c>
      <c r="P20" s="135"/>
      <c r="Q20" s="135"/>
      <c r="R20" s="131"/>
      <c r="S20" s="131"/>
      <c r="T20" s="131"/>
      <c r="U20" s="131"/>
      <c r="V20" s="131"/>
      <c r="W20" s="131"/>
      <c r="X20" s="131"/>
      <c r="Y20" s="131"/>
      <c r="Z20" s="136"/>
      <c r="AA20" s="131"/>
      <c r="AB20" s="131"/>
      <c r="AC20" s="137"/>
      <c r="AD20" s="139">
        <f t="shared" si="4"/>
        <v>0</v>
      </c>
      <c r="AE20" s="139">
        <f t="shared" si="5"/>
        <v>0</v>
      </c>
      <c r="AF20" s="139" t="str">
        <f t="shared" si="6"/>
        <v>D</v>
      </c>
      <c r="AG20" s="139">
        <f t="shared" si="7"/>
        <v>3</v>
      </c>
      <c r="AH20" s="279">
        <v>1</v>
      </c>
      <c r="AI20" s="142"/>
    </row>
    <row r="21" spans="1:35" s="140" customFormat="1" ht="30" hidden="1" customHeight="1" x14ac:dyDescent="0.35">
      <c r="A21" s="150">
        <v>680</v>
      </c>
      <c r="B21" s="130" t="str">
        <f t="shared" si="0"/>
        <v>D.1</v>
      </c>
      <c r="C21" s="131">
        <f t="shared" si="1"/>
        <v>2</v>
      </c>
      <c r="D21" s="96"/>
      <c r="E21" s="132" t="str">
        <f t="shared" si="2"/>
        <v>Step 1</v>
      </c>
      <c r="F21" s="153" t="str">
        <f t="shared" si="3"/>
        <v>Does the function maintain a list of internal and external intelligence customers with dissemination preferences? (E.g. Type, style and method of dissemination)</v>
      </c>
      <c r="G21" s="277"/>
      <c r="H21" s="152"/>
      <c r="I21" s="154"/>
      <c r="J21" s="152"/>
      <c r="K21" s="152"/>
      <c r="L21" s="152"/>
      <c r="M21" s="152"/>
      <c r="N21" s="134" t="str">
        <f>IFERROR(IF(VLOOKUP(A21,Weightings!A:Y,25,FALSE)=0,"",VLOOKUP(A21,Weightings!A:Y,25,FALSE)),"")</f>
        <v>x 3</v>
      </c>
      <c r="O21" s="134" t="str">
        <f>IFERROR(VLOOKUP(AH21,detail_maturity_score,3,FALSE)*VLOOKUP(A21,Weightings!A:Y,23,FALSE),"")</f>
        <v/>
      </c>
      <c r="P21" s="135"/>
      <c r="Q21" s="135"/>
      <c r="R21" s="131"/>
      <c r="S21" s="131"/>
      <c r="T21" s="131"/>
      <c r="U21" s="131"/>
      <c r="V21" s="131"/>
      <c r="W21" s="131"/>
      <c r="X21" s="131"/>
      <c r="Y21" s="131"/>
      <c r="Z21" s="136"/>
      <c r="AA21" s="131"/>
      <c r="AB21" s="131"/>
      <c r="AC21" s="137"/>
      <c r="AD21" s="139">
        <f t="shared" si="4"/>
        <v>0</v>
      </c>
      <c r="AE21" s="139">
        <f t="shared" si="5"/>
        <v>0</v>
      </c>
      <c r="AF21" s="139" t="str">
        <f t="shared" si="6"/>
        <v>D</v>
      </c>
      <c r="AG21" s="139">
        <f t="shared" si="7"/>
        <v>3</v>
      </c>
      <c r="AH21" s="279">
        <v>1</v>
      </c>
      <c r="AI21" s="142"/>
    </row>
    <row r="22" spans="1:35" s="140" customFormat="1" ht="30" hidden="1" customHeight="1" x14ac:dyDescent="0.35">
      <c r="A22" s="150">
        <v>681</v>
      </c>
      <c r="B22" s="130" t="str">
        <f t="shared" si="0"/>
        <v>D.1</v>
      </c>
      <c r="C22" s="131">
        <f t="shared" si="1"/>
        <v>2</v>
      </c>
      <c r="D22" s="96"/>
      <c r="E22" s="132" t="str">
        <f t="shared" si="2"/>
        <v>Step 1</v>
      </c>
      <c r="F22" s="133" t="str">
        <f t="shared" si="3"/>
        <v>Is the overall methodology and are the processes, policies and procedures of reviewing and improving intelligence products fully documented?</v>
      </c>
      <c r="G22" s="277"/>
      <c r="H22" s="152"/>
      <c r="I22" s="154"/>
      <c r="J22" s="152"/>
      <c r="K22" s="152"/>
      <c r="L22" s="152"/>
      <c r="M22" s="152"/>
      <c r="N22" s="134" t="str">
        <f>IFERROR(IF(VLOOKUP(A22,Weightings!A:Y,25,FALSE)=0,"",VLOOKUP(A22,Weightings!A:Y,25,FALSE)),"")</f>
        <v>x 3</v>
      </c>
      <c r="O22" s="134" t="str">
        <f>IFERROR(VLOOKUP(AH22,detail_maturity_score,3,FALSE)*VLOOKUP(A22,Weightings!A:Y,23,FALSE),"")</f>
        <v/>
      </c>
      <c r="P22" s="135"/>
      <c r="Q22" s="135"/>
      <c r="R22" s="131"/>
      <c r="S22" s="131"/>
      <c r="T22" s="131"/>
      <c r="U22" s="131"/>
      <c r="V22" s="131"/>
      <c r="W22" s="131"/>
      <c r="X22" s="131"/>
      <c r="Y22" s="131"/>
      <c r="Z22" s="136"/>
      <c r="AA22" s="131"/>
      <c r="AB22" s="131"/>
      <c r="AC22" s="137"/>
      <c r="AD22" s="139">
        <f t="shared" si="4"/>
        <v>0</v>
      </c>
      <c r="AE22" s="139">
        <f t="shared" si="5"/>
        <v>0</v>
      </c>
      <c r="AF22" s="139" t="str">
        <f t="shared" si="6"/>
        <v>D</v>
      </c>
      <c r="AG22" s="139">
        <f t="shared" si="7"/>
        <v>3</v>
      </c>
      <c r="AH22" s="279">
        <v>1</v>
      </c>
      <c r="AI22" s="142"/>
    </row>
    <row r="23" spans="1:35" s="140" customFormat="1" ht="30" hidden="1" customHeight="1" x14ac:dyDescent="0.35">
      <c r="A23" s="150">
        <v>682</v>
      </c>
      <c r="B23" s="130" t="str">
        <f t="shared" si="0"/>
        <v>D.1</v>
      </c>
      <c r="C23" s="131">
        <f t="shared" si="1"/>
        <v>2</v>
      </c>
      <c r="D23" s="96"/>
      <c r="E23" s="132" t="str">
        <f t="shared" si="2"/>
        <v>Step 1</v>
      </c>
      <c r="F23" s="133" t="str">
        <f t="shared" si="3"/>
        <v>Is the overall methodology and are the processes, policies and procedures of reviewing and improving the intelligence cycle processes fully documented?</v>
      </c>
      <c r="G23" s="277"/>
      <c r="H23" s="152"/>
      <c r="I23" s="154"/>
      <c r="J23" s="152"/>
      <c r="K23" s="152"/>
      <c r="L23" s="152"/>
      <c r="M23" s="152"/>
      <c r="N23" s="134" t="str">
        <f>IFERROR(IF(VLOOKUP(A23,Weightings!A:Y,25,FALSE)=0,"",VLOOKUP(A23,Weightings!A:Y,25,FALSE)),"")</f>
        <v>x 3</v>
      </c>
      <c r="O23" s="134" t="str">
        <f>IFERROR(VLOOKUP(AH23,detail_maturity_score,3,FALSE)*VLOOKUP(A23,Weightings!A:Y,23,FALSE),"")</f>
        <v/>
      </c>
      <c r="P23" s="135"/>
      <c r="Q23" s="135"/>
      <c r="R23" s="131"/>
      <c r="S23" s="131"/>
      <c r="T23" s="131"/>
      <c r="U23" s="131"/>
      <c r="V23" s="131"/>
      <c r="W23" s="131"/>
      <c r="X23" s="131"/>
      <c r="Y23" s="131"/>
      <c r="Z23" s="136"/>
      <c r="AA23" s="131"/>
      <c r="AB23" s="131"/>
      <c r="AC23" s="137"/>
      <c r="AD23" s="139">
        <f t="shared" si="4"/>
        <v>0</v>
      </c>
      <c r="AE23" s="139">
        <f t="shared" si="5"/>
        <v>0</v>
      </c>
      <c r="AF23" s="139" t="str">
        <f t="shared" si="6"/>
        <v>D</v>
      </c>
      <c r="AG23" s="139">
        <f t="shared" si="7"/>
        <v>3</v>
      </c>
      <c r="AH23" s="279">
        <v>1</v>
      </c>
      <c r="AI23" s="142"/>
    </row>
    <row r="24" spans="1:35" s="140" customFormat="1" ht="30" hidden="1" customHeight="1" x14ac:dyDescent="0.35">
      <c r="A24" s="147">
        <v>683</v>
      </c>
      <c r="B24" s="130" t="str">
        <f t="shared" si="0"/>
        <v>D.1</v>
      </c>
      <c r="C24" s="131">
        <f t="shared" si="1"/>
        <v>2</v>
      </c>
      <c r="D24" s="96"/>
      <c r="E24" s="132" t="str">
        <f t="shared" si="2"/>
        <v>Step 1</v>
      </c>
      <c r="F24" s="133" t="str">
        <f t="shared" si="3"/>
        <v>Are all methodologies, processes, policies and procedures stored and easily accessible in one centralised place?</v>
      </c>
      <c r="G24" s="277"/>
      <c r="H24" s="152"/>
      <c r="I24" s="154"/>
      <c r="J24" s="152"/>
      <c r="K24" s="152"/>
      <c r="L24" s="152"/>
      <c r="M24" s="152"/>
      <c r="N24" s="134" t="str">
        <f>IFERROR(IF(VLOOKUP(A24,Weightings!A:Y,25,FALSE)=0,"",VLOOKUP(A24,Weightings!A:Y,25,FALSE)),"")</f>
        <v>x 3</v>
      </c>
      <c r="O24" s="134" t="str">
        <f>IFERROR(VLOOKUP(AH24,detail_maturity_score,3,FALSE)*VLOOKUP(A24,Weightings!A:Y,23,FALSE),"")</f>
        <v/>
      </c>
      <c r="P24" s="135"/>
      <c r="Q24" s="135"/>
      <c r="R24" s="131"/>
      <c r="S24" s="131"/>
      <c r="T24" s="131"/>
      <c r="U24" s="131"/>
      <c r="V24" s="131"/>
      <c r="W24" s="131"/>
      <c r="X24" s="131"/>
      <c r="Y24" s="131"/>
      <c r="Z24" s="136"/>
      <c r="AA24" s="131"/>
      <c r="AB24" s="131"/>
      <c r="AC24" s="137"/>
      <c r="AD24" s="139">
        <f t="shared" si="4"/>
        <v>0</v>
      </c>
      <c r="AE24" s="139">
        <f t="shared" si="5"/>
        <v>0</v>
      </c>
      <c r="AF24" s="139" t="str">
        <f t="shared" si="6"/>
        <v>D</v>
      </c>
      <c r="AG24" s="139">
        <f t="shared" si="7"/>
        <v>3</v>
      </c>
      <c r="AH24" s="279">
        <v>1</v>
      </c>
      <c r="AI24" s="142">
        <v>3</v>
      </c>
    </row>
    <row r="25" spans="1:35" s="140" customFormat="1" ht="30" hidden="1" customHeight="1" x14ac:dyDescent="0.35">
      <c r="A25" s="150">
        <v>684</v>
      </c>
      <c r="B25" s="130" t="str">
        <f t="shared" si="0"/>
        <v>D.1</v>
      </c>
      <c r="C25" s="131">
        <f t="shared" si="1"/>
        <v>2</v>
      </c>
      <c r="D25" s="96"/>
      <c r="E25" s="132" t="str">
        <f t="shared" si="2"/>
        <v>Step 1</v>
      </c>
      <c r="F25" s="153" t="str">
        <f t="shared" si="3"/>
        <v>Is training provide on all methodologies, processes, policies and procedures to all CTI employees and to wider stakeholders for who it may be deemed necessary (E.g. other SOC members with cross over roles)?</v>
      </c>
      <c r="G25" s="277"/>
      <c r="H25" s="152"/>
      <c r="I25" s="154"/>
      <c r="J25" s="152"/>
      <c r="K25" s="152"/>
      <c r="L25" s="152"/>
      <c r="M25" s="152"/>
      <c r="N25" s="134" t="str">
        <f>IFERROR(IF(VLOOKUP(A25,Weightings!A:Y,25,FALSE)=0,"",VLOOKUP(A25,Weightings!A:Y,25,FALSE)),"")</f>
        <v>x 3</v>
      </c>
      <c r="O25" s="134" t="str">
        <f>IFERROR(VLOOKUP(AH25,detail_maturity_score,3,FALSE)*VLOOKUP(A25,Weightings!A:Y,23,FALSE),"")</f>
        <v/>
      </c>
      <c r="P25" s="135"/>
      <c r="Q25" s="135"/>
      <c r="R25" s="131"/>
      <c r="S25" s="131"/>
      <c r="T25" s="131"/>
      <c r="U25" s="131"/>
      <c r="V25" s="131"/>
      <c r="W25" s="131"/>
      <c r="X25" s="131"/>
      <c r="Y25" s="131"/>
      <c r="Z25" s="136"/>
      <c r="AA25" s="131"/>
      <c r="AB25" s="131"/>
      <c r="AC25" s="137"/>
      <c r="AD25" s="139">
        <f t="shared" si="4"/>
        <v>0</v>
      </c>
      <c r="AE25" s="139">
        <f t="shared" si="5"/>
        <v>0</v>
      </c>
      <c r="AF25" s="139" t="str">
        <f t="shared" si="6"/>
        <v>D</v>
      </c>
      <c r="AG25" s="139">
        <f t="shared" si="7"/>
        <v>3</v>
      </c>
      <c r="AH25" s="279">
        <v>1</v>
      </c>
      <c r="AI25" s="142"/>
    </row>
    <row r="26" spans="1:35" s="140" customFormat="1" ht="30" customHeight="1" x14ac:dyDescent="0.35">
      <c r="A26" s="150">
        <v>685</v>
      </c>
      <c r="B26" s="130" t="str">
        <f t="shared" si="0"/>
        <v>D.2</v>
      </c>
      <c r="C26" s="131">
        <f t="shared" si="1"/>
        <v>2</v>
      </c>
      <c r="D26" s="96"/>
      <c r="E26" s="155" t="str">
        <f t="shared" si="2"/>
        <v>Step 2</v>
      </c>
      <c r="F26" s="156" t="str">
        <f t="shared" si="3"/>
        <v>Availability</v>
      </c>
      <c r="G26" s="278"/>
      <c r="H26" s="224"/>
      <c r="I26" s="224"/>
      <c r="J26" s="224"/>
      <c r="K26" s="224"/>
      <c r="L26" s="224"/>
      <c r="M26" s="224"/>
      <c r="N26" s="225" t="str">
        <f>IFERROR(IF(VLOOKUP(A26,Weightings!A:Y,25,FALSE)=0,"",VLOOKUP(A26,Weightings!A:Y,25,FALSE)),"")</f>
        <v/>
      </c>
      <c r="O26" s="225" t="str">
        <f>IFERROR(VLOOKUP(AH26,detail_maturity_score,3,FALSE)*VLOOKUP(A26,Weightings!A:Y,23,FALSE),"")</f>
        <v/>
      </c>
      <c r="P26" s="225"/>
      <c r="Q26" s="225"/>
      <c r="R26" s="225"/>
      <c r="S26" s="225"/>
      <c r="T26" s="225"/>
      <c r="U26" s="225"/>
      <c r="V26" s="225"/>
      <c r="W26" s="225"/>
      <c r="X26" s="225"/>
      <c r="Y26" s="225"/>
      <c r="Z26" s="225"/>
      <c r="AA26" s="225"/>
      <c r="AB26" s="225"/>
      <c r="AC26" s="137"/>
      <c r="AD26" s="139">
        <f t="shared" si="4"/>
        <v>0</v>
      </c>
      <c r="AE26" s="139">
        <f t="shared" si="5"/>
        <v>0</v>
      </c>
      <c r="AF26" s="139" t="str">
        <f t="shared" si="6"/>
        <v>D</v>
      </c>
      <c r="AG26" s="139">
        <f t="shared" si="7"/>
        <v>3</v>
      </c>
      <c r="AH26" s="279">
        <v>1</v>
      </c>
      <c r="AI26" s="142">
        <v>3</v>
      </c>
    </row>
    <row r="27" spans="1:35" s="140" customFormat="1" ht="43.5" x14ac:dyDescent="0.35">
      <c r="A27" s="150">
        <v>686</v>
      </c>
      <c r="B27" s="130" t="str">
        <f t="shared" si="0"/>
        <v/>
      </c>
      <c r="C27" s="131">
        <f t="shared" si="1"/>
        <v>3</v>
      </c>
      <c r="D27" s="96"/>
      <c r="E27" s="132" t="str">
        <f t="shared" si="2"/>
        <v/>
      </c>
      <c r="F27" s="264" t="str">
        <f t="shared" si="3"/>
        <v>The collection and processing of data/information/intelligence (indeed in some cases also analysis) should in some circumstances occur on a 24/7/365 basis, meaning it is an automated process. (All tasks completed by the CTI capability in line with the Intelligence Cycle, should be reviewed to see if automation is appropriate).</v>
      </c>
      <c r="G27" s="277"/>
      <c r="H27" s="152"/>
      <c r="I27" s="154"/>
      <c r="J27" s="152"/>
      <c r="K27" s="152"/>
      <c r="L27" s="152"/>
      <c r="M27" s="152"/>
      <c r="N27" s="134" t="str">
        <f>IFERROR(IF(VLOOKUP(A27,Weightings!A:Y,25,FALSE)=0,"",VLOOKUP(A27,Weightings!A:Y,25,FALSE)),"")</f>
        <v/>
      </c>
      <c r="O27" s="134" t="str">
        <f>IFERROR(VLOOKUP(AH27,detail_maturity_score,3,FALSE)*VLOOKUP(A27,Weightings!A:Y,23,FALSE),"")</f>
        <v/>
      </c>
      <c r="P27" s="135"/>
      <c r="Q27" s="135"/>
      <c r="R27" s="131"/>
      <c r="S27" s="131"/>
      <c r="T27" s="131"/>
      <c r="U27" s="131"/>
      <c r="V27" s="131"/>
      <c r="W27" s="131"/>
      <c r="X27" s="131"/>
      <c r="Y27" s="131"/>
      <c r="Z27" s="136"/>
      <c r="AA27" s="131"/>
      <c r="AB27" s="131"/>
      <c r="AC27" s="137"/>
      <c r="AD27" s="139">
        <f t="shared" si="4"/>
        <v>0</v>
      </c>
      <c r="AE27" s="139">
        <f t="shared" si="5"/>
        <v>0</v>
      </c>
      <c r="AF27" s="139" t="str">
        <f t="shared" si="6"/>
        <v>D</v>
      </c>
      <c r="AG27" s="139">
        <f t="shared" si="7"/>
        <v>3</v>
      </c>
      <c r="AH27" s="279">
        <v>1</v>
      </c>
      <c r="AI27" s="142"/>
    </row>
    <row r="28" spans="1:35" s="140" customFormat="1" ht="30" customHeight="1" x14ac:dyDescent="0.35">
      <c r="A28" s="150">
        <v>687</v>
      </c>
      <c r="B28" s="130" t="str">
        <f t="shared" si="0"/>
        <v>D.2.01</v>
      </c>
      <c r="C28" s="131">
        <f t="shared" si="1"/>
        <v>5</v>
      </c>
      <c r="D28" s="96"/>
      <c r="E28" s="132" t="str">
        <f t="shared" si="2"/>
        <v>D.2.01</v>
      </c>
      <c r="F28" s="153" t="str">
        <f t="shared" si="3"/>
        <v>Does the operational hours of the intelligence function match that of the wider detection and response (D&amp;R) function? Or does the D&amp;R function have access to external or 3rd party support to match their operational hours?</v>
      </c>
      <c r="G28" s="277"/>
      <c r="H28" s="152"/>
      <c r="I28" s="154"/>
      <c r="J28" s="152"/>
      <c r="K28" s="152"/>
      <c r="L28" s="152"/>
      <c r="M28" s="152"/>
      <c r="N28" s="134" t="str">
        <f>IFERROR(IF(VLOOKUP(A28,Weightings!A:Y,25,FALSE)=0,"",VLOOKUP(A28,Weightings!A:Y,25,FALSE)),"")</f>
        <v>x 1</v>
      </c>
      <c r="O28" s="134" t="str">
        <f>IFERROR(VLOOKUP(AH28,detail_maturity_score,3,FALSE)*VLOOKUP(A28,Weightings!A:Y,23,FALSE),"")</f>
        <v/>
      </c>
      <c r="P28" s="135"/>
      <c r="Q28" s="135"/>
      <c r="R28" s="131"/>
      <c r="S28" s="131"/>
      <c r="T28" s="131"/>
      <c r="U28" s="131"/>
      <c r="V28" s="131"/>
      <c r="W28" s="131"/>
      <c r="X28" s="131"/>
      <c r="Y28" s="131"/>
      <c r="Z28" s="136"/>
      <c r="AA28" s="131"/>
      <c r="AB28" s="131"/>
      <c r="AC28" s="137"/>
      <c r="AD28" s="139">
        <f t="shared" si="4"/>
        <v>0</v>
      </c>
      <c r="AE28" s="139">
        <f t="shared" si="5"/>
        <v>0</v>
      </c>
      <c r="AF28" s="139" t="str">
        <f t="shared" si="6"/>
        <v>D</v>
      </c>
      <c r="AG28" s="139">
        <f t="shared" si="7"/>
        <v>3</v>
      </c>
      <c r="AH28" s="279">
        <v>1</v>
      </c>
      <c r="AI28" s="142"/>
    </row>
    <row r="29" spans="1:35" s="140" customFormat="1" ht="30" hidden="1" customHeight="1" x14ac:dyDescent="0.35">
      <c r="A29" s="150">
        <v>688</v>
      </c>
      <c r="B29" s="130" t="str">
        <f t="shared" si="0"/>
        <v>D.2</v>
      </c>
      <c r="C29" s="131">
        <f t="shared" si="1"/>
        <v>2</v>
      </c>
      <c r="D29" s="96"/>
      <c r="E29" s="132" t="str">
        <f t="shared" si="2"/>
        <v>Step 2</v>
      </c>
      <c r="F29" s="141" t="str">
        <f t="shared" si="3"/>
        <v>Where the operational hours of the capability does not match that of the wider detection and response function does the function have cross over capability to perform essential intelligence functions itself or does the SOC have 3rd party support it can call on outside of working hours?</v>
      </c>
      <c r="G29" s="277"/>
      <c r="H29" s="152"/>
      <c r="I29" s="154"/>
      <c r="J29" s="152"/>
      <c r="K29" s="152"/>
      <c r="L29" s="152"/>
      <c r="M29" s="152"/>
      <c r="N29" s="134" t="str">
        <f>IFERROR(IF(VLOOKUP(A29,Weightings!A:Y,25,FALSE)=0,"",VLOOKUP(A29,Weightings!A:Y,25,FALSE)),"")</f>
        <v>x 3</v>
      </c>
      <c r="O29" s="134" t="str">
        <f>IFERROR(VLOOKUP(AH29,detail_maturity_score,3,FALSE)*VLOOKUP(A29,Weightings!A:Y,23,FALSE),"")</f>
        <v/>
      </c>
      <c r="P29" s="135"/>
      <c r="Q29" s="135"/>
      <c r="R29" s="131"/>
      <c r="S29" s="131"/>
      <c r="T29" s="131"/>
      <c r="U29" s="131"/>
      <c r="V29" s="131"/>
      <c r="W29" s="131"/>
      <c r="X29" s="131"/>
      <c r="Y29" s="131"/>
      <c r="Z29" s="136"/>
      <c r="AA29" s="131"/>
      <c r="AB29" s="131"/>
      <c r="AC29" s="137"/>
      <c r="AD29" s="139">
        <f t="shared" si="4"/>
        <v>0</v>
      </c>
      <c r="AE29" s="139">
        <f t="shared" si="5"/>
        <v>0</v>
      </c>
      <c r="AF29" s="139" t="str">
        <f t="shared" si="6"/>
        <v>D</v>
      </c>
      <c r="AG29" s="139">
        <f t="shared" si="7"/>
        <v>3</v>
      </c>
      <c r="AH29" s="279">
        <v>1</v>
      </c>
      <c r="AI29" s="142"/>
    </row>
    <row r="30" spans="1:35" s="140" customFormat="1" ht="30" customHeight="1" x14ac:dyDescent="0.35">
      <c r="A30" s="150">
        <v>689</v>
      </c>
      <c r="B30" s="130" t="str">
        <f t="shared" si="0"/>
        <v>D.2.02</v>
      </c>
      <c r="C30" s="131">
        <f t="shared" si="1"/>
        <v>5</v>
      </c>
      <c r="D30" s="96"/>
      <c r="E30" s="132" t="str">
        <f t="shared" si="2"/>
        <v>D.2.02</v>
      </c>
      <c r="F30" s="133" t="str">
        <f t="shared" si="3"/>
        <v xml:space="preserve">Has automation been implemented to support ingestion, processing and dissemination of data? </v>
      </c>
      <c r="G30" s="277"/>
      <c r="H30" s="152"/>
      <c r="I30" s="154"/>
      <c r="J30" s="152"/>
      <c r="K30" s="152"/>
      <c r="L30" s="152"/>
      <c r="M30" s="152"/>
      <c r="N30" s="134" t="str">
        <f>IFERROR(IF(VLOOKUP(A30,Weightings!A:Y,25,FALSE)=0,"",VLOOKUP(A30,Weightings!A:Y,25,FALSE)),"")</f>
        <v>x 1</v>
      </c>
      <c r="O30" s="134" t="str">
        <f>IFERROR(VLOOKUP(AH30,detail_maturity_score,3,FALSE)*VLOOKUP(A30,Weightings!A:Y,23,FALSE),"")</f>
        <v/>
      </c>
      <c r="P30" s="135"/>
      <c r="Q30" s="135"/>
      <c r="R30" s="131"/>
      <c r="S30" s="131"/>
      <c r="T30" s="131"/>
      <c r="U30" s="131"/>
      <c r="V30" s="131"/>
      <c r="W30" s="131"/>
      <c r="X30" s="131"/>
      <c r="Y30" s="131"/>
      <c r="Z30" s="136"/>
      <c r="AA30" s="131"/>
      <c r="AB30" s="131"/>
      <c r="AC30" s="137"/>
      <c r="AD30" s="139">
        <f t="shared" si="4"/>
        <v>0</v>
      </c>
      <c r="AE30" s="139">
        <f t="shared" si="5"/>
        <v>0</v>
      </c>
      <c r="AF30" s="139" t="str">
        <f t="shared" si="6"/>
        <v>D</v>
      </c>
      <c r="AG30" s="139">
        <f t="shared" si="7"/>
        <v>3</v>
      </c>
      <c r="AH30" s="279">
        <v>1</v>
      </c>
      <c r="AI30" s="142"/>
    </row>
    <row r="31" spans="1:35" s="140" customFormat="1" ht="30" hidden="1" customHeight="1" x14ac:dyDescent="0.35">
      <c r="A31" s="150">
        <v>690</v>
      </c>
      <c r="B31" s="130" t="str">
        <f t="shared" si="0"/>
        <v>D.2</v>
      </c>
      <c r="C31" s="131">
        <f t="shared" si="1"/>
        <v>2</v>
      </c>
      <c r="D31" s="96"/>
      <c r="E31" s="132" t="str">
        <f t="shared" si="2"/>
        <v>Step 2</v>
      </c>
      <c r="F31" s="133" t="str">
        <f t="shared" si="3"/>
        <v>Has Machine Learning or Artificial Intelligence applied to perform any form of basic intelligence analysis (E.g. Pattern analysis)?</v>
      </c>
      <c r="G31" s="277"/>
      <c r="H31" s="152"/>
      <c r="I31" s="154"/>
      <c r="J31" s="152"/>
      <c r="K31" s="152"/>
      <c r="L31" s="152"/>
      <c r="M31" s="152"/>
      <c r="N31" s="134" t="str">
        <f>IFERROR(IF(VLOOKUP(A31,Weightings!A:Y,25,FALSE)=0,"",VLOOKUP(A31,Weightings!A:Y,25,FALSE)),"")</f>
        <v>x 3</v>
      </c>
      <c r="O31" s="134" t="str">
        <f>IFERROR(VLOOKUP(AH31,detail_maturity_score,3,FALSE)*VLOOKUP(A31,Weightings!A:Y,23,FALSE),"")</f>
        <v/>
      </c>
      <c r="P31" s="135"/>
      <c r="Q31" s="135"/>
      <c r="R31" s="131"/>
      <c r="S31" s="131"/>
      <c r="T31" s="131"/>
      <c r="U31" s="131"/>
      <c r="V31" s="131"/>
      <c r="W31" s="131"/>
      <c r="X31" s="131"/>
      <c r="Y31" s="131"/>
      <c r="Z31" s="136"/>
      <c r="AA31" s="131"/>
      <c r="AB31" s="131"/>
      <c r="AC31" s="137"/>
      <c r="AD31" s="139">
        <f t="shared" si="4"/>
        <v>0</v>
      </c>
      <c r="AE31" s="139">
        <f t="shared" si="5"/>
        <v>0</v>
      </c>
      <c r="AF31" s="139" t="str">
        <f t="shared" si="6"/>
        <v>D</v>
      </c>
      <c r="AG31" s="139">
        <f t="shared" si="7"/>
        <v>3</v>
      </c>
      <c r="AH31" s="279">
        <v>1</v>
      </c>
      <c r="AI31" s="142"/>
    </row>
    <row r="32" spans="1:35" s="140" customFormat="1" ht="30" hidden="1" customHeight="1" x14ac:dyDescent="0.35">
      <c r="A32" s="150">
        <v>691</v>
      </c>
      <c r="B32" s="130" t="str">
        <f t="shared" si="0"/>
        <v>D.2</v>
      </c>
      <c r="C32" s="131">
        <f t="shared" si="1"/>
        <v>2</v>
      </c>
      <c r="D32" s="96"/>
      <c r="E32" s="132" t="str">
        <f t="shared" si="2"/>
        <v>Step 2</v>
      </c>
      <c r="F32" s="133" t="str">
        <f t="shared" si="3"/>
        <v>Has Machine Learning or Artificial Intelligence applied to perform any form of advanced intelligence analysis (E.g. ACH?)</v>
      </c>
      <c r="G32" s="277"/>
      <c r="H32" s="152"/>
      <c r="I32" s="154"/>
      <c r="J32" s="152"/>
      <c r="K32" s="152"/>
      <c r="L32" s="152"/>
      <c r="M32" s="152"/>
      <c r="N32" s="134" t="str">
        <f>IFERROR(IF(VLOOKUP(A32,Weightings!A:Y,25,FALSE)=0,"",VLOOKUP(A32,Weightings!A:Y,25,FALSE)),"")</f>
        <v>x 3</v>
      </c>
      <c r="O32" s="134" t="str">
        <f>IFERROR(VLOOKUP(AH32,detail_maturity_score,3,FALSE)*VLOOKUP(A32,Weightings!A:Y,23,FALSE),"")</f>
        <v/>
      </c>
      <c r="P32" s="135"/>
      <c r="Q32" s="135"/>
      <c r="R32" s="131"/>
      <c r="S32" s="131"/>
      <c r="T32" s="131"/>
      <c r="U32" s="131"/>
      <c r="V32" s="131"/>
      <c r="W32" s="131"/>
      <c r="X32" s="131"/>
      <c r="Y32" s="131"/>
      <c r="Z32" s="136"/>
      <c r="AA32" s="131"/>
      <c r="AB32" s="131"/>
      <c r="AC32" s="137"/>
      <c r="AD32" s="139">
        <f t="shared" si="4"/>
        <v>0</v>
      </c>
      <c r="AE32" s="139">
        <f t="shared" si="5"/>
        <v>0</v>
      </c>
      <c r="AF32" s="139" t="str">
        <f t="shared" si="6"/>
        <v>D</v>
      </c>
      <c r="AG32" s="139">
        <f t="shared" si="7"/>
        <v>3</v>
      </c>
      <c r="AH32" s="279">
        <v>1</v>
      </c>
      <c r="AI32" s="142"/>
    </row>
    <row r="33" spans="1:35" s="140" customFormat="1" ht="30" hidden="1" customHeight="1" x14ac:dyDescent="0.35">
      <c r="A33" s="150">
        <v>692</v>
      </c>
      <c r="B33" s="130" t="str">
        <f t="shared" si="0"/>
        <v>D.2</v>
      </c>
      <c r="C33" s="131">
        <f t="shared" si="1"/>
        <v>2</v>
      </c>
      <c r="D33" s="96"/>
      <c r="E33" s="132" t="str">
        <f t="shared" si="2"/>
        <v>Step 2</v>
      </c>
      <c r="F33" s="153" t="str">
        <f t="shared" si="3"/>
        <v xml:space="preserve">Are elements of the creation of intelligence products that can be automated, fully automated? </v>
      </c>
      <c r="G33" s="277"/>
      <c r="H33" s="152"/>
      <c r="I33" s="154"/>
      <c r="J33" s="152"/>
      <c r="K33" s="152"/>
      <c r="L33" s="152"/>
      <c r="M33" s="152"/>
      <c r="N33" s="134" t="str">
        <f>IFERROR(IF(VLOOKUP(A33,Weightings!A:Y,25,FALSE)=0,"",VLOOKUP(A33,Weightings!A:Y,25,FALSE)),"")</f>
        <v>x 3</v>
      </c>
      <c r="O33" s="134" t="str">
        <f>IFERROR(VLOOKUP(AH33,detail_maturity_score,3,FALSE)*VLOOKUP(A33,Weightings!A:Y,23,FALSE),"")</f>
        <v/>
      </c>
      <c r="P33" s="135"/>
      <c r="Q33" s="135"/>
      <c r="R33" s="131"/>
      <c r="S33" s="131"/>
      <c r="T33" s="131"/>
      <c r="U33" s="131"/>
      <c r="V33" s="131"/>
      <c r="W33" s="131"/>
      <c r="X33" s="131"/>
      <c r="Y33" s="131"/>
      <c r="Z33" s="136"/>
      <c r="AA33" s="131"/>
      <c r="AB33" s="131"/>
      <c r="AC33" s="137"/>
      <c r="AD33" s="139">
        <f t="shared" si="4"/>
        <v>0</v>
      </c>
      <c r="AE33" s="139">
        <f t="shared" si="5"/>
        <v>0</v>
      </c>
      <c r="AF33" s="139" t="str">
        <f t="shared" si="6"/>
        <v>D</v>
      </c>
      <c r="AG33" s="139">
        <f t="shared" si="7"/>
        <v>3</v>
      </c>
      <c r="AH33" s="279">
        <v>1</v>
      </c>
      <c r="AI33" s="142"/>
    </row>
    <row r="34" spans="1:35" s="140" customFormat="1" ht="30" hidden="1" customHeight="1" x14ac:dyDescent="0.35">
      <c r="A34" s="150">
        <v>693</v>
      </c>
      <c r="B34" s="130" t="str">
        <f t="shared" si="0"/>
        <v>D.2</v>
      </c>
      <c r="C34" s="131">
        <f t="shared" si="1"/>
        <v>2</v>
      </c>
      <c r="D34" s="96"/>
      <c r="E34" s="132" t="str">
        <f t="shared" si="2"/>
        <v>Step 2</v>
      </c>
      <c r="F34" s="153" t="str">
        <f t="shared" si="3"/>
        <v>Are elements of creating threat models automated, or is machine learning applied?</v>
      </c>
      <c r="G34" s="277"/>
      <c r="H34" s="152"/>
      <c r="I34" s="154"/>
      <c r="J34" s="152"/>
      <c r="K34" s="152"/>
      <c r="L34" s="152"/>
      <c r="M34" s="152"/>
      <c r="N34" s="134" t="str">
        <f>IFERROR(IF(VLOOKUP(A34,Weightings!A:Y,25,FALSE)=0,"",VLOOKUP(A34,Weightings!A:Y,25,FALSE)),"")</f>
        <v>x 3</v>
      </c>
      <c r="O34" s="134" t="str">
        <f>IFERROR(VLOOKUP(AH34,detail_maturity_score,3,FALSE)*VLOOKUP(A34,Weightings!A:Y,23,FALSE),"")</f>
        <v/>
      </c>
      <c r="P34" s="135"/>
      <c r="Q34" s="135"/>
      <c r="R34" s="131"/>
      <c r="S34" s="131"/>
      <c r="T34" s="131"/>
      <c r="U34" s="131"/>
      <c r="V34" s="131"/>
      <c r="W34" s="131"/>
      <c r="X34" s="131"/>
      <c r="Y34" s="131"/>
      <c r="Z34" s="136"/>
      <c r="AA34" s="131"/>
      <c r="AB34" s="131"/>
      <c r="AC34" s="137"/>
      <c r="AD34" s="139">
        <f t="shared" si="4"/>
        <v>0</v>
      </c>
      <c r="AE34" s="139">
        <f t="shared" si="5"/>
        <v>0</v>
      </c>
      <c r="AF34" s="139" t="str">
        <f t="shared" si="6"/>
        <v>D</v>
      </c>
      <c r="AG34" s="139">
        <f t="shared" si="7"/>
        <v>3</v>
      </c>
      <c r="AH34" s="279">
        <v>1</v>
      </c>
      <c r="AI34" s="142"/>
    </row>
    <row r="35" spans="1:35" s="140" customFormat="1" ht="30" hidden="1" customHeight="1" x14ac:dyDescent="0.35">
      <c r="A35" s="150">
        <v>694</v>
      </c>
      <c r="B35" s="130" t="str">
        <f t="shared" si="0"/>
        <v>D.2</v>
      </c>
      <c r="C35" s="131">
        <f t="shared" si="1"/>
        <v>2</v>
      </c>
      <c r="D35" s="96"/>
      <c r="E35" s="132" t="str">
        <f t="shared" si="2"/>
        <v>Step 2</v>
      </c>
      <c r="F35" s="153" t="str">
        <f t="shared" si="3"/>
        <v xml:space="preserve">Where it is possible is the creation of ‘SIGACTS’ or Threat Alerts automated? </v>
      </c>
      <c r="G35" s="277"/>
      <c r="H35" s="152"/>
      <c r="I35" s="154"/>
      <c r="J35" s="152"/>
      <c r="K35" s="152"/>
      <c r="L35" s="152"/>
      <c r="M35" s="152"/>
      <c r="N35" s="134" t="str">
        <f>IFERROR(IF(VLOOKUP(A35,Weightings!A:Y,25,FALSE)=0,"",VLOOKUP(A35,Weightings!A:Y,25,FALSE)),"")</f>
        <v>x 3</v>
      </c>
      <c r="O35" s="134" t="str">
        <f>IFERROR(VLOOKUP(AH35,detail_maturity_score,3,FALSE)*VLOOKUP(A35,Weightings!A:Y,23,FALSE),"")</f>
        <v/>
      </c>
      <c r="P35" s="135"/>
      <c r="Q35" s="135"/>
      <c r="R35" s="131"/>
      <c r="S35" s="131"/>
      <c r="T35" s="131"/>
      <c r="U35" s="131"/>
      <c r="V35" s="131"/>
      <c r="W35" s="131"/>
      <c r="X35" s="131"/>
      <c r="Y35" s="131"/>
      <c r="Z35" s="136"/>
      <c r="AA35" s="131"/>
      <c r="AB35" s="131"/>
      <c r="AC35" s="137"/>
      <c r="AD35" s="139">
        <f t="shared" si="4"/>
        <v>0</v>
      </c>
      <c r="AE35" s="139">
        <f t="shared" si="5"/>
        <v>0</v>
      </c>
      <c r="AF35" s="139" t="str">
        <f t="shared" si="6"/>
        <v>D</v>
      </c>
      <c r="AG35" s="139">
        <f t="shared" si="7"/>
        <v>3</v>
      </c>
      <c r="AH35" s="279">
        <v>1</v>
      </c>
      <c r="AI35" s="142"/>
    </row>
    <row r="36" spans="1:35" s="140" customFormat="1" ht="30" customHeight="1" x14ac:dyDescent="0.35">
      <c r="A36" s="150">
        <v>695</v>
      </c>
      <c r="B36" s="130" t="str">
        <f t="shared" si="0"/>
        <v>D.3</v>
      </c>
      <c r="C36" s="131">
        <f t="shared" si="1"/>
        <v>2</v>
      </c>
      <c r="D36" s="96"/>
      <c r="E36" s="155" t="str">
        <f t="shared" si="2"/>
        <v>Step 3</v>
      </c>
      <c r="F36" s="156" t="str">
        <f t="shared" si="3"/>
        <v>Resources</v>
      </c>
      <c r="G36" s="278"/>
      <c r="H36" s="224"/>
      <c r="I36" s="224"/>
      <c r="J36" s="224"/>
      <c r="K36" s="224"/>
      <c r="L36" s="224"/>
      <c r="M36" s="224"/>
      <c r="N36" s="225" t="str">
        <f>IFERROR(IF(VLOOKUP(A36,Weightings!A:Y,25,FALSE)=0,"",VLOOKUP(A36,Weightings!A:Y,25,FALSE)),"")</f>
        <v/>
      </c>
      <c r="O36" s="225" t="str">
        <f>IFERROR(VLOOKUP(AH36,detail_maturity_score,3,FALSE)*VLOOKUP(A36,Weightings!A:Y,23,FALSE),"")</f>
        <v/>
      </c>
      <c r="P36" s="225"/>
      <c r="Q36" s="225"/>
      <c r="R36" s="225"/>
      <c r="S36" s="225"/>
      <c r="T36" s="225"/>
      <c r="U36" s="225"/>
      <c r="V36" s="225"/>
      <c r="W36" s="225"/>
      <c r="X36" s="225"/>
      <c r="Y36" s="225"/>
      <c r="Z36" s="225"/>
      <c r="AA36" s="225"/>
      <c r="AB36" s="225"/>
      <c r="AC36" s="137"/>
      <c r="AD36" s="139">
        <f t="shared" si="4"/>
        <v>0</v>
      </c>
      <c r="AE36" s="139">
        <f t="shared" si="5"/>
        <v>0</v>
      </c>
      <c r="AF36" s="139" t="str">
        <f t="shared" si="6"/>
        <v>D</v>
      </c>
      <c r="AG36" s="139">
        <f t="shared" si="7"/>
        <v>3</v>
      </c>
      <c r="AH36" s="279">
        <v>1</v>
      </c>
      <c r="AI36" s="142">
        <v>3</v>
      </c>
    </row>
    <row r="37" spans="1:35" s="140" customFormat="1" ht="30" customHeight="1" x14ac:dyDescent="0.35">
      <c r="A37" s="150">
        <v>696</v>
      </c>
      <c r="B37" s="130" t="str">
        <f t="shared" si="0"/>
        <v/>
      </c>
      <c r="C37" s="131">
        <f t="shared" si="1"/>
        <v>3</v>
      </c>
      <c r="D37" s="96"/>
      <c r="E37" s="132" t="str">
        <f t="shared" si="2"/>
        <v/>
      </c>
      <c r="F37" s="264" t="str">
        <f t="shared" si="3"/>
        <v xml:space="preserve">The CTI function should provide or at the least support the direction and capability of the wider security function. Without a long term strategy, the security capability could lack clear direction. </v>
      </c>
      <c r="G37" s="277"/>
      <c r="H37" s="152"/>
      <c r="I37" s="154"/>
      <c r="J37" s="152"/>
      <c r="K37" s="152"/>
      <c r="L37" s="152"/>
      <c r="M37" s="152"/>
      <c r="N37" s="134" t="str">
        <f>IFERROR(IF(VLOOKUP(A37,Weightings!A:Y,25,FALSE)=0,"",VLOOKUP(A37,Weightings!A:Y,25,FALSE)),"")</f>
        <v/>
      </c>
      <c r="O37" s="134" t="str">
        <f>IFERROR(VLOOKUP(AH37,detail_maturity_score,3,FALSE)*VLOOKUP(A37,Weightings!A:Y,23,FALSE),"")</f>
        <v/>
      </c>
      <c r="P37" s="135"/>
      <c r="Q37" s="135"/>
      <c r="R37" s="131"/>
      <c r="S37" s="131"/>
      <c r="T37" s="131"/>
      <c r="U37" s="131"/>
      <c r="V37" s="131"/>
      <c r="W37" s="131"/>
      <c r="X37" s="131"/>
      <c r="Y37" s="131"/>
      <c r="Z37" s="136"/>
      <c r="AA37" s="131"/>
      <c r="AB37" s="131"/>
      <c r="AC37" s="137"/>
      <c r="AD37" s="139">
        <f t="shared" si="4"/>
        <v>0</v>
      </c>
      <c r="AE37" s="139">
        <f t="shared" si="5"/>
        <v>0</v>
      </c>
      <c r="AF37" s="139" t="str">
        <f t="shared" si="6"/>
        <v>D</v>
      </c>
      <c r="AG37" s="139">
        <f t="shared" si="7"/>
        <v>3</v>
      </c>
      <c r="AH37" s="279">
        <v>1</v>
      </c>
      <c r="AI37" s="142"/>
    </row>
    <row r="38" spans="1:35" s="140" customFormat="1" ht="30" customHeight="1" x14ac:dyDescent="0.35">
      <c r="A38" s="150">
        <v>697</v>
      </c>
      <c r="B38" s="130" t="str">
        <f t="shared" si="0"/>
        <v>D.3.01</v>
      </c>
      <c r="C38" s="131">
        <f t="shared" si="1"/>
        <v>5</v>
      </c>
      <c r="D38" s="96"/>
      <c r="E38" s="132" t="str">
        <f t="shared" si="2"/>
        <v>D.3.01</v>
      </c>
      <c r="F38" s="153" t="str">
        <f t="shared" si="3"/>
        <v>Does the Intelligence Function have an adequate budget to perform its function?</v>
      </c>
      <c r="G38" s="277"/>
      <c r="H38" s="152"/>
      <c r="I38" s="154"/>
      <c r="J38" s="152"/>
      <c r="K38" s="152"/>
      <c r="L38" s="152"/>
      <c r="M38" s="152"/>
      <c r="N38" s="134" t="str">
        <f>IFERROR(IF(VLOOKUP(A38,Weightings!A:Y,25,FALSE)=0,"",VLOOKUP(A38,Weightings!A:Y,25,FALSE)),"")</f>
        <v>x 1</v>
      </c>
      <c r="O38" s="134" t="str">
        <f>IFERROR(VLOOKUP(AH38,detail_maturity_score,3,FALSE)*VLOOKUP(A38,Weightings!A:Y,23,FALSE),"")</f>
        <v/>
      </c>
      <c r="P38" s="135"/>
      <c r="Q38" s="135"/>
      <c r="R38" s="131"/>
      <c r="S38" s="131"/>
      <c r="T38" s="131"/>
      <c r="U38" s="131"/>
      <c r="V38" s="131"/>
      <c r="W38" s="131"/>
      <c r="X38" s="131"/>
      <c r="Y38" s="131"/>
      <c r="Z38" s="136"/>
      <c r="AA38" s="131"/>
      <c r="AB38" s="131"/>
      <c r="AC38" s="137"/>
      <c r="AD38" s="139">
        <f t="shared" si="4"/>
        <v>0</v>
      </c>
      <c r="AE38" s="139">
        <f t="shared" si="5"/>
        <v>0</v>
      </c>
      <c r="AF38" s="139" t="str">
        <f t="shared" si="6"/>
        <v>D</v>
      </c>
      <c r="AG38" s="139">
        <f t="shared" si="7"/>
        <v>3</v>
      </c>
      <c r="AH38" s="279">
        <v>1</v>
      </c>
      <c r="AI38" s="142"/>
    </row>
    <row r="39" spans="1:35" s="140" customFormat="1" ht="30" customHeight="1" x14ac:dyDescent="0.35">
      <c r="A39" s="150">
        <v>698</v>
      </c>
      <c r="B39" s="130" t="str">
        <f t="shared" si="0"/>
        <v>D.3.02</v>
      </c>
      <c r="C39" s="131">
        <f t="shared" si="1"/>
        <v>5</v>
      </c>
      <c r="D39" s="96"/>
      <c r="E39" s="132" t="str">
        <f t="shared" si="2"/>
        <v>D.3.02</v>
      </c>
      <c r="F39" s="133" t="str">
        <f t="shared" si="3"/>
        <v xml:space="preserve">Dos the function have access to all of the tools it requires to fulfil its objectives and tasking in an accurate, comprehensive and timely manner? </v>
      </c>
      <c r="G39" s="277"/>
      <c r="H39" s="152"/>
      <c r="I39" s="154"/>
      <c r="J39" s="152"/>
      <c r="K39" s="152"/>
      <c r="L39" s="152"/>
      <c r="M39" s="152"/>
      <c r="N39" s="134" t="str">
        <f>IFERROR(IF(VLOOKUP(A39,Weightings!A:Y,25,FALSE)=0,"",VLOOKUP(A39,Weightings!A:Y,25,FALSE)),"")</f>
        <v>x 1</v>
      </c>
      <c r="O39" s="134" t="str">
        <f>IFERROR(VLOOKUP(AH39,detail_maturity_score,3,FALSE)*VLOOKUP(A39,Weightings!A:Y,23,FALSE),"")</f>
        <v/>
      </c>
      <c r="P39" s="135"/>
      <c r="Q39" s="135"/>
      <c r="R39" s="131"/>
      <c r="S39" s="131"/>
      <c r="T39" s="131"/>
      <c r="U39" s="131"/>
      <c r="V39" s="131"/>
      <c r="W39" s="131"/>
      <c r="X39" s="131"/>
      <c r="Y39" s="131"/>
      <c r="Z39" s="136"/>
      <c r="AA39" s="131"/>
      <c r="AB39" s="131"/>
      <c r="AC39" s="137"/>
      <c r="AD39" s="139">
        <f t="shared" si="4"/>
        <v>0</v>
      </c>
      <c r="AE39" s="139">
        <f t="shared" si="5"/>
        <v>0</v>
      </c>
      <c r="AF39" s="139" t="str">
        <f t="shared" si="6"/>
        <v>D</v>
      </c>
      <c r="AG39" s="139">
        <f t="shared" si="7"/>
        <v>3</v>
      </c>
      <c r="AH39" s="279">
        <v>1</v>
      </c>
      <c r="AI39" s="142"/>
    </row>
    <row r="40" spans="1:35" s="140" customFormat="1" ht="30" customHeight="1" x14ac:dyDescent="0.35">
      <c r="A40" s="150">
        <v>699</v>
      </c>
      <c r="B40" s="130" t="str">
        <f t="shared" si="0"/>
        <v>D.3.03</v>
      </c>
      <c r="C40" s="131">
        <f t="shared" si="1"/>
        <v>5</v>
      </c>
      <c r="D40" s="96"/>
      <c r="E40" s="132" t="str">
        <f t="shared" si="2"/>
        <v>D.3.03</v>
      </c>
      <c r="F40" s="133" t="str">
        <f t="shared" si="3"/>
        <v>Does the function have an improvement roadmap that is fully costed and is actionable and appropriate?</v>
      </c>
      <c r="G40" s="277"/>
      <c r="H40" s="152"/>
      <c r="I40" s="154"/>
      <c r="J40" s="152"/>
      <c r="K40" s="152"/>
      <c r="L40" s="152"/>
      <c r="M40" s="152"/>
      <c r="N40" s="134" t="str">
        <f>IFERROR(IF(VLOOKUP(A40,Weightings!A:Y,25,FALSE)=0,"",VLOOKUP(A40,Weightings!A:Y,25,FALSE)),"")</f>
        <v>x 1</v>
      </c>
      <c r="O40" s="134" t="str">
        <f>IFERROR(VLOOKUP(AH40,detail_maturity_score,3,FALSE)*VLOOKUP(A40,Weightings!A:Y,23,FALSE),"")</f>
        <v/>
      </c>
      <c r="P40" s="135"/>
      <c r="Q40" s="135"/>
      <c r="R40" s="131"/>
      <c r="S40" s="131"/>
      <c r="T40" s="131"/>
      <c r="U40" s="131"/>
      <c r="V40" s="131"/>
      <c r="W40" s="131"/>
      <c r="X40" s="131"/>
      <c r="Y40" s="131"/>
      <c r="Z40" s="136"/>
      <c r="AA40" s="131"/>
      <c r="AB40" s="131"/>
      <c r="AC40" s="137"/>
      <c r="AD40" s="139">
        <f t="shared" si="4"/>
        <v>0</v>
      </c>
      <c r="AE40" s="139">
        <f t="shared" si="5"/>
        <v>0</v>
      </c>
      <c r="AF40" s="139" t="str">
        <f t="shared" si="6"/>
        <v>D</v>
      </c>
      <c r="AG40" s="139">
        <f t="shared" si="7"/>
        <v>3</v>
      </c>
      <c r="AH40" s="279">
        <v>1</v>
      </c>
      <c r="AI40" s="142"/>
    </row>
    <row r="41" spans="1:35" s="140" customFormat="1" ht="30" hidden="1" customHeight="1" x14ac:dyDescent="0.35">
      <c r="A41" s="150">
        <v>700</v>
      </c>
      <c r="B41" s="130" t="str">
        <f t="shared" si="0"/>
        <v>D.3</v>
      </c>
      <c r="C41" s="131">
        <f t="shared" si="1"/>
        <v>2</v>
      </c>
      <c r="D41" s="96"/>
      <c r="E41" s="132" t="str">
        <f t="shared" si="2"/>
        <v>Step 3</v>
      </c>
      <c r="F41" s="133" t="str">
        <f t="shared" si="3"/>
        <v>Does the function have access to the IT hardware that is capable of performing the tasks asked of it?</v>
      </c>
      <c r="G41" s="277"/>
      <c r="H41" s="152"/>
      <c r="I41" s="154"/>
      <c r="J41" s="152"/>
      <c r="K41" s="152"/>
      <c r="L41" s="152"/>
      <c r="M41" s="152"/>
      <c r="N41" s="134" t="str">
        <f>IFERROR(IF(VLOOKUP(A41,Weightings!A:Y,25,FALSE)=0,"",VLOOKUP(A41,Weightings!A:Y,25,FALSE)),"")</f>
        <v>x 3</v>
      </c>
      <c r="O41" s="134" t="str">
        <f>IFERROR(VLOOKUP(AH41,detail_maturity_score,3,FALSE)*VLOOKUP(A41,Weightings!A:Y,23,FALSE),"")</f>
        <v/>
      </c>
      <c r="P41" s="135"/>
      <c r="Q41" s="135"/>
      <c r="R41" s="131"/>
      <c r="S41" s="131"/>
      <c r="T41" s="131"/>
      <c r="U41" s="131"/>
      <c r="V41" s="131"/>
      <c r="W41" s="131"/>
      <c r="X41" s="131"/>
      <c r="Y41" s="131"/>
      <c r="Z41" s="136"/>
      <c r="AA41" s="131"/>
      <c r="AB41" s="131"/>
      <c r="AC41" s="137"/>
      <c r="AD41" s="139">
        <f t="shared" si="4"/>
        <v>0</v>
      </c>
      <c r="AE41" s="139">
        <f t="shared" si="5"/>
        <v>0</v>
      </c>
      <c r="AF41" s="139" t="str">
        <f t="shared" si="6"/>
        <v>D</v>
      </c>
      <c r="AG41" s="139">
        <f t="shared" si="7"/>
        <v>3</v>
      </c>
      <c r="AH41" s="279">
        <v>1</v>
      </c>
      <c r="AI41" s="142"/>
    </row>
    <row r="42" spans="1:35" s="140" customFormat="1" ht="30" hidden="1" customHeight="1" x14ac:dyDescent="0.35">
      <c r="A42" s="150">
        <v>701</v>
      </c>
      <c r="B42" s="130" t="str">
        <f t="shared" si="0"/>
        <v>D.3</v>
      </c>
      <c r="C42" s="131">
        <f t="shared" si="1"/>
        <v>2</v>
      </c>
      <c r="D42" s="96"/>
      <c r="E42" s="132" t="str">
        <f t="shared" si="2"/>
        <v>Step 3</v>
      </c>
      <c r="F42" s="133" t="str">
        <f t="shared" si="3"/>
        <v xml:space="preserve">Does the function have access to the software and tools it requires to fully perform its tasks? </v>
      </c>
      <c r="G42" s="277"/>
      <c r="H42" s="152"/>
      <c r="I42" s="154"/>
      <c r="J42" s="152"/>
      <c r="K42" s="152"/>
      <c r="L42" s="152"/>
      <c r="M42" s="152"/>
      <c r="N42" s="134" t="str">
        <f>IFERROR(IF(VLOOKUP(A42,Weightings!A:Y,25,FALSE)=0,"",VLOOKUP(A42,Weightings!A:Y,25,FALSE)),"")</f>
        <v>x 3</v>
      </c>
      <c r="O42" s="134" t="str">
        <f>IFERROR(VLOOKUP(AH42,detail_maturity_score,3,FALSE)*VLOOKUP(A42,Weightings!A:Y,23,FALSE),"")</f>
        <v/>
      </c>
      <c r="P42" s="135"/>
      <c r="Q42" s="135"/>
      <c r="R42" s="131"/>
      <c r="S42" s="131"/>
      <c r="T42" s="131"/>
      <c r="U42" s="131"/>
      <c r="V42" s="131"/>
      <c r="W42" s="131"/>
      <c r="X42" s="131"/>
      <c r="Y42" s="131"/>
      <c r="Z42" s="136"/>
      <c r="AA42" s="131"/>
      <c r="AB42" s="131"/>
      <c r="AC42" s="137"/>
      <c r="AD42" s="139">
        <f t="shared" si="4"/>
        <v>0</v>
      </c>
      <c r="AE42" s="139">
        <f t="shared" si="5"/>
        <v>0</v>
      </c>
      <c r="AF42" s="139" t="str">
        <f t="shared" si="6"/>
        <v>D</v>
      </c>
      <c r="AG42" s="139">
        <f t="shared" si="7"/>
        <v>3</v>
      </c>
      <c r="AH42" s="279">
        <v>1</v>
      </c>
      <c r="AI42" s="142"/>
    </row>
    <row r="43" spans="1:35" s="140" customFormat="1" ht="30" hidden="1" customHeight="1" x14ac:dyDescent="0.35">
      <c r="A43" s="150">
        <v>702</v>
      </c>
      <c r="B43" s="130" t="str">
        <f t="shared" si="0"/>
        <v>D.3</v>
      </c>
      <c r="C43" s="131">
        <f t="shared" si="1"/>
        <v>2</v>
      </c>
      <c r="D43" s="96"/>
      <c r="E43" s="132" t="str">
        <f t="shared" si="2"/>
        <v>Step 3</v>
      </c>
      <c r="F43" s="153" t="str">
        <f t="shared" si="3"/>
        <v>Does the function have access to the appropriate skills and personnel (now and in the future) to support the improvement roadmap?</v>
      </c>
      <c r="G43" s="277"/>
      <c r="H43" s="152"/>
      <c r="I43" s="154"/>
      <c r="J43" s="152"/>
      <c r="K43" s="152"/>
      <c r="L43" s="152"/>
      <c r="M43" s="152"/>
      <c r="N43" s="134" t="str">
        <f>IFERROR(IF(VLOOKUP(A43,Weightings!A:Y,25,FALSE)=0,"",VLOOKUP(A43,Weightings!A:Y,25,FALSE)),"")</f>
        <v>x 3</v>
      </c>
      <c r="O43" s="134" t="str">
        <f>IFERROR(VLOOKUP(AH43,detail_maturity_score,3,FALSE)*VLOOKUP(A43,Weightings!A:Y,23,FALSE),"")</f>
        <v/>
      </c>
      <c r="P43" s="135"/>
      <c r="Q43" s="135"/>
      <c r="R43" s="131"/>
      <c r="S43" s="131"/>
      <c r="T43" s="131"/>
      <c r="U43" s="131"/>
      <c r="V43" s="131"/>
      <c r="W43" s="131"/>
      <c r="X43" s="131"/>
      <c r="Y43" s="131"/>
      <c r="Z43" s="136"/>
      <c r="AA43" s="131"/>
      <c r="AB43" s="131"/>
      <c r="AC43" s="137"/>
      <c r="AD43" s="139">
        <f t="shared" si="4"/>
        <v>0</v>
      </c>
      <c r="AE43" s="139">
        <f t="shared" si="5"/>
        <v>0</v>
      </c>
      <c r="AF43" s="139" t="str">
        <f t="shared" si="6"/>
        <v>D</v>
      </c>
      <c r="AG43" s="139">
        <f t="shared" si="7"/>
        <v>3</v>
      </c>
      <c r="AH43" s="279">
        <v>1</v>
      </c>
      <c r="AI43" s="142"/>
    </row>
    <row r="44" spans="1:35" s="140" customFormat="1" ht="30" hidden="1" customHeight="1" x14ac:dyDescent="0.35">
      <c r="A44" s="150">
        <v>703</v>
      </c>
      <c r="B44" s="130" t="str">
        <f t="shared" si="0"/>
        <v>D.3</v>
      </c>
      <c r="C44" s="131">
        <f t="shared" si="1"/>
        <v>2</v>
      </c>
      <c r="D44" s="96"/>
      <c r="E44" s="132" t="str">
        <f t="shared" si="2"/>
        <v>Step 3</v>
      </c>
      <c r="F44" s="153" t="str">
        <f t="shared" si="3"/>
        <v>Does the function have appropriate training and understanding in attacker TTPs?</v>
      </c>
      <c r="G44" s="277"/>
      <c r="H44" s="152"/>
      <c r="I44" s="154"/>
      <c r="J44" s="152"/>
      <c r="K44" s="152"/>
      <c r="L44" s="152"/>
      <c r="M44" s="152"/>
      <c r="N44" s="134" t="str">
        <f>IFERROR(IF(VLOOKUP(A44,Weightings!A:Y,25,FALSE)=0,"",VLOOKUP(A44,Weightings!A:Y,25,FALSE)),"")</f>
        <v>x 3</v>
      </c>
      <c r="O44" s="134" t="str">
        <f>IFERROR(VLOOKUP(AH44,detail_maturity_score,3,FALSE)*VLOOKUP(A44,Weightings!A:Y,23,FALSE),"")</f>
        <v/>
      </c>
      <c r="P44" s="135"/>
      <c r="Q44" s="135"/>
      <c r="R44" s="131"/>
      <c r="S44" s="131"/>
      <c r="T44" s="131"/>
      <c r="U44" s="131"/>
      <c r="V44" s="131"/>
      <c r="W44" s="131"/>
      <c r="X44" s="131"/>
      <c r="Y44" s="131"/>
      <c r="Z44" s="136"/>
      <c r="AA44" s="131"/>
      <c r="AB44" s="131"/>
      <c r="AC44" s="137"/>
      <c r="AD44" s="139">
        <f t="shared" si="4"/>
        <v>0</v>
      </c>
      <c r="AE44" s="139">
        <f t="shared" si="5"/>
        <v>0</v>
      </c>
      <c r="AF44" s="139" t="str">
        <f t="shared" si="6"/>
        <v>D</v>
      </c>
      <c r="AG44" s="139">
        <f t="shared" si="7"/>
        <v>3</v>
      </c>
      <c r="AH44" s="279">
        <v>1</v>
      </c>
      <c r="AI44" s="142"/>
    </row>
    <row r="45" spans="1:35" s="140" customFormat="1" ht="30" customHeight="1" x14ac:dyDescent="0.35">
      <c r="A45" s="150">
        <v>704</v>
      </c>
      <c r="B45" s="130" t="str">
        <f t="shared" si="0"/>
        <v>D.4</v>
      </c>
      <c r="C45" s="131">
        <f t="shared" si="1"/>
        <v>2</v>
      </c>
      <c r="D45" s="96"/>
      <c r="E45" s="155" t="str">
        <f t="shared" si="2"/>
        <v>Step 4</v>
      </c>
      <c r="F45" s="156" t="str">
        <f t="shared" si="3"/>
        <v>Resilience</v>
      </c>
      <c r="G45" s="278"/>
      <c r="H45" s="224"/>
      <c r="I45" s="224"/>
      <c r="J45" s="224"/>
      <c r="K45" s="224"/>
      <c r="L45" s="224"/>
      <c r="M45" s="224"/>
      <c r="N45" s="225" t="str">
        <f>IFERROR(IF(VLOOKUP(A45,Weightings!A:Y,25,FALSE)=0,"",VLOOKUP(A45,Weightings!A:Y,25,FALSE)),"")</f>
        <v/>
      </c>
      <c r="O45" s="225" t="str">
        <f>IFERROR(VLOOKUP(AH45,detail_maturity_score,3,FALSE)*VLOOKUP(A45,Weightings!A:Y,23,FALSE),"")</f>
        <v/>
      </c>
      <c r="P45" s="225"/>
      <c r="Q45" s="225"/>
      <c r="R45" s="225"/>
      <c r="S45" s="225"/>
      <c r="T45" s="225"/>
      <c r="U45" s="225"/>
      <c r="V45" s="225"/>
      <c r="W45" s="225"/>
      <c r="X45" s="225"/>
      <c r="Y45" s="225"/>
      <c r="Z45" s="225"/>
      <c r="AA45" s="225"/>
      <c r="AB45" s="225"/>
      <c r="AC45" s="137"/>
      <c r="AD45" s="139">
        <f t="shared" si="4"/>
        <v>0</v>
      </c>
      <c r="AE45" s="139">
        <f t="shared" si="5"/>
        <v>0</v>
      </c>
      <c r="AF45" s="139" t="str">
        <f t="shared" si="6"/>
        <v>D</v>
      </c>
      <c r="AG45" s="139">
        <f t="shared" si="7"/>
        <v>3</v>
      </c>
      <c r="AH45" s="279">
        <v>1</v>
      </c>
      <c r="AI45" s="142">
        <v>3</v>
      </c>
    </row>
    <row r="46" spans="1:35" s="140" customFormat="1" ht="30" customHeight="1" x14ac:dyDescent="0.35">
      <c r="A46" s="150">
        <v>705</v>
      </c>
      <c r="B46" s="130" t="str">
        <f t="shared" si="0"/>
        <v/>
      </c>
      <c r="C46" s="131">
        <f t="shared" si="1"/>
        <v>3</v>
      </c>
      <c r="D46" s="96"/>
      <c r="E46" s="132" t="str">
        <f t="shared" si="2"/>
        <v/>
      </c>
      <c r="F46" s="264" t="str">
        <f t="shared" si="3"/>
        <v xml:space="preserve">Reliance on single sources or the loss of a valuable resource can have a big impact on the capabilities effectives and thus quality and in turn reputation. Where applicable resiliency should be brought in. This could also include having external capability on standby to support or enhance operations when needed. </v>
      </c>
      <c r="G46" s="277"/>
      <c r="H46" s="152"/>
      <c r="I46" s="154"/>
      <c r="J46" s="152"/>
      <c r="K46" s="152"/>
      <c r="L46" s="152"/>
      <c r="M46" s="152"/>
      <c r="N46" s="134" t="str">
        <f>IFERROR(IF(VLOOKUP(A46,Weightings!A:Y,25,FALSE)=0,"",VLOOKUP(A46,Weightings!A:Y,25,FALSE)),"")</f>
        <v/>
      </c>
      <c r="O46" s="134" t="str">
        <f>IFERROR(VLOOKUP(AH46,detail_maturity_score,3,FALSE)*VLOOKUP(A46,Weightings!A:Y,23,FALSE),"")</f>
        <v/>
      </c>
      <c r="P46" s="135"/>
      <c r="Q46" s="135"/>
      <c r="R46" s="131"/>
      <c r="S46" s="131"/>
      <c r="T46" s="131"/>
      <c r="U46" s="131"/>
      <c r="V46" s="131"/>
      <c r="W46" s="131"/>
      <c r="X46" s="131"/>
      <c r="Y46" s="131"/>
      <c r="Z46" s="136"/>
      <c r="AA46" s="131"/>
      <c r="AB46" s="131"/>
      <c r="AC46" s="137"/>
      <c r="AD46" s="139">
        <f t="shared" si="4"/>
        <v>0</v>
      </c>
      <c r="AE46" s="139">
        <f t="shared" si="5"/>
        <v>0</v>
      </c>
      <c r="AF46" s="139" t="str">
        <f t="shared" si="6"/>
        <v>D</v>
      </c>
      <c r="AG46" s="139">
        <f t="shared" si="7"/>
        <v>3</v>
      </c>
      <c r="AH46" s="279">
        <v>1</v>
      </c>
      <c r="AI46" s="142"/>
    </row>
    <row r="47" spans="1:35" s="140" customFormat="1" ht="30" hidden="1" customHeight="1" x14ac:dyDescent="0.35">
      <c r="A47" s="150">
        <v>706</v>
      </c>
      <c r="B47" s="130" t="str">
        <f t="shared" si="0"/>
        <v>D.4</v>
      </c>
      <c r="C47" s="131">
        <f t="shared" si="1"/>
        <v>2</v>
      </c>
      <c r="D47" s="96"/>
      <c r="E47" s="132" t="str">
        <f t="shared" si="2"/>
        <v>Step 4</v>
      </c>
      <c r="F47" s="153" t="str">
        <f t="shared" si="3"/>
        <v>Are technical methods in place to ensure resilience in the following ways:</v>
      </c>
      <c r="G47" s="277"/>
      <c r="H47" s="152"/>
      <c r="I47" s="154"/>
      <c r="J47" s="152"/>
      <c r="K47" s="152"/>
      <c r="L47" s="152"/>
      <c r="M47" s="152"/>
      <c r="N47" s="134" t="str">
        <f>IFERROR(IF(VLOOKUP(A47,Weightings!A:Y,25,FALSE)=0,"",VLOOKUP(A47,Weightings!A:Y,25,FALSE)),"")</f>
        <v/>
      </c>
      <c r="O47" s="134" t="str">
        <f>IFERROR(VLOOKUP(AH47,detail_maturity_score,3,FALSE)*VLOOKUP(A47,Weightings!A:Y,23,FALSE),"")</f>
        <v/>
      </c>
      <c r="P47" s="135"/>
      <c r="Q47" s="135"/>
      <c r="R47" s="131"/>
      <c r="S47" s="131"/>
      <c r="T47" s="131"/>
      <c r="U47" s="131"/>
      <c r="V47" s="131"/>
      <c r="W47" s="131"/>
      <c r="X47" s="131"/>
      <c r="Y47" s="131"/>
      <c r="Z47" s="136"/>
      <c r="AA47" s="131"/>
      <c r="AB47" s="131"/>
      <c r="AC47" s="137"/>
      <c r="AD47" s="139">
        <f t="shared" si="4"/>
        <v>0</v>
      </c>
      <c r="AE47" s="139">
        <f t="shared" si="5"/>
        <v>0</v>
      </c>
      <c r="AF47" s="139" t="str">
        <f t="shared" si="6"/>
        <v>D</v>
      </c>
      <c r="AG47" s="139">
        <f t="shared" si="7"/>
        <v>3</v>
      </c>
      <c r="AH47" s="279">
        <v>1</v>
      </c>
      <c r="AI47" s="142"/>
    </row>
    <row r="48" spans="1:35" s="140" customFormat="1" ht="30" customHeight="1" x14ac:dyDescent="0.35">
      <c r="A48" s="150">
        <v>707</v>
      </c>
      <c r="B48" s="130" t="str">
        <f t="shared" si="0"/>
        <v>D.4.01</v>
      </c>
      <c r="C48" s="131">
        <f t="shared" si="1"/>
        <v>5</v>
      </c>
      <c r="D48" s="96"/>
      <c r="E48" s="132" t="str">
        <f t="shared" si="2"/>
        <v>D.4.01</v>
      </c>
      <c r="F48" s="133" t="str">
        <f t="shared" si="3"/>
        <v>Are methods in place to ensure resilience of the function for elements such as personnel, tools and technologies and data backups?</v>
      </c>
      <c r="G48" s="277"/>
      <c r="H48" s="152"/>
      <c r="I48" s="154"/>
      <c r="J48" s="152"/>
      <c r="K48" s="152"/>
      <c r="L48" s="152"/>
      <c r="M48" s="152"/>
      <c r="N48" s="134" t="str">
        <f>IFERROR(IF(VLOOKUP(A48,Weightings!A:Y,25,FALSE)=0,"",VLOOKUP(A48,Weightings!A:Y,25,FALSE)),"")</f>
        <v>x 1</v>
      </c>
      <c r="O48" s="134" t="str">
        <f>IFERROR(VLOOKUP(AH48,detail_maturity_score,3,FALSE)*VLOOKUP(A48,Weightings!A:Y,23,FALSE),"")</f>
        <v/>
      </c>
      <c r="P48" s="135"/>
      <c r="Q48" s="135"/>
      <c r="R48" s="131"/>
      <c r="S48" s="131"/>
      <c r="T48" s="131"/>
      <c r="U48" s="131"/>
      <c r="V48" s="131"/>
      <c r="W48" s="131"/>
      <c r="X48" s="131"/>
      <c r="Y48" s="131"/>
      <c r="Z48" s="136"/>
      <c r="AA48" s="131"/>
      <c r="AB48" s="131"/>
      <c r="AC48" s="137"/>
      <c r="AD48" s="139">
        <f t="shared" si="4"/>
        <v>0</v>
      </c>
      <c r="AE48" s="139">
        <f t="shared" si="5"/>
        <v>0</v>
      </c>
      <c r="AF48" s="139" t="str">
        <f t="shared" si="6"/>
        <v>D</v>
      </c>
      <c r="AG48" s="139">
        <f t="shared" si="7"/>
        <v>3</v>
      </c>
      <c r="AH48" s="279">
        <v>1</v>
      </c>
      <c r="AI48" s="142"/>
    </row>
    <row r="49" spans="1:35" s="140" customFormat="1" ht="30" hidden="1" customHeight="1" x14ac:dyDescent="0.35">
      <c r="A49" s="150">
        <v>708</v>
      </c>
      <c r="B49" s="130" t="str">
        <f t="shared" si="0"/>
        <v>D.4</v>
      </c>
      <c r="C49" s="131">
        <f t="shared" si="1"/>
        <v>2</v>
      </c>
      <c r="D49" s="96"/>
      <c r="E49" s="132" t="str">
        <f t="shared" si="2"/>
        <v>Step 4</v>
      </c>
      <c r="F49" s="141" t="str">
        <f t="shared" si="3"/>
        <v>Are repositories, tools or databases that are deemed to be, or hold sensitive data regularly pen tested to ensure security?</v>
      </c>
      <c r="G49" s="277"/>
      <c r="H49" s="152"/>
      <c r="I49" s="154"/>
      <c r="J49" s="152"/>
      <c r="K49" s="152"/>
      <c r="L49" s="152"/>
      <c r="M49" s="152"/>
      <c r="N49" s="134" t="str">
        <f>IFERROR(IF(VLOOKUP(A49,Weightings!A:Y,25,FALSE)=0,"",VLOOKUP(A49,Weightings!A:Y,25,FALSE)),"")</f>
        <v>x 3</v>
      </c>
      <c r="O49" s="134" t="str">
        <f>IFERROR(VLOOKUP(AH49,detail_maturity_score,3,FALSE)*VLOOKUP(A49,Weightings!A:Y,23,FALSE),"")</f>
        <v/>
      </c>
      <c r="P49" s="135"/>
      <c r="Q49" s="135"/>
      <c r="R49" s="131"/>
      <c r="S49" s="131"/>
      <c r="T49" s="131"/>
      <c r="U49" s="131"/>
      <c r="V49" s="131"/>
      <c r="W49" s="131"/>
      <c r="X49" s="131"/>
      <c r="Y49" s="131"/>
      <c r="Z49" s="136"/>
      <c r="AA49" s="131"/>
      <c r="AB49" s="131"/>
      <c r="AC49" s="137"/>
      <c r="AD49" s="139">
        <f t="shared" si="4"/>
        <v>0</v>
      </c>
      <c r="AE49" s="139">
        <f t="shared" si="5"/>
        <v>0</v>
      </c>
      <c r="AF49" s="139" t="str">
        <f t="shared" si="6"/>
        <v>D</v>
      </c>
      <c r="AG49" s="139">
        <f t="shared" si="7"/>
        <v>3</v>
      </c>
      <c r="AH49" s="279">
        <v>1</v>
      </c>
      <c r="AI49" s="142"/>
    </row>
    <row r="50" spans="1:35" s="140" customFormat="1" ht="30" hidden="1" customHeight="1" x14ac:dyDescent="0.35">
      <c r="A50" s="150">
        <v>709</v>
      </c>
      <c r="B50" s="130" t="str">
        <f t="shared" si="0"/>
        <v>D.4</v>
      </c>
      <c r="C50" s="131">
        <f t="shared" si="1"/>
        <v>2</v>
      </c>
      <c r="D50" s="96"/>
      <c r="E50" s="132" t="str">
        <f t="shared" si="2"/>
        <v>Step 4</v>
      </c>
      <c r="F50" s="141" t="str">
        <f t="shared" si="3"/>
        <v>Are repositories, tools or databases that are deemed to be, or hold crucial data for the function to function properly, tested for stability?</v>
      </c>
      <c r="G50" s="277"/>
      <c r="H50" s="152"/>
      <c r="I50" s="154"/>
      <c r="J50" s="152"/>
      <c r="K50" s="152"/>
      <c r="L50" s="152"/>
      <c r="M50" s="152"/>
      <c r="N50" s="134" t="str">
        <f>IFERROR(IF(VLOOKUP(A50,Weightings!A:Y,25,FALSE)=0,"",VLOOKUP(A50,Weightings!A:Y,25,FALSE)),"")</f>
        <v>x 3</v>
      </c>
      <c r="O50" s="134" t="str">
        <f>IFERROR(VLOOKUP(AH50,detail_maturity_score,3,FALSE)*VLOOKUP(A50,Weightings!A:Y,23,FALSE),"")</f>
        <v/>
      </c>
      <c r="P50" s="135"/>
      <c r="Q50" s="135"/>
      <c r="R50" s="131"/>
      <c r="S50" s="131"/>
      <c r="T50" s="131"/>
      <c r="U50" s="131"/>
      <c r="V50" s="131"/>
      <c r="W50" s="131"/>
      <c r="X50" s="131"/>
      <c r="Y50" s="131"/>
      <c r="Z50" s="136"/>
      <c r="AA50" s="131"/>
      <c r="AB50" s="131"/>
      <c r="AC50" s="137"/>
      <c r="AD50" s="139">
        <f t="shared" si="4"/>
        <v>0</v>
      </c>
      <c r="AE50" s="139">
        <f t="shared" si="5"/>
        <v>0</v>
      </c>
      <c r="AF50" s="139" t="str">
        <f t="shared" si="6"/>
        <v>D</v>
      </c>
      <c r="AG50" s="139">
        <f t="shared" si="7"/>
        <v>3</v>
      </c>
      <c r="AH50" s="279">
        <v>1</v>
      </c>
      <c r="AI50" s="142"/>
    </row>
    <row r="51" spans="1:35" s="140" customFormat="1" ht="30" hidden="1" customHeight="1" x14ac:dyDescent="0.35">
      <c r="A51" s="150">
        <v>710</v>
      </c>
      <c r="B51" s="130" t="str">
        <f t="shared" si="0"/>
        <v>D.4</v>
      </c>
      <c r="C51" s="131">
        <f t="shared" si="1"/>
        <v>2</v>
      </c>
      <c r="D51" s="96"/>
      <c r="E51" s="132" t="str">
        <f t="shared" si="2"/>
        <v>Step 4</v>
      </c>
      <c r="F51" s="141" t="str">
        <f t="shared" si="3"/>
        <v>Are all databases or repositories backed up?</v>
      </c>
      <c r="G51" s="277"/>
      <c r="H51" s="152"/>
      <c r="I51" s="154"/>
      <c r="J51" s="152"/>
      <c r="K51" s="152"/>
      <c r="L51" s="152"/>
      <c r="M51" s="152"/>
      <c r="N51" s="134" t="str">
        <f>IFERROR(IF(VLOOKUP(A51,Weightings!A:Y,25,FALSE)=0,"",VLOOKUP(A51,Weightings!A:Y,25,FALSE)),"")</f>
        <v>x 3</v>
      </c>
      <c r="O51" s="134" t="str">
        <f>IFERROR(VLOOKUP(AH51,detail_maturity_score,3,FALSE)*VLOOKUP(A51,Weightings!A:Y,23,FALSE),"")</f>
        <v/>
      </c>
      <c r="P51" s="135"/>
      <c r="Q51" s="135"/>
      <c r="R51" s="131"/>
      <c r="S51" s="131"/>
      <c r="T51" s="131"/>
      <c r="U51" s="131"/>
      <c r="V51" s="131"/>
      <c r="W51" s="131"/>
      <c r="X51" s="131"/>
      <c r="Y51" s="131"/>
      <c r="Z51" s="136"/>
      <c r="AA51" s="131"/>
      <c r="AB51" s="131"/>
      <c r="AC51" s="137"/>
      <c r="AD51" s="139">
        <f t="shared" si="4"/>
        <v>0</v>
      </c>
      <c r="AE51" s="139">
        <f t="shared" si="5"/>
        <v>0</v>
      </c>
      <c r="AF51" s="139" t="str">
        <f t="shared" si="6"/>
        <v>D</v>
      </c>
      <c r="AG51" s="139">
        <f t="shared" si="7"/>
        <v>3</v>
      </c>
      <c r="AH51" s="279">
        <v>1</v>
      </c>
      <c r="AI51" s="142"/>
    </row>
    <row r="52" spans="1:35" s="140" customFormat="1" ht="30" hidden="1" customHeight="1" x14ac:dyDescent="0.35">
      <c r="A52" s="150">
        <v>711</v>
      </c>
      <c r="B52" s="130" t="str">
        <f t="shared" si="0"/>
        <v>D.4</v>
      </c>
      <c r="C52" s="131">
        <f t="shared" si="1"/>
        <v>2</v>
      </c>
      <c r="D52" s="96"/>
      <c r="E52" s="132" t="str">
        <f t="shared" si="2"/>
        <v>Step 4</v>
      </c>
      <c r="F52" s="178" t="str">
        <f t="shared" si="3"/>
        <v>Are all toolsets (their source code) backed up?</v>
      </c>
      <c r="G52" s="277"/>
      <c r="H52" s="152"/>
      <c r="I52" s="154"/>
      <c r="J52" s="152"/>
      <c r="K52" s="152"/>
      <c r="L52" s="152"/>
      <c r="M52" s="152"/>
      <c r="N52" s="134" t="str">
        <f>IFERROR(IF(VLOOKUP(A52,Weightings!A:Y,25,FALSE)=0,"",VLOOKUP(A52,Weightings!A:Y,25,FALSE)),"")</f>
        <v>x 3</v>
      </c>
      <c r="O52" s="134" t="str">
        <f>IFERROR(VLOOKUP(AH52,detail_maturity_score,3,FALSE)*VLOOKUP(A52,Weightings!A:Y,23,FALSE),"")</f>
        <v/>
      </c>
      <c r="P52" s="135"/>
      <c r="Q52" s="135"/>
      <c r="R52" s="131"/>
      <c r="S52" s="131"/>
      <c r="T52" s="131"/>
      <c r="U52" s="131"/>
      <c r="V52" s="131"/>
      <c r="W52" s="131"/>
      <c r="X52" s="131"/>
      <c r="Y52" s="131"/>
      <c r="Z52" s="136"/>
      <c r="AA52" s="131"/>
      <c r="AB52" s="131"/>
      <c r="AC52" s="137"/>
      <c r="AD52" s="139">
        <f t="shared" si="4"/>
        <v>0</v>
      </c>
      <c r="AE52" s="139">
        <f t="shared" si="5"/>
        <v>0</v>
      </c>
      <c r="AF52" s="139" t="str">
        <f t="shared" si="6"/>
        <v>D</v>
      </c>
      <c r="AG52" s="139">
        <f t="shared" si="7"/>
        <v>3</v>
      </c>
      <c r="AH52" s="279">
        <v>1</v>
      </c>
      <c r="AI52" s="142"/>
    </row>
    <row r="53" spans="1:35" s="140" customFormat="1" ht="30" hidden="1" customHeight="1" x14ac:dyDescent="0.35">
      <c r="A53" s="150">
        <v>712</v>
      </c>
      <c r="B53" s="130" t="str">
        <f t="shared" si="0"/>
        <v>D.4</v>
      </c>
      <c r="C53" s="131">
        <f t="shared" si="1"/>
        <v>2</v>
      </c>
      <c r="D53" s="96"/>
      <c r="E53" s="132" t="str">
        <f t="shared" si="2"/>
        <v>Step 4</v>
      </c>
      <c r="F53" s="178" t="str">
        <f t="shared" si="3"/>
        <v>Are all methodology, process, procedure and policy documents backed up?</v>
      </c>
      <c r="G53" s="277"/>
      <c r="H53" s="152"/>
      <c r="I53" s="154"/>
      <c r="J53" s="152"/>
      <c r="K53" s="152"/>
      <c r="L53" s="152"/>
      <c r="M53" s="152"/>
      <c r="N53" s="134" t="str">
        <f>IFERROR(IF(VLOOKUP(A53,Weightings!A:Y,25,FALSE)=0,"",VLOOKUP(A53,Weightings!A:Y,25,FALSE)),"")</f>
        <v>x 3</v>
      </c>
      <c r="O53" s="134" t="str">
        <f>IFERROR(VLOOKUP(AH53,detail_maturity_score,3,FALSE)*VLOOKUP(A53,Weightings!A:Y,23,FALSE),"")</f>
        <v/>
      </c>
      <c r="P53" s="135"/>
      <c r="Q53" s="135"/>
      <c r="R53" s="131"/>
      <c r="S53" s="131"/>
      <c r="T53" s="131"/>
      <c r="U53" s="131"/>
      <c r="V53" s="131"/>
      <c r="W53" s="131"/>
      <c r="X53" s="131"/>
      <c r="Y53" s="131"/>
      <c r="Z53" s="136"/>
      <c r="AA53" s="131"/>
      <c r="AB53" s="131"/>
      <c r="AC53" s="137"/>
      <c r="AD53" s="139">
        <f t="shared" si="4"/>
        <v>0</v>
      </c>
      <c r="AE53" s="139">
        <f t="shared" si="5"/>
        <v>0</v>
      </c>
      <c r="AF53" s="139" t="str">
        <f t="shared" si="6"/>
        <v>D</v>
      </c>
      <c r="AG53" s="139">
        <f t="shared" si="7"/>
        <v>3</v>
      </c>
      <c r="AH53" s="279">
        <v>1</v>
      </c>
      <c r="AI53" s="142"/>
    </row>
    <row r="54" spans="1:35" s="140" customFormat="1" ht="30" hidden="1" customHeight="1" x14ac:dyDescent="0.35">
      <c r="A54" s="150">
        <v>713</v>
      </c>
      <c r="B54" s="130" t="str">
        <f t="shared" si="0"/>
        <v>D.4</v>
      </c>
      <c r="C54" s="131">
        <f t="shared" si="1"/>
        <v>2</v>
      </c>
      <c r="D54" s="96"/>
      <c r="E54" s="132" t="str">
        <f t="shared" si="2"/>
        <v>Step 4</v>
      </c>
      <c r="F54" s="178" t="str">
        <f t="shared" si="3"/>
        <v>Is the functions intelligence sources document(s) backed up?</v>
      </c>
      <c r="G54" s="277"/>
      <c r="H54" s="152"/>
      <c r="I54" s="154"/>
      <c r="J54" s="152"/>
      <c r="K54" s="152"/>
      <c r="L54" s="152"/>
      <c r="M54" s="152"/>
      <c r="N54" s="134" t="str">
        <f>IFERROR(IF(VLOOKUP(A54,Weightings!A:Y,25,FALSE)=0,"",VLOOKUP(A54,Weightings!A:Y,25,FALSE)),"")</f>
        <v>x 3</v>
      </c>
      <c r="O54" s="134" t="str">
        <f>IFERROR(VLOOKUP(AH54,detail_maturity_score,3,FALSE)*VLOOKUP(A54,Weightings!A:Y,23,FALSE),"")</f>
        <v/>
      </c>
      <c r="P54" s="135"/>
      <c r="Q54" s="135"/>
      <c r="R54" s="131"/>
      <c r="S54" s="131"/>
      <c r="T54" s="131"/>
      <c r="U54" s="131"/>
      <c r="V54" s="131"/>
      <c r="W54" s="131"/>
      <c r="X54" s="131"/>
      <c r="Y54" s="131"/>
      <c r="Z54" s="136"/>
      <c r="AA54" s="131"/>
      <c r="AB54" s="131"/>
      <c r="AC54" s="137"/>
      <c r="AD54" s="139">
        <f t="shared" si="4"/>
        <v>0</v>
      </c>
      <c r="AE54" s="139">
        <f t="shared" si="5"/>
        <v>0</v>
      </c>
      <c r="AF54" s="139" t="str">
        <f t="shared" si="6"/>
        <v>D</v>
      </c>
      <c r="AG54" s="139">
        <f t="shared" si="7"/>
        <v>3</v>
      </c>
      <c r="AH54" s="279">
        <v>1</v>
      </c>
      <c r="AI54" s="142"/>
    </row>
    <row r="55" spans="1:35" s="140" customFormat="1" ht="30" hidden="1" customHeight="1" x14ac:dyDescent="0.35">
      <c r="A55" s="150">
        <v>714</v>
      </c>
      <c r="B55" s="130" t="str">
        <f t="shared" si="0"/>
        <v>D.4</v>
      </c>
      <c r="C55" s="131">
        <f t="shared" si="1"/>
        <v>2</v>
      </c>
      <c r="D55" s="96"/>
      <c r="E55" s="132" t="str">
        <f t="shared" si="2"/>
        <v>Step 4</v>
      </c>
      <c r="F55" s="141" t="str">
        <f t="shared" si="3"/>
        <v>Is the function ICP backed up?</v>
      </c>
      <c r="G55" s="277"/>
      <c r="H55" s="152"/>
      <c r="I55" s="154"/>
      <c r="J55" s="152"/>
      <c r="K55" s="152"/>
      <c r="L55" s="152"/>
      <c r="M55" s="152"/>
      <c r="N55" s="134" t="str">
        <f>IFERROR(IF(VLOOKUP(A55,Weightings!A:Y,25,FALSE)=0,"",VLOOKUP(A55,Weightings!A:Y,25,FALSE)),"")</f>
        <v>x 3</v>
      </c>
      <c r="O55" s="134" t="str">
        <f>IFERROR(VLOOKUP(AH55,detail_maturity_score,3,FALSE)*VLOOKUP(A55,Weightings!A:Y,23,FALSE),"")</f>
        <v/>
      </c>
      <c r="P55" s="135"/>
      <c r="Q55" s="135"/>
      <c r="R55" s="131"/>
      <c r="S55" s="131"/>
      <c r="T55" s="131"/>
      <c r="U55" s="131"/>
      <c r="V55" s="131"/>
      <c r="W55" s="131"/>
      <c r="X55" s="131"/>
      <c r="Y55" s="131"/>
      <c r="Z55" s="136"/>
      <c r="AA55" s="131"/>
      <c r="AB55" s="131"/>
      <c r="AC55" s="137"/>
      <c r="AD55" s="139">
        <f t="shared" si="4"/>
        <v>0</v>
      </c>
      <c r="AE55" s="139">
        <f t="shared" si="5"/>
        <v>0</v>
      </c>
      <c r="AF55" s="139" t="str">
        <f t="shared" si="6"/>
        <v>D</v>
      </c>
      <c r="AG55" s="139">
        <f t="shared" si="7"/>
        <v>3</v>
      </c>
      <c r="AH55" s="279">
        <v>1</v>
      </c>
      <c r="AI55" s="142"/>
    </row>
    <row r="56" spans="1:35" s="140" customFormat="1" ht="30" hidden="1" customHeight="1" x14ac:dyDescent="0.35">
      <c r="A56" s="150">
        <v>715</v>
      </c>
      <c r="B56" s="130" t="str">
        <f t="shared" si="0"/>
        <v>D.4</v>
      </c>
      <c r="C56" s="131">
        <f t="shared" si="1"/>
        <v>2</v>
      </c>
      <c r="D56" s="96"/>
      <c r="E56" s="132" t="str">
        <f t="shared" si="2"/>
        <v>Step 4</v>
      </c>
      <c r="F56" s="141" t="str">
        <f t="shared" si="3"/>
        <v>Is the functions RFI database backed up?</v>
      </c>
      <c r="G56" s="277"/>
      <c r="H56" s="152"/>
      <c r="I56" s="154"/>
      <c r="J56" s="152"/>
      <c r="K56" s="152"/>
      <c r="L56" s="152"/>
      <c r="M56" s="152"/>
      <c r="N56" s="134" t="str">
        <f>IFERROR(IF(VLOOKUP(A56,Weightings!A:Y,25,FALSE)=0,"",VLOOKUP(A56,Weightings!A:Y,25,FALSE)),"")</f>
        <v>x 3</v>
      </c>
      <c r="O56" s="134" t="str">
        <f>IFERROR(VLOOKUP(AH56,detail_maturity_score,3,FALSE)*VLOOKUP(A56,Weightings!A:Y,23,FALSE),"")</f>
        <v/>
      </c>
      <c r="P56" s="135"/>
      <c r="Q56" s="135"/>
      <c r="R56" s="131"/>
      <c r="S56" s="131"/>
      <c r="T56" s="131"/>
      <c r="U56" s="131"/>
      <c r="V56" s="131"/>
      <c r="W56" s="131"/>
      <c r="X56" s="131"/>
      <c r="Y56" s="131"/>
      <c r="Z56" s="136"/>
      <c r="AA56" s="131"/>
      <c r="AB56" s="131"/>
      <c r="AC56" s="137"/>
      <c r="AD56" s="139">
        <f t="shared" si="4"/>
        <v>0</v>
      </c>
      <c r="AE56" s="139">
        <f t="shared" si="5"/>
        <v>0</v>
      </c>
      <c r="AF56" s="139" t="str">
        <f t="shared" si="6"/>
        <v>D</v>
      </c>
      <c r="AG56" s="139">
        <f t="shared" si="7"/>
        <v>3</v>
      </c>
      <c r="AH56" s="279">
        <v>1</v>
      </c>
      <c r="AI56" s="142"/>
    </row>
    <row r="57" spans="1:35" s="140" customFormat="1" ht="30" customHeight="1" x14ac:dyDescent="0.35">
      <c r="A57" s="150">
        <v>716</v>
      </c>
      <c r="B57" s="130" t="str">
        <f t="shared" si="0"/>
        <v>D.4.02</v>
      </c>
      <c r="C57" s="131">
        <f t="shared" si="1"/>
        <v>5</v>
      </c>
      <c r="D57" s="96"/>
      <c r="E57" s="132" t="str">
        <f t="shared" si="2"/>
        <v>D.4.02</v>
      </c>
      <c r="F57" s="133" t="str">
        <f t="shared" si="3"/>
        <v>Are contingency plans in place that, should operational tempo increase dramatically, the function can receive support from either internal or external sources? (E.g. during a crisis or incident)</v>
      </c>
      <c r="G57" s="277"/>
      <c r="H57" s="152"/>
      <c r="I57" s="154"/>
      <c r="J57" s="152"/>
      <c r="K57" s="152"/>
      <c r="L57" s="152"/>
      <c r="M57" s="152"/>
      <c r="N57" s="134" t="str">
        <f>IFERROR(IF(VLOOKUP(A57,Weightings!A:Y,25,FALSE)=0,"",VLOOKUP(A57,Weightings!A:Y,25,FALSE)),"")</f>
        <v>x 1</v>
      </c>
      <c r="O57" s="134" t="str">
        <f>IFERROR(VLOOKUP(AH57,detail_maturity_score,3,FALSE)*VLOOKUP(A57,Weightings!A:Y,23,FALSE),"")</f>
        <v/>
      </c>
      <c r="P57" s="135"/>
      <c r="Q57" s="135"/>
      <c r="R57" s="131"/>
      <c r="S57" s="131"/>
      <c r="T57" s="131"/>
      <c r="U57" s="131"/>
      <c r="V57" s="131"/>
      <c r="W57" s="131"/>
      <c r="X57" s="131"/>
      <c r="Y57" s="131"/>
      <c r="Z57" s="136"/>
      <c r="AA57" s="131"/>
      <c r="AB57" s="131"/>
      <c r="AC57" s="137"/>
      <c r="AD57" s="139">
        <f t="shared" si="4"/>
        <v>0</v>
      </c>
      <c r="AE57" s="139">
        <f t="shared" si="5"/>
        <v>0</v>
      </c>
      <c r="AF57" s="139" t="str">
        <f t="shared" si="6"/>
        <v>D</v>
      </c>
      <c r="AG57" s="139">
        <f t="shared" si="7"/>
        <v>3</v>
      </c>
      <c r="AH57" s="279">
        <v>1</v>
      </c>
      <c r="AI57" s="142"/>
    </row>
    <row r="58" spans="1:35" s="140" customFormat="1" ht="30" customHeight="1" x14ac:dyDescent="0.35">
      <c r="A58" s="150">
        <v>717</v>
      </c>
      <c r="B58" s="130" t="str">
        <f t="shared" si="0"/>
        <v>D.4.03</v>
      </c>
      <c r="C58" s="131">
        <f t="shared" si="1"/>
        <v>5</v>
      </c>
      <c r="D58" s="96"/>
      <c r="E58" s="132" t="str">
        <f t="shared" si="2"/>
        <v>D.4.03</v>
      </c>
      <c r="F58" s="133" t="str">
        <f t="shared" si="3"/>
        <v>Does the function maintain multiple data/information/intelligence sources for each Intelligence Requirement?</v>
      </c>
      <c r="G58" s="277"/>
      <c r="H58" s="152"/>
      <c r="I58" s="154"/>
      <c r="J58" s="152"/>
      <c r="K58" s="152"/>
      <c r="L58" s="152"/>
      <c r="M58" s="152"/>
      <c r="N58" s="134" t="str">
        <f>IFERROR(IF(VLOOKUP(A58,Weightings!A:Y,25,FALSE)=0,"",VLOOKUP(A58,Weightings!A:Y,25,FALSE)),"")</f>
        <v>x 1</v>
      </c>
      <c r="O58" s="134" t="str">
        <f>IFERROR(VLOOKUP(AH58,detail_maturity_score,3,FALSE)*VLOOKUP(A58,Weightings!A:Y,23,FALSE),"")</f>
        <v/>
      </c>
      <c r="P58" s="135"/>
      <c r="Q58" s="135"/>
      <c r="R58" s="131"/>
      <c r="S58" s="131"/>
      <c r="T58" s="131"/>
      <c r="U58" s="131"/>
      <c r="V58" s="131"/>
      <c r="W58" s="131"/>
      <c r="X58" s="131"/>
      <c r="Y58" s="131"/>
      <c r="Z58" s="136"/>
      <c r="AA58" s="131"/>
      <c r="AB58" s="131"/>
      <c r="AC58" s="137"/>
      <c r="AD58" s="139">
        <f t="shared" si="4"/>
        <v>0</v>
      </c>
      <c r="AE58" s="139">
        <f t="shared" si="5"/>
        <v>0</v>
      </c>
      <c r="AF58" s="139" t="str">
        <f t="shared" si="6"/>
        <v>D</v>
      </c>
      <c r="AG58" s="139">
        <f t="shared" si="7"/>
        <v>3</v>
      </c>
      <c r="AH58" s="279">
        <v>1</v>
      </c>
      <c r="AI58" s="142"/>
    </row>
    <row r="59" spans="1:35" s="140" customFormat="1" ht="30" customHeight="1" x14ac:dyDescent="0.35">
      <c r="A59" s="150">
        <v>718</v>
      </c>
      <c r="B59" s="130" t="str">
        <f t="shared" si="0"/>
        <v>D.4.04</v>
      </c>
      <c r="C59" s="131">
        <f t="shared" si="1"/>
        <v>5</v>
      </c>
      <c r="D59" s="96"/>
      <c r="E59" s="132" t="str">
        <f t="shared" si="2"/>
        <v>D.4.04</v>
      </c>
      <c r="F59" s="153" t="str">
        <f t="shared" si="3"/>
        <v>Does the function have backups of all of their documents, Intelligence products, template, customer requirements, methodologies, processes, policies and procedures?</v>
      </c>
      <c r="G59" s="277"/>
      <c r="H59" s="152"/>
      <c r="I59" s="154"/>
      <c r="J59" s="152"/>
      <c r="K59" s="152"/>
      <c r="L59" s="152"/>
      <c r="M59" s="152"/>
      <c r="N59" s="134" t="str">
        <f>IFERROR(IF(VLOOKUP(A59,Weightings!A:Y,25,FALSE)=0,"",VLOOKUP(A59,Weightings!A:Y,25,FALSE)),"")</f>
        <v>x 1</v>
      </c>
      <c r="O59" s="134" t="str">
        <f>IFERROR(VLOOKUP(AH59,detail_maturity_score,3,FALSE)*VLOOKUP(A59,Weightings!A:Y,23,FALSE),"")</f>
        <v/>
      </c>
      <c r="P59" s="135"/>
      <c r="Q59" s="135"/>
      <c r="R59" s="131"/>
      <c r="S59" s="131"/>
      <c r="T59" s="131"/>
      <c r="U59" s="131"/>
      <c r="V59" s="131"/>
      <c r="W59" s="131"/>
      <c r="X59" s="131"/>
      <c r="Y59" s="131"/>
      <c r="Z59" s="136"/>
      <c r="AA59" s="131"/>
      <c r="AB59" s="131"/>
      <c r="AC59" s="137"/>
      <c r="AD59" s="139">
        <f t="shared" si="4"/>
        <v>0</v>
      </c>
      <c r="AE59" s="139">
        <f t="shared" si="5"/>
        <v>0</v>
      </c>
      <c r="AF59" s="139" t="str">
        <f t="shared" si="6"/>
        <v>D</v>
      </c>
      <c r="AG59" s="139">
        <f t="shared" si="7"/>
        <v>3</v>
      </c>
      <c r="AH59" s="279">
        <v>1</v>
      </c>
      <c r="AI59" s="142"/>
    </row>
    <row r="60" spans="1:35" s="140" customFormat="1" ht="30" hidden="1" customHeight="1" x14ac:dyDescent="0.35">
      <c r="A60" s="150">
        <v>719</v>
      </c>
      <c r="B60" s="130" t="str">
        <f t="shared" si="0"/>
        <v>D.4</v>
      </c>
      <c r="C60" s="131">
        <f t="shared" si="1"/>
        <v>2</v>
      </c>
      <c r="D60" s="96"/>
      <c r="E60" s="132" t="str">
        <f t="shared" si="2"/>
        <v>Step 4</v>
      </c>
      <c r="F60" s="133" t="str">
        <f t="shared" si="3"/>
        <v>Are contingency plans in place that should operational tempo increase dramatically the function can receive support from either internal or external sources? (E.g. during a crisis or incident)</v>
      </c>
      <c r="G60" s="277"/>
      <c r="H60" s="152"/>
      <c r="I60" s="154"/>
      <c r="J60" s="152"/>
      <c r="K60" s="152"/>
      <c r="L60" s="152"/>
      <c r="M60" s="152"/>
      <c r="N60" s="134" t="str">
        <f>IFERROR(IF(VLOOKUP(A60,Weightings!A:Y,25,FALSE)=0,"",VLOOKUP(A60,Weightings!A:Y,25,FALSE)),"")</f>
        <v>x 3</v>
      </c>
      <c r="O60" s="134" t="str">
        <f>IFERROR(VLOOKUP(AH60,detail_maturity_score,3,FALSE)*VLOOKUP(A60,Weightings!A:Y,23,FALSE),"")</f>
        <v/>
      </c>
      <c r="P60" s="135"/>
      <c r="Q60" s="135"/>
      <c r="R60" s="131"/>
      <c r="S60" s="131"/>
      <c r="T60" s="131"/>
      <c r="U60" s="131"/>
      <c r="V60" s="131"/>
      <c r="W60" s="131"/>
      <c r="X60" s="131"/>
      <c r="Y60" s="131"/>
      <c r="Z60" s="136"/>
      <c r="AA60" s="131"/>
      <c r="AB60" s="131"/>
      <c r="AC60" s="137"/>
      <c r="AD60" s="139">
        <f t="shared" si="4"/>
        <v>0</v>
      </c>
      <c r="AE60" s="139">
        <f t="shared" si="5"/>
        <v>0</v>
      </c>
      <c r="AF60" s="139" t="str">
        <f t="shared" si="6"/>
        <v>D</v>
      </c>
      <c r="AG60" s="139">
        <f t="shared" si="7"/>
        <v>3</v>
      </c>
      <c r="AH60" s="279">
        <v>1</v>
      </c>
      <c r="AI60" s="142"/>
    </row>
    <row r="61" spans="1:35" s="140" customFormat="1" ht="30" hidden="1" customHeight="1" x14ac:dyDescent="0.35">
      <c r="A61" s="150">
        <v>720</v>
      </c>
      <c r="B61" s="130" t="str">
        <f t="shared" si="0"/>
        <v>D.4</v>
      </c>
      <c r="C61" s="131">
        <f t="shared" si="1"/>
        <v>2</v>
      </c>
      <c r="D61" s="96"/>
      <c r="E61" s="132" t="str">
        <f t="shared" si="2"/>
        <v>Step 4</v>
      </c>
      <c r="F61" s="133" t="str">
        <f t="shared" si="3"/>
        <v>Does the function maintain multiple data/information/intelligence sources for each Intelligence Requirement?</v>
      </c>
      <c r="G61" s="277"/>
      <c r="H61" s="152"/>
      <c r="I61" s="154"/>
      <c r="J61" s="152"/>
      <c r="K61" s="152"/>
      <c r="L61" s="152"/>
      <c r="M61" s="152"/>
      <c r="N61" s="134" t="str">
        <f>IFERROR(IF(VLOOKUP(A61,Weightings!A:Y,25,FALSE)=0,"",VLOOKUP(A61,Weightings!A:Y,25,FALSE)),"")</f>
        <v>x 3</v>
      </c>
      <c r="O61" s="134" t="str">
        <f>IFERROR(VLOOKUP(AH61,detail_maturity_score,3,FALSE)*VLOOKUP(A61,Weightings!A:Y,23,FALSE),"")</f>
        <v/>
      </c>
      <c r="P61" s="135"/>
      <c r="Q61" s="135"/>
      <c r="R61" s="131"/>
      <c r="S61" s="131"/>
      <c r="T61" s="131"/>
      <c r="U61" s="131"/>
      <c r="V61" s="131"/>
      <c r="W61" s="131"/>
      <c r="X61" s="131"/>
      <c r="Y61" s="131"/>
      <c r="Z61" s="136"/>
      <c r="AA61" s="131"/>
      <c r="AB61" s="131"/>
      <c r="AC61" s="137"/>
      <c r="AD61" s="139">
        <f t="shared" si="4"/>
        <v>0</v>
      </c>
      <c r="AE61" s="139">
        <f t="shared" si="5"/>
        <v>0</v>
      </c>
      <c r="AF61" s="139" t="str">
        <f t="shared" si="6"/>
        <v>D</v>
      </c>
      <c r="AG61" s="139">
        <f t="shared" si="7"/>
        <v>3</v>
      </c>
      <c r="AH61" s="279">
        <v>1</v>
      </c>
      <c r="AI61" s="142"/>
    </row>
    <row r="62" spans="1:35" ht="18.75" customHeight="1" x14ac:dyDescent="0.35"/>
  </sheetData>
  <dataConsolidate/>
  <mergeCells count="1">
    <mergeCell ref="F2:F5"/>
  </mergeCells>
  <conditionalFormatting sqref="K8:M8">
    <cfRule type="expression" dxfId="19" priority="15" stopIfTrue="1">
      <formula>$C8=2</formula>
    </cfRule>
    <cfRule type="expression" dxfId="18" priority="16">
      <formula>$C8&gt;4</formula>
    </cfRule>
  </conditionalFormatting>
  <conditionalFormatting sqref="G8:J8">
    <cfRule type="expression" dxfId="17" priority="13" stopIfTrue="1">
      <formula>$C8=2</formula>
    </cfRule>
    <cfRule type="expression" dxfId="16" priority="14">
      <formula>$C8&gt;4</formula>
    </cfRule>
  </conditionalFormatting>
  <conditionalFormatting sqref="K26:M26">
    <cfRule type="expression" dxfId="15" priority="11" stopIfTrue="1">
      <formula>$C26=2</formula>
    </cfRule>
    <cfRule type="expression" dxfId="14" priority="12">
      <formula>$C26&gt;4</formula>
    </cfRule>
  </conditionalFormatting>
  <conditionalFormatting sqref="G26:J26">
    <cfRule type="expression" dxfId="13" priority="9" stopIfTrue="1">
      <formula>$C26=2</formula>
    </cfRule>
    <cfRule type="expression" dxfId="12" priority="10">
      <formula>$C26&gt;4</formula>
    </cfRule>
  </conditionalFormatting>
  <conditionalFormatting sqref="K36:M36">
    <cfRule type="expression" dxfId="11" priority="7" stopIfTrue="1">
      <formula>$C36=2</formula>
    </cfRule>
    <cfRule type="expression" dxfId="10" priority="8">
      <formula>$C36&gt;4</formula>
    </cfRule>
  </conditionalFormatting>
  <conditionalFormatting sqref="G36:J36">
    <cfRule type="expression" dxfId="9" priority="5" stopIfTrue="1">
      <formula>$C36=2</formula>
    </cfRule>
    <cfRule type="expression" dxfId="8" priority="6">
      <formula>$C36&gt;4</formula>
    </cfRule>
  </conditionalFormatting>
  <conditionalFormatting sqref="K45:M45">
    <cfRule type="expression" dxfId="7" priority="3" stopIfTrue="1">
      <formula>$C45=2</formula>
    </cfRule>
    <cfRule type="expression" dxfId="6" priority="4">
      <formula>$C45&gt;4</formula>
    </cfRule>
  </conditionalFormatting>
  <conditionalFormatting sqref="G45:J45">
    <cfRule type="expression" dxfId="5" priority="1" stopIfTrue="1">
      <formula>$C45=2</formula>
    </cfRule>
    <cfRule type="expression" dxfId="4" priority="2">
      <formula>$C45&gt;4</formula>
    </cfRule>
  </conditionalFormatting>
  <pageMargins left="0.7" right="0.7" top="0.75" bottom="0.75" header="0.3" footer="0.3"/>
  <pageSetup paperSize="9" scale="38" fitToHeight="0" orientation="landscape"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87578" r:id="rId4" name="Drop Down 186">
              <controlPr locked="0" defaultSize="0" autoFill="0" autoPict="0">
                <anchor moveWithCells="1">
                  <from>
                    <xdr:col>6</xdr:col>
                    <xdr:colOff>381000</xdr:colOff>
                    <xdr:row>9</xdr:row>
                    <xdr:rowOff>76200</xdr:rowOff>
                  </from>
                  <to>
                    <xdr:col>6</xdr:col>
                    <xdr:colOff>1752600</xdr:colOff>
                    <xdr:row>9</xdr:row>
                    <xdr:rowOff>304800</xdr:rowOff>
                  </to>
                </anchor>
              </controlPr>
            </control>
          </mc:Choice>
        </mc:AlternateContent>
        <mc:AlternateContent xmlns:mc="http://schemas.openxmlformats.org/markup-compatibility/2006">
          <mc:Choice Requires="x14">
            <control shapeId="187583" r:id="rId5" name="Drop Down 191">
              <controlPr locked="0" defaultSize="0" autoFill="0" autoPict="0">
                <anchor moveWithCells="1">
                  <from>
                    <xdr:col>6</xdr:col>
                    <xdr:colOff>381000</xdr:colOff>
                    <xdr:row>14</xdr:row>
                    <xdr:rowOff>76200</xdr:rowOff>
                  </from>
                  <to>
                    <xdr:col>6</xdr:col>
                    <xdr:colOff>1752600</xdr:colOff>
                    <xdr:row>14</xdr:row>
                    <xdr:rowOff>304800</xdr:rowOff>
                  </to>
                </anchor>
              </controlPr>
            </control>
          </mc:Choice>
        </mc:AlternateContent>
        <mc:AlternateContent xmlns:mc="http://schemas.openxmlformats.org/markup-compatibility/2006">
          <mc:Choice Requires="x14">
            <control shapeId="187584" r:id="rId6" name="Drop Down 192">
              <controlPr locked="0" defaultSize="0" autoFill="0" autoPict="0">
                <anchor moveWithCells="1">
                  <from>
                    <xdr:col>6</xdr:col>
                    <xdr:colOff>381000</xdr:colOff>
                    <xdr:row>15</xdr:row>
                    <xdr:rowOff>76200</xdr:rowOff>
                  </from>
                  <to>
                    <xdr:col>6</xdr:col>
                    <xdr:colOff>1752600</xdr:colOff>
                    <xdr:row>15</xdr:row>
                    <xdr:rowOff>304800</xdr:rowOff>
                  </to>
                </anchor>
              </controlPr>
            </control>
          </mc:Choice>
        </mc:AlternateContent>
        <mc:AlternateContent xmlns:mc="http://schemas.openxmlformats.org/markup-compatibility/2006">
          <mc:Choice Requires="x14">
            <control shapeId="187585" r:id="rId7" name="Drop Down 193">
              <controlPr locked="0" defaultSize="0" autoFill="0" autoPict="0">
                <anchor moveWithCells="1">
                  <from>
                    <xdr:col>6</xdr:col>
                    <xdr:colOff>381000</xdr:colOff>
                    <xdr:row>16</xdr:row>
                    <xdr:rowOff>76200</xdr:rowOff>
                  </from>
                  <to>
                    <xdr:col>6</xdr:col>
                    <xdr:colOff>1752600</xdr:colOff>
                    <xdr:row>16</xdr:row>
                    <xdr:rowOff>304800</xdr:rowOff>
                  </to>
                </anchor>
              </controlPr>
            </control>
          </mc:Choice>
        </mc:AlternateContent>
        <mc:AlternateContent xmlns:mc="http://schemas.openxmlformats.org/markup-compatibility/2006">
          <mc:Choice Requires="x14">
            <control shapeId="187586" r:id="rId8" name="Drop Down 194">
              <controlPr locked="0" defaultSize="0" autoFill="0" autoPict="0">
                <anchor moveWithCells="1">
                  <from>
                    <xdr:col>6</xdr:col>
                    <xdr:colOff>381000</xdr:colOff>
                    <xdr:row>17</xdr:row>
                    <xdr:rowOff>76200</xdr:rowOff>
                  </from>
                  <to>
                    <xdr:col>6</xdr:col>
                    <xdr:colOff>1752600</xdr:colOff>
                    <xdr:row>17</xdr:row>
                    <xdr:rowOff>304800</xdr:rowOff>
                  </to>
                </anchor>
              </controlPr>
            </control>
          </mc:Choice>
        </mc:AlternateContent>
        <mc:AlternateContent xmlns:mc="http://schemas.openxmlformats.org/markup-compatibility/2006">
          <mc:Choice Requires="x14">
            <control shapeId="187587" r:id="rId9" name="Drop Down 195">
              <controlPr locked="0" defaultSize="0" autoFill="0" autoPict="0">
                <anchor moveWithCells="1">
                  <from>
                    <xdr:col>6</xdr:col>
                    <xdr:colOff>381000</xdr:colOff>
                    <xdr:row>18</xdr:row>
                    <xdr:rowOff>76200</xdr:rowOff>
                  </from>
                  <to>
                    <xdr:col>6</xdr:col>
                    <xdr:colOff>1752600</xdr:colOff>
                    <xdr:row>18</xdr:row>
                    <xdr:rowOff>304800</xdr:rowOff>
                  </to>
                </anchor>
              </controlPr>
            </control>
          </mc:Choice>
        </mc:AlternateContent>
        <mc:AlternateContent xmlns:mc="http://schemas.openxmlformats.org/markup-compatibility/2006">
          <mc:Choice Requires="x14">
            <control shapeId="187594" r:id="rId10" name="Drop Down 202">
              <controlPr locked="0" defaultSize="0" autoFill="0" autoPict="0">
                <anchor moveWithCells="1">
                  <from>
                    <xdr:col>6</xdr:col>
                    <xdr:colOff>381000</xdr:colOff>
                    <xdr:row>27</xdr:row>
                    <xdr:rowOff>76200</xdr:rowOff>
                  </from>
                  <to>
                    <xdr:col>6</xdr:col>
                    <xdr:colOff>1752600</xdr:colOff>
                    <xdr:row>27</xdr:row>
                    <xdr:rowOff>304800</xdr:rowOff>
                  </to>
                </anchor>
              </controlPr>
            </control>
          </mc:Choice>
        </mc:AlternateContent>
        <mc:AlternateContent xmlns:mc="http://schemas.openxmlformats.org/markup-compatibility/2006">
          <mc:Choice Requires="x14">
            <control shapeId="187596" r:id="rId11" name="Drop Down 204">
              <controlPr locked="0" defaultSize="0" autoFill="0" autoPict="0">
                <anchor moveWithCells="1">
                  <from>
                    <xdr:col>6</xdr:col>
                    <xdr:colOff>381000</xdr:colOff>
                    <xdr:row>29</xdr:row>
                    <xdr:rowOff>76200</xdr:rowOff>
                  </from>
                  <to>
                    <xdr:col>6</xdr:col>
                    <xdr:colOff>1752600</xdr:colOff>
                    <xdr:row>29</xdr:row>
                    <xdr:rowOff>304800</xdr:rowOff>
                  </to>
                </anchor>
              </controlPr>
            </control>
          </mc:Choice>
        </mc:AlternateContent>
        <mc:AlternateContent xmlns:mc="http://schemas.openxmlformats.org/markup-compatibility/2006">
          <mc:Choice Requires="x14">
            <control shapeId="187602" r:id="rId12" name="Drop Down 210">
              <controlPr locked="0" defaultSize="0" autoFill="0" autoPict="0">
                <anchor moveWithCells="1">
                  <from>
                    <xdr:col>6</xdr:col>
                    <xdr:colOff>381000</xdr:colOff>
                    <xdr:row>37</xdr:row>
                    <xdr:rowOff>76200</xdr:rowOff>
                  </from>
                  <to>
                    <xdr:col>6</xdr:col>
                    <xdr:colOff>1752600</xdr:colOff>
                    <xdr:row>37</xdr:row>
                    <xdr:rowOff>304800</xdr:rowOff>
                  </to>
                </anchor>
              </controlPr>
            </control>
          </mc:Choice>
        </mc:AlternateContent>
        <mc:AlternateContent xmlns:mc="http://schemas.openxmlformats.org/markup-compatibility/2006">
          <mc:Choice Requires="x14">
            <control shapeId="187603" r:id="rId13" name="Drop Down 211">
              <controlPr locked="0" defaultSize="0" autoFill="0" autoPict="0">
                <anchor moveWithCells="1">
                  <from>
                    <xdr:col>6</xdr:col>
                    <xdr:colOff>381000</xdr:colOff>
                    <xdr:row>38</xdr:row>
                    <xdr:rowOff>76200</xdr:rowOff>
                  </from>
                  <to>
                    <xdr:col>6</xdr:col>
                    <xdr:colOff>1752600</xdr:colOff>
                    <xdr:row>38</xdr:row>
                    <xdr:rowOff>304800</xdr:rowOff>
                  </to>
                </anchor>
              </controlPr>
            </control>
          </mc:Choice>
        </mc:AlternateContent>
        <mc:AlternateContent xmlns:mc="http://schemas.openxmlformats.org/markup-compatibility/2006">
          <mc:Choice Requires="x14">
            <control shapeId="187604" r:id="rId14" name="Drop Down 212">
              <controlPr locked="0" defaultSize="0" autoFill="0" autoPict="0">
                <anchor moveWithCells="1">
                  <from>
                    <xdr:col>6</xdr:col>
                    <xdr:colOff>381000</xdr:colOff>
                    <xdr:row>39</xdr:row>
                    <xdr:rowOff>76200</xdr:rowOff>
                  </from>
                  <to>
                    <xdr:col>6</xdr:col>
                    <xdr:colOff>1752600</xdr:colOff>
                    <xdr:row>39</xdr:row>
                    <xdr:rowOff>304800</xdr:rowOff>
                  </to>
                </anchor>
              </controlPr>
            </control>
          </mc:Choice>
        </mc:AlternateContent>
        <mc:AlternateContent xmlns:mc="http://schemas.openxmlformats.org/markup-compatibility/2006">
          <mc:Choice Requires="x14">
            <control shapeId="187609" r:id="rId15" name="Drop Down 217">
              <controlPr locked="0" defaultSize="0" autoFill="0" autoPict="0">
                <anchor moveWithCells="1">
                  <from>
                    <xdr:col>6</xdr:col>
                    <xdr:colOff>381000</xdr:colOff>
                    <xdr:row>47</xdr:row>
                    <xdr:rowOff>76200</xdr:rowOff>
                  </from>
                  <to>
                    <xdr:col>6</xdr:col>
                    <xdr:colOff>1752600</xdr:colOff>
                    <xdr:row>47</xdr:row>
                    <xdr:rowOff>304800</xdr:rowOff>
                  </to>
                </anchor>
              </controlPr>
            </control>
          </mc:Choice>
        </mc:AlternateContent>
        <mc:AlternateContent xmlns:mc="http://schemas.openxmlformats.org/markup-compatibility/2006">
          <mc:Choice Requires="x14">
            <control shapeId="187618" r:id="rId16" name="Drop Down 226">
              <controlPr locked="0" defaultSize="0" autoFill="0" autoPict="0">
                <anchor moveWithCells="1">
                  <from>
                    <xdr:col>6</xdr:col>
                    <xdr:colOff>381000</xdr:colOff>
                    <xdr:row>56</xdr:row>
                    <xdr:rowOff>76200</xdr:rowOff>
                  </from>
                  <to>
                    <xdr:col>6</xdr:col>
                    <xdr:colOff>1752600</xdr:colOff>
                    <xdr:row>56</xdr:row>
                    <xdr:rowOff>304800</xdr:rowOff>
                  </to>
                </anchor>
              </controlPr>
            </control>
          </mc:Choice>
        </mc:AlternateContent>
        <mc:AlternateContent xmlns:mc="http://schemas.openxmlformats.org/markup-compatibility/2006">
          <mc:Choice Requires="x14">
            <control shapeId="187619" r:id="rId17" name="Drop Down 227">
              <controlPr locked="0" defaultSize="0" autoFill="0" autoPict="0">
                <anchor moveWithCells="1">
                  <from>
                    <xdr:col>6</xdr:col>
                    <xdr:colOff>381000</xdr:colOff>
                    <xdr:row>57</xdr:row>
                    <xdr:rowOff>76200</xdr:rowOff>
                  </from>
                  <to>
                    <xdr:col>6</xdr:col>
                    <xdr:colOff>1752600</xdr:colOff>
                    <xdr:row>57</xdr:row>
                    <xdr:rowOff>304800</xdr:rowOff>
                  </to>
                </anchor>
              </controlPr>
            </control>
          </mc:Choice>
        </mc:AlternateContent>
        <mc:AlternateContent xmlns:mc="http://schemas.openxmlformats.org/markup-compatibility/2006">
          <mc:Choice Requires="x14">
            <control shapeId="187620" r:id="rId18" name="Drop Down 228">
              <controlPr locked="0" defaultSize="0" autoFill="0" autoPict="0">
                <anchor moveWithCells="1">
                  <from>
                    <xdr:col>6</xdr:col>
                    <xdr:colOff>381000</xdr:colOff>
                    <xdr:row>58</xdr:row>
                    <xdr:rowOff>76200</xdr:rowOff>
                  </from>
                  <to>
                    <xdr:col>6</xdr:col>
                    <xdr:colOff>1752600</xdr:colOff>
                    <xdr:row>58</xdr:row>
                    <xdr:rowOff>304800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35" stopIfTrue="1" id="{8E09E17D-6060-4553-9E88-2D6828E0E09E}">
            <xm:f>'Assess B'!$C157=2</xm:f>
            <x14:dxf>
              <fill>
                <patternFill>
                  <bgColor rgb="FFF8A6A6"/>
                </patternFill>
              </fill>
            </x14:dxf>
          </x14:cfRule>
          <x14:cfRule type="expression" priority="36" id="{86A61884-CAE9-4508-A5B0-4D450A47141C}">
            <xm:f>'Assess B'!$C157&gt;4</xm:f>
            <x14:dxf>
              <font>
                <b val="0"/>
                <i/>
                <strike val="0"/>
                <u val="none"/>
              </font>
              <border>
                <left/>
                <right/>
                <top style="thin">
                  <color theme="0" tint="-0.34998626667073579"/>
                </top>
                <bottom style="thin">
                  <color theme="0" tint="-0.34998626667073579"/>
                </bottom>
                <vertical/>
                <horizontal/>
              </border>
            </x14:dxf>
          </x14:cfRule>
          <xm:sqref>G24:M24</xm:sqref>
        </x14:conditionalFormatting>
        <x14:conditionalFormatting xmlns:xm="http://schemas.microsoft.com/office/excel/2006/main">
          <x14:cfRule type="expression" priority="91" stopIfTrue="1" id="{AE522559-AED7-4D85-B344-3C1A0C7EE1F1}">
            <xm:f>'Assess B'!#REF!=2</xm:f>
            <x14:dxf>
              <fill>
                <patternFill>
                  <bgColor rgb="FFB30F10"/>
                </patternFill>
              </fill>
            </x14:dxf>
          </x14:cfRule>
          <x14:cfRule type="expression" priority="92" id="{FD6FFD0A-56AD-4B39-8D55-736B8FDECA04}">
            <xm:f>'Assess B'!#REF!&gt;4</xm:f>
            <x14:dxf>
              <font>
                <b val="0"/>
                <i/>
                <strike val="0"/>
                <u val="none"/>
              </font>
              <border>
                <left/>
                <right/>
                <top style="thin">
                  <color theme="0" tint="-0.34998626667073579"/>
                </top>
                <bottom style="thin">
                  <color theme="0" tint="-0.34998626667073579"/>
                </bottom>
                <vertical/>
                <horizontal/>
              </border>
            </x14:dxf>
          </x14:cfRule>
          <xm:sqref>G47:M61</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6">
    <tabColor rgb="FF00B050"/>
    <pageSetUpPr autoPageBreaks="0" fitToPage="1"/>
  </sheetPr>
  <dimension ref="A2:AK36"/>
  <sheetViews>
    <sheetView showGridLines="0" showRowColHeaders="0" topLeftCell="D1" zoomScaleNormal="100" workbookViewId="0">
      <pane ySplit="7" topLeftCell="A8" activePane="bottomLeft" state="frozen"/>
      <selection activeCell="D1" sqref="D1"/>
      <selection pane="bottomLeft" activeCell="AJ1" sqref="AJ1:AK1048576"/>
    </sheetView>
  </sheetViews>
  <sheetFormatPr defaultColWidth="9.1796875" defaultRowHeight="14.5" x14ac:dyDescent="0.35"/>
  <cols>
    <col min="1" max="1" width="6.81640625" style="179" hidden="1" customWidth="1"/>
    <col min="2" max="2" width="11.54296875" style="21" hidden="1" customWidth="1"/>
    <col min="3" max="3" width="6.54296875" style="21" hidden="1" customWidth="1"/>
    <col min="4" max="5" width="8.81640625" style="21" customWidth="1"/>
    <col min="6" max="6" width="141.54296875" style="21" bestFit="1" customWidth="1"/>
    <col min="7" max="7" width="26.453125" style="21" hidden="1" customWidth="1"/>
    <col min="8" max="8" width="26.453125" style="21" bestFit="1" customWidth="1"/>
    <col min="9" max="9" width="24.54296875" style="21" hidden="1" customWidth="1"/>
    <col min="10" max="10" width="24.54296875" style="21" bestFit="1" customWidth="1"/>
    <col min="11" max="11" width="8.81640625" style="91" customWidth="1"/>
    <col min="12" max="12" width="72.7265625" style="21" customWidth="1"/>
    <col min="13" max="30" width="8.81640625" style="21" hidden="1" customWidth="1"/>
    <col min="31" max="31" width="19.26953125" style="21" hidden="1" customWidth="1"/>
    <col min="32" max="37" width="8.81640625" style="21" hidden="1" customWidth="1"/>
    <col min="38" max="38" width="4.453125" style="21" customWidth="1"/>
    <col min="39" max="16384" width="9.1796875" style="21"/>
  </cols>
  <sheetData>
    <row r="2" spans="1:37" s="53" customFormat="1" ht="15" customHeight="1" x14ac:dyDescent="0.35">
      <c r="A2" s="179"/>
      <c r="B2" s="21"/>
      <c r="C2" s="21"/>
      <c r="D2" s="21"/>
      <c r="E2" s="21"/>
      <c r="F2" s="385" t="str">
        <f>"Results"&amp;IF(LEN(profile_name_of_organisation)=0,""," for "&amp;profile_name_of_organisation)</f>
        <v>Results</v>
      </c>
      <c r="G2" s="385"/>
      <c r="H2" s="385"/>
      <c r="I2" s="385"/>
      <c r="J2" s="385"/>
      <c r="K2" s="385"/>
      <c r="L2" s="117"/>
      <c r="M2" s="117"/>
      <c r="N2" s="117"/>
      <c r="O2" s="117"/>
      <c r="P2" s="117"/>
      <c r="Q2" s="117"/>
      <c r="R2" s="117"/>
      <c r="S2" s="117"/>
      <c r="T2" s="117"/>
      <c r="U2" s="117"/>
      <c r="V2" s="117"/>
      <c r="W2" s="117"/>
      <c r="X2" s="117"/>
      <c r="Y2" s="117"/>
      <c r="Z2" s="117"/>
    </row>
    <row r="3" spans="1:37" s="53" customFormat="1" ht="15" customHeight="1" x14ac:dyDescent="0.35">
      <c r="A3" s="179"/>
      <c r="B3" s="21"/>
      <c r="C3" s="21"/>
      <c r="D3" s="21"/>
      <c r="E3" s="21"/>
      <c r="F3" s="385"/>
      <c r="G3" s="385"/>
      <c r="H3" s="385"/>
      <c r="I3" s="385"/>
      <c r="J3" s="385"/>
      <c r="K3" s="385"/>
      <c r="L3" s="117"/>
      <c r="M3" s="117"/>
      <c r="N3" s="117"/>
      <c r="O3" s="117"/>
      <c r="P3" s="117"/>
      <c r="Q3" s="117"/>
      <c r="R3" s="117"/>
      <c r="S3" s="117"/>
      <c r="T3" s="117"/>
      <c r="U3" s="117"/>
      <c r="V3" s="117"/>
      <c r="W3" s="117"/>
      <c r="X3" s="117"/>
      <c r="Y3" s="117"/>
      <c r="Z3" s="117"/>
    </row>
    <row r="4" spans="1:37" s="53" customFormat="1" ht="15" customHeight="1" x14ac:dyDescent="0.35">
      <c r="A4" s="179"/>
      <c r="B4" s="21"/>
      <c r="C4" s="21"/>
      <c r="D4" s="21"/>
      <c r="E4" s="21"/>
      <c r="F4" s="386" t="str">
        <f>'Assess A'!F2</f>
        <v>Maturity model for Stage A - Governance</v>
      </c>
      <c r="G4" s="386"/>
      <c r="H4" s="386"/>
      <c r="I4" s="386"/>
      <c r="J4" s="386"/>
      <c r="K4" s="386"/>
      <c r="L4" s="117"/>
      <c r="M4" s="117"/>
      <c r="N4" s="117"/>
      <c r="O4" s="117"/>
      <c r="P4" s="117"/>
      <c r="Q4" s="117"/>
      <c r="R4" s="117"/>
      <c r="S4" s="117"/>
      <c r="T4" s="117"/>
      <c r="U4" s="117"/>
      <c r="V4" s="117"/>
      <c r="W4" s="117"/>
      <c r="X4" s="117"/>
      <c r="Y4" s="117"/>
      <c r="Z4" s="117"/>
    </row>
    <row r="5" spans="1:37" s="53" customFormat="1" ht="15" customHeight="1" x14ac:dyDescent="0.35">
      <c r="A5" s="179"/>
      <c r="B5" s="21"/>
      <c r="C5" s="21"/>
      <c r="D5" s="21"/>
      <c r="E5" s="21"/>
      <c r="F5" s="386"/>
      <c r="G5" s="386"/>
      <c r="H5" s="386"/>
      <c r="I5" s="386"/>
      <c r="J5" s="386"/>
      <c r="K5" s="386"/>
      <c r="L5" s="117"/>
      <c r="M5" s="117"/>
      <c r="N5" s="117"/>
      <c r="O5" s="117"/>
      <c r="P5" s="117"/>
      <c r="Q5" s="117"/>
      <c r="R5" s="117"/>
      <c r="S5" s="117"/>
      <c r="T5" s="117"/>
      <c r="U5" s="117"/>
      <c r="V5" s="117"/>
      <c r="W5" s="117"/>
      <c r="X5" s="117"/>
      <c r="Y5" s="117"/>
      <c r="Z5" s="117"/>
    </row>
    <row r="6" spans="1:37" ht="14.5" customHeight="1" x14ac:dyDescent="0.35"/>
    <row r="7" spans="1:37" ht="30" customHeight="1" x14ac:dyDescent="0.45">
      <c r="A7" s="9" t="s">
        <v>99</v>
      </c>
      <c r="B7" s="63" t="s">
        <v>104</v>
      </c>
      <c r="C7" s="13" t="s">
        <v>103</v>
      </c>
      <c r="F7" s="54"/>
      <c r="G7" s="56" t="s">
        <v>236</v>
      </c>
      <c r="H7" s="56" t="s">
        <v>236</v>
      </c>
      <c r="I7" s="57" t="s">
        <v>219</v>
      </c>
      <c r="J7" s="57" t="s">
        <v>219</v>
      </c>
      <c r="K7" s="92" t="s">
        <v>79</v>
      </c>
      <c r="AF7" s="227" t="s">
        <v>180</v>
      </c>
      <c r="AG7" s="227" t="s">
        <v>181</v>
      </c>
      <c r="AH7" s="227" t="s">
        <v>126</v>
      </c>
      <c r="AI7" s="228" t="s">
        <v>183</v>
      </c>
      <c r="AJ7" s="227"/>
      <c r="AK7" s="228"/>
    </row>
    <row r="8" spans="1:37" s="140" customFormat="1" ht="30" customHeight="1" x14ac:dyDescent="0.35">
      <c r="A8" s="147">
        <v>2</v>
      </c>
      <c r="B8" s="130" t="str">
        <f t="shared" ref="B8:B36" si="0">VLOOKUP(A8,contentrefmockup,2,FALSE)</f>
        <v>A.1</v>
      </c>
      <c r="C8" s="131">
        <f t="shared" ref="C8:C36" si="1">VLOOKUP(A8,contentrefmockup,15,FALSE)</f>
        <v>2</v>
      </c>
      <c r="D8" s="235"/>
      <c r="E8" s="155" t="str">
        <f t="shared" ref="E8:E36" si="2">IF(C8=1,"Phase "&amp;B8,IF(C8=2,"Step "&amp;VLOOKUP(A8,contentrefmockup,4,FALSE),B8))</f>
        <v>Step 1</v>
      </c>
      <c r="F8" s="229" t="str">
        <f>VLOOKUP(A8,contentrefmockup,7,FALSE)</f>
        <v>Governance</v>
      </c>
      <c r="G8" s="230" t="str">
        <f>"Maturity level:  "&amp;Q8</f>
        <v>Maturity level:  Level 0</v>
      </c>
      <c r="H8" s="350" t="str">
        <f>"Maturity level:  "&amp;Q8</f>
        <v>Maturity level:  Level 0</v>
      </c>
      <c r="I8" s="351" t="str">
        <f>"Maturity rating: "&amp;TEXT(T8,"0.00")</f>
        <v>Maturity rating: 0.00</v>
      </c>
      <c r="J8" s="351" t="str">
        <f>"Maturity rating: "&amp;TEXT(T8,"0.00")</f>
        <v>Maturity rating: 0.00</v>
      </c>
      <c r="K8" s="232"/>
      <c r="L8" s="231"/>
      <c r="M8" s="231"/>
      <c r="N8" s="231" t="str">
        <f>TEXT(B8,"0.0")</f>
        <v>A.1</v>
      </c>
      <c r="O8" s="230">
        <f>SUMIF(AA:AA,U8&amp;N8,G:G)/(SUMIF(AA:AA,U8&amp;N8,Z:Z))</f>
        <v>0</v>
      </c>
      <c r="P8" s="230" t="str">
        <f>HLOOKUP(O8*100,level_ref,2,TRUE)</f>
        <v>Level 0</v>
      </c>
      <c r="Q8" s="230" t="str">
        <f>IF(ISERROR(P8),"",P8)</f>
        <v>Level 0</v>
      </c>
      <c r="R8" s="230">
        <f>HLOOKUP(O8*100,level_ref,3,TRUE)</f>
        <v>0</v>
      </c>
      <c r="S8" s="230">
        <f>IF(ISERROR(R8),"",R8)</f>
        <v>0</v>
      </c>
      <c r="T8" s="230">
        <f>O8*5</f>
        <v>0</v>
      </c>
      <c r="U8" s="230">
        <f>VLOOKUP(A8,'Assess A'!A:AI,35,FALSE)</f>
        <v>3</v>
      </c>
      <c r="V8" s="230"/>
      <c r="W8" s="230" t="str">
        <f>IF(AND(C8&gt;4,VLOOKUP(A8,'Assess A'!A:AH,34,FALSE)&lt;&gt;8),LEFT(B8,3),"")</f>
        <v/>
      </c>
      <c r="X8" s="230">
        <f>VLOOKUP(A8,Weightings!A:W,23,FALSE)</f>
        <v>0</v>
      </c>
      <c r="Y8" s="230">
        <f>IF(VLOOKUP(A8,'Assess A'!A:AH,34,FALSE)=8,0,1)</f>
        <v>1</v>
      </c>
      <c r="Z8" s="230">
        <f t="shared" ref="Z8:Z36" si="3">Y8*X8*4</f>
        <v>0</v>
      </c>
      <c r="AA8" s="140" t="str">
        <f t="shared" ref="AA8:AA36" si="4">AI8&amp;W8</f>
        <v>3</v>
      </c>
      <c r="AF8" s="138">
        <f t="shared" ref="AF8:AF36" si="5">VLOOKUP($A8,contentrefmockup,26,FALSE)</f>
        <v>0</v>
      </c>
      <c r="AG8" s="138">
        <f t="shared" ref="AG8:AG36" si="6">VLOOKUP($A8,contentrefmockup,27,FALSE)</f>
        <v>0</v>
      </c>
      <c r="AH8" s="138" t="str">
        <f t="shared" ref="AH8:AH36" si="7">VLOOKUP($A8,contentrefmockup,28,FALSE)</f>
        <v>D</v>
      </c>
      <c r="AI8" s="139">
        <f t="shared" ref="AI8:AI36" si="8">IF(AF8="S",1,IF(AG8="I",2,IF(AH8="D",3,4)))</f>
        <v>3</v>
      </c>
      <c r="AJ8" s="138"/>
      <c r="AK8" s="139"/>
    </row>
    <row r="9" spans="1:37" s="140" customFormat="1" ht="30" hidden="1" customHeight="1" x14ac:dyDescent="0.35">
      <c r="A9" s="147">
        <v>3</v>
      </c>
      <c r="B9" s="130" t="str">
        <f t="shared" si="0"/>
        <v/>
      </c>
      <c r="C9" s="131">
        <f t="shared" si="1"/>
        <v>3</v>
      </c>
      <c r="D9" s="96"/>
      <c r="E9" s="233" t="str">
        <f t="shared" si="2"/>
        <v/>
      </c>
      <c r="F9" s="133" t="str">
        <f t="shared" ref="F9:F36" si="9">VLOOKUP(A9,contentrefmockup,7,FALSE)</f>
        <v>Each task the CTI function completes within the INT cycle should be reviewed in order to attain the level of governance that is required based on the actions it completes (E.g. Sharing Intelligence externally). There are legal and ethical considerations throughout the CTI process that should be considered.</v>
      </c>
      <c r="G9" s="234" t="str">
        <f>VLOOKUP($A9,'Assess A'!$A:$O,15,FALSE)</f>
        <v/>
      </c>
      <c r="H9" s="234" t="str">
        <f>VLOOKUP($A9,'Assess A'!$A:$O,15,FALSE)</f>
        <v/>
      </c>
      <c r="I9" s="234" t="e">
        <f>(VLOOKUP(LEFT($B9,3),targets_lookup,5,FALSE))*VLOOKUP($A9,Weightings!$A:$Y,23,FALSE)</f>
        <v>#N/A</v>
      </c>
      <c r="J9" s="234" t="e">
        <f>(VLOOKUP(LEFT($B9,3),targets_lookup,5,FALSE))*VLOOKUP($A9,Weightings!$A:$Y,23,FALSE)</f>
        <v>#N/A</v>
      </c>
      <c r="K9" s="133" t="str">
        <f>IF(VLOOKUP(A9,'Assess A'!A:P,16,FALSE)=0,"",VLOOKUP(A9,'Assess A'!A:P,16,FALSE))</f>
        <v/>
      </c>
      <c r="L9" s="131"/>
      <c r="M9" s="131"/>
      <c r="N9" s="131"/>
      <c r="O9" s="131"/>
      <c r="P9" s="131"/>
      <c r="Q9" s="131"/>
      <c r="R9" s="131"/>
      <c r="S9" s="131"/>
      <c r="T9" s="131"/>
      <c r="U9" s="131"/>
      <c r="V9" s="136"/>
      <c r="W9" s="136" t="str">
        <f>IF(AND(C9&gt;4,VLOOKUP(A9,'Assess A'!A:AH,34,FALSE)&lt;&gt;8),LEFT(B9,3),"")</f>
        <v/>
      </c>
      <c r="X9" s="136">
        <f>VLOOKUP(A9,Weightings!A:W,23,FALSE)</f>
        <v>0</v>
      </c>
      <c r="Y9" s="136">
        <f>IF(VLOOKUP(A9,'Assess A'!A:AH,34,FALSE)=8,0,1)</f>
        <v>1</v>
      </c>
      <c r="Z9" s="136">
        <f t="shared" si="3"/>
        <v>0</v>
      </c>
      <c r="AA9" s="140" t="str">
        <f t="shared" si="4"/>
        <v>4</v>
      </c>
      <c r="AF9" s="138">
        <f t="shared" si="5"/>
        <v>0</v>
      </c>
      <c r="AG9" s="138">
        <f t="shared" si="6"/>
        <v>0</v>
      </c>
      <c r="AH9" s="138" t="str">
        <f t="shared" si="7"/>
        <v/>
      </c>
      <c r="AI9" s="139">
        <f t="shared" si="8"/>
        <v>4</v>
      </c>
      <c r="AJ9" s="138"/>
      <c r="AK9" s="139"/>
    </row>
    <row r="10" spans="1:37" s="79" customFormat="1" ht="30" hidden="1" customHeight="1" x14ac:dyDescent="0.35">
      <c r="A10" s="65">
        <v>4</v>
      </c>
      <c r="B10" s="66" t="str">
        <f t="shared" si="0"/>
        <v/>
      </c>
      <c r="C10" s="67">
        <f t="shared" si="1"/>
        <v>0</v>
      </c>
      <c r="D10" s="20"/>
      <c r="E10" s="95" t="str">
        <f t="shared" si="2"/>
        <v/>
      </c>
      <c r="F10" s="162" t="str">
        <f t="shared" si="9"/>
        <v>Have you established a governance structure to oversee and coordinate the intelligence function?</v>
      </c>
      <c r="G10" s="204"/>
      <c r="H10" s="204"/>
      <c r="I10" s="88"/>
      <c r="J10" s="88"/>
      <c r="K10" s="69"/>
      <c r="L10" s="67"/>
      <c r="M10" s="67"/>
      <c r="N10" s="67"/>
      <c r="O10" s="67"/>
      <c r="P10" s="67"/>
      <c r="Q10" s="67"/>
      <c r="R10" s="67"/>
      <c r="S10" s="67"/>
      <c r="T10" s="67"/>
      <c r="U10" s="67"/>
      <c r="V10" s="80"/>
      <c r="W10" s="80" t="str">
        <f>IF(AND(C10&gt;4,VLOOKUP(A10,'Assess A'!A:AH,34,FALSE)&lt;&gt;8),LEFT(B10,3),"")</f>
        <v/>
      </c>
      <c r="X10" s="80">
        <f>VLOOKUP(A10,Weightings!A:W,23,FALSE)</f>
        <v>0</v>
      </c>
      <c r="Y10" s="80">
        <f>IF(VLOOKUP(A10,'Assess A'!A:AH,34,FALSE)=8,0,1)</f>
        <v>1</v>
      </c>
      <c r="Z10" s="80">
        <f t="shared" si="3"/>
        <v>0</v>
      </c>
      <c r="AA10" s="79" t="str">
        <f t="shared" si="4"/>
        <v>4</v>
      </c>
      <c r="AF10" s="90">
        <f t="shared" si="5"/>
        <v>0</v>
      </c>
      <c r="AG10" s="90">
        <f t="shared" si="6"/>
        <v>0</v>
      </c>
      <c r="AH10" s="90" t="str">
        <f t="shared" si="7"/>
        <v/>
      </c>
      <c r="AI10" s="81">
        <f t="shared" si="8"/>
        <v>4</v>
      </c>
      <c r="AJ10" s="90"/>
      <c r="AK10" s="81"/>
    </row>
    <row r="11" spans="1:37" s="140" customFormat="1" ht="30" hidden="1" customHeight="1" x14ac:dyDescent="0.35">
      <c r="A11" s="147">
        <v>5</v>
      </c>
      <c r="B11" s="130" t="str">
        <f t="shared" si="0"/>
        <v/>
      </c>
      <c r="C11" s="131">
        <f t="shared" si="1"/>
        <v>0</v>
      </c>
      <c r="D11" s="96"/>
      <c r="E11" s="233" t="str">
        <f t="shared" si="2"/>
        <v/>
      </c>
      <c r="F11" s="133" t="str">
        <f t="shared" si="9"/>
        <v xml:space="preserve">Does the CTI function have a clear Mission and set of objectives, are these linked the Critical Intelligence Requirements (CIRs)? </v>
      </c>
      <c r="G11" s="234" t="str">
        <f>VLOOKUP($A11,'Assess A'!$A:$O,15,FALSE)</f>
        <v/>
      </c>
      <c r="H11" s="234" t="str">
        <f>VLOOKUP($A11,'Assess A'!$A:$O,15,FALSE)</f>
        <v/>
      </c>
      <c r="I11" s="234" t="e">
        <f>(VLOOKUP(LEFT($B11,3),targets_lookup,5,FALSE))*VLOOKUP($A11,Weightings!$A:$Y,23,FALSE)</f>
        <v>#N/A</v>
      </c>
      <c r="J11" s="234" t="e">
        <f>(VLOOKUP(LEFT($B11,3),targets_lookup,5,FALSE))*VLOOKUP($A11,Weightings!$A:$Y,23,FALSE)</f>
        <v>#N/A</v>
      </c>
      <c r="K11" s="133" t="str">
        <f>IF(VLOOKUP(A11,'Assess A'!A:P,16,FALSE)=0,"",VLOOKUP(A11,'Assess A'!A:P,16,FALSE))</f>
        <v/>
      </c>
      <c r="L11" s="131"/>
      <c r="M11" s="131"/>
      <c r="N11" s="131"/>
      <c r="O11" s="131"/>
      <c r="P11" s="131"/>
      <c r="Q11" s="131"/>
      <c r="R11" s="131"/>
      <c r="S11" s="131"/>
      <c r="T11" s="131"/>
      <c r="U11" s="131"/>
      <c r="V11" s="136"/>
      <c r="W11" s="136" t="str">
        <f>IF(AND(C11&gt;4,VLOOKUP(A11,'Assess A'!A:AH,34,FALSE)&lt;&gt;8),LEFT(B11,3),"")</f>
        <v/>
      </c>
      <c r="X11" s="136">
        <f>VLOOKUP(A11,Weightings!A:W,23,FALSE)</f>
        <v>0</v>
      </c>
      <c r="Y11" s="136">
        <f>IF(VLOOKUP(A11,'Assess A'!A:AH,34,FALSE)=8,0,1)</f>
        <v>1</v>
      </c>
      <c r="Z11" s="136">
        <f t="shared" si="3"/>
        <v>0</v>
      </c>
      <c r="AA11" s="140" t="str">
        <f t="shared" si="4"/>
        <v>4</v>
      </c>
      <c r="AF11" s="138">
        <f t="shared" si="5"/>
        <v>0</v>
      </c>
      <c r="AG11" s="138">
        <f t="shared" si="6"/>
        <v>0</v>
      </c>
      <c r="AH11" s="138" t="str">
        <f t="shared" si="7"/>
        <v/>
      </c>
      <c r="AI11" s="139">
        <f t="shared" si="8"/>
        <v>4</v>
      </c>
      <c r="AJ11" s="138"/>
      <c r="AK11" s="139"/>
    </row>
    <row r="12" spans="1:37" s="79" customFormat="1" ht="30" hidden="1" customHeight="1" x14ac:dyDescent="0.35">
      <c r="A12" s="65">
        <v>6</v>
      </c>
      <c r="B12" s="66" t="str">
        <f t="shared" si="0"/>
        <v/>
      </c>
      <c r="C12" s="67">
        <f t="shared" si="1"/>
        <v>0</v>
      </c>
      <c r="D12" s="20"/>
      <c r="E12" s="95" t="str">
        <f t="shared" si="2"/>
        <v/>
      </c>
      <c r="F12" s="162" t="str">
        <f t="shared" si="9"/>
        <v>Do you maintain key performance indicators for each of the intelligence products, in order to measure the impact and effectiveness of the product?</v>
      </c>
      <c r="G12" s="204"/>
      <c r="H12" s="204"/>
      <c r="I12" s="88"/>
      <c r="J12" s="88"/>
      <c r="K12" s="69"/>
      <c r="L12" s="67"/>
      <c r="M12" s="67"/>
      <c r="N12" s="67"/>
      <c r="O12" s="67"/>
      <c r="P12" s="67"/>
      <c r="Q12" s="67"/>
      <c r="R12" s="67"/>
      <c r="S12" s="67"/>
      <c r="T12" s="67"/>
      <c r="U12" s="67"/>
      <c r="V12" s="80"/>
      <c r="W12" s="80" t="str">
        <f>IF(AND(C12&gt;4,VLOOKUP(A12,'Assess A'!A:AH,34,FALSE)&lt;&gt;8),LEFT(B12,3),"")</f>
        <v/>
      </c>
      <c r="X12" s="80">
        <f>VLOOKUP(A12,Weightings!A:W,23,FALSE)</f>
        <v>0</v>
      </c>
      <c r="Y12" s="80">
        <f>IF(VLOOKUP(A12,'Assess A'!A:AH,34,FALSE)=8,0,1)</f>
        <v>1</v>
      </c>
      <c r="Z12" s="80">
        <f t="shared" si="3"/>
        <v>0</v>
      </c>
      <c r="AA12" s="79" t="str">
        <f t="shared" si="4"/>
        <v>4</v>
      </c>
      <c r="AF12" s="90">
        <f t="shared" si="5"/>
        <v>0</v>
      </c>
      <c r="AG12" s="90">
        <f t="shared" si="6"/>
        <v>0</v>
      </c>
      <c r="AH12" s="90" t="str">
        <f t="shared" si="7"/>
        <v/>
      </c>
      <c r="AI12" s="81">
        <f t="shared" si="8"/>
        <v>4</v>
      </c>
      <c r="AJ12" s="90"/>
      <c r="AK12" s="81"/>
    </row>
    <row r="13" spans="1:37" s="140" customFormat="1" ht="30" hidden="1" customHeight="1" x14ac:dyDescent="0.35">
      <c r="A13" s="147">
        <v>7</v>
      </c>
      <c r="B13" s="130" t="str">
        <f t="shared" si="0"/>
        <v/>
      </c>
      <c r="C13" s="131">
        <f t="shared" si="1"/>
        <v>0</v>
      </c>
      <c r="D13" s="96"/>
      <c r="E13" s="233" t="str">
        <f t="shared" si="2"/>
        <v/>
      </c>
      <c r="F13" s="133" t="str">
        <f t="shared" si="9"/>
        <v xml:space="preserve">Does the CTI function have a ‘supplier selection criteria’ standard and document? </v>
      </c>
      <c r="G13" s="234" t="str">
        <f>VLOOKUP($A13,'Assess A'!$A:$O,15,FALSE)</f>
        <v/>
      </c>
      <c r="H13" s="234" t="str">
        <f>VLOOKUP($A13,'Assess A'!$A:$O,15,FALSE)</f>
        <v/>
      </c>
      <c r="I13" s="234" t="e">
        <f>(VLOOKUP(LEFT($B13,3),targets_lookup,5,FALSE))*VLOOKUP($A13,Weightings!$A:$Y,23,FALSE)</f>
        <v>#N/A</v>
      </c>
      <c r="J13" s="234" t="e">
        <f>(VLOOKUP(LEFT($B13,3),targets_lookup,5,FALSE))*VLOOKUP($A13,Weightings!$A:$Y,23,FALSE)</f>
        <v>#N/A</v>
      </c>
      <c r="K13" s="133" t="str">
        <f>IF(VLOOKUP(A13,'Assess A'!A:P,16,FALSE)=0,"",VLOOKUP(A13,'Assess A'!A:P,16,FALSE))</f>
        <v/>
      </c>
      <c r="L13" s="131"/>
      <c r="M13" s="131"/>
      <c r="N13" s="131"/>
      <c r="O13" s="131"/>
      <c r="P13" s="131"/>
      <c r="Q13" s="131"/>
      <c r="R13" s="131"/>
      <c r="S13" s="131"/>
      <c r="T13" s="131"/>
      <c r="U13" s="131"/>
      <c r="V13" s="136"/>
      <c r="W13" s="136" t="str">
        <f>IF(AND(C13&gt;4,VLOOKUP(A13,'Assess A'!A:AH,34,FALSE)&lt;&gt;8),LEFT(B13,3),"")</f>
        <v/>
      </c>
      <c r="X13" s="136">
        <f>VLOOKUP(A13,Weightings!A:W,23,FALSE)</f>
        <v>0</v>
      </c>
      <c r="Y13" s="136">
        <f>IF(VLOOKUP(A13,'Assess A'!A:AH,34,FALSE)=8,0,1)</f>
        <v>1</v>
      </c>
      <c r="Z13" s="136">
        <f t="shared" si="3"/>
        <v>0</v>
      </c>
      <c r="AA13" s="140" t="str">
        <f t="shared" si="4"/>
        <v>4</v>
      </c>
      <c r="AF13" s="138">
        <f t="shared" si="5"/>
        <v>0</v>
      </c>
      <c r="AG13" s="138">
        <f t="shared" si="6"/>
        <v>0</v>
      </c>
      <c r="AH13" s="138" t="str">
        <f t="shared" si="7"/>
        <v/>
      </c>
      <c r="AI13" s="139">
        <f t="shared" si="8"/>
        <v>4</v>
      </c>
      <c r="AJ13" s="138"/>
      <c r="AK13" s="139"/>
    </row>
    <row r="14" spans="1:37" s="140" customFormat="1" ht="30" hidden="1" customHeight="1" x14ac:dyDescent="0.35">
      <c r="A14" s="147">
        <v>8</v>
      </c>
      <c r="B14" s="130" t="str">
        <f t="shared" si="0"/>
        <v/>
      </c>
      <c r="C14" s="131">
        <f t="shared" si="1"/>
        <v>0</v>
      </c>
      <c r="D14" s="96"/>
      <c r="E14" s="233" t="str">
        <f t="shared" si="2"/>
        <v/>
      </c>
      <c r="F14" s="133" t="str">
        <f t="shared" si="9"/>
        <v>Legal and regulatory compliance;</v>
      </c>
      <c r="G14" s="234" t="str">
        <f>VLOOKUP($A14,'Assess A'!$A:$O,15,FALSE)</f>
        <v/>
      </c>
      <c r="H14" s="234" t="str">
        <f>VLOOKUP($A14,'Assess A'!$A:$O,15,FALSE)</f>
        <v/>
      </c>
      <c r="I14" s="234" t="e">
        <f>(VLOOKUP(LEFT($B14,3),targets_lookup,5,FALSE))*VLOOKUP($A14,Weightings!$A:$Y,23,FALSE)</f>
        <v>#N/A</v>
      </c>
      <c r="J14" s="234" t="e">
        <f>(VLOOKUP(LEFT($B14,3),targets_lookup,5,FALSE))*VLOOKUP($A14,Weightings!$A:$Y,23,FALSE)</f>
        <v>#N/A</v>
      </c>
      <c r="K14" s="133" t="str">
        <f>IF(VLOOKUP(A14,'Assess A'!A:P,16,FALSE)=0,"",VLOOKUP(A14,'Assess A'!A:P,16,FALSE))</f>
        <v/>
      </c>
      <c r="L14" s="131"/>
      <c r="M14" s="131"/>
      <c r="N14" s="131"/>
      <c r="O14" s="131"/>
      <c r="P14" s="131"/>
      <c r="Q14" s="131"/>
      <c r="R14" s="131"/>
      <c r="S14" s="131"/>
      <c r="T14" s="131"/>
      <c r="U14" s="131"/>
      <c r="V14" s="136"/>
      <c r="W14" s="136" t="str">
        <f>IF(AND(C14&gt;4,VLOOKUP(A14,'Assess A'!A:AH,34,FALSE)&lt;&gt;8),LEFT(B14,3),"")</f>
        <v/>
      </c>
      <c r="X14" s="136">
        <f>VLOOKUP(A14,Weightings!A:W,23,FALSE)</f>
        <v>0</v>
      </c>
      <c r="Y14" s="136">
        <f>IF(VLOOKUP(A14,'Assess A'!A:AH,34,FALSE)=8,0,1)</f>
        <v>1</v>
      </c>
      <c r="Z14" s="136">
        <f t="shared" si="3"/>
        <v>0</v>
      </c>
      <c r="AA14" s="140" t="str">
        <f t="shared" si="4"/>
        <v>4</v>
      </c>
      <c r="AF14" s="138">
        <f t="shared" si="5"/>
        <v>0</v>
      </c>
      <c r="AG14" s="138">
        <f t="shared" si="6"/>
        <v>0</v>
      </c>
      <c r="AH14" s="138" t="str">
        <f t="shared" si="7"/>
        <v/>
      </c>
      <c r="AI14" s="139">
        <f t="shared" si="8"/>
        <v>4</v>
      </c>
      <c r="AJ14" s="138"/>
      <c r="AK14" s="139"/>
    </row>
    <row r="15" spans="1:37" s="140" customFormat="1" ht="30" hidden="1" customHeight="1" x14ac:dyDescent="0.35">
      <c r="A15" s="147">
        <v>9</v>
      </c>
      <c r="B15" s="130" t="str">
        <f t="shared" si="0"/>
        <v/>
      </c>
      <c r="C15" s="131">
        <f t="shared" si="1"/>
        <v>0</v>
      </c>
      <c r="D15" s="20"/>
      <c r="E15" s="233" t="str">
        <f t="shared" si="2"/>
        <v/>
      </c>
      <c r="F15" s="133" t="str">
        <f t="shared" si="9"/>
        <v>Has the sharing of intelligence direction to internal resources been reviewed to ensure legal and regulatory compliance?</v>
      </c>
      <c r="G15" s="234" t="str">
        <f>VLOOKUP($A15,'Assess A'!$A:$O,15,FALSE)</f>
        <v/>
      </c>
      <c r="H15" s="234" t="str">
        <f>VLOOKUP($A15,'Assess A'!$A:$O,15,FALSE)</f>
        <v/>
      </c>
      <c r="I15" s="234" t="e">
        <f>(VLOOKUP(LEFT($B15,3),targets_lookup,5,FALSE))*VLOOKUP($A15,Weightings!$A:$Y,23,FALSE)</f>
        <v>#N/A</v>
      </c>
      <c r="J15" s="234" t="e">
        <f>(VLOOKUP(LEFT($B15,3),targets_lookup,5,FALSE))*VLOOKUP($A15,Weightings!$A:$Y,23,FALSE)</f>
        <v>#N/A</v>
      </c>
      <c r="K15" s="133" t="str">
        <f>IF(VLOOKUP(A15,'Assess A'!A:P,16,FALSE)=0,"",VLOOKUP(A15,'Assess A'!A:P,16,FALSE))</f>
        <v/>
      </c>
      <c r="L15" s="131"/>
      <c r="M15" s="131"/>
      <c r="N15" s="131"/>
      <c r="O15" s="131"/>
      <c r="P15" s="131"/>
      <c r="Q15" s="131"/>
      <c r="R15" s="131"/>
      <c r="S15" s="131"/>
      <c r="T15" s="131"/>
      <c r="U15" s="131"/>
      <c r="V15" s="136"/>
      <c r="W15" s="136" t="str">
        <f>IF(AND(C15&gt;4,VLOOKUP(A15,'Assess A'!A:AH,34,FALSE)&lt;&gt;8),LEFT(B15,3),"")</f>
        <v/>
      </c>
      <c r="X15" s="136">
        <f>VLOOKUP(A15,Weightings!A:W,23,FALSE)</f>
        <v>0</v>
      </c>
      <c r="Y15" s="136">
        <f>IF(VLOOKUP(A15,'Assess A'!A:AH,34,FALSE)=8,0,1)</f>
        <v>1</v>
      </c>
      <c r="Z15" s="136">
        <f t="shared" si="3"/>
        <v>0</v>
      </c>
      <c r="AA15" s="140" t="str">
        <f t="shared" si="4"/>
        <v>4</v>
      </c>
      <c r="AF15" s="138">
        <f t="shared" si="5"/>
        <v>0</v>
      </c>
      <c r="AG15" s="138">
        <f t="shared" si="6"/>
        <v>0</v>
      </c>
      <c r="AH15" s="138" t="str">
        <f t="shared" si="7"/>
        <v/>
      </c>
      <c r="AI15" s="139">
        <f t="shared" si="8"/>
        <v>4</v>
      </c>
      <c r="AJ15" s="138"/>
      <c r="AK15" s="139"/>
    </row>
    <row r="16" spans="1:37" s="77" customFormat="1" ht="30" hidden="1" customHeight="1" x14ac:dyDescent="0.35">
      <c r="A16" s="163">
        <v>10</v>
      </c>
      <c r="B16" s="73" t="str">
        <f t="shared" si="0"/>
        <v/>
      </c>
      <c r="C16" s="74">
        <f t="shared" si="1"/>
        <v>3</v>
      </c>
      <c r="D16" s="20"/>
      <c r="E16" s="182" t="str">
        <f t="shared" si="2"/>
        <v/>
      </c>
      <c r="F16" s="183" t="str">
        <f t="shared" si="9"/>
        <v>Has the sharing of intelligence direction to external sources or third parties been reviewed to ensure legal and regulatory compliance?</v>
      </c>
      <c r="G16" s="204"/>
      <c r="H16" s="204"/>
      <c r="I16" s="181"/>
      <c r="J16" s="181"/>
      <c r="K16" s="75"/>
      <c r="L16" s="74"/>
      <c r="M16" s="74"/>
      <c r="N16" s="74"/>
      <c r="O16" s="74"/>
      <c r="P16" s="74"/>
      <c r="Q16" s="74"/>
      <c r="R16" s="74"/>
      <c r="S16" s="74"/>
      <c r="T16" s="74"/>
      <c r="U16" s="74"/>
      <c r="V16" s="89"/>
      <c r="W16" s="89" t="str">
        <f>IF(AND(C16&gt;4,VLOOKUP(A16,'Assess A'!A:AH,34,FALSE)&lt;&gt;8),LEFT(B16,3),"")</f>
        <v/>
      </c>
      <c r="X16" s="89">
        <f>VLOOKUP(A16,Weightings!A:W,23,FALSE)</f>
        <v>0</v>
      </c>
      <c r="Y16" s="89">
        <f>IF(VLOOKUP(A16,'Assess A'!A:AH,34,FALSE)=8,0,1)</f>
        <v>1</v>
      </c>
      <c r="Z16" s="89">
        <f t="shared" si="3"/>
        <v>0</v>
      </c>
      <c r="AA16" s="77" t="str">
        <f t="shared" si="4"/>
        <v>4</v>
      </c>
      <c r="AF16" s="90">
        <f t="shared" si="5"/>
        <v>0</v>
      </c>
      <c r="AG16" s="90">
        <f t="shared" si="6"/>
        <v>0</v>
      </c>
      <c r="AH16" s="90" t="str">
        <f t="shared" si="7"/>
        <v/>
      </c>
      <c r="AI16" s="81">
        <f t="shared" si="8"/>
        <v>4</v>
      </c>
      <c r="AJ16" s="90"/>
      <c r="AK16" s="81"/>
    </row>
    <row r="17" spans="1:37" s="79" customFormat="1" ht="30" hidden="1" customHeight="1" x14ac:dyDescent="0.35">
      <c r="A17" s="65">
        <v>11</v>
      </c>
      <c r="B17" s="66" t="str">
        <f t="shared" si="0"/>
        <v/>
      </c>
      <c r="C17" s="67">
        <f t="shared" si="1"/>
        <v>0</v>
      </c>
      <c r="D17" s="20"/>
      <c r="E17" s="95" t="str">
        <f t="shared" si="2"/>
        <v/>
      </c>
      <c r="F17" s="69" t="str">
        <f t="shared" si="9"/>
        <v>Have all SANDAs (Sources and Agencies which are used in the Intelligence collection plan) been reviewed for legal and regulatory compliance?</v>
      </c>
      <c r="G17" s="204" t="str">
        <f>VLOOKUP($A17,'Assess A'!$A:$O,15,FALSE)</f>
        <v/>
      </c>
      <c r="H17" s="204" t="str">
        <f>VLOOKUP($A17,'Assess A'!$A:$O,15,FALSE)</f>
        <v/>
      </c>
      <c r="I17" s="203" t="e">
        <f>(VLOOKUP(LEFT($B17,3),targets_lookup,5,FALSE))*VLOOKUP($A17,Weightings!$A:$Y,23,FALSE)</f>
        <v>#N/A</v>
      </c>
      <c r="J17" s="203" t="e">
        <f>(VLOOKUP(LEFT($B17,3),targets_lookup,5,FALSE))*VLOOKUP($A17,Weightings!$A:$Y,23,FALSE)</f>
        <v>#N/A</v>
      </c>
      <c r="K17" s="69" t="str">
        <f>IF(VLOOKUP(A17,'Assess A'!A:P,16,FALSE)=0,"",VLOOKUP(A17,'Assess A'!A:P,16,FALSE))</f>
        <v/>
      </c>
      <c r="L17" s="67"/>
      <c r="M17" s="67"/>
      <c r="N17" s="67"/>
      <c r="O17" s="67"/>
      <c r="P17" s="67"/>
      <c r="Q17" s="67"/>
      <c r="R17" s="67"/>
      <c r="S17" s="67"/>
      <c r="T17" s="67"/>
      <c r="U17" s="67"/>
      <c r="V17" s="80"/>
      <c r="W17" s="80" t="str">
        <f>IF(AND(C17&gt;4,VLOOKUP(A17,'Assess A'!A:AH,34,FALSE)&lt;&gt;8),LEFT(B17,3),"")</f>
        <v/>
      </c>
      <c r="X17" s="80">
        <f>VLOOKUP(A17,Weightings!A:W,23,FALSE)</f>
        <v>0</v>
      </c>
      <c r="Y17" s="80">
        <f>IF(VLOOKUP(A17,'Assess A'!A:AH,34,FALSE)=8,0,1)</f>
        <v>1</v>
      </c>
      <c r="Z17" s="80">
        <f t="shared" si="3"/>
        <v>0</v>
      </c>
      <c r="AA17" s="79" t="str">
        <f t="shared" si="4"/>
        <v>4</v>
      </c>
      <c r="AF17" s="90">
        <f t="shared" si="5"/>
        <v>0</v>
      </c>
      <c r="AG17" s="90">
        <f t="shared" si="6"/>
        <v>0</v>
      </c>
      <c r="AH17" s="90" t="str">
        <f t="shared" si="7"/>
        <v/>
      </c>
      <c r="AI17" s="81">
        <f t="shared" si="8"/>
        <v>4</v>
      </c>
      <c r="AJ17" s="90"/>
      <c r="AK17" s="81"/>
    </row>
    <row r="18" spans="1:37" s="79" customFormat="1" ht="30" hidden="1" customHeight="1" x14ac:dyDescent="0.35">
      <c r="A18" s="65">
        <v>12</v>
      </c>
      <c r="B18" s="66" t="str">
        <f t="shared" si="0"/>
        <v/>
      </c>
      <c r="C18" s="67">
        <f t="shared" si="1"/>
        <v>0</v>
      </c>
      <c r="D18" s="20"/>
      <c r="E18" s="95" t="str">
        <f t="shared" si="2"/>
        <v/>
      </c>
      <c r="F18" s="69" t="str">
        <f t="shared" si="9"/>
        <v>Is stored data/information/intelligence regularly reviewed for legal and regulatory compliance? (E.g. GDPR)</v>
      </c>
      <c r="G18" s="204" t="str">
        <f>VLOOKUP($A18,'Assess A'!$A:$O,15,FALSE)</f>
        <v/>
      </c>
      <c r="H18" s="204" t="str">
        <f>VLOOKUP($A18,'Assess A'!$A:$O,15,FALSE)</f>
        <v/>
      </c>
      <c r="I18" s="203" t="e">
        <f>(VLOOKUP(LEFT($B18,3),targets_lookup,5,FALSE))*VLOOKUP($A18,Weightings!$A:$Y,23,FALSE)</f>
        <v>#N/A</v>
      </c>
      <c r="J18" s="203" t="e">
        <f>(VLOOKUP(LEFT($B18,3),targets_lookup,5,FALSE))*VLOOKUP($A18,Weightings!$A:$Y,23,FALSE)</f>
        <v>#N/A</v>
      </c>
      <c r="K18" s="69" t="str">
        <f>IF(VLOOKUP(A18,'Assess A'!A:P,16,FALSE)=0,"",VLOOKUP(A18,'Assess A'!A:P,16,FALSE))</f>
        <v/>
      </c>
      <c r="L18" s="67"/>
      <c r="M18" s="67"/>
      <c r="N18" s="67"/>
      <c r="O18" s="67"/>
      <c r="P18" s="67"/>
      <c r="Q18" s="67"/>
      <c r="R18" s="67"/>
      <c r="S18" s="67"/>
      <c r="T18" s="67"/>
      <c r="U18" s="67"/>
      <c r="V18" s="80"/>
      <c r="W18" s="80" t="str">
        <f>IF(AND(C18&gt;4,VLOOKUP(A18,'Assess A'!A:AH,34,FALSE)&lt;&gt;8),LEFT(B18,3),"")</f>
        <v/>
      </c>
      <c r="X18" s="80">
        <f>VLOOKUP(A18,Weightings!A:W,23,FALSE)</f>
        <v>0</v>
      </c>
      <c r="Y18" s="80">
        <f>IF(VLOOKUP(A18,'Assess A'!A:AH,34,FALSE)=8,0,1)</f>
        <v>1</v>
      </c>
      <c r="Z18" s="80">
        <f t="shared" si="3"/>
        <v>0</v>
      </c>
      <c r="AA18" s="79" t="str">
        <f t="shared" si="4"/>
        <v>4</v>
      </c>
      <c r="AF18" s="90">
        <f t="shared" si="5"/>
        <v>0</v>
      </c>
      <c r="AG18" s="90">
        <f t="shared" si="6"/>
        <v>0</v>
      </c>
      <c r="AH18" s="90" t="str">
        <f t="shared" si="7"/>
        <v/>
      </c>
      <c r="AI18" s="81">
        <f t="shared" si="8"/>
        <v>4</v>
      </c>
      <c r="AJ18" s="90"/>
      <c r="AK18" s="81"/>
    </row>
    <row r="19" spans="1:37" s="79" customFormat="1" ht="206.25" hidden="1" customHeight="1" x14ac:dyDescent="0.35">
      <c r="A19" s="65">
        <v>13</v>
      </c>
      <c r="B19" s="66" t="str">
        <f t="shared" si="0"/>
        <v/>
      </c>
      <c r="C19" s="67">
        <f t="shared" si="1"/>
        <v>3</v>
      </c>
      <c r="D19" s="20"/>
      <c r="E19" s="95" t="str">
        <f t="shared" si="2"/>
        <v/>
      </c>
      <c r="F19" s="162" t="str">
        <f t="shared" si="9"/>
        <v xml:space="preserve">Each task the Cyber Threat Intelligence (CTI) function completes within the Intelligence (INT) cycle should be reviewed in order to attain the level of governance that is required based on the actions it completes (E.g. Sharing Intelligence externally). There are legal and ethical considerations throughout the CTI process that should be considered and where appropriate checked with legal council in the applicable regions. </v>
      </c>
      <c r="G19" s="204"/>
      <c r="H19" s="204"/>
      <c r="I19" s="88"/>
      <c r="J19" s="88"/>
      <c r="K19" s="69"/>
      <c r="L19" s="67"/>
      <c r="M19" s="67"/>
      <c r="N19" s="67"/>
      <c r="O19" s="67"/>
      <c r="P19" s="67"/>
      <c r="Q19" s="67"/>
      <c r="R19" s="67"/>
      <c r="S19" s="67"/>
      <c r="T19" s="67"/>
      <c r="U19" s="67"/>
      <c r="V19" s="80"/>
      <c r="W19" s="80" t="str">
        <f>IF(AND(C19&gt;4,VLOOKUP(A19,'Assess A'!A:AH,34,FALSE)&lt;&gt;8),LEFT(B19,3),"")</f>
        <v/>
      </c>
      <c r="X19" s="80">
        <f>VLOOKUP(A19,Weightings!A:W,23,FALSE)</f>
        <v>0</v>
      </c>
      <c r="Y19" s="80">
        <f>IF(VLOOKUP(A19,'Assess A'!A:AH,34,FALSE)=8,0,1)</f>
        <v>1</v>
      </c>
      <c r="Z19" s="80">
        <f t="shared" si="3"/>
        <v>0</v>
      </c>
      <c r="AA19" s="79" t="str">
        <f t="shared" si="4"/>
        <v>3</v>
      </c>
      <c r="AF19" s="90">
        <f t="shared" si="5"/>
        <v>0</v>
      </c>
      <c r="AG19" s="90">
        <f t="shared" si="6"/>
        <v>0</v>
      </c>
      <c r="AH19" s="90" t="str">
        <f t="shared" si="7"/>
        <v>D</v>
      </c>
      <c r="AI19" s="81">
        <f t="shared" si="8"/>
        <v>3</v>
      </c>
      <c r="AJ19" s="90"/>
      <c r="AK19" s="81"/>
    </row>
    <row r="20" spans="1:37" s="79" customFormat="1" ht="30" customHeight="1" x14ac:dyDescent="0.35">
      <c r="A20" s="65">
        <v>14</v>
      </c>
      <c r="B20" s="66" t="str">
        <f t="shared" si="0"/>
        <v>A.1.01</v>
      </c>
      <c r="C20" s="67">
        <f t="shared" si="1"/>
        <v>5</v>
      </c>
      <c r="D20" s="20"/>
      <c r="E20" s="95" t="str">
        <f t="shared" si="2"/>
        <v>A.1.01</v>
      </c>
      <c r="F20" s="69" t="str">
        <f t="shared" si="9"/>
        <v>Have you established a governance structure to oversee and coordinate the intelligence function?</v>
      </c>
      <c r="G20" s="204" t="str">
        <f>VLOOKUP($A20,'Assess A'!$A:$O,15,FALSE)</f>
        <v/>
      </c>
      <c r="H20" s="204" t="str">
        <f>IFERROR(VLOOKUP(VLOOKUP($A20,'Assess A'!$A:$AH,34,FALSE),detail_maturity_score,3),"")</f>
        <v/>
      </c>
      <c r="I20" s="203">
        <f>(VLOOKUP(LEFT($B20,3),targets_lookup,5,FALSE))*VLOOKUP($A20,Weightings!$A:$Y,23,FALSE)</f>
        <v>4.5</v>
      </c>
      <c r="J20" s="203">
        <f>(VLOOKUP(LEFT($B20,3),targets_lookup,5,FALSE))*IF(VLOOKUP($A20,Weightings!$A:$Y,23,FALSE)=0,0,1)</f>
        <v>4.5</v>
      </c>
      <c r="K20" s="69" t="str">
        <f>IF(VLOOKUP(A20,'Assess A'!A:P,16,FALSE)=0,"",VLOOKUP(A20,'Assess A'!A:P,16,FALSE))</f>
        <v/>
      </c>
      <c r="L20" s="67"/>
      <c r="M20" s="67"/>
      <c r="N20" s="67"/>
      <c r="O20" s="67"/>
      <c r="P20" s="67"/>
      <c r="Q20" s="67"/>
      <c r="R20" s="67"/>
      <c r="S20" s="67"/>
      <c r="T20" s="67"/>
      <c r="U20" s="67"/>
      <c r="V20" s="80"/>
      <c r="W20" s="80" t="str">
        <f>IF(AND(C20&gt;4,VLOOKUP(A20,'Assess A'!A:AH,34,FALSE)&lt;&gt;8),LEFT(B20,3),"")</f>
        <v>A.1</v>
      </c>
      <c r="X20" s="80">
        <f>VLOOKUP(A20,Weightings!A:W,23,FALSE)</f>
        <v>1</v>
      </c>
      <c r="Y20" s="80">
        <f>IF(VLOOKUP(A20,'Assess A'!A:AH,34,FALSE)=8,0,1)</f>
        <v>1</v>
      </c>
      <c r="Z20" s="80">
        <f>Y20*X20*5</f>
        <v>5</v>
      </c>
      <c r="AA20" s="79" t="str">
        <f t="shared" si="4"/>
        <v>3A.1</v>
      </c>
      <c r="AF20" s="90">
        <f t="shared" si="5"/>
        <v>0</v>
      </c>
      <c r="AG20" s="90">
        <f t="shared" si="6"/>
        <v>0</v>
      </c>
      <c r="AH20" s="90" t="str">
        <f t="shared" si="7"/>
        <v>D</v>
      </c>
      <c r="AI20" s="81">
        <f t="shared" si="8"/>
        <v>3</v>
      </c>
      <c r="AJ20" s="90"/>
      <c r="AK20" s="81"/>
    </row>
    <row r="21" spans="1:37" s="79" customFormat="1" ht="30" customHeight="1" x14ac:dyDescent="0.35">
      <c r="A21" s="65">
        <v>15</v>
      </c>
      <c r="B21" s="66" t="str">
        <f t="shared" si="0"/>
        <v>A.1.02</v>
      </c>
      <c r="C21" s="67">
        <f t="shared" si="1"/>
        <v>5</v>
      </c>
      <c r="D21" s="20"/>
      <c r="E21" s="95" t="str">
        <f t="shared" si="2"/>
        <v>A.1.02</v>
      </c>
      <c r="F21" s="69" t="str">
        <f t="shared" si="9"/>
        <v>Has the intelligence function been reviewed for legal and ethical compliance; including but not limited to intelligence source, processing of data (GDPR) and monitoring of employee's activities?</v>
      </c>
      <c r="G21" s="204" t="str">
        <f>VLOOKUP($A21,'Assess A'!$A:$O,15,FALSE)</f>
        <v/>
      </c>
      <c r="H21" s="204" t="str">
        <f>IFERROR(VLOOKUP(VLOOKUP($A21,'Assess A'!$A:$AH,34,FALSE),detail_maturity_score,3),"")</f>
        <v/>
      </c>
      <c r="I21" s="203">
        <f>(VLOOKUP(LEFT($B21,3),targets_lookup,5,FALSE))*VLOOKUP($A21,Weightings!$A:$Y,23,FALSE)</f>
        <v>4.5</v>
      </c>
      <c r="J21" s="203">
        <f>(VLOOKUP(LEFT($B21,3),targets_lookup,5,FALSE))*IF(VLOOKUP($A21,Weightings!$A:$Y,23,FALSE)=0,0,1)</f>
        <v>4.5</v>
      </c>
      <c r="K21" s="69" t="str">
        <f>IF(VLOOKUP(A21,'Assess A'!A:P,16,FALSE)=0,"",VLOOKUP(A21,'Assess A'!A:P,16,FALSE))</f>
        <v/>
      </c>
      <c r="L21" s="67"/>
      <c r="M21" s="67"/>
      <c r="N21" s="67"/>
      <c r="O21" s="67"/>
      <c r="P21" s="67"/>
      <c r="Q21" s="67"/>
      <c r="R21" s="67"/>
      <c r="S21" s="67"/>
      <c r="T21" s="67"/>
      <c r="U21" s="67"/>
      <c r="V21" s="80"/>
      <c r="W21" s="80" t="str">
        <f>IF(AND(C21&gt;4,VLOOKUP(A21,'Assess A'!A:AH,34,FALSE)&lt;&gt;8),LEFT(B21,3),"")</f>
        <v>A.1</v>
      </c>
      <c r="X21" s="80">
        <f>VLOOKUP(A21,Weightings!A:W,23,FALSE)</f>
        <v>1</v>
      </c>
      <c r="Y21" s="80">
        <f>IF(VLOOKUP(A21,'Assess A'!A:AH,34,FALSE)=8,0,1)</f>
        <v>1</v>
      </c>
      <c r="Z21" s="80">
        <f>Y21*X21*5</f>
        <v>5</v>
      </c>
      <c r="AA21" s="79" t="str">
        <f t="shared" si="4"/>
        <v>3A.1</v>
      </c>
      <c r="AF21" s="90">
        <f t="shared" si="5"/>
        <v>0</v>
      </c>
      <c r="AG21" s="90">
        <f t="shared" si="6"/>
        <v>0</v>
      </c>
      <c r="AH21" s="90" t="str">
        <f t="shared" si="7"/>
        <v>D</v>
      </c>
      <c r="AI21" s="81">
        <f t="shared" si="8"/>
        <v>3</v>
      </c>
      <c r="AJ21" s="90"/>
      <c r="AK21" s="81"/>
    </row>
    <row r="22" spans="1:37" s="79" customFormat="1" ht="30" customHeight="1" x14ac:dyDescent="0.35">
      <c r="A22" s="65">
        <v>16</v>
      </c>
      <c r="B22" s="66" t="str">
        <f t="shared" si="0"/>
        <v>A.1.03</v>
      </c>
      <c r="C22" s="67">
        <f t="shared" si="1"/>
        <v>5</v>
      </c>
      <c r="D22" s="20"/>
      <c r="E22" s="95" t="str">
        <f t="shared" si="2"/>
        <v>A.1.03</v>
      </c>
      <c r="F22" s="69" t="str">
        <f t="shared" si="9"/>
        <v xml:space="preserve">Does the CTI function have a ‘supplier selection criteria’ standard and document? </v>
      </c>
      <c r="G22" s="204" t="str">
        <f>VLOOKUP($A22,'Assess A'!$A:$O,15,FALSE)</f>
        <v/>
      </c>
      <c r="H22" s="204" t="str">
        <f>IFERROR(VLOOKUP(VLOOKUP($A22,'Assess A'!$A:$AH,34,FALSE),detail_maturity_score,3),"")</f>
        <v/>
      </c>
      <c r="I22" s="203">
        <f>(VLOOKUP(LEFT($B22,3),targets_lookup,5,FALSE))*VLOOKUP($A22,Weightings!$A:$Y,23,FALSE)</f>
        <v>4.5</v>
      </c>
      <c r="J22" s="203">
        <f>(VLOOKUP(LEFT($B22,3),targets_lookup,5,FALSE))*IF(VLOOKUP($A22,Weightings!$A:$Y,23,FALSE)=0,0,1)</f>
        <v>4.5</v>
      </c>
      <c r="K22" s="69"/>
      <c r="L22" s="67"/>
      <c r="M22" s="67"/>
      <c r="N22" s="67"/>
      <c r="O22" s="67"/>
      <c r="P22" s="67"/>
      <c r="Q22" s="67"/>
      <c r="R22" s="67"/>
      <c r="S22" s="67"/>
      <c r="T22" s="67"/>
      <c r="U22" s="67"/>
      <c r="V22" s="80"/>
      <c r="W22" s="80" t="str">
        <f>IF(AND(C22&gt;4,VLOOKUP(A22,'Assess A'!A:AH,34,FALSE)&lt;&gt;8),LEFT(B22,3),"")</f>
        <v>A.1</v>
      </c>
      <c r="X22" s="80">
        <f>VLOOKUP(A22,Weightings!A:W,23,FALSE)</f>
        <v>1</v>
      </c>
      <c r="Y22" s="80">
        <f>IF(VLOOKUP(A22,'Assess A'!A:AH,34,FALSE)=8,0,1)</f>
        <v>1</v>
      </c>
      <c r="Z22" s="80">
        <f>Y22*X22*5</f>
        <v>5</v>
      </c>
      <c r="AA22" s="79" t="str">
        <f t="shared" si="4"/>
        <v>3A.1</v>
      </c>
      <c r="AF22" s="90">
        <f t="shared" si="5"/>
        <v>0</v>
      </c>
      <c r="AG22" s="90">
        <f t="shared" si="6"/>
        <v>0</v>
      </c>
      <c r="AH22" s="90" t="str">
        <f t="shared" si="7"/>
        <v>D</v>
      </c>
      <c r="AI22" s="81">
        <f t="shared" si="8"/>
        <v>3</v>
      </c>
      <c r="AJ22" s="90"/>
      <c r="AK22" s="81"/>
    </row>
    <row r="23" spans="1:37" s="79" customFormat="1" ht="30" customHeight="1" x14ac:dyDescent="0.35">
      <c r="A23" s="65">
        <v>17</v>
      </c>
      <c r="B23" s="66" t="str">
        <f t="shared" si="0"/>
        <v>A.1.04</v>
      </c>
      <c r="C23" s="67">
        <f t="shared" si="1"/>
        <v>5</v>
      </c>
      <c r="D23" s="20"/>
      <c r="E23" s="95" t="str">
        <f t="shared" si="2"/>
        <v>A.1.04</v>
      </c>
      <c r="F23" s="69" t="str">
        <f t="shared" si="9"/>
        <v>Does the function or the wider security function sign up to an Industry Code of Conduct (For example CREST) and or set of Ethical Standards?</v>
      </c>
      <c r="G23" s="204" t="str">
        <f>VLOOKUP($A23,'Assess A'!$A:$O,15,FALSE)</f>
        <v/>
      </c>
      <c r="H23" s="204" t="str">
        <f>IFERROR(VLOOKUP(VLOOKUP($A23,'Assess A'!$A:$AH,34,FALSE),detail_maturity_score,3),"")</f>
        <v/>
      </c>
      <c r="I23" s="203">
        <f>(VLOOKUP(LEFT($B23,3),targets_lookup,5,FALSE))*VLOOKUP($A23,Weightings!$A:$Y,23,FALSE)</f>
        <v>4.5</v>
      </c>
      <c r="J23" s="203">
        <f>(VLOOKUP(LEFT($B23,3),targets_lookup,5,FALSE))*IF(VLOOKUP($A23,Weightings!$A:$Y,23,FALSE)=0,0,1)</f>
        <v>4.5</v>
      </c>
      <c r="K23" s="69" t="str">
        <f>IF(VLOOKUP(A23,'Assess A'!A:P,16,FALSE)=0,"",VLOOKUP(A23,'Assess A'!A:P,16,FALSE))</f>
        <v/>
      </c>
      <c r="L23" s="67"/>
      <c r="M23" s="67"/>
      <c r="N23" s="67"/>
      <c r="O23" s="67"/>
      <c r="P23" s="67"/>
      <c r="Q23" s="67"/>
      <c r="R23" s="67"/>
      <c r="S23" s="67"/>
      <c r="T23" s="67"/>
      <c r="U23" s="67"/>
      <c r="V23" s="80"/>
      <c r="W23" s="80" t="str">
        <f>IF(AND(C23&gt;4,VLOOKUP(A23,'Assess A'!A:AH,34,FALSE)&lt;&gt;8),LEFT(B23,3),"")</f>
        <v>A.1</v>
      </c>
      <c r="X23" s="80">
        <f>VLOOKUP(A23,Weightings!A:W,23,FALSE)</f>
        <v>1</v>
      </c>
      <c r="Y23" s="80">
        <f>IF(VLOOKUP(A23,'Assess A'!A:AH,34,FALSE)=8,0,1)</f>
        <v>1</v>
      </c>
      <c r="Z23" s="80">
        <f>Y23*X23*5</f>
        <v>5</v>
      </c>
      <c r="AA23" s="79" t="str">
        <f t="shared" si="4"/>
        <v>3A.1</v>
      </c>
      <c r="AF23" s="90">
        <f t="shared" si="5"/>
        <v>0</v>
      </c>
      <c r="AG23" s="90">
        <f t="shared" si="6"/>
        <v>0</v>
      </c>
      <c r="AH23" s="90" t="str">
        <f t="shared" si="7"/>
        <v>D</v>
      </c>
      <c r="AI23" s="81">
        <f t="shared" si="8"/>
        <v>3</v>
      </c>
      <c r="AJ23" s="90"/>
      <c r="AK23" s="81"/>
    </row>
    <row r="24" spans="1:37" s="79" customFormat="1" ht="30" customHeight="1" x14ac:dyDescent="0.35">
      <c r="A24" s="65">
        <v>18</v>
      </c>
      <c r="B24" s="66" t="str">
        <f t="shared" si="0"/>
        <v>A.1.05</v>
      </c>
      <c r="C24" s="67">
        <f t="shared" si="1"/>
        <v>5</v>
      </c>
      <c r="D24" s="20"/>
      <c r="E24" s="95" t="str">
        <f t="shared" si="2"/>
        <v>A.1.05</v>
      </c>
      <c r="F24" s="69" t="str">
        <f t="shared" si="9"/>
        <v>Does the function have an internal employee handbook Covering Governance?</v>
      </c>
      <c r="G24" s="204" t="str">
        <f>VLOOKUP($A24,'Assess A'!$A:$O,15,FALSE)</f>
        <v/>
      </c>
      <c r="H24" s="204" t="str">
        <f>IFERROR(VLOOKUP(VLOOKUP($A24,'Assess A'!$A:$AH,34,FALSE),detail_maturity_score,3),"")</f>
        <v/>
      </c>
      <c r="I24" s="203">
        <f>(VLOOKUP(LEFT($B24,3),targets_lookup,5,FALSE))*VLOOKUP($A24,Weightings!$A:$Y,23,FALSE)</f>
        <v>4.5</v>
      </c>
      <c r="J24" s="203">
        <f>(VLOOKUP(LEFT($B24,3),targets_lookup,5,FALSE))*IF(VLOOKUP($A24,Weightings!$A:$Y,23,FALSE)=0,0,1)</f>
        <v>4.5</v>
      </c>
      <c r="K24" s="69" t="str">
        <f>IF(VLOOKUP(A24,'Assess A'!A:P,16,FALSE)=0,"",VLOOKUP(A24,'Assess A'!A:P,16,FALSE))</f>
        <v/>
      </c>
      <c r="L24" s="67"/>
      <c r="M24" s="67"/>
      <c r="N24" s="67"/>
      <c r="O24" s="67"/>
      <c r="P24" s="67"/>
      <c r="Q24" s="67"/>
      <c r="R24" s="67"/>
      <c r="S24" s="67"/>
      <c r="T24" s="67"/>
      <c r="U24" s="67"/>
      <c r="V24" s="80"/>
      <c r="W24" s="80" t="str">
        <f>IF(AND(C24&gt;4,VLOOKUP(A24,'Assess A'!A:AH,34,FALSE)&lt;&gt;8),LEFT(B24,3),"")</f>
        <v>A.1</v>
      </c>
      <c r="X24" s="80">
        <f>VLOOKUP(A24,Weightings!A:W,23,FALSE)</f>
        <v>1</v>
      </c>
      <c r="Y24" s="80">
        <f>IF(VLOOKUP(A24,'Assess A'!A:AH,34,FALSE)=8,0,1)</f>
        <v>1</v>
      </c>
      <c r="Z24" s="80">
        <f>Y24*X24*5</f>
        <v>5</v>
      </c>
      <c r="AA24" s="79" t="str">
        <f t="shared" si="4"/>
        <v>3A.1</v>
      </c>
      <c r="AF24" s="90">
        <f t="shared" si="5"/>
        <v>0</v>
      </c>
      <c r="AG24" s="90">
        <f t="shared" si="6"/>
        <v>0</v>
      </c>
      <c r="AH24" s="90" t="str">
        <f t="shared" si="7"/>
        <v>D</v>
      </c>
      <c r="AI24" s="81">
        <f t="shared" si="8"/>
        <v>3</v>
      </c>
      <c r="AJ24" s="90"/>
      <c r="AK24" s="81"/>
    </row>
    <row r="25" spans="1:37" s="79" customFormat="1" ht="30" hidden="1" customHeight="1" x14ac:dyDescent="0.35">
      <c r="A25" s="65">
        <v>19</v>
      </c>
      <c r="B25" s="66" t="str">
        <f t="shared" si="0"/>
        <v>A</v>
      </c>
      <c r="C25" s="67">
        <f t="shared" si="1"/>
        <v>1</v>
      </c>
      <c r="D25" s="20"/>
      <c r="E25" s="95" t="str">
        <f t="shared" si="2"/>
        <v>Phase A</v>
      </c>
      <c r="F25" s="72" t="str">
        <f t="shared" si="9"/>
        <v>Has the sharing of intelligence direction to internal resources been reviewed to ensure legal and regulatory compliance?</v>
      </c>
      <c r="G25" s="204" t="str">
        <f>VLOOKUP($A25,'Assess A'!$A:$O,15,FALSE)</f>
        <v/>
      </c>
      <c r="H25" s="204" t="str">
        <f>IFERROR(VLOOKUP(VLOOKUP($A25,'Assess A'!$A:$AH,34,FALSE),detail_maturity_score,3),"")</f>
        <v/>
      </c>
      <c r="I25" s="203">
        <f>(VLOOKUP(LEFT($B25,3),targets_lookup,5,FALSE))*VLOOKUP($A25,Weightings!$A:$Y,23,FALSE)</f>
        <v>0</v>
      </c>
      <c r="J25" s="203">
        <f>(VLOOKUP(LEFT($B25,3),targets_lookup,5,FALSE))*IF(VLOOKUP($A25,Weightings!$A:$Y,23,FALSE)=0,0,1)</f>
        <v>0</v>
      </c>
      <c r="K25" s="69" t="str">
        <f>IF(VLOOKUP(A25,'Assess A'!A:P,16,FALSE)=0,"",VLOOKUP(A25,'Assess A'!A:P,16,FALSE))</f>
        <v/>
      </c>
      <c r="L25" s="67"/>
      <c r="M25" s="67"/>
      <c r="N25" s="67"/>
      <c r="O25" s="67"/>
      <c r="P25" s="67"/>
      <c r="Q25" s="67"/>
      <c r="R25" s="67"/>
      <c r="S25" s="67"/>
      <c r="T25" s="67"/>
      <c r="U25" s="67"/>
      <c r="V25" s="80"/>
      <c r="W25" s="80" t="str">
        <f>IF(AND(C25&gt;4,VLOOKUP(A25,'Assess A'!A:AH,34,FALSE)&lt;&gt;8),LEFT(B25,3),"")</f>
        <v/>
      </c>
      <c r="X25" s="80">
        <f>VLOOKUP(A25,Weightings!A:W,23,FALSE)</f>
        <v>3</v>
      </c>
      <c r="Y25" s="80">
        <f>IF(VLOOKUP(A25,'Assess A'!A:AH,34,FALSE)=8,0,1)</f>
        <v>1</v>
      </c>
      <c r="Z25" s="80">
        <f t="shared" si="3"/>
        <v>12</v>
      </c>
      <c r="AA25" s="79" t="str">
        <f t="shared" si="4"/>
        <v>3</v>
      </c>
      <c r="AF25" s="90">
        <f t="shared" si="5"/>
        <v>0</v>
      </c>
      <c r="AG25" s="90">
        <f t="shared" si="6"/>
        <v>0</v>
      </c>
      <c r="AH25" s="90" t="str">
        <f t="shared" si="7"/>
        <v>D</v>
      </c>
      <c r="AI25" s="81">
        <f t="shared" si="8"/>
        <v>3</v>
      </c>
      <c r="AJ25" s="90"/>
      <c r="AK25" s="81"/>
    </row>
    <row r="26" spans="1:37" s="79" customFormat="1" ht="30" hidden="1" customHeight="1" x14ac:dyDescent="0.35">
      <c r="A26" s="65">
        <v>20</v>
      </c>
      <c r="B26" s="66" t="str">
        <f t="shared" si="0"/>
        <v>A</v>
      </c>
      <c r="C26" s="67">
        <f t="shared" si="1"/>
        <v>1</v>
      </c>
      <c r="D26" s="20"/>
      <c r="E26" s="95" t="str">
        <f t="shared" si="2"/>
        <v>Phase A</v>
      </c>
      <c r="F26" s="72" t="str">
        <f t="shared" si="9"/>
        <v>Has the sharing of intelligence direction to external sources or third parties been reviewed to ensure legal and regulatory compliance?</v>
      </c>
      <c r="G26" s="204" t="str">
        <f>VLOOKUP($A26,'Assess A'!$A:$O,15,FALSE)</f>
        <v/>
      </c>
      <c r="H26" s="204" t="str">
        <f>IFERROR(VLOOKUP(VLOOKUP($A26,'Assess A'!$A:$AH,34,FALSE),detail_maturity_score,3),"")</f>
        <v/>
      </c>
      <c r="I26" s="203">
        <f>(VLOOKUP(LEFT($B26,3),targets_lookup,5,FALSE))*VLOOKUP($A26,Weightings!$A:$Y,23,FALSE)</f>
        <v>0</v>
      </c>
      <c r="J26" s="203">
        <f>(VLOOKUP(LEFT($B26,3),targets_lookup,5,FALSE))*IF(VLOOKUP($A26,Weightings!$A:$Y,23,FALSE)=0,0,1)</f>
        <v>0</v>
      </c>
      <c r="K26" s="69" t="str">
        <f>IF(VLOOKUP(A26,'Assess A'!A:P,16,FALSE)=0,"",VLOOKUP(A26,'Assess A'!A:P,16,FALSE))</f>
        <v/>
      </c>
      <c r="L26" s="67"/>
      <c r="M26" s="67"/>
      <c r="N26" s="67"/>
      <c r="O26" s="67"/>
      <c r="P26" s="67"/>
      <c r="Q26" s="67"/>
      <c r="R26" s="67"/>
      <c r="S26" s="67"/>
      <c r="T26" s="67"/>
      <c r="U26" s="67"/>
      <c r="V26" s="80"/>
      <c r="W26" s="80" t="str">
        <f>IF(AND(C26&gt;4,VLOOKUP(A26,'Assess A'!A:AH,34,FALSE)&lt;&gt;8),LEFT(B26,3),"")</f>
        <v/>
      </c>
      <c r="X26" s="80">
        <f>VLOOKUP(A26,Weightings!A:W,23,FALSE)</f>
        <v>3</v>
      </c>
      <c r="Y26" s="80">
        <f>IF(VLOOKUP(A26,'Assess A'!A:AH,34,FALSE)=8,0,1)</f>
        <v>1</v>
      </c>
      <c r="Z26" s="80">
        <f t="shared" si="3"/>
        <v>12</v>
      </c>
      <c r="AA26" s="79" t="str">
        <f t="shared" si="4"/>
        <v>3</v>
      </c>
      <c r="AF26" s="90">
        <f t="shared" si="5"/>
        <v>0</v>
      </c>
      <c r="AG26" s="90">
        <f t="shared" si="6"/>
        <v>0</v>
      </c>
      <c r="AH26" s="90" t="str">
        <f t="shared" si="7"/>
        <v>D</v>
      </c>
      <c r="AI26" s="81">
        <f t="shared" si="8"/>
        <v>3</v>
      </c>
      <c r="AJ26" s="90"/>
      <c r="AK26" s="81"/>
    </row>
    <row r="27" spans="1:37" s="79" customFormat="1" ht="30" hidden="1" customHeight="1" x14ac:dyDescent="0.35">
      <c r="A27" s="65">
        <v>21</v>
      </c>
      <c r="B27" s="66" t="str">
        <f t="shared" si="0"/>
        <v>A</v>
      </c>
      <c r="C27" s="67">
        <f t="shared" si="1"/>
        <v>1</v>
      </c>
      <c r="D27" s="20"/>
      <c r="E27" s="95" t="str">
        <f t="shared" si="2"/>
        <v>Phase A</v>
      </c>
      <c r="F27" s="72" t="str">
        <f t="shared" si="9"/>
        <v>Have all SANDAs (Sources and Agencies which are used in the Intelligence collection plan) been reviewed for legal and regulatory compliance?</v>
      </c>
      <c r="G27" s="204" t="str">
        <f>VLOOKUP($A27,'Assess A'!$A:$O,15,FALSE)</f>
        <v/>
      </c>
      <c r="H27" s="204" t="str">
        <f>IFERROR(VLOOKUP(VLOOKUP($A27,'Assess A'!$A:$AH,34,FALSE),detail_maturity_score,3),"")</f>
        <v/>
      </c>
      <c r="I27" s="203">
        <f>(VLOOKUP(LEFT($B27,3),targets_lookup,5,FALSE))*VLOOKUP($A27,Weightings!$A:$Y,23,FALSE)</f>
        <v>0</v>
      </c>
      <c r="J27" s="203">
        <f>(VLOOKUP(LEFT($B27,3),targets_lookup,5,FALSE))*IF(VLOOKUP($A27,Weightings!$A:$Y,23,FALSE)=0,0,1)</f>
        <v>0</v>
      </c>
      <c r="K27" s="69" t="str">
        <f>IF(VLOOKUP(A27,'Assess A'!A:P,16,FALSE)=0,"",VLOOKUP(A27,'Assess A'!A:P,16,FALSE))</f>
        <v/>
      </c>
      <c r="L27" s="67"/>
      <c r="M27" s="67"/>
      <c r="N27" s="67"/>
      <c r="O27" s="67"/>
      <c r="P27" s="67"/>
      <c r="Q27" s="67"/>
      <c r="R27" s="67"/>
      <c r="S27" s="67"/>
      <c r="T27" s="67"/>
      <c r="U27" s="67"/>
      <c r="V27" s="80"/>
      <c r="W27" s="80" t="str">
        <f>IF(AND(C27&gt;4,VLOOKUP(A27,'Assess A'!A:AH,34,FALSE)&lt;&gt;8),LEFT(B27,3),"")</f>
        <v/>
      </c>
      <c r="X27" s="80">
        <f>VLOOKUP(A27,Weightings!A:W,23,FALSE)</f>
        <v>3</v>
      </c>
      <c r="Y27" s="80">
        <f>IF(VLOOKUP(A27,'Assess A'!A:AH,34,FALSE)=8,0,1)</f>
        <v>1</v>
      </c>
      <c r="Z27" s="80">
        <f t="shared" si="3"/>
        <v>12</v>
      </c>
      <c r="AA27" s="79" t="str">
        <f t="shared" si="4"/>
        <v>3</v>
      </c>
      <c r="AF27" s="90">
        <f t="shared" si="5"/>
        <v>0</v>
      </c>
      <c r="AG27" s="90">
        <f t="shared" si="6"/>
        <v>0</v>
      </c>
      <c r="AH27" s="90" t="str">
        <f t="shared" si="7"/>
        <v>D</v>
      </c>
      <c r="AI27" s="81">
        <f t="shared" si="8"/>
        <v>3</v>
      </c>
      <c r="AJ27" s="90"/>
      <c r="AK27" s="81"/>
    </row>
    <row r="28" spans="1:37" s="79" customFormat="1" ht="30" hidden="1" customHeight="1" x14ac:dyDescent="0.35">
      <c r="A28" s="65">
        <v>22</v>
      </c>
      <c r="B28" s="66" t="str">
        <f t="shared" si="0"/>
        <v>A</v>
      </c>
      <c r="C28" s="67">
        <f t="shared" si="1"/>
        <v>1</v>
      </c>
      <c r="D28" s="20"/>
      <c r="E28" s="95" t="str">
        <f t="shared" si="2"/>
        <v>Phase A</v>
      </c>
      <c r="F28" s="72" t="str">
        <f t="shared" si="9"/>
        <v>Is stored data/information/intelligence regularly reviewed for legal and regulatory compliance? (E.g. GDPR)</v>
      </c>
      <c r="G28" s="204" t="str">
        <f>VLOOKUP($A28,'Assess A'!$A:$O,15,FALSE)</f>
        <v/>
      </c>
      <c r="H28" s="204" t="str">
        <f>IFERROR(VLOOKUP(VLOOKUP($A28,'Assess A'!$A:$AH,34,FALSE),detail_maturity_score,3),"")</f>
        <v/>
      </c>
      <c r="I28" s="203">
        <f>(VLOOKUP(LEFT($B28,3),targets_lookup,5,FALSE))*VLOOKUP($A28,Weightings!$A:$Y,23,FALSE)</f>
        <v>0</v>
      </c>
      <c r="J28" s="203">
        <f>(VLOOKUP(LEFT($B28,3),targets_lookup,5,FALSE))*IF(VLOOKUP($A28,Weightings!$A:$Y,23,FALSE)=0,0,1)</f>
        <v>0</v>
      </c>
      <c r="K28" s="69" t="str">
        <f>IF(VLOOKUP(A28,'Assess A'!A:P,16,FALSE)=0,"",VLOOKUP(A28,'Assess A'!A:P,16,FALSE))</f>
        <v/>
      </c>
      <c r="L28" s="67"/>
      <c r="M28" s="67"/>
      <c r="N28" s="67"/>
      <c r="O28" s="67"/>
      <c r="P28" s="67"/>
      <c r="Q28" s="67"/>
      <c r="R28" s="67"/>
      <c r="S28" s="67"/>
      <c r="T28" s="67"/>
      <c r="U28" s="67"/>
      <c r="V28" s="80"/>
      <c r="W28" s="80" t="str">
        <f>IF(AND(C28&gt;4,VLOOKUP(A28,'Assess A'!A:AH,34,FALSE)&lt;&gt;8),LEFT(B28,3),"")</f>
        <v/>
      </c>
      <c r="X28" s="80">
        <f>VLOOKUP(A28,Weightings!A:W,23,FALSE)</f>
        <v>3</v>
      </c>
      <c r="Y28" s="80">
        <f>IF(VLOOKUP(A28,'Assess A'!A:AH,34,FALSE)=8,0,1)</f>
        <v>1</v>
      </c>
      <c r="Z28" s="80">
        <f t="shared" si="3"/>
        <v>12</v>
      </c>
      <c r="AA28" s="79" t="str">
        <f t="shared" si="4"/>
        <v>3</v>
      </c>
      <c r="AF28" s="90">
        <f t="shared" si="5"/>
        <v>0</v>
      </c>
      <c r="AG28" s="90">
        <f t="shared" si="6"/>
        <v>0</v>
      </c>
      <c r="AH28" s="90" t="str">
        <f t="shared" si="7"/>
        <v>D</v>
      </c>
      <c r="AI28" s="81">
        <f t="shared" si="8"/>
        <v>3</v>
      </c>
      <c r="AJ28" s="90"/>
      <c r="AK28" s="81"/>
    </row>
    <row r="29" spans="1:37" s="79" customFormat="1" ht="30" hidden="1" customHeight="1" x14ac:dyDescent="0.35">
      <c r="A29" s="65">
        <v>23</v>
      </c>
      <c r="B29" s="66" t="str">
        <f t="shared" si="0"/>
        <v>A</v>
      </c>
      <c r="C29" s="67">
        <f t="shared" si="1"/>
        <v>1</v>
      </c>
      <c r="D29" s="20"/>
      <c r="E29" s="95" t="str">
        <f t="shared" si="2"/>
        <v>Phase A</v>
      </c>
      <c r="F29" s="72" t="str">
        <f t="shared" si="9"/>
        <v>Has the sharing of reporting externally be reviewed against legal and regulatory constraints?</v>
      </c>
      <c r="G29" s="204" t="str">
        <f>VLOOKUP($A29,'Assess A'!$A:$O,15,FALSE)</f>
        <v/>
      </c>
      <c r="H29" s="204" t="str">
        <f>IFERROR(VLOOKUP(VLOOKUP($A29,'Assess A'!$A:$AH,34,FALSE),detail_maturity_score,3),"")</f>
        <v/>
      </c>
      <c r="I29" s="203">
        <f>(VLOOKUP(LEFT($B29,3),targets_lookup,5,FALSE))*VLOOKUP($A29,Weightings!$A:$Y,23,FALSE)</f>
        <v>0</v>
      </c>
      <c r="J29" s="203">
        <f>(VLOOKUP(LEFT($B29,3),targets_lookup,5,FALSE))*IF(VLOOKUP($A29,Weightings!$A:$Y,23,FALSE)=0,0,1)</f>
        <v>0</v>
      </c>
      <c r="K29" s="69" t="str">
        <f>IF(VLOOKUP(A29,'Assess A'!A:P,16,FALSE)=0,"",VLOOKUP(A29,'Assess A'!A:P,16,FALSE))</f>
        <v/>
      </c>
      <c r="L29" s="67"/>
      <c r="M29" s="67"/>
      <c r="N29" s="67"/>
      <c r="O29" s="67"/>
      <c r="P29" s="67"/>
      <c r="Q29" s="67"/>
      <c r="R29" s="67"/>
      <c r="S29" s="67"/>
      <c r="T29" s="67"/>
      <c r="U29" s="67"/>
      <c r="V29" s="80"/>
      <c r="W29" s="80" t="str">
        <f>IF(AND(C29&gt;4,VLOOKUP(A29,'Assess A'!A:AH,34,FALSE)&lt;&gt;8),LEFT(B29,3),"")</f>
        <v/>
      </c>
      <c r="X29" s="80">
        <f>VLOOKUP(A29,Weightings!A:W,23,FALSE)</f>
        <v>3</v>
      </c>
      <c r="Y29" s="80">
        <f>IF(VLOOKUP(A29,'Assess A'!A:AH,34,FALSE)=8,0,1)</f>
        <v>1</v>
      </c>
      <c r="Z29" s="80">
        <f t="shared" si="3"/>
        <v>12</v>
      </c>
      <c r="AA29" s="79" t="str">
        <f t="shared" si="4"/>
        <v>3</v>
      </c>
      <c r="AF29" s="90">
        <f t="shared" si="5"/>
        <v>0</v>
      </c>
      <c r="AG29" s="90">
        <f t="shared" si="6"/>
        <v>0</v>
      </c>
      <c r="AH29" s="90" t="str">
        <f t="shared" si="7"/>
        <v>D</v>
      </c>
      <c r="AI29" s="81">
        <f t="shared" si="8"/>
        <v>3</v>
      </c>
      <c r="AJ29" s="90"/>
      <c r="AK29" s="81"/>
    </row>
    <row r="30" spans="1:37" s="79" customFormat="1" ht="30" hidden="1" customHeight="1" x14ac:dyDescent="0.35">
      <c r="A30" s="65">
        <v>24</v>
      </c>
      <c r="B30" s="66" t="str">
        <f t="shared" si="0"/>
        <v>A</v>
      </c>
      <c r="C30" s="67">
        <f t="shared" si="1"/>
        <v>1</v>
      </c>
      <c r="D30" s="20"/>
      <c r="E30" s="95" t="str">
        <f t="shared" si="2"/>
        <v>Phase A</v>
      </c>
      <c r="F30" s="72" t="str">
        <f t="shared" si="9"/>
        <v>Are legal and regulatory constraints documented and reviewed?</v>
      </c>
      <c r="G30" s="204" t="str">
        <f>VLOOKUP($A30,'Assess A'!$A:$O,15,FALSE)</f>
        <v/>
      </c>
      <c r="H30" s="204" t="str">
        <f>IFERROR(VLOOKUP(VLOOKUP($A30,'Assess A'!$A:$AH,34,FALSE),detail_maturity_score,3),"")</f>
        <v/>
      </c>
      <c r="I30" s="203">
        <f>(VLOOKUP(LEFT($B30,3),targets_lookup,5,FALSE))*VLOOKUP($A30,Weightings!$A:$Y,23,FALSE)</f>
        <v>0</v>
      </c>
      <c r="J30" s="203">
        <f>(VLOOKUP(LEFT($B30,3),targets_lookup,5,FALSE))*IF(VLOOKUP($A30,Weightings!$A:$Y,23,FALSE)=0,0,1)</f>
        <v>0</v>
      </c>
      <c r="K30" s="69" t="str">
        <f>IF(VLOOKUP(A30,'Assess A'!A:P,16,FALSE)=0,"",VLOOKUP(A30,'Assess A'!A:P,16,FALSE))</f>
        <v/>
      </c>
      <c r="L30" s="67"/>
      <c r="M30" s="67"/>
      <c r="N30" s="67"/>
      <c r="O30" s="67"/>
      <c r="P30" s="67"/>
      <c r="Q30" s="67"/>
      <c r="R30" s="67"/>
      <c r="S30" s="67"/>
      <c r="T30" s="67"/>
      <c r="U30" s="67"/>
      <c r="V30" s="80"/>
      <c r="W30" s="80" t="str">
        <f>IF(AND(C30&gt;4,VLOOKUP(A30,'Assess A'!A:AH,34,FALSE)&lt;&gt;8),LEFT(B30,3),"")</f>
        <v/>
      </c>
      <c r="X30" s="80">
        <f>VLOOKUP(A30,Weightings!A:W,23,FALSE)</f>
        <v>3</v>
      </c>
      <c r="Y30" s="80">
        <f>IF(VLOOKUP(A30,'Assess A'!A:AH,34,FALSE)=8,0,1)</f>
        <v>1</v>
      </c>
      <c r="Z30" s="80">
        <f t="shared" si="3"/>
        <v>12</v>
      </c>
      <c r="AA30" s="79" t="str">
        <f t="shared" si="4"/>
        <v>3</v>
      </c>
      <c r="AF30" s="90">
        <f t="shared" si="5"/>
        <v>0</v>
      </c>
      <c r="AG30" s="90">
        <f t="shared" si="6"/>
        <v>0</v>
      </c>
      <c r="AH30" s="90" t="str">
        <f t="shared" si="7"/>
        <v>D</v>
      </c>
      <c r="AI30" s="81">
        <f t="shared" si="8"/>
        <v>3</v>
      </c>
      <c r="AJ30" s="90"/>
      <c r="AK30" s="81"/>
    </row>
    <row r="31" spans="1:37" s="79" customFormat="1" ht="30" hidden="1" customHeight="1" x14ac:dyDescent="0.35">
      <c r="A31" s="65">
        <v>25</v>
      </c>
      <c r="B31" s="66" t="str">
        <f t="shared" si="0"/>
        <v>A</v>
      </c>
      <c r="C31" s="67">
        <f t="shared" si="1"/>
        <v>1</v>
      </c>
      <c r="D31" s="20"/>
      <c r="E31" s="95" t="str">
        <f t="shared" si="2"/>
        <v>Phase A</v>
      </c>
      <c r="F31" s="72" t="str">
        <f t="shared" si="9"/>
        <v>Has the CTI function been audited for compliance with applicable regulatory and legal standards?</v>
      </c>
      <c r="G31" s="204" t="str">
        <f>VLOOKUP($A31,'Assess A'!$A:$O,15,FALSE)</f>
        <v/>
      </c>
      <c r="H31" s="204" t="str">
        <f>IFERROR(VLOOKUP(VLOOKUP($A31,'Assess A'!$A:$AH,34,FALSE),detail_maturity_score,3),"")</f>
        <v/>
      </c>
      <c r="I31" s="203">
        <f>(VLOOKUP(LEFT($B31,3),targets_lookup,5,FALSE))*VLOOKUP($A31,Weightings!$A:$Y,23,FALSE)</f>
        <v>0</v>
      </c>
      <c r="J31" s="203">
        <f>(VLOOKUP(LEFT($B31,3),targets_lookup,5,FALSE))*IF(VLOOKUP($A31,Weightings!$A:$Y,23,FALSE)=0,0,1)</f>
        <v>0</v>
      </c>
      <c r="K31" s="69" t="str">
        <f>IF(VLOOKUP(A31,'Assess A'!A:P,16,FALSE)=0,"",VLOOKUP(A31,'Assess A'!A:P,16,FALSE))</f>
        <v/>
      </c>
      <c r="L31" s="67"/>
      <c r="M31" s="67"/>
      <c r="N31" s="67"/>
      <c r="O31" s="67"/>
      <c r="P31" s="67"/>
      <c r="Q31" s="67"/>
      <c r="R31" s="67"/>
      <c r="S31" s="67"/>
      <c r="T31" s="67"/>
      <c r="U31" s="67"/>
      <c r="V31" s="80"/>
      <c r="W31" s="80" t="str">
        <f>IF(AND(C31&gt;4,VLOOKUP(A31,'Assess A'!A:AH,34,FALSE)&lt;&gt;8),LEFT(B31,3),"")</f>
        <v/>
      </c>
      <c r="X31" s="80">
        <f>VLOOKUP(A31,Weightings!A:W,23,FALSE)</f>
        <v>3</v>
      </c>
      <c r="Y31" s="80">
        <f>IF(VLOOKUP(A31,'Assess A'!A:AH,34,FALSE)=8,0,1)</f>
        <v>1</v>
      </c>
      <c r="Z31" s="80">
        <f t="shared" si="3"/>
        <v>12</v>
      </c>
      <c r="AA31" s="79" t="str">
        <f t="shared" si="4"/>
        <v>3</v>
      </c>
      <c r="AF31" s="90">
        <f t="shared" si="5"/>
        <v>0</v>
      </c>
      <c r="AG31" s="90">
        <f t="shared" si="6"/>
        <v>0</v>
      </c>
      <c r="AH31" s="90" t="str">
        <f t="shared" si="7"/>
        <v>D</v>
      </c>
      <c r="AI31" s="81">
        <f t="shared" si="8"/>
        <v>3</v>
      </c>
      <c r="AJ31" s="90"/>
      <c r="AK31" s="81"/>
    </row>
    <row r="32" spans="1:37" s="79" customFormat="1" ht="30" hidden="1" customHeight="1" x14ac:dyDescent="0.35">
      <c r="A32" s="65">
        <v>26</v>
      </c>
      <c r="B32" s="66" t="str">
        <f t="shared" si="0"/>
        <v>A</v>
      </c>
      <c r="C32" s="67">
        <f t="shared" si="1"/>
        <v>1</v>
      </c>
      <c r="D32" s="20"/>
      <c r="E32" s="95" t="str">
        <f t="shared" si="2"/>
        <v>Phase A</v>
      </c>
      <c r="F32" s="72" t="str">
        <f t="shared" si="9"/>
        <v>Has the CTI function subject to an external audit or information security management system (ISMS) review?</v>
      </c>
      <c r="G32" s="204">
        <f>VLOOKUP($A32,'Assess A'!$A:$O,15,FALSE)</f>
        <v>0</v>
      </c>
      <c r="H32" s="204">
        <f>IFERROR(VLOOKUP(VLOOKUP($A32,'Assess A'!$A:$AH,34,FALSE),detail_maturity_score,3),"")</f>
        <v>0</v>
      </c>
      <c r="I32" s="203">
        <f>(VLOOKUP(LEFT($B32,3),targets_lookup,5,FALSE))*VLOOKUP($A32,Weightings!$A:$Y,23,FALSE)</f>
        <v>0</v>
      </c>
      <c r="J32" s="203">
        <f>(VLOOKUP(LEFT($B32,3),targets_lookup,5,FALSE))*IF(VLOOKUP($A32,Weightings!$A:$Y,23,FALSE)=0,0,1)</f>
        <v>0</v>
      </c>
      <c r="K32" s="69"/>
      <c r="L32" s="67"/>
      <c r="M32" s="67"/>
      <c r="N32" s="67"/>
      <c r="O32" s="67"/>
      <c r="P32" s="67"/>
      <c r="Q32" s="67"/>
      <c r="R32" s="67"/>
      <c r="S32" s="67"/>
      <c r="T32" s="67"/>
      <c r="U32" s="67"/>
      <c r="V32" s="80"/>
      <c r="W32" s="80" t="str">
        <f>IF(AND(C32&gt;4,VLOOKUP(A32,'Assess A'!A:AH,34,FALSE)&lt;&gt;8),LEFT(B32,3),"")</f>
        <v/>
      </c>
      <c r="X32" s="80">
        <f>VLOOKUP(A32,Weightings!A:W,23,FALSE)</f>
        <v>3</v>
      </c>
      <c r="Y32" s="80">
        <f>IF(VLOOKUP(A32,'Assess A'!A:AH,34,FALSE)=8,0,1)</f>
        <v>1</v>
      </c>
      <c r="Z32" s="80">
        <f t="shared" si="3"/>
        <v>12</v>
      </c>
      <c r="AA32" s="79" t="str">
        <f t="shared" si="4"/>
        <v>3</v>
      </c>
      <c r="AF32" s="90">
        <f t="shared" si="5"/>
        <v>0</v>
      </c>
      <c r="AG32" s="90">
        <f t="shared" si="6"/>
        <v>0</v>
      </c>
      <c r="AH32" s="90" t="str">
        <f t="shared" si="7"/>
        <v>D</v>
      </c>
      <c r="AI32" s="81">
        <f t="shared" si="8"/>
        <v>3</v>
      </c>
      <c r="AJ32" s="90"/>
      <c r="AK32" s="81"/>
    </row>
    <row r="33" spans="1:37" s="79" customFormat="1" ht="30" hidden="1" customHeight="1" x14ac:dyDescent="0.35">
      <c r="A33" s="65">
        <v>27</v>
      </c>
      <c r="B33" s="66" t="str">
        <f t="shared" si="0"/>
        <v>A</v>
      </c>
      <c r="C33" s="67">
        <f t="shared" si="1"/>
        <v>1</v>
      </c>
      <c r="D33" s="20"/>
      <c r="E33" s="95" t="str">
        <f t="shared" si="2"/>
        <v>Phase A</v>
      </c>
      <c r="F33" s="72" t="str">
        <f t="shared" si="9"/>
        <v>Has the CTI function been subject to 2nd or 3rd line audits?</v>
      </c>
      <c r="G33" s="204" t="str">
        <f>VLOOKUP($A33,'Assess A'!$A:$O,15,FALSE)</f>
        <v/>
      </c>
      <c r="H33" s="204" t="str">
        <f>IFERROR(VLOOKUP(VLOOKUP($A33,'Assess A'!$A:$AH,34,FALSE),detail_maturity_score,3),"")</f>
        <v/>
      </c>
      <c r="I33" s="203">
        <f>(VLOOKUP(LEFT($B33,3),targets_lookup,5,FALSE))*VLOOKUP($A33,Weightings!$A:$Y,23,FALSE)</f>
        <v>0</v>
      </c>
      <c r="J33" s="203">
        <f>(VLOOKUP(LEFT($B33,3),targets_lookup,5,FALSE))*IF(VLOOKUP($A33,Weightings!$A:$Y,23,FALSE)=0,0,1)</f>
        <v>0</v>
      </c>
      <c r="K33" s="69" t="str">
        <f>IF(VLOOKUP(A33,'Assess A'!A:P,16,FALSE)=0,"",VLOOKUP(A33,'Assess A'!A:P,16,FALSE))</f>
        <v/>
      </c>
      <c r="L33" s="67"/>
      <c r="M33" s="67"/>
      <c r="N33" s="67"/>
      <c r="O33" s="67"/>
      <c r="P33" s="67"/>
      <c r="Q33" s="67"/>
      <c r="R33" s="67"/>
      <c r="S33" s="67"/>
      <c r="T33" s="67"/>
      <c r="U33" s="67"/>
      <c r="V33" s="80"/>
      <c r="W33" s="80" t="str">
        <f>IF(AND(C33&gt;4,VLOOKUP(A33,'Assess A'!A:AH,34,FALSE)&lt;&gt;8),LEFT(B33,3),"")</f>
        <v/>
      </c>
      <c r="X33" s="80">
        <f>VLOOKUP(A33,Weightings!A:W,23,FALSE)</f>
        <v>3</v>
      </c>
      <c r="Y33" s="80">
        <f>IF(VLOOKUP(A33,'Assess A'!A:AH,34,FALSE)=8,0,1)</f>
        <v>1</v>
      </c>
      <c r="Z33" s="80">
        <f t="shared" si="3"/>
        <v>12</v>
      </c>
      <c r="AA33" s="79" t="str">
        <f t="shared" si="4"/>
        <v>3</v>
      </c>
      <c r="AF33" s="90">
        <f t="shared" si="5"/>
        <v>0</v>
      </c>
      <c r="AG33" s="90">
        <f t="shared" si="6"/>
        <v>0</v>
      </c>
      <c r="AH33" s="90" t="str">
        <f t="shared" si="7"/>
        <v>D</v>
      </c>
      <c r="AI33" s="81">
        <f t="shared" si="8"/>
        <v>3</v>
      </c>
      <c r="AJ33" s="90"/>
      <c r="AK33" s="81"/>
    </row>
    <row r="34" spans="1:37" s="79" customFormat="1" ht="30" hidden="1" customHeight="1" x14ac:dyDescent="0.35">
      <c r="A34" s="65">
        <v>28</v>
      </c>
      <c r="B34" s="66" t="str">
        <f t="shared" si="0"/>
        <v>A</v>
      </c>
      <c r="C34" s="67">
        <f t="shared" si="1"/>
        <v>1</v>
      </c>
      <c r="D34" s="20"/>
      <c r="E34" s="95" t="str">
        <f t="shared" si="2"/>
        <v>Phase A</v>
      </c>
      <c r="F34" s="69" t="str">
        <f t="shared" si="9"/>
        <v>Does the function or the wider security function sign up to an Industry Code of Conduct (For example CREST)?</v>
      </c>
      <c r="G34" s="204" t="str">
        <f>VLOOKUP($A34,'Assess A'!$A:$O,15,FALSE)</f>
        <v/>
      </c>
      <c r="H34" s="204" t="str">
        <f>IFERROR(VLOOKUP(VLOOKUP($A34,'Assess A'!$A:$AH,34,FALSE),detail_maturity_score,3),"")</f>
        <v/>
      </c>
      <c r="I34" s="203">
        <f>(VLOOKUP(LEFT($B34,3),targets_lookup,5,FALSE))*VLOOKUP($A34,Weightings!$A:$Y,23,FALSE)</f>
        <v>0</v>
      </c>
      <c r="J34" s="203">
        <f>(VLOOKUP(LEFT($B34,3),targets_lookup,5,FALSE))*IF(VLOOKUP($A34,Weightings!$A:$Y,23,FALSE)=0,0,1)</f>
        <v>0</v>
      </c>
      <c r="K34" s="69" t="str">
        <f>IF(VLOOKUP(A34,'Assess A'!A:P,16,FALSE)=0,"",VLOOKUP(A34,'Assess A'!A:P,16,FALSE))</f>
        <v/>
      </c>
      <c r="L34" s="67"/>
      <c r="M34" s="67"/>
      <c r="N34" s="67"/>
      <c r="O34" s="67"/>
      <c r="P34" s="67"/>
      <c r="Q34" s="67"/>
      <c r="R34" s="67"/>
      <c r="S34" s="67"/>
      <c r="T34" s="67"/>
      <c r="U34" s="67"/>
      <c r="V34" s="80"/>
      <c r="W34" s="80" t="str">
        <f>IF(AND(C34&gt;4,VLOOKUP(A34,'Assess A'!A:AH,34,FALSE)&lt;&gt;8),LEFT(B34,3),"")</f>
        <v/>
      </c>
      <c r="X34" s="80">
        <f>VLOOKUP(A34,Weightings!A:W,23,FALSE)</f>
        <v>3</v>
      </c>
      <c r="Y34" s="80">
        <f>IF(VLOOKUP(A34,'Assess A'!A:AH,34,FALSE)=8,0,1)</f>
        <v>1</v>
      </c>
      <c r="Z34" s="80">
        <f t="shared" si="3"/>
        <v>12</v>
      </c>
      <c r="AA34" s="79" t="str">
        <f t="shared" si="4"/>
        <v>3</v>
      </c>
      <c r="AF34" s="90">
        <f t="shared" si="5"/>
        <v>0</v>
      </c>
      <c r="AG34" s="90">
        <f t="shared" si="6"/>
        <v>0</v>
      </c>
      <c r="AH34" s="90" t="str">
        <f t="shared" si="7"/>
        <v>D</v>
      </c>
      <c r="AI34" s="81">
        <f t="shared" si="8"/>
        <v>3</v>
      </c>
      <c r="AJ34" s="90"/>
      <c r="AK34" s="81"/>
    </row>
    <row r="35" spans="1:37" s="79" customFormat="1" ht="30" hidden="1" customHeight="1" x14ac:dyDescent="0.35">
      <c r="A35" s="65">
        <v>29</v>
      </c>
      <c r="B35" s="66" t="str">
        <f t="shared" si="0"/>
        <v>A</v>
      </c>
      <c r="C35" s="67">
        <f t="shared" si="1"/>
        <v>1</v>
      </c>
      <c r="D35" s="20"/>
      <c r="E35" s="95" t="str">
        <f t="shared" si="2"/>
        <v>Phase A</v>
      </c>
      <c r="F35" s="69" t="str">
        <f t="shared" si="9"/>
        <v>Does the function have or is signed up to a set of ethical standards (For example CREST)?</v>
      </c>
      <c r="G35" s="204" t="str">
        <f>VLOOKUP($A35,'Assess A'!$A:$O,15,FALSE)</f>
        <v/>
      </c>
      <c r="H35" s="204" t="str">
        <f>IFERROR(VLOOKUP(VLOOKUP($A35,'Assess A'!$A:$AH,34,FALSE),detail_maturity_score,3),"")</f>
        <v/>
      </c>
      <c r="I35" s="203">
        <f>(VLOOKUP(LEFT($B35,3),targets_lookup,5,FALSE))*VLOOKUP($A35,Weightings!$A:$Y,23,FALSE)</f>
        <v>0</v>
      </c>
      <c r="J35" s="203">
        <f>(VLOOKUP(LEFT($B35,3),targets_lookup,5,FALSE))*IF(VLOOKUP($A35,Weightings!$A:$Y,23,FALSE)=0,0,1)</f>
        <v>0</v>
      </c>
      <c r="K35" s="69" t="str">
        <f>IF(VLOOKUP(A35,'Assess A'!A:P,16,FALSE)=0,"",VLOOKUP(A35,'Assess A'!A:P,16,FALSE))</f>
        <v/>
      </c>
      <c r="L35" s="67"/>
      <c r="M35" s="67"/>
      <c r="N35" s="67"/>
      <c r="O35" s="67"/>
      <c r="P35" s="67"/>
      <c r="Q35" s="67"/>
      <c r="R35" s="67"/>
      <c r="S35" s="67"/>
      <c r="T35" s="67"/>
      <c r="U35" s="67"/>
      <c r="V35" s="80"/>
      <c r="W35" s="80" t="str">
        <f>IF(AND(C35&gt;4,VLOOKUP(A35,'Assess A'!A:AH,34,FALSE)&lt;&gt;8),LEFT(B35,3),"")</f>
        <v/>
      </c>
      <c r="X35" s="80">
        <f>VLOOKUP(A35,Weightings!A:W,23,FALSE)</f>
        <v>3</v>
      </c>
      <c r="Y35" s="80">
        <f>IF(VLOOKUP(A35,'Assess A'!A:AH,34,FALSE)=8,0,1)</f>
        <v>1</v>
      </c>
      <c r="Z35" s="80">
        <f t="shared" si="3"/>
        <v>12</v>
      </c>
      <c r="AA35" s="79" t="str">
        <f t="shared" si="4"/>
        <v>3</v>
      </c>
      <c r="AF35" s="90">
        <f t="shared" si="5"/>
        <v>0</v>
      </c>
      <c r="AG35" s="90">
        <f t="shared" si="6"/>
        <v>0</v>
      </c>
      <c r="AH35" s="90" t="str">
        <f t="shared" si="7"/>
        <v>D</v>
      </c>
      <c r="AI35" s="81">
        <f t="shared" si="8"/>
        <v>3</v>
      </c>
      <c r="AJ35" s="90"/>
      <c r="AK35" s="81"/>
    </row>
    <row r="36" spans="1:37" s="79" customFormat="1" ht="30" hidden="1" customHeight="1" x14ac:dyDescent="0.35">
      <c r="A36" s="65">
        <v>30</v>
      </c>
      <c r="B36" s="66" t="str">
        <f t="shared" si="0"/>
        <v>A</v>
      </c>
      <c r="C36" s="67">
        <f t="shared" si="1"/>
        <v>1</v>
      </c>
      <c r="D36" s="20"/>
      <c r="E36" s="95" t="str">
        <f t="shared" si="2"/>
        <v>Phase A</v>
      </c>
      <c r="F36" s="69" t="str">
        <f t="shared" si="9"/>
        <v>Does the function have an internal employee handbook Covering Governance?</v>
      </c>
      <c r="G36" s="204" t="str">
        <f>VLOOKUP($A36,'Assess A'!$A:$O,15,FALSE)</f>
        <v/>
      </c>
      <c r="H36" s="204" t="str">
        <f>IFERROR(VLOOKUP(VLOOKUP($A36,'Assess A'!$A:$AH,34,FALSE),detail_maturity_score,3),"")</f>
        <v/>
      </c>
      <c r="I36" s="203">
        <f>(VLOOKUP(LEFT($B36,3),targets_lookup,5,FALSE))*VLOOKUP($A36,Weightings!$A:$Y,23,FALSE)</f>
        <v>0</v>
      </c>
      <c r="J36" s="203">
        <f>(VLOOKUP(LEFT($B36,3),targets_lookup,5,FALSE))*IF(VLOOKUP($A36,Weightings!$A:$Y,23,FALSE)=0,0,1)</f>
        <v>0</v>
      </c>
      <c r="K36" s="69"/>
      <c r="L36" s="67"/>
      <c r="M36" s="67"/>
      <c r="N36" s="67"/>
      <c r="O36" s="67"/>
      <c r="P36" s="67"/>
      <c r="Q36" s="67"/>
      <c r="R36" s="67"/>
      <c r="S36" s="67"/>
      <c r="T36" s="67"/>
      <c r="U36" s="67"/>
      <c r="V36" s="80"/>
      <c r="W36" s="80" t="str">
        <f>IF(AND(C36&gt;4,VLOOKUP(A36,'Assess A'!A:AH,34,FALSE)&lt;&gt;8),LEFT(B36,3),"")</f>
        <v/>
      </c>
      <c r="X36" s="80">
        <f>VLOOKUP(A36,Weightings!A:W,23,FALSE)</f>
        <v>3</v>
      </c>
      <c r="Y36" s="80">
        <f>IF(VLOOKUP(A36,'Assess A'!A:AH,34,FALSE)=8,0,1)</f>
        <v>1</v>
      </c>
      <c r="Z36" s="80">
        <f t="shared" si="3"/>
        <v>12</v>
      </c>
      <c r="AA36" s="79" t="str">
        <f t="shared" si="4"/>
        <v>3</v>
      </c>
      <c r="AF36" s="90">
        <f t="shared" si="5"/>
        <v>0</v>
      </c>
      <c r="AG36" s="90">
        <f t="shared" si="6"/>
        <v>0</v>
      </c>
      <c r="AH36" s="90" t="str">
        <f t="shared" si="7"/>
        <v>D</v>
      </c>
      <c r="AI36" s="81">
        <f t="shared" si="8"/>
        <v>3</v>
      </c>
      <c r="AJ36" s="90"/>
      <c r="AK36" s="81"/>
    </row>
  </sheetData>
  <sortState xmlns:xlrd2="http://schemas.microsoft.com/office/spreadsheetml/2017/richdata2" ref="A8:AI340">
    <sortCondition ref="A8:A340"/>
  </sortState>
  <mergeCells count="2">
    <mergeCell ref="F2:K3"/>
    <mergeCell ref="F4:K5"/>
  </mergeCells>
  <conditionalFormatting sqref="G15">
    <cfRule type="dataBar" priority="41">
      <dataBar>
        <cfvo type="num" val="0"/>
        <cfvo type="num" val="20"/>
        <color rgb="FF638EC6"/>
      </dataBar>
      <extLst>
        <ext xmlns:x14="http://schemas.microsoft.com/office/spreadsheetml/2009/9/main" uri="{B025F937-C7B1-47D3-B67F-A62EFF666E3E}">
          <x14:id>{96CE60F9-6FDA-439B-BC2D-532398CA1456}</x14:id>
        </ext>
      </extLst>
    </cfRule>
  </conditionalFormatting>
  <conditionalFormatting sqref="I15">
    <cfRule type="dataBar" priority="42">
      <dataBar>
        <cfvo type="num" val="0"/>
        <cfvo type="num" val="20"/>
        <color rgb="FF00B050"/>
      </dataBar>
      <extLst>
        <ext xmlns:x14="http://schemas.microsoft.com/office/spreadsheetml/2009/9/main" uri="{B025F937-C7B1-47D3-B67F-A62EFF666E3E}">
          <x14:id>{1C2BED6C-18AA-463A-91F5-A77F218D392D}</x14:id>
        </ext>
      </extLst>
    </cfRule>
  </conditionalFormatting>
  <conditionalFormatting sqref="G12">
    <cfRule type="dataBar" priority="15">
      <dataBar>
        <cfvo type="num" val="0"/>
        <cfvo type="num" val="20"/>
        <color rgb="FF638EC6"/>
      </dataBar>
      <extLst>
        <ext xmlns:x14="http://schemas.microsoft.com/office/spreadsheetml/2009/9/main" uri="{B025F937-C7B1-47D3-B67F-A62EFF666E3E}">
          <x14:id>{8333E6C5-EE40-41C2-BC4E-B62A62569ECA}</x14:id>
        </ext>
      </extLst>
    </cfRule>
  </conditionalFormatting>
  <conditionalFormatting sqref="I12">
    <cfRule type="dataBar" priority="16">
      <dataBar>
        <cfvo type="num" val="0"/>
        <cfvo type="num" val="20"/>
        <color rgb="FF00B050"/>
      </dataBar>
      <extLst>
        <ext xmlns:x14="http://schemas.microsoft.com/office/spreadsheetml/2009/9/main" uri="{B025F937-C7B1-47D3-B67F-A62EFF666E3E}">
          <x14:id>{A4691104-AB9D-4DBF-BF02-9D655F1F26EF}</x14:id>
        </ext>
      </extLst>
    </cfRule>
  </conditionalFormatting>
  <conditionalFormatting sqref="G16:G36">
    <cfRule type="dataBar" priority="33">
      <dataBar>
        <cfvo type="num" val="0"/>
        <cfvo type="num" val="5"/>
        <color rgb="FF638EC6"/>
      </dataBar>
      <extLst>
        <ext xmlns:x14="http://schemas.microsoft.com/office/spreadsheetml/2009/9/main" uri="{B025F937-C7B1-47D3-B67F-A62EFF666E3E}">
          <x14:id>{71F4D1DF-0099-4741-94C5-BFCEE2840C98}</x14:id>
        </ext>
      </extLst>
    </cfRule>
  </conditionalFormatting>
  <conditionalFormatting sqref="I16:I36">
    <cfRule type="dataBar" priority="34">
      <dataBar>
        <cfvo type="num" val="0"/>
        <cfvo type="num" val="20"/>
        <color rgb="FF00B050"/>
      </dataBar>
      <extLst>
        <ext xmlns:x14="http://schemas.microsoft.com/office/spreadsheetml/2009/9/main" uri="{B025F937-C7B1-47D3-B67F-A62EFF666E3E}">
          <x14:id>{6F5CDCE0-BC0D-4059-8C81-93D6B24B05A5}</x14:id>
        </ext>
      </extLst>
    </cfRule>
  </conditionalFormatting>
  <conditionalFormatting sqref="G13:G14">
    <cfRule type="dataBar" priority="23">
      <dataBar>
        <cfvo type="num" val="0"/>
        <cfvo type="num" val="20"/>
        <color rgb="FF638EC6"/>
      </dataBar>
      <extLst>
        <ext xmlns:x14="http://schemas.microsoft.com/office/spreadsheetml/2009/9/main" uri="{B025F937-C7B1-47D3-B67F-A62EFF666E3E}">
          <x14:id>{B9323702-EC75-4750-B769-97A7919E285D}</x14:id>
        </ext>
      </extLst>
    </cfRule>
  </conditionalFormatting>
  <conditionalFormatting sqref="I13:I14">
    <cfRule type="dataBar" priority="24">
      <dataBar>
        <cfvo type="num" val="0"/>
        <cfvo type="num" val="20"/>
        <color rgb="FF00B050"/>
      </dataBar>
      <extLst>
        <ext xmlns:x14="http://schemas.microsoft.com/office/spreadsheetml/2009/9/main" uri="{B025F937-C7B1-47D3-B67F-A62EFF666E3E}">
          <x14:id>{AC136531-879F-44CF-985C-04767C7B5498}</x14:id>
        </ext>
      </extLst>
    </cfRule>
  </conditionalFormatting>
  <conditionalFormatting sqref="G9">
    <cfRule type="dataBar" priority="21">
      <dataBar>
        <cfvo type="num" val="0"/>
        <cfvo type="num" val="20"/>
        <color rgb="FF638EC6"/>
      </dataBar>
      <extLst>
        <ext xmlns:x14="http://schemas.microsoft.com/office/spreadsheetml/2009/9/main" uri="{B025F937-C7B1-47D3-B67F-A62EFF666E3E}">
          <x14:id>{167D4046-5771-46C7-9342-1CA69482D5D1}</x14:id>
        </ext>
      </extLst>
    </cfRule>
  </conditionalFormatting>
  <conditionalFormatting sqref="I9">
    <cfRule type="dataBar" priority="22">
      <dataBar>
        <cfvo type="num" val="0"/>
        <cfvo type="num" val="20"/>
        <color rgb="FF00B050"/>
      </dataBar>
      <extLst>
        <ext xmlns:x14="http://schemas.microsoft.com/office/spreadsheetml/2009/9/main" uri="{B025F937-C7B1-47D3-B67F-A62EFF666E3E}">
          <x14:id>{596FEE8E-62E4-497B-903A-74DFFF8C64A5}</x14:id>
        </ext>
      </extLst>
    </cfRule>
  </conditionalFormatting>
  <conditionalFormatting sqref="G11">
    <cfRule type="dataBar" priority="19">
      <dataBar>
        <cfvo type="num" val="0"/>
        <cfvo type="num" val="20"/>
        <color rgb="FF638EC6"/>
      </dataBar>
      <extLst>
        <ext xmlns:x14="http://schemas.microsoft.com/office/spreadsheetml/2009/9/main" uri="{B025F937-C7B1-47D3-B67F-A62EFF666E3E}">
          <x14:id>{3687A9DD-2321-4F19-9209-138F4791B209}</x14:id>
        </ext>
      </extLst>
    </cfRule>
  </conditionalFormatting>
  <conditionalFormatting sqref="I11">
    <cfRule type="dataBar" priority="20">
      <dataBar>
        <cfvo type="num" val="0"/>
        <cfvo type="num" val="20"/>
        <color rgb="FF00B050"/>
      </dataBar>
      <extLst>
        <ext xmlns:x14="http://schemas.microsoft.com/office/spreadsheetml/2009/9/main" uri="{B025F937-C7B1-47D3-B67F-A62EFF666E3E}">
          <x14:id>{CDC79B8F-2B91-440E-87E4-67EFD6436112}</x14:id>
        </ext>
      </extLst>
    </cfRule>
  </conditionalFormatting>
  <conditionalFormatting sqref="G10">
    <cfRule type="dataBar" priority="17">
      <dataBar>
        <cfvo type="num" val="0"/>
        <cfvo type="num" val="20"/>
        <color rgb="FF638EC6"/>
      </dataBar>
      <extLst>
        <ext xmlns:x14="http://schemas.microsoft.com/office/spreadsheetml/2009/9/main" uri="{B025F937-C7B1-47D3-B67F-A62EFF666E3E}">
          <x14:id>{1E1D3A8B-7608-4728-BD3F-B3823DBEE599}</x14:id>
        </ext>
      </extLst>
    </cfRule>
  </conditionalFormatting>
  <conditionalFormatting sqref="I10">
    <cfRule type="dataBar" priority="18">
      <dataBar>
        <cfvo type="num" val="0"/>
        <cfvo type="num" val="20"/>
        <color rgb="FF00B050"/>
      </dataBar>
      <extLst>
        <ext xmlns:x14="http://schemas.microsoft.com/office/spreadsheetml/2009/9/main" uri="{B025F937-C7B1-47D3-B67F-A62EFF666E3E}">
          <x14:id>{5F3A4A25-D932-4309-A359-E82246673807}</x14:id>
        </ext>
      </extLst>
    </cfRule>
  </conditionalFormatting>
  <conditionalFormatting sqref="H15">
    <cfRule type="dataBar" priority="14">
      <dataBar>
        <cfvo type="num" val="0"/>
        <cfvo type="num" val="20"/>
        <color rgb="FF638EC6"/>
      </dataBar>
      <extLst>
        <ext xmlns:x14="http://schemas.microsoft.com/office/spreadsheetml/2009/9/main" uri="{B025F937-C7B1-47D3-B67F-A62EFF666E3E}">
          <x14:id>{B3924C37-A78E-4736-8899-36B4633B7A38}</x14:id>
        </ext>
      </extLst>
    </cfRule>
  </conditionalFormatting>
  <conditionalFormatting sqref="H12">
    <cfRule type="dataBar" priority="8">
      <dataBar>
        <cfvo type="num" val="0"/>
        <cfvo type="num" val="20"/>
        <color rgb="FF638EC6"/>
      </dataBar>
      <extLst>
        <ext xmlns:x14="http://schemas.microsoft.com/office/spreadsheetml/2009/9/main" uri="{B025F937-C7B1-47D3-B67F-A62EFF666E3E}">
          <x14:id>{02C25F93-39FA-44B9-A8F0-AF8498A972BF}</x14:id>
        </ext>
      </extLst>
    </cfRule>
  </conditionalFormatting>
  <conditionalFormatting sqref="H16:H36">
    <cfRule type="dataBar" priority="13">
      <dataBar>
        <cfvo type="num" val="0"/>
        <cfvo type="num" val="4"/>
        <color rgb="FF638EC6"/>
      </dataBar>
      <extLst>
        <ext xmlns:x14="http://schemas.microsoft.com/office/spreadsheetml/2009/9/main" uri="{B025F937-C7B1-47D3-B67F-A62EFF666E3E}">
          <x14:id>{C8D5E003-019D-443A-9F3E-AE4BFAC7E216}</x14:id>
        </ext>
      </extLst>
    </cfRule>
  </conditionalFormatting>
  <conditionalFormatting sqref="H13:H14">
    <cfRule type="dataBar" priority="12">
      <dataBar>
        <cfvo type="num" val="0"/>
        <cfvo type="num" val="20"/>
        <color rgb="FF638EC6"/>
      </dataBar>
      <extLst>
        <ext xmlns:x14="http://schemas.microsoft.com/office/spreadsheetml/2009/9/main" uri="{B025F937-C7B1-47D3-B67F-A62EFF666E3E}">
          <x14:id>{CFEF0F72-8B9D-49E3-8FD3-DF1DC4D3DA10}</x14:id>
        </ext>
      </extLst>
    </cfRule>
  </conditionalFormatting>
  <conditionalFormatting sqref="H9">
    <cfRule type="dataBar" priority="11">
      <dataBar>
        <cfvo type="num" val="0"/>
        <cfvo type="num" val="20"/>
        <color rgb="FF638EC6"/>
      </dataBar>
      <extLst>
        <ext xmlns:x14="http://schemas.microsoft.com/office/spreadsheetml/2009/9/main" uri="{B025F937-C7B1-47D3-B67F-A62EFF666E3E}">
          <x14:id>{0AFFB672-E60D-4DE8-942A-FF5383B57088}</x14:id>
        </ext>
      </extLst>
    </cfRule>
  </conditionalFormatting>
  <conditionalFormatting sqref="H11">
    <cfRule type="dataBar" priority="10">
      <dataBar>
        <cfvo type="num" val="0"/>
        <cfvo type="num" val="20"/>
        <color rgb="FF638EC6"/>
      </dataBar>
      <extLst>
        <ext xmlns:x14="http://schemas.microsoft.com/office/spreadsheetml/2009/9/main" uri="{B025F937-C7B1-47D3-B67F-A62EFF666E3E}">
          <x14:id>{B3DEED45-1E77-4FA3-9005-AA0C560EB801}</x14:id>
        </ext>
      </extLst>
    </cfRule>
  </conditionalFormatting>
  <conditionalFormatting sqref="H10">
    <cfRule type="dataBar" priority="9">
      <dataBar>
        <cfvo type="num" val="0"/>
        <cfvo type="num" val="20"/>
        <color rgb="FF638EC6"/>
      </dataBar>
      <extLst>
        <ext xmlns:x14="http://schemas.microsoft.com/office/spreadsheetml/2009/9/main" uri="{B025F937-C7B1-47D3-B67F-A62EFF666E3E}">
          <x14:id>{00B238D0-7274-4C83-A03B-14F40E9BF967}</x14:id>
        </ext>
      </extLst>
    </cfRule>
  </conditionalFormatting>
  <conditionalFormatting sqref="J20:J36">
    <cfRule type="dataBar" priority="7">
      <dataBar>
        <cfvo type="num" val="0"/>
        <cfvo type="num" val="5"/>
        <color rgb="FF00B050"/>
      </dataBar>
      <extLst>
        <ext xmlns:x14="http://schemas.microsoft.com/office/spreadsheetml/2009/9/main" uri="{B025F937-C7B1-47D3-B67F-A62EFF666E3E}">
          <x14:id>{3980B939-AFA8-4CB4-ADA0-1F751DC0BE63}</x14:id>
        </ext>
      </extLst>
    </cfRule>
  </conditionalFormatting>
  <pageMargins left="0.7" right="0.7" top="0.75" bottom="0.75" header="0.3" footer="0.3"/>
  <pageSetup paperSize="9" scale="73" fitToHeight="0" orientation="landscape" horizontalDpi="4294967293" r:id="rId1"/>
  <drawing r:id="rId2"/>
  <extLst>
    <ext xmlns:x14="http://schemas.microsoft.com/office/spreadsheetml/2009/9/main" uri="{78C0D931-6437-407d-A8EE-F0AAD7539E65}">
      <x14:conditionalFormattings>
        <x14:conditionalFormatting xmlns:xm="http://schemas.microsoft.com/office/excel/2006/main">
          <x14:cfRule type="dataBar" id="{96CE60F9-6FDA-439B-BC2D-532398CA1456}">
            <x14:dataBar minLength="0" maxLength="100" gradient="0">
              <x14:cfvo type="num">
                <xm:f>0</xm:f>
              </x14:cfvo>
              <x14:cfvo type="num">
                <xm:f>20</xm:f>
              </x14:cfvo>
              <x14:negativeFillColor rgb="FFFF0000"/>
              <x14:axisColor rgb="FF000000"/>
            </x14:dataBar>
          </x14:cfRule>
          <xm:sqref>G15</xm:sqref>
        </x14:conditionalFormatting>
        <x14:conditionalFormatting xmlns:xm="http://schemas.microsoft.com/office/excel/2006/main">
          <x14:cfRule type="dataBar" id="{1C2BED6C-18AA-463A-91F5-A77F218D392D}">
            <x14:dataBar minLength="0" maxLength="100" gradient="0">
              <x14:cfvo type="num">
                <xm:f>0</xm:f>
              </x14:cfvo>
              <x14:cfvo type="num">
                <xm:f>20</xm:f>
              </x14:cfvo>
              <x14:negativeFillColor rgb="FFFF0000"/>
              <x14:axisColor rgb="FF000000"/>
            </x14:dataBar>
          </x14:cfRule>
          <xm:sqref>I15</xm:sqref>
        </x14:conditionalFormatting>
        <x14:conditionalFormatting xmlns:xm="http://schemas.microsoft.com/office/excel/2006/main">
          <x14:cfRule type="dataBar" id="{8333E6C5-EE40-41C2-BC4E-B62A62569ECA}">
            <x14:dataBar minLength="0" maxLength="100" gradient="0">
              <x14:cfvo type="num">
                <xm:f>0</xm:f>
              </x14:cfvo>
              <x14:cfvo type="num">
                <xm:f>20</xm:f>
              </x14:cfvo>
              <x14:negativeFillColor rgb="FFFF0000"/>
              <x14:axisColor rgb="FF000000"/>
            </x14:dataBar>
          </x14:cfRule>
          <xm:sqref>G12</xm:sqref>
        </x14:conditionalFormatting>
        <x14:conditionalFormatting xmlns:xm="http://schemas.microsoft.com/office/excel/2006/main">
          <x14:cfRule type="dataBar" id="{A4691104-AB9D-4DBF-BF02-9D655F1F26EF}">
            <x14:dataBar minLength="0" maxLength="100" gradient="0">
              <x14:cfvo type="num">
                <xm:f>0</xm:f>
              </x14:cfvo>
              <x14:cfvo type="num">
                <xm:f>20</xm:f>
              </x14:cfvo>
              <x14:negativeFillColor rgb="FFFF0000"/>
              <x14:axisColor rgb="FF000000"/>
            </x14:dataBar>
          </x14:cfRule>
          <xm:sqref>I12</xm:sqref>
        </x14:conditionalFormatting>
        <x14:conditionalFormatting xmlns:xm="http://schemas.microsoft.com/office/excel/2006/main">
          <x14:cfRule type="dataBar" id="{71F4D1DF-0099-4741-94C5-BFCEE2840C98}">
            <x14:dataBar minLength="0" maxLength="100" gradient="0">
              <x14:cfvo type="num">
                <xm:f>0</xm:f>
              </x14:cfvo>
              <x14:cfvo type="num">
                <xm:f>5</xm:f>
              </x14:cfvo>
              <x14:negativeFillColor rgb="FFFF0000"/>
              <x14:axisColor rgb="FF000000"/>
            </x14:dataBar>
          </x14:cfRule>
          <xm:sqref>G16:G36</xm:sqref>
        </x14:conditionalFormatting>
        <x14:conditionalFormatting xmlns:xm="http://schemas.microsoft.com/office/excel/2006/main">
          <x14:cfRule type="dataBar" id="{6F5CDCE0-BC0D-4059-8C81-93D6B24B05A5}">
            <x14:dataBar minLength="0" maxLength="100" gradient="0">
              <x14:cfvo type="num">
                <xm:f>0</xm:f>
              </x14:cfvo>
              <x14:cfvo type="num">
                <xm:f>20</xm:f>
              </x14:cfvo>
              <x14:negativeFillColor rgb="FFFF0000"/>
              <x14:axisColor rgb="FF000000"/>
            </x14:dataBar>
          </x14:cfRule>
          <xm:sqref>I16:I36</xm:sqref>
        </x14:conditionalFormatting>
        <x14:conditionalFormatting xmlns:xm="http://schemas.microsoft.com/office/excel/2006/main">
          <x14:cfRule type="dataBar" id="{B9323702-EC75-4750-B769-97A7919E285D}">
            <x14:dataBar minLength="0" maxLength="100" gradient="0">
              <x14:cfvo type="num">
                <xm:f>0</xm:f>
              </x14:cfvo>
              <x14:cfvo type="num">
                <xm:f>20</xm:f>
              </x14:cfvo>
              <x14:negativeFillColor rgb="FFFF0000"/>
              <x14:axisColor rgb="FF000000"/>
            </x14:dataBar>
          </x14:cfRule>
          <xm:sqref>G13:G14</xm:sqref>
        </x14:conditionalFormatting>
        <x14:conditionalFormatting xmlns:xm="http://schemas.microsoft.com/office/excel/2006/main">
          <x14:cfRule type="dataBar" id="{AC136531-879F-44CF-985C-04767C7B5498}">
            <x14:dataBar minLength="0" maxLength="100" gradient="0">
              <x14:cfvo type="num">
                <xm:f>0</xm:f>
              </x14:cfvo>
              <x14:cfvo type="num">
                <xm:f>20</xm:f>
              </x14:cfvo>
              <x14:negativeFillColor rgb="FFFF0000"/>
              <x14:axisColor rgb="FF000000"/>
            </x14:dataBar>
          </x14:cfRule>
          <xm:sqref>I13:I14</xm:sqref>
        </x14:conditionalFormatting>
        <x14:conditionalFormatting xmlns:xm="http://schemas.microsoft.com/office/excel/2006/main">
          <x14:cfRule type="dataBar" id="{167D4046-5771-46C7-9342-1CA69482D5D1}">
            <x14:dataBar minLength="0" maxLength="100" gradient="0">
              <x14:cfvo type="num">
                <xm:f>0</xm:f>
              </x14:cfvo>
              <x14:cfvo type="num">
                <xm:f>20</xm:f>
              </x14:cfvo>
              <x14:negativeFillColor rgb="FFFF0000"/>
              <x14:axisColor rgb="FF000000"/>
            </x14:dataBar>
          </x14:cfRule>
          <xm:sqref>G9</xm:sqref>
        </x14:conditionalFormatting>
        <x14:conditionalFormatting xmlns:xm="http://schemas.microsoft.com/office/excel/2006/main">
          <x14:cfRule type="dataBar" id="{596FEE8E-62E4-497B-903A-74DFFF8C64A5}">
            <x14:dataBar minLength="0" maxLength="100" gradient="0">
              <x14:cfvo type="num">
                <xm:f>0</xm:f>
              </x14:cfvo>
              <x14:cfvo type="num">
                <xm:f>20</xm:f>
              </x14:cfvo>
              <x14:negativeFillColor rgb="FFFF0000"/>
              <x14:axisColor rgb="FF000000"/>
            </x14:dataBar>
          </x14:cfRule>
          <xm:sqref>I9</xm:sqref>
        </x14:conditionalFormatting>
        <x14:conditionalFormatting xmlns:xm="http://schemas.microsoft.com/office/excel/2006/main">
          <x14:cfRule type="dataBar" id="{3687A9DD-2321-4F19-9209-138F4791B209}">
            <x14:dataBar minLength="0" maxLength="100" gradient="0">
              <x14:cfvo type="num">
                <xm:f>0</xm:f>
              </x14:cfvo>
              <x14:cfvo type="num">
                <xm:f>20</xm:f>
              </x14:cfvo>
              <x14:negativeFillColor rgb="FFFF0000"/>
              <x14:axisColor rgb="FF000000"/>
            </x14:dataBar>
          </x14:cfRule>
          <xm:sqref>G11</xm:sqref>
        </x14:conditionalFormatting>
        <x14:conditionalFormatting xmlns:xm="http://schemas.microsoft.com/office/excel/2006/main">
          <x14:cfRule type="dataBar" id="{CDC79B8F-2B91-440E-87E4-67EFD6436112}">
            <x14:dataBar minLength="0" maxLength="100" gradient="0">
              <x14:cfvo type="num">
                <xm:f>0</xm:f>
              </x14:cfvo>
              <x14:cfvo type="num">
                <xm:f>20</xm:f>
              </x14:cfvo>
              <x14:negativeFillColor rgb="FFFF0000"/>
              <x14:axisColor rgb="FF000000"/>
            </x14:dataBar>
          </x14:cfRule>
          <xm:sqref>I11</xm:sqref>
        </x14:conditionalFormatting>
        <x14:conditionalFormatting xmlns:xm="http://schemas.microsoft.com/office/excel/2006/main">
          <x14:cfRule type="dataBar" id="{1E1D3A8B-7608-4728-BD3F-B3823DBEE599}">
            <x14:dataBar minLength="0" maxLength="100" gradient="0">
              <x14:cfvo type="num">
                <xm:f>0</xm:f>
              </x14:cfvo>
              <x14:cfvo type="num">
                <xm:f>20</xm:f>
              </x14:cfvo>
              <x14:negativeFillColor rgb="FFFF0000"/>
              <x14:axisColor rgb="FF000000"/>
            </x14:dataBar>
          </x14:cfRule>
          <xm:sqref>G10</xm:sqref>
        </x14:conditionalFormatting>
        <x14:conditionalFormatting xmlns:xm="http://schemas.microsoft.com/office/excel/2006/main">
          <x14:cfRule type="dataBar" id="{5F3A4A25-D932-4309-A359-E82246673807}">
            <x14:dataBar minLength="0" maxLength="100" gradient="0">
              <x14:cfvo type="num">
                <xm:f>0</xm:f>
              </x14:cfvo>
              <x14:cfvo type="num">
                <xm:f>20</xm:f>
              </x14:cfvo>
              <x14:negativeFillColor rgb="FFFF0000"/>
              <x14:axisColor rgb="FF000000"/>
            </x14:dataBar>
          </x14:cfRule>
          <xm:sqref>I10</xm:sqref>
        </x14:conditionalFormatting>
        <x14:conditionalFormatting xmlns:xm="http://schemas.microsoft.com/office/excel/2006/main">
          <x14:cfRule type="dataBar" id="{B3924C37-A78E-4736-8899-36B4633B7A38}">
            <x14:dataBar minLength="0" maxLength="100" gradient="0">
              <x14:cfvo type="num">
                <xm:f>0</xm:f>
              </x14:cfvo>
              <x14:cfvo type="num">
                <xm:f>20</xm:f>
              </x14:cfvo>
              <x14:negativeFillColor rgb="FFFF0000"/>
              <x14:axisColor rgb="FF000000"/>
            </x14:dataBar>
          </x14:cfRule>
          <xm:sqref>H15</xm:sqref>
        </x14:conditionalFormatting>
        <x14:conditionalFormatting xmlns:xm="http://schemas.microsoft.com/office/excel/2006/main">
          <x14:cfRule type="dataBar" id="{02C25F93-39FA-44B9-A8F0-AF8498A972BF}">
            <x14:dataBar minLength="0" maxLength="100" gradient="0">
              <x14:cfvo type="num">
                <xm:f>0</xm:f>
              </x14:cfvo>
              <x14:cfvo type="num">
                <xm:f>20</xm:f>
              </x14:cfvo>
              <x14:negativeFillColor rgb="FFFF0000"/>
              <x14:axisColor rgb="FF000000"/>
            </x14:dataBar>
          </x14:cfRule>
          <xm:sqref>H12</xm:sqref>
        </x14:conditionalFormatting>
        <x14:conditionalFormatting xmlns:xm="http://schemas.microsoft.com/office/excel/2006/main">
          <x14:cfRule type="dataBar" id="{C8D5E003-019D-443A-9F3E-AE4BFAC7E216}">
            <x14:dataBar minLength="0" maxLength="100" gradient="0">
              <x14:cfvo type="num">
                <xm:f>0</xm:f>
              </x14:cfvo>
              <x14:cfvo type="num">
                <xm:f>4</xm:f>
              </x14:cfvo>
              <x14:negativeFillColor rgb="FFFF0000"/>
              <x14:axisColor rgb="FF000000"/>
            </x14:dataBar>
          </x14:cfRule>
          <xm:sqref>H16:H36</xm:sqref>
        </x14:conditionalFormatting>
        <x14:conditionalFormatting xmlns:xm="http://schemas.microsoft.com/office/excel/2006/main">
          <x14:cfRule type="dataBar" id="{CFEF0F72-8B9D-49E3-8FD3-DF1DC4D3DA10}">
            <x14:dataBar minLength="0" maxLength="100" gradient="0">
              <x14:cfvo type="num">
                <xm:f>0</xm:f>
              </x14:cfvo>
              <x14:cfvo type="num">
                <xm:f>20</xm:f>
              </x14:cfvo>
              <x14:negativeFillColor rgb="FFFF0000"/>
              <x14:axisColor rgb="FF000000"/>
            </x14:dataBar>
          </x14:cfRule>
          <xm:sqref>H13:H14</xm:sqref>
        </x14:conditionalFormatting>
        <x14:conditionalFormatting xmlns:xm="http://schemas.microsoft.com/office/excel/2006/main">
          <x14:cfRule type="dataBar" id="{0AFFB672-E60D-4DE8-942A-FF5383B57088}">
            <x14:dataBar minLength="0" maxLength="100" gradient="0">
              <x14:cfvo type="num">
                <xm:f>0</xm:f>
              </x14:cfvo>
              <x14:cfvo type="num">
                <xm:f>20</xm:f>
              </x14:cfvo>
              <x14:negativeFillColor rgb="FFFF0000"/>
              <x14:axisColor rgb="FF000000"/>
            </x14:dataBar>
          </x14:cfRule>
          <xm:sqref>H9</xm:sqref>
        </x14:conditionalFormatting>
        <x14:conditionalFormatting xmlns:xm="http://schemas.microsoft.com/office/excel/2006/main">
          <x14:cfRule type="dataBar" id="{B3DEED45-1E77-4FA3-9005-AA0C560EB801}">
            <x14:dataBar minLength="0" maxLength="100" gradient="0">
              <x14:cfvo type="num">
                <xm:f>0</xm:f>
              </x14:cfvo>
              <x14:cfvo type="num">
                <xm:f>20</xm:f>
              </x14:cfvo>
              <x14:negativeFillColor rgb="FFFF0000"/>
              <x14:axisColor rgb="FF000000"/>
            </x14:dataBar>
          </x14:cfRule>
          <xm:sqref>H11</xm:sqref>
        </x14:conditionalFormatting>
        <x14:conditionalFormatting xmlns:xm="http://schemas.microsoft.com/office/excel/2006/main">
          <x14:cfRule type="dataBar" id="{00B238D0-7274-4C83-A03B-14F40E9BF967}">
            <x14:dataBar minLength="0" maxLength="100" gradient="0">
              <x14:cfvo type="num">
                <xm:f>0</xm:f>
              </x14:cfvo>
              <x14:cfvo type="num">
                <xm:f>20</xm:f>
              </x14:cfvo>
              <x14:negativeFillColor rgb="FFFF0000"/>
              <x14:axisColor rgb="FF000000"/>
            </x14:dataBar>
          </x14:cfRule>
          <xm:sqref>H10</xm:sqref>
        </x14:conditionalFormatting>
        <x14:conditionalFormatting xmlns:xm="http://schemas.microsoft.com/office/excel/2006/main">
          <x14:cfRule type="dataBar" id="{3980B939-AFA8-4CB4-ADA0-1F751DC0BE63}">
            <x14:dataBar minLength="0" maxLength="100" gradient="0">
              <x14:cfvo type="num">
                <xm:f>0</xm:f>
              </x14:cfvo>
              <x14:cfvo type="num">
                <xm:f>5</xm:f>
              </x14:cfvo>
              <x14:negativeFillColor rgb="FFFF0000"/>
              <x14:axisColor rgb="FF000000"/>
            </x14:dataBar>
          </x14:cfRule>
          <xm:sqref>J20:J36</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7">
    <tabColor rgb="FF00B050"/>
    <pageSetUpPr autoPageBreaks="0" fitToPage="1"/>
  </sheetPr>
  <dimension ref="A2:AK178"/>
  <sheetViews>
    <sheetView showGridLines="0" showRowColHeaders="0" topLeftCell="D1" zoomScaleNormal="100" workbookViewId="0">
      <pane ySplit="7" topLeftCell="A8" activePane="bottomLeft" state="frozen"/>
      <selection activeCell="D1" sqref="D1"/>
      <selection pane="bottomLeft" activeCell="L1" sqref="L1:AK1048576"/>
    </sheetView>
  </sheetViews>
  <sheetFormatPr defaultColWidth="9.1796875" defaultRowHeight="14.5" x14ac:dyDescent="0.35"/>
  <cols>
    <col min="1" max="1" width="7" style="179" hidden="1" customWidth="1"/>
    <col min="2" max="2" width="9.453125" style="21" hidden="1" customWidth="1"/>
    <col min="3" max="3" width="5.453125" style="21" hidden="1" customWidth="1"/>
    <col min="4" max="4" width="6.453125" style="21" customWidth="1"/>
    <col min="5" max="5" width="15.54296875" style="21" customWidth="1"/>
    <col min="6" max="6" width="130.54296875" style="21" customWidth="1"/>
    <col min="7" max="7" width="27" style="21" hidden="1" customWidth="1"/>
    <col min="8" max="8" width="27" style="21" customWidth="1"/>
    <col min="9" max="9" width="0.1796875" style="21" customWidth="1"/>
    <col min="10" max="10" width="27" style="21" customWidth="1"/>
    <col min="11" max="11" width="142" style="91" customWidth="1"/>
    <col min="12" max="37" width="9" style="21" hidden="1" customWidth="1"/>
    <col min="38" max="39" width="9" style="21" customWidth="1"/>
    <col min="40" max="16384" width="9.1796875" style="21"/>
  </cols>
  <sheetData>
    <row r="2" spans="1:37" s="53" customFormat="1" ht="15" customHeight="1" x14ac:dyDescent="0.35">
      <c r="A2" s="179"/>
      <c r="B2" s="21"/>
      <c r="C2" s="21"/>
      <c r="D2" s="21"/>
      <c r="E2" s="21"/>
      <c r="F2" s="385" t="str">
        <f>"Results"&amp;IF(LEN(profile_name_of_organisation)=0,""," for "&amp;profile_name_of_organisation)</f>
        <v>Results</v>
      </c>
      <c r="G2" s="385"/>
      <c r="H2" s="385"/>
      <c r="I2" s="385"/>
      <c r="J2" s="385"/>
      <c r="K2" s="385"/>
      <c r="L2" s="117"/>
      <c r="M2" s="117"/>
      <c r="N2" s="117"/>
      <c r="O2" s="117"/>
      <c r="P2" s="117"/>
      <c r="Q2" s="117"/>
      <c r="R2" s="117"/>
      <c r="S2" s="117"/>
      <c r="T2" s="117"/>
      <c r="U2" s="117"/>
      <c r="V2" s="117"/>
      <c r="W2" s="117"/>
      <c r="X2" s="117"/>
      <c r="Y2" s="117"/>
      <c r="Z2" s="117"/>
    </row>
    <row r="3" spans="1:37" s="53" customFormat="1" ht="15" customHeight="1" x14ac:dyDescent="0.35">
      <c r="A3" s="179"/>
      <c r="B3" s="21"/>
      <c r="C3" s="21"/>
      <c r="D3" s="21"/>
      <c r="E3" s="21"/>
      <c r="F3" s="385"/>
      <c r="G3" s="385"/>
      <c r="H3" s="385"/>
      <c r="I3" s="385"/>
      <c r="J3" s="385"/>
      <c r="K3" s="385"/>
      <c r="L3" s="117"/>
      <c r="M3" s="117"/>
      <c r="N3" s="117"/>
      <c r="O3" s="117"/>
      <c r="P3" s="117"/>
      <c r="Q3" s="117"/>
      <c r="R3" s="117"/>
      <c r="S3" s="117"/>
      <c r="T3" s="117"/>
      <c r="U3" s="117"/>
      <c r="V3" s="117"/>
      <c r="W3" s="117"/>
      <c r="X3" s="117"/>
      <c r="Y3" s="117"/>
      <c r="Z3" s="117"/>
      <c r="AK3" s="53">
        <f>VLOOKUP($A19,Weightings!$A:$Y,23,FALSE)</f>
        <v>0</v>
      </c>
    </row>
    <row r="4" spans="1:37" s="53" customFormat="1" ht="15" customHeight="1" x14ac:dyDescent="0.35">
      <c r="A4" s="179"/>
      <c r="B4" s="21"/>
      <c r="C4" s="21"/>
      <c r="D4" s="21"/>
      <c r="E4" s="21"/>
      <c r="F4" s="386" t="str">
        <f>'Assess B'!F2</f>
        <v>Maturity model for Stage B - Program Planning &amp; Requirements</v>
      </c>
      <c r="G4" s="386"/>
      <c r="H4" s="386"/>
      <c r="I4" s="386"/>
      <c r="J4" s="386"/>
      <c r="K4" s="386"/>
      <c r="L4" s="117"/>
      <c r="M4" s="117"/>
      <c r="N4" s="117"/>
      <c r="O4" s="117"/>
      <c r="P4" s="117"/>
      <c r="Q4" s="117"/>
      <c r="R4" s="117"/>
      <c r="S4" s="117"/>
      <c r="T4" s="117"/>
      <c r="U4" s="117"/>
      <c r="V4" s="117"/>
      <c r="W4" s="117"/>
      <c r="X4" s="117"/>
      <c r="Y4" s="117"/>
      <c r="Z4" s="117"/>
    </row>
    <row r="5" spans="1:37" s="53" customFormat="1" ht="15" customHeight="1" x14ac:dyDescent="0.35">
      <c r="A5" s="179"/>
      <c r="B5" s="21"/>
      <c r="C5" s="21"/>
      <c r="D5" s="21"/>
      <c r="E5" s="21"/>
      <c r="F5" s="386"/>
      <c r="G5" s="386"/>
      <c r="H5" s="386"/>
      <c r="I5" s="386"/>
      <c r="J5" s="386"/>
      <c r="K5" s="386"/>
      <c r="L5" s="117"/>
      <c r="M5" s="117"/>
      <c r="N5" s="117"/>
      <c r="O5" s="117"/>
      <c r="P5" s="117"/>
      <c r="Q5" s="117"/>
      <c r="R5" s="117"/>
      <c r="S5" s="117"/>
      <c r="T5" s="117"/>
      <c r="U5" s="117"/>
      <c r="V5" s="117"/>
      <c r="W5" s="117"/>
      <c r="X5" s="117"/>
      <c r="Y5" s="117"/>
      <c r="Z5" s="117"/>
    </row>
    <row r="7" spans="1:37" ht="30" customHeight="1" thickBot="1" x14ac:dyDescent="0.5">
      <c r="A7" s="9" t="s">
        <v>99</v>
      </c>
      <c r="B7" s="63" t="s">
        <v>104</v>
      </c>
      <c r="C7" s="13" t="s">
        <v>103</v>
      </c>
      <c r="F7" s="54"/>
      <c r="G7" s="56" t="s">
        <v>236</v>
      </c>
      <c r="H7" s="56" t="s">
        <v>236</v>
      </c>
      <c r="I7" s="57" t="s">
        <v>219</v>
      </c>
      <c r="J7" s="57" t="s">
        <v>219</v>
      </c>
      <c r="K7" s="92" t="s">
        <v>79</v>
      </c>
      <c r="AF7" s="157" t="s">
        <v>180</v>
      </c>
      <c r="AG7" s="157" t="s">
        <v>181</v>
      </c>
      <c r="AH7" s="157" t="s">
        <v>126</v>
      </c>
      <c r="AI7" s="158" t="s">
        <v>183</v>
      </c>
      <c r="AJ7" s="157"/>
      <c r="AK7" s="158"/>
    </row>
    <row r="8" spans="1:37" s="78" customFormat="1" ht="30" customHeight="1" x14ac:dyDescent="0.35">
      <c r="A8" s="70">
        <v>336</v>
      </c>
      <c r="B8" s="71" t="str">
        <f t="shared" ref="B8:B71" si="0">VLOOKUP(A8,contentrefmockup,2,FALSE)</f>
        <v>B.1</v>
      </c>
      <c r="C8" s="20">
        <f t="shared" ref="C8:C71" si="1">VLOOKUP(A8,contentrefmockup,15,FALSE)</f>
        <v>2</v>
      </c>
      <c r="D8" s="96"/>
      <c r="E8" s="64" t="str">
        <f t="shared" ref="E8:E71" si="2">IF(C8=1,"Phase "&amp;B8,IF(C8=2,"Step "&amp;VLOOKUP(A8,contentrefmockup,4,FALSE),B8))</f>
        <v>Step 1</v>
      </c>
      <c r="F8" s="115" t="str">
        <f t="shared" ref="F8:F36" si="3">VLOOKUP(A8,contentrefmockup,7,FALSE)</f>
        <v>Evaluation of CTI drivers</v>
      </c>
      <c r="G8" s="116" t="str">
        <f>"Maturity level:  "&amp;Q8</f>
        <v>Maturity level:  Level 0</v>
      </c>
      <c r="H8" s="352" t="str">
        <f>"Maturity level:  "&amp;Q8</f>
        <v>Maturity level:  Level 0</v>
      </c>
      <c r="I8" s="353" t="str">
        <f>"Maturity rating: "&amp;TEXT(T8,"0.00")</f>
        <v>Maturity rating: 0.00</v>
      </c>
      <c r="J8" s="353" t="str">
        <f>"Maturity rating: "&amp;TEXT(T8,"0.00")</f>
        <v>Maturity rating: 0.00</v>
      </c>
      <c r="K8" s="122"/>
      <c r="L8" s="117"/>
      <c r="M8" s="117"/>
      <c r="N8" s="117" t="str">
        <f>TEXT(B8,"0.0")</f>
        <v>B.1</v>
      </c>
      <c r="O8" s="116">
        <f>SUMIF(AA:AA,U8&amp;N8,H:H)/(SUMIF(AA:AA,U8&amp;N8,Z:Z))</f>
        <v>0</v>
      </c>
      <c r="P8" s="116" t="str">
        <f>HLOOKUP(O8*100,level_ref,2,TRUE)</f>
        <v>Level 0</v>
      </c>
      <c r="Q8" s="116" t="str">
        <f>IF(ISERROR(P8),"",P8)</f>
        <v>Level 0</v>
      </c>
      <c r="R8" s="116">
        <f>HLOOKUP(O8*100,level_ref,3,TRUE)</f>
        <v>0</v>
      </c>
      <c r="S8" s="116">
        <f>IF(ISERROR(R8),"",R8)</f>
        <v>0</v>
      </c>
      <c r="T8" s="116">
        <f>O8*5</f>
        <v>0</v>
      </c>
      <c r="U8" s="116">
        <f>VLOOKUP(A8,'Assess B'!A:AI,35,FALSE)</f>
        <v>3</v>
      </c>
      <c r="V8" s="116"/>
      <c r="W8" s="116" t="str">
        <f>IF(AND(C8&gt;4,VLOOKUP(A8,'Assess B'!A:AH,34,FALSE)&lt;&gt;8),LEFT(B8,3),"")</f>
        <v/>
      </c>
      <c r="X8" s="116">
        <f>VLOOKUP(A8,Weightings!A:W,23,FALSE)</f>
        <v>0</v>
      </c>
      <c r="Y8" s="116">
        <f>IF(VLOOKUP(A8,'Assess B'!A:AH,34,FALSE)=8,0,1)</f>
        <v>1</v>
      </c>
      <c r="Z8" s="116">
        <f t="shared" ref="Z8:Z71" si="4">Y8*X8*4</f>
        <v>0</v>
      </c>
      <c r="AA8" s="78" t="str">
        <f t="shared" ref="AA8:AA71" si="5">AI8&amp;W8</f>
        <v>3</v>
      </c>
      <c r="AF8" s="90">
        <f t="shared" ref="AF8:AF71" si="6">VLOOKUP($A8,contentrefmockup,26,FALSE)</f>
        <v>0</v>
      </c>
      <c r="AG8" s="90">
        <f t="shared" ref="AG8:AG71" si="7">VLOOKUP($A8,contentrefmockup,27,FALSE)</f>
        <v>0</v>
      </c>
      <c r="AH8" s="90" t="str">
        <f t="shared" ref="AH8:AH71" si="8">VLOOKUP($A8,contentrefmockup,28,FALSE)</f>
        <v>D</v>
      </c>
      <c r="AI8" s="81">
        <f t="shared" ref="AI8:AI71" si="9">IF(AF8="S",1,IF(AG8="I",2,IF(AH8="D",3,4)))</f>
        <v>3</v>
      </c>
      <c r="AJ8" s="90"/>
      <c r="AK8" s="81"/>
    </row>
    <row r="9" spans="1:37" s="79" customFormat="1" ht="30.75" hidden="1" customHeight="1" x14ac:dyDescent="0.35">
      <c r="A9" s="65">
        <v>337</v>
      </c>
      <c r="B9" s="66" t="str">
        <f t="shared" si="0"/>
        <v/>
      </c>
      <c r="C9" s="67">
        <f t="shared" si="1"/>
        <v>3</v>
      </c>
      <c r="D9" s="20"/>
      <c r="E9" s="95" t="str">
        <f t="shared" si="2"/>
        <v/>
      </c>
      <c r="F9" s="260" t="str">
        <f t="shared" si="3"/>
        <v>Though there are obvious drivers for a CTI capability, these should be documented and reviewed. They should not just be focused on supporting the security function (e.g. RFIs from the SOC) but consider the need for supporting wider functions in the business, as well as increasing security maturity, understanding the threat to the wider sector, supply chain and meeting regulatory requirements</v>
      </c>
      <c r="G9" s="203" t="str">
        <f>VLOOKUP($A9,'Assess B'!$A:$O,15,FALSE)</f>
        <v/>
      </c>
      <c r="H9" s="203" t="str">
        <f>VLOOKUP($A9,'Assess B'!$A:$O,15,FALSE)</f>
        <v/>
      </c>
      <c r="I9" s="203" t="e">
        <f>(VLOOKUP(LEFT($B9,3),targets_lookup,5,FALSE))*VLOOKUP($A9,Weightings!$A:$Y,23,FALSE)</f>
        <v>#N/A</v>
      </c>
      <c r="J9" s="203" t="e">
        <f>(VLOOKUP(LEFT($B9,3),targets_lookup,5,FALSE))*VLOOKUP($A9,Weightings!$A:$Y,23,FALSE)</f>
        <v>#N/A</v>
      </c>
      <c r="K9" s="69" t="str">
        <f>IF(VLOOKUP(A9,'Assess B'!A:P,16,FALSE)=0,"",VLOOKUP(A9,'Assess B'!A:P,16,FALSE))</f>
        <v/>
      </c>
      <c r="L9" s="67"/>
      <c r="M9" s="67"/>
      <c r="N9" s="67"/>
      <c r="O9" s="67"/>
      <c r="P9" s="67"/>
      <c r="Q9" s="67"/>
      <c r="R9" s="67"/>
      <c r="S9" s="67"/>
      <c r="T9" s="67"/>
      <c r="U9" s="67"/>
      <c r="V9" s="80"/>
      <c r="W9" s="80" t="str">
        <f>IF(AND(C9&gt;4,VLOOKUP(A9,'Assess B'!A:AH,34,FALSE)&lt;&gt;8),LEFT(B9,3),"")</f>
        <v/>
      </c>
      <c r="X9" s="80">
        <f>VLOOKUP(A9,Weightings!A:W,23,FALSE)</f>
        <v>0</v>
      </c>
      <c r="Y9" s="80">
        <f>IF(VLOOKUP(A9,'Assess B'!A:AH,34,FALSE)=8,0,1)</f>
        <v>1</v>
      </c>
      <c r="Z9" s="80">
        <f t="shared" si="4"/>
        <v>0</v>
      </c>
      <c r="AA9" s="79" t="str">
        <f t="shared" si="5"/>
        <v>3</v>
      </c>
      <c r="AF9" s="90">
        <f t="shared" si="6"/>
        <v>0</v>
      </c>
      <c r="AG9" s="90">
        <f t="shared" si="7"/>
        <v>0</v>
      </c>
      <c r="AH9" s="90" t="str">
        <f t="shared" si="8"/>
        <v>D</v>
      </c>
      <c r="AI9" s="81">
        <f t="shared" si="9"/>
        <v>3</v>
      </c>
      <c r="AJ9" s="90"/>
      <c r="AK9" s="81"/>
    </row>
    <row r="10" spans="1:37" s="79" customFormat="1" ht="30.75" hidden="1" customHeight="1" x14ac:dyDescent="0.35">
      <c r="A10" s="65">
        <v>338</v>
      </c>
      <c r="B10" s="66" t="str">
        <f t="shared" si="0"/>
        <v/>
      </c>
      <c r="C10" s="67">
        <f t="shared" si="1"/>
        <v>3</v>
      </c>
      <c r="D10" s="20"/>
      <c r="E10" s="95" t="str">
        <f t="shared" si="2"/>
        <v/>
      </c>
      <c r="F10" s="260" t="str">
        <f t="shared" si="3"/>
        <v>Have you identified drivers for the creation and operationalising of a CTI function?</v>
      </c>
      <c r="G10" s="88"/>
      <c r="H10" s="88"/>
      <c r="I10" s="88"/>
      <c r="J10" s="88"/>
      <c r="K10" s="69"/>
      <c r="L10" s="67"/>
      <c r="M10" s="67"/>
      <c r="N10" s="67"/>
      <c r="O10" s="67"/>
      <c r="P10" s="67"/>
      <c r="Q10" s="67"/>
      <c r="R10" s="67"/>
      <c r="S10" s="67"/>
      <c r="T10" s="67"/>
      <c r="U10" s="67"/>
      <c r="V10" s="80"/>
      <c r="W10" s="80" t="str">
        <f>IF(AND(C10&gt;4,VLOOKUP(A10,'Assess B'!A:AH,34,FALSE)&lt;&gt;8),LEFT(B10,3),"")</f>
        <v/>
      </c>
      <c r="X10" s="80">
        <f>VLOOKUP(A10,Weightings!A:W,23,FALSE)</f>
        <v>0</v>
      </c>
      <c r="Y10" s="80">
        <f>IF(VLOOKUP(A10,'Assess B'!A:AH,34,FALSE)=8,0,1)</f>
        <v>1</v>
      </c>
      <c r="Z10" s="80">
        <f t="shared" si="4"/>
        <v>0</v>
      </c>
      <c r="AA10" s="79" t="str">
        <f t="shared" si="5"/>
        <v>3</v>
      </c>
      <c r="AF10" s="90">
        <f t="shared" si="6"/>
        <v>0</v>
      </c>
      <c r="AG10" s="90">
        <f t="shared" si="7"/>
        <v>0</v>
      </c>
      <c r="AH10" s="90" t="str">
        <f t="shared" si="8"/>
        <v>D</v>
      </c>
      <c r="AI10" s="81">
        <f t="shared" si="9"/>
        <v>3</v>
      </c>
      <c r="AJ10" s="90"/>
      <c r="AK10" s="81"/>
    </row>
    <row r="11" spans="1:37" s="79" customFormat="1" ht="30.75" hidden="1" customHeight="1" x14ac:dyDescent="0.35">
      <c r="A11" s="65">
        <v>339</v>
      </c>
      <c r="B11" s="66" t="str">
        <f t="shared" si="0"/>
        <v/>
      </c>
      <c r="C11" s="67">
        <f t="shared" si="1"/>
        <v>3</v>
      </c>
      <c r="D11" s="20"/>
      <c r="E11" s="95" t="str">
        <f t="shared" si="2"/>
        <v/>
      </c>
      <c r="F11" s="260" t="str">
        <f t="shared" si="3"/>
        <v xml:space="preserve">Are your drivers for a CTI function based on evaluation of: </v>
      </c>
      <c r="G11" s="203" t="str">
        <f>VLOOKUP($A11,'Assess B'!$A:$O,15,FALSE)</f>
        <v/>
      </c>
      <c r="H11" s="203" t="str">
        <f>VLOOKUP($A11,'Assess B'!$A:$O,15,FALSE)</f>
        <v/>
      </c>
      <c r="I11" s="203" t="e">
        <f>(VLOOKUP(LEFT($B11,3),targets_lookup,5,FALSE))*VLOOKUP($A11,Weightings!$A:$Y,23,FALSE)</f>
        <v>#N/A</v>
      </c>
      <c r="J11" s="203" t="e">
        <f>(VLOOKUP(LEFT($B11,3),targets_lookup,5,FALSE))*VLOOKUP($A11,Weightings!$A:$Y,23,FALSE)</f>
        <v>#N/A</v>
      </c>
      <c r="K11" s="69" t="str">
        <f>IF(VLOOKUP(A11,'Assess B'!A:P,16,FALSE)=0,"",VLOOKUP(A11,'Assess B'!A:P,16,FALSE))</f>
        <v/>
      </c>
      <c r="L11" s="67"/>
      <c r="M11" s="67"/>
      <c r="N11" s="67"/>
      <c r="O11" s="67"/>
      <c r="P11" s="67"/>
      <c r="Q11" s="67"/>
      <c r="R11" s="67"/>
      <c r="S11" s="67"/>
      <c r="T11" s="67"/>
      <c r="U11" s="67"/>
      <c r="V11" s="80"/>
      <c r="W11" s="80" t="str">
        <f>IF(AND(C11&gt;4,VLOOKUP(A11,'Assess B'!A:AH,34,FALSE)&lt;&gt;8),LEFT(B11,3),"")</f>
        <v/>
      </c>
      <c r="X11" s="80">
        <f>VLOOKUP(A11,Weightings!A:W,23,FALSE)</f>
        <v>0</v>
      </c>
      <c r="Y11" s="80">
        <f>IF(VLOOKUP(A11,'Assess B'!A:AH,34,FALSE)=8,0,1)</f>
        <v>1</v>
      </c>
      <c r="Z11" s="80">
        <f t="shared" si="4"/>
        <v>0</v>
      </c>
      <c r="AA11" s="79" t="str">
        <f t="shared" si="5"/>
        <v>3</v>
      </c>
      <c r="AF11" s="90">
        <f t="shared" si="6"/>
        <v>0</v>
      </c>
      <c r="AG11" s="90">
        <f t="shared" si="7"/>
        <v>0</v>
      </c>
      <c r="AH11" s="90" t="str">
        <f t="shared" si="8"/>
        <v>D</v>
      </c>
      <c r="AI11" s="81">
        <f t="shared" si="9"/>
        <v>3</v>
      </c>
      <c r="AJ11" s="90"/>
      <c r="AK11" s="81"/>
    </row>
    <row r="12" spans="1:37" s="79" customFormat="1" ht="30.75" hidden="1" customHeight="1" x14ac:dyDescent="0.35">
      <c r="A12" s="65">
        <v>340</v>
      </c>
      <c r="B12" s="66" t="str">
        <f t="shared" si="0"/>
        <v/>
      </c>
      <c r="C12" s="67">
        <f t="shared" si="1"/>
        <v>3</v>
      </c>
      <c r="D12" s="20"/>
      <c r="E12" s="95" t="str">
        <f t="shared" si="2"/>
        <v/>
      </c>
      <c r="F12" s="260" t="str">
        <f t="shared" si="3"/>
        <v>The likelihood and impact of serious (often cyber related) security attacks on the organisation?</v>
      </c>
      <c r="G12" s="203" t="str">
        <f>VLOOKUP($A12,'Assess B'!$A:$O,15,FALSE)</f>
        <v/>
      </c>
      <c r="H12" s="203" t="str">
        <f>VLOOKUP($A12,'Assess B'!$A:$O,15,FALSE)</f>
        <v/>
      </c>
      <c r="I12" s="203" t="e">
        <f>(VLOOKUP(LEFT($B12,3),targets_lookup,5,FALSE))*VLOOKUP($A12,Weightings!$A:$Y,23,FALSE)</f>
        <v>#N/A</v>
      </c>
      <c r="J12" s="203" t="e">
        <f>(VLOOKUP(LEFT($B12,3),targets_lookup,5,FALSE))*VLOOKUP($A12,Weightings!$A:$Y,23,FALSE)</f>
        <v>#N/A</v>
      </c>
      <c r="K12" s="69" t="str">
        <f>IF(VLOOKUP(A12,'Assess B'!A:P,16,FALSE)=0,"",VLOOKUP(A12,'Assess B'!A:P,16,FALSE))</f>
        <v/>
      </c>
      <c r="L12" s="67"/>
      <c r="M12" s="67"/>
      <c r="N12" s="67"/>
      <c r="O12" s="67"/>
      <c r="P12" s="67"/>
      <c r="Q12" s="67"/>
      <c r="R12" s="67"/>
      <c r="S12" s="67"/>
      <c r="T12" s="67"/>
      <c r="U12" s="67"/>
      <c r="V12" s="80"/>
      <c r="W12" s="80" t="str">
        <f>IF(AND(C12&gt;4,VLOOKUP(A12,'Assess B'!A:AH,34,FALSE)&lt;&gt;8),LEFT(B12,3),"")</f>
        <v/>
      </c>
      <c r="X12" s="80">
        <f>VLOOKUP(A12,Weightings!A:W,23,FALSE)</f>
        <v>0</v>
      </c>
      <c r="Y12" s="80">
        <f>IF(VLOOKUP(A12,'Assess B'!A:AH,34,FALSE)=8,0,1)</f>
        <v>1</v>
      </c>
      <c r="Z12" s="80">
        <f t="shared" si="4"/>
        <v>0</v>
      </c>
      <c r="AA12" s="79" t="str">
        <f t="shared" si="5"/>
        <v>3</v>
      </c>
      <c r="AF12" s="90">
        <f t="shared" si="6"/>
        <v>0</v>
      </c>
      <c r="AG12" s="90">
        <f t="shared" si="7"/>
        <v>0</v>
      </c>
      <c r="AH12" s="90" t="str">
        <f t="shared" si="8"/>
        <v>D</v>
      </c>
      <c r="AI12" s="81">
        <f t="shared" si="9"/>
        <v>3</v>
      </c>
      <c r="AJ12" s="90"/>
      <c r="AK12" s="81"/>
    </row>
    <row r="13" spans="1:37" s="79" customFormat="1" ht="30.75" hidden="1" customHeight="1" x14ac:dyDescent="0.35">
      <c r="A13" s="65">
        <v>341</v>
      </c>
      <c r="B13" s="66" t="str">
        <f t="shared" si="0"/>
        <v/>
      </c>
      <c r="C13" s="67">
        <f t="shared" si="1"/>
        <v>3</v>
      </c>
      <c r="D13" s="20"/>
      <c r="E13" s="95" t="str">
        <f t="shared" si="2"/>
        <v/>
      </c>
      <c r="F13" s="260" t="str">
        <f t="shared" si="3"/>
        <v>The likelihood and impact of serious (often cyber related) security attacks on other similar organisations?</v>
      </c>
      <c r="G13" s="203" t="str">
        <f>VLOOKUP($A13,'Assess B'!$A:$O,15,FALSE)</f>
        <v/>
      </c>
      <c r="H13" s="203" t="str">
        <f>VLOOKUP($A13,'Assess B'!$A:$O,15,FALSE)</f>
        <v/>
      </c>
      <c r="I13" s="203" t="e">
        <f>(VLOOKUP(LEFT($B13,3),targets_lookup,5,FALSE))*VLOOKUP($A13,Weightings!$A:$Y,23,FALSE)</f>
        <v>#N/A</v>
      </c>
      <c r="J13" s="203" t="e">
        <f>(VLOOKUP(LEFT($B13,3),targets_lookup,5,FALSE))*VLOOKUP($A13,Weightings!$A:$Y,23,FALSE)</f>
        <v>#N/A</v>
      </c>
      <c r="K13" s="69" t="str">
        <f>IF(VLOOKUP(A13,'Assess B'!A:P,16,FALSE)=0,"",VLOOKUP(A13,'Assess B'!A:P,16,FALSE))</f>
        <v/>
      </c>
      <c r="L13" s="67"/>
      <c r="M13" s="67"/>
      <c r="N13" s="67"/>
      <c r="O13" s="67"/>
      <c r="P13" s="67"/>
      <c r="Q13" s="67"/>
      <c r="R13" s="67"/>
      <c r="S13" s="67"/>
      <c r="T13" s="67"/>
      <c r="U13" s="67"/>
      <c r="V13" s="80"/>
      <c r="W13" s="80" t="str">
        <f>IF(AND(C13&gt;4,VLOOKUP(A13,'Assess B'!A:AH,34,FALSE)&lt;&gt;8),LEFT(B13,3),"")</f>
        <v/>
      </c>
      <c r="X13" s="80">
        <f>VLOOKUP(A13,Weightings!A:W,23,FALSE)</f>
        <v>0</v>
      </c>
      <c r="Y13" s="80">
        <f>IF(VLOOKUP(A13,'Assess B'!A:AH,34,FALSE)=8,0,1)</f>
        <v>1</v>
      </c>
      <c r="Z13" s="80">
        <f t="shared" si="4"/>
        <v>0</v>
      </c>
      <c r="AA13" s="79" t="str">
        <f t="shared" si="5"/>
        <v>3</v>
      </c>
      <c r="AF13" s="90">
        <f t="shared" si="6"/>
        <v>0</v>
      </c>
      <c r="AG13" s="90">
        <f t="shared" si="7"/>
        <v>0</v>
      </c>
      <c r="AH13" s="90" t="str">
        <f t="shared" si="8"/>
        <v>D</v>
      </c>
      <c r="AI13" s="81">
        <f t="shared" si="9"/>
        <v>3</v>
      </c>
      <c r="AJ13" s="90"/>
      <c r="AK13" s="81"/>
    </row>
    <row r="14" spans="1:37" s="79" customFormat="1" ht="30.75" hidden="1" customHeight="1" x14ac:dyDescent="0.35">
      <c r="A14" s="65">
        <v>342</v>
      </c>
      <c r="B14" s="66" t="str">
        <f t="shared" si="0"/>
        <v/>
      </c>
      <c r="C14" s="67">
        <f t="shared" si="1"/>
        <v>3</v>
      </c>
      <c r="D14" s="20"/>
      <c r="E14" s="95" t="str">
        <f t="shared" si="2"/>
        <v/>
      </c>
      <c r="F14" s="260" t="str">
        <f t="shared" si="3"/>
        <v>The likelihood and impact of serious (often cyber related) security attacks on the supply chain?</v>
      </c>
      <c r="G14" s="203" t="str">
        <f>VLOOKUP($A14,'Assess B'!$A:$O,15,FALSE)</f>
        <v/>
      </c>
      <c r="H14" s="203" t="str">
        <f>VLOOKUP($A14,'Assess B'!$A:$O,15,FALSE)</f>
        <v/>
      </c>
      <c r="I14" s="203" t="e">
        <f>(VLOOKUP(LEFT($B14,3),targets_lookup,5,FALSE))*VLOOKUP($A14,Weightings!$A:$Y,23,FALSE)</f>
        <v>#N/A</v>
      </c>
      <c r="J14" s="203" t="e">
        <f>(VLOOKUP(LEFT($B14,3),targets_lookup,5,FALSE))*VLOOKUP($A14,Weightings!$A:$Y,23,FALSE)</f>
        <v>#N/A</v>
      </c>
      <c r="K14" s="69" t="str">
        <f>IF(VLOOKUP(A14,'Assess B'!A:P,16,FALSE)=0,"",VLOOKUP(A14,'Assess B'!A:P,16,FALSE))</f>
        <v/>
      </c>
      <c r="L14" s="67"/>
      <c r="M14" s="67"/>
      <c r="N14" s="67"/>
      <c r="O14" s="67"/>
      <c r="P14" s="67"/>
      <c r="Q14" s="67"/>
      <c r="R14" s="67"/>
      <c r="S14" s="67"/>
      <c r="T14" s="67"/>
      <c r="U14" s="67"/>
      <c r="V14" s="80"/>
      <c r="W14" s="80" t="str">
        <f>IF(AND(C14&gt;4,VLOOKUP(A14,'Assess B'!A:AH,34,FALSE)&lt;&gt;8),LEFT(B14,3),"")</f>
        <v/>
      </c>
      <c r="X14" s="80">
        <f>VLOOKUP(A14,Weightings!A:W,23,FALSE)</f>
        <v>0</v>
      </c>
      <c r="Y14" s="80">
        <f>IF(VLOOKUP(A14,'Assess B'!A:AH,34,FALSE)=8,0,1)</f>
        <v>1</v>
      </c>
      <c r="Z14" s="80">
        <f t="shared" si="4"/>
        <v>0</v>
      </c>
      <c r="AA14" s="79" t="str">
        <f t="shared" si="5"/>
        <v>3</v>
      </c>
      <c r="AF14" s="90">
        <f t="shared" si="6"/>
        <v>0</v>
      </c>
      <c r="AG14" s="90">
        <f t="shared" si="7"/>
        <v>0</v>
      </c>
      <c r="AH14" s="90" t="str">
        <f t="shared" si="8"/>
        <v>D</v>
      </c>
      <c r="AI14" s="81">
        <f t="shared" si="9"/>
        <v>3</v>
      </c>
      <c r="AJ14" s="90"/>
      <c r="AK14" s="81"/>
    </row>
    <row r="15" spans="1:37" s="79" customFormat="1" ht="30.75" hidden="1" customHeight="1" x14ac:dyDescent="0.35">
      <c r="A15" s="65">
        <v>343</v>
      </c>
      <c r="B15" s="66" t="str">
        <f t="shared" si="0"/>
        <v/>
      </c>
      <c r="C15" s="67">
        <f t="shared" si="1"/>
        <v>3</v>
      </c>
      <c r="D15" s="20"/>
      <c r="E15" s="95" t="str">
        <f t="shared" si="2"/>
        <v/>
      </c>
      <c r="F15" s="260" t="str">
        <f t="shared" si="3"/>
        <v>Changes in the perceived threat?</v>
      </c>
      <c r="G15" s="203" t="str">
        <f>VLOOKUP($A15,'Assess B'!$A:$O,15,FALSE)</f>
        <v/>
      </c>
      <c r="H15" s="203" t="str">
        <f>VLOOKUP($A15,'Assess B'!$A:$O,15,FALSE)</f>
        <v/>
      </c>
      <c r="I15" s="203" t="e">
        <f>(VLOOKUP(LEFT($B15,3),targets_lookup,5,FALSE))*VLOOKUP($A15,Weightings!$A:$Y,23,FALSE)</f>
        <v>#N/A</v>
      </c>
      <c r="J15" s="203" t="e">
        <f>(VLOOKUP(LEFT($B15,3),targets_lookup,5,FALSE))*VLOOKUP($A15,Weightings!$A:$Y,23,FALSE)</f>
        <v>#N/A</v>
      </c>
      <c r="K15" s="69" t="str">
        <f>IF(VLOOKUP(A15,'Assess B'!A:P,16,FALSE)=0,"",VLOOKUP(A15,'Assess B'!A:P,16,FALSE))</f>
        <v/>
      </c>
      <c r="L15" s="67"/>
      <c r="M15" s="67"/>
      <c r="N15" s="67"/>
      <c r="O15" s="67"/>
      <c r="P15" s="67"/>
      <c r="Q15" s="67"/>
      <c r="R15" s="67"/>
      <c r="S15" s="67"/>
      <c r="T15" s="67"/>
      <c r="U15" s="67"/>
      <c r="V15" s="80"/>
      <c r="W15" s="80" t="str">
        <f>IF(AND(C15&gt;4,VLOOKUP(A15,'Assess B'!A:AH,34,FALSE)&lt;&gt;8),LEFT(B15,3),"")</f>
        <v/>
      </c>
      <c r="X15" s="80">
        <f>VLOOKUP(A15,Weightings!A:W,23,FALSE)</f>
        <v>0</v>
      </c>
      <c r="Y15" s="80">
        <f>IF(VLOOKUP(A15,'Assess B'!A:AH,34,FALSE)=8,0,1)</f>
        <v>1</v>
      </c>
      <c r="Z15" s="80">
        <f t="shared" si="4"/>
        <v>0</v>
      </c>
      <c r="AA15" s="79" t="str">
        <f t="shared" si="5"/>
        <v>3</v>
      </c>
      <c r="AF15" s="90">
        <f t="shared" si="6"/>
        <v>0</v>
      </c>
      <c r="AG15" s="90">
        <f t="shared" si="7"/>
        <v>0</v>
      </c>
      <c r="AH15" s="90" t="str">
        <f t="shared" si="8"/>
        <v>D</v>
      </c>
      <c r="AI15" s="81">
        <f t="shared" si="9"/>
        <v>3</v>
      </c>
      <c r="AJ15" s="90"/>
      <c r="AK15" s="81"/>
    </row>
    <row r="16" spans="1:37" s="79" customFormat="1" ht="30.75" hidden="1" customHeight="1" x14ac:dyDescent="0.35">
      <c r="A16" s="65">
        <v>344</v>
      </c>
      <c r="B16" s="66" t="str">
        <f t="shared" si="0"/>
        <v/>
      </c>
      <c r="C16" s="67">
        <f t="shared" si="1"/>
        <v>3</v>
      </c>
      <c r="D16" s="20"/>
      <c r="E16" s="95" t="str">
        <f t="shared" si="2"/>
        <v/>
      </c>
      <c r="F16" s="260" t="str">
        <f t="shared" si="3"/>
        <v xml:space="preserve">Compliance requirements (Inc Cyber or Other Insurance requirements)? </v>
      </c>
      <c r="G16" s="203" t="str">
        <f>VLOOKUP($A16,'Assess B'!$A:$O,15,FALSE)</f>
        <v/>
      </c>
      <c r="H16" s="203" t="str">
        <f>VLOOKUP($A16,'Assess B'!$A:$O,15,FALSE)</f>
        <v/>
      </c>
      <c r="I16" s="203" t="e">
        <f>(VLOOKUP(LEFT($B16,3),targets_lookup,5,FALSE))*VLOOKUP($A16,Weightings!$A:$Y,23,FALSE)</f>
        <v>#N/A</v>
      </c>
      <c r="J16" s="203" t="e">
        <f>(VLOOKUP(LEFT($B16,3),targets_lookup,5,FALSE))*VLOOKUP($A16,Weightings!$A:$Y,23,FALSE)</f>
        <v>#N/A</v>
      </c>
      <c r="K16" s="69" t="str">
        <f>IF(VLOOKUP(A16,'Assess B'!A:P,16,FALSE)=0,"",VLOOKUP(A16,'Assess B'!A:P,16,FALSE))</f>
        <v/>
      </c>
      <c r="L16" s="67"/>
      <c r="M16" s="67"/>
      <c r="N16" s="67"/>
      <c r="O16" s="67"/>
      <c r="P16" s="67"/>
      <c r="Q16" s="67"/>
      <c r="R16" s="67"/>
      <c r="S16" s="67"/>
      <c r="T16" s="67"/>
      <c r="U16" s="67"/>
      <c r="V16" s="80"/>
      <c r="W16" s="80" t="str">
        <f>IF(AND(C16&gt;4,VLOOKUP(A16,'Assess B'!A:AH,34,FALSE)&lt;&gt;8),LEFT(B16,3),"")</f>
        <v/>
      </c>
      <c r="X16" s="80">
        <f>VLOOKUP(A16,Weightings!A:W,23,FALSE)</f>
        <v>0</v>
      </c>
      <c r="Y16" s="80">
        <f>IF(VLOOKUP(A16,'Assess B'!A:AH,34,FALSE)=8,0,1)</f>
        <v>1</v>
      </c>
      <c r="Z16" s="80">
        <f t="shared" si="4"/>
        <v>0</v>
      </c>
      <c r="AA16" s="79" t="str">
        <f t="shared" si="5"/>
        <v>3</v>
      </c>
      <c r="AF16" s="90">
        <f t="shared" si="6"/>
        <v>0</v>
      </c>
      <c r="AG16" s="90">
        <f t="shared" si="7"/>
        <v>0</v>
      </c>
      <c r="AH16" s="90" t="str">
        <f t="shared" si="8"/>
        <v>D</v>
      </c>
      <c r="AI16" s="81">
        <f t="shared" si="9"/>
        <v>3</v>
      </c>
      <c r="AJ16" s="90"/>
      <c r="AK16" s="81"/>
    </row>
    <row r="17" spans="1:37" s="79" customFormat="1" ht="43.5" x14ac:dyDescent="0.35">
      <c r="A17" s="65">
        <v>345</v>
      </c>
      <c r="B17" s="66" t="str">
        <f t="shared" si="0"/>
        <v/>
      </c>
      <c r="C17" s="67">
        <f t="shared" si="1"/>
        <v>0</v>
      </c>
      <c r="D17" s="20"/>
      <c r="E17" s="95" t="str">
        <f t="shared" si="2"/>
        <v/>
      </c>
      <c r="F17" s="162" t="str">
        <f t="shared" si="3"/>
        <v>Though there are obvious drivers for a CTI capability, these should be documented and reviewed. They should not just be focused on supporting the security function (e.g. RFIs from the SOC) but consider the need for supporting wider functions in the business, as well as increasing security maturity, understanding the threat to the wider sector, supply chain and meeting regulatory requirements</v>
      </c>
      <c r="G17" s="203" t="str">
        <f>IFERROR(VLOOKUP(VLOOKUP($A17,'Assess B'!$A:$AH,34,FALSE),detail_maturity_score,3),"")</f>
        <v/>
      </c>
      <c r="H17" s="203" t="str">
        <f>VLOOKUP($A17,'Assess B'!$A:$O,15,FALSE)</f>
        <v/>
      </c>
      <c r="I17" s="203"/>
      <c r="J17" s="203"/>
      <c r="K17" s="69" t="str">
        <f>IF(VLOOKUP(A17,'Assess B'!A:P,16,FALSE)=0,"",VLOOKUP(A17,'Assess B'!A:P,16,FALSE))</f>
        <v/>
      </c>
      <c r="L17" s="67"/>
      <c r="M17" s="67"/>
      <c r="N17" s="67"/>
      <c r="O17" s="67"/>
      <c r="P17" s="67"/>
      <c r="Q17" s="67"/>
      <c r="R17" s="67"/>
      <c r="S17" s="67"/>
      <c r="T17" s="67"/>
      <c r="U17" s="67"/>
      <c r="V17" s="80"/>
      <c r="W17" s="80" t="str">
        <f>IF(AND(C17&gt;4,VLOOKUP(A17,'Assess B'!A:AH,34,FALSE)&lt;&gt;8),LEFT(B17,3),"")</f>
        <v/>
      </c>
      <c r="X17" s="80">
        <f>VLOOKUP(A17,Weightings!A:W,23,FALSE)</f>
        <v>0</v>
      </c>
      <c r="Y17" s="80">
        <f>IF(VLOOKUP(A17,'Assess B'!A:AH,34,FALSE)=8,0,1)</f>
        <v>1</v>
      </c>
      <c r="Z17" s="80">
        <f>Y17*X17*5</f>
        <v>0</v>
      </c>
      <c r="AA17" s="79" t="str">
        <f t="shared" si="5"/>
        <v>3</v>
      </c>
      <c r="AF17" s="90">
        <f t="shared" si="6"/>
        <v>0</v>
      </c>
      <c r="AG17" s="90">
        <f t="shared" si="7"/>
        <v>0</v>
      </c>
      <c r="AH17" s="90" t="str">
        <f t="shared" si="8"/>
        <v>D</v>
      </c>
      <c r="AI17" s="81">
        <f t="shared" si="9"/>
        <v>3</v>
      </c>
      <c r="AJ17" s="90"/>
      <c r="AK17" s="81"/>
    </row>
    <row r="18" spans="1:37" s="79" customFormat="1" ht="30" customHeight="1" x14ac:dyDescent="0.35">
      <c r="A18" s="65">
        <v>346</v>
      </c>
      <c r="B18" s="66" t="str">
        <f t="shared" si="0"/>
        <v>B.1.01</v>
      </c>
      <c r="C18" s="67">
        <f t="shared" si="1"/>
        <v>5</v>
      </c>
      <c r="D18" s="20"/>
      <c r="E18" s="95" t="str">
        <f t="shared" si="2"/>
        <v>B.1.01</v>
      </c>
      <c r="F18" s="69" t="str">
        <f t="shared" si="3"/>
        <v>Have you identified all of the drivers for the creation and operationalising of a CTI function and mapped these to understand what capability the function should have? (these should at least include likelihood and impact of cyber attacks on/to you/the sector/supply chain; compliance requirements; support to business operations; support to security operations, etc)</v>
      </c>
      <c r="G18" s="203" t="str">
        <f>IFERROR(VLOOKUP(VLOOKUP($A18,'Assess B'!$A:$AH,34,FALSE),detail_maturity_score,3),"")</f>
        <v/>
      </c>
      <c r="H18" s="203" t="str">
        <f>VLOOKUP($A18,'Assess B'!$A:$O,15,FALSE)</f>
        <v/>
      </c>
      <c r="I18" s="203">
        <f>(VLOOKUP(LEFT($B18,3),targets_lookup,5,FALSE))*VLOOKUP($A18,Weightings!$A:$Y,23,FALSE)</f>
        <v>4.5</v>
      </c>
      <c r="J18" s="203">
        <f>(VLOOKUP(LEFT($B18,3),targets_lookup,5,FALSE))*IF(VLOOKUP($A18,Weightings!$A:$Y,23,FALSE) = 0, 0,1)</f>
        <v>4.5</v>
      </c>
      <c r="K18" s="69" t="str">
        <f>IF(VLOOKUP(A18,'Assess B'!A:P,16,FALSE)=0,"",VLOOKUP(A18,'Assess B'!A:P,16,FALSE))</f>
        <v/>
      </c>
      <c r="L18" s="67"/>
      <c r="M18" s="67"/>
      <c r="N18" s="67"/>
      <c r="O18" s="67"/>
      <c r="P18" s="67"/>
      <c r="Q18" s="67"/>
      <c r="R18" s="67"/>
      <c r="S18" s="67"/>
      <c r="T18" s="67"/>
      <c r="U18" s="67"/>
      <c r="V18" s="80"/>
      <c r="W18" s="80" t="str">
        <f>IF(AND(C18&gt;4,VLOOKUP(A18,'Assess B'!A:AH,34,FALSE)&lt;&gt;8),LEFT(B18,3),"")</f>
        <v>B.1</v>
      </c>
      <c r="X18" s="80">
        <f>VLOOKUP(A18,Weightings!A:W,23,FALSE)</f>
        <v>1</v>
      </c>
      <c r="Y18" s="80">
        <f>IF(VLOOKUP(A18,'Assess B'!A:AH,34,FALSE)=8,0,1)</f>
        <v>1</v>
      </c>
      <c r="Z18" s="80">
        <f>Y18*X18*5</f>
        <v>5</v>
      </c>
      <c r="AA18" s="79" t="str">
        <f t="shared" si="5"/>
        <v>3B.1</v>
      </c>
      <c r="AF18" s="90">
        <f t="shared" si="6"/>
        <v>0</v>
      </c>
      <c r="AG18" s="90">
        <f t="shared" si="7"/>
        <v>0</v>
      </c>
      <c r="AH18" s="90" t="str">
        <f t="shared" si="8"/>
        <v>D</v>
      </c>
      <c r="AI18" s="81">
        <f t="shared" si="9"/>
        <v>3</v>
      </c>
      <c r="AJ18" s="90"/>
      <c r="AK18" s="81"/>
    </row>
    <row r="19" spans="1:37" s="79" customFormat="1" ht="30" hidden="1" customHeight="1" x14ac:dyDescent="0.35">
      <c r="A19" s="65">
        <v>347</v>
      </c>
      <c r="B19" s="66" t="str">
        <f t="shared" si="0"/>
        <v/>
      </c>
      <c r="C19" s="67">
        <f t="shared" si="1"/>
        <v>0</v>
      </c>
      <c r="D19" s="20"/>
      <c r="E19" s="95" t="str">
        <f t="shared" si="2"/>
        <v/>
      </c>
      <c r="F19" s="69" t="str">
        <f t="shared" si="3"/>
        <v xml:space="preserve">Are your drivers for a CTI function based on evaluation of: </v>
      </c>
      <c r="G19" s="203" t="str">
        <f>IFERROR(VLOOKUP(VLOOKUP($A19,'Assess B'!$A:$AH,34,FALSE),detail_maturity_score,3),"")</f>
        <v/>
      </c>
      <c r="H19" s="203" t="str">
        <f>VLOOKUP($A19,'Assess B'!$A:$O,15,FALSE)</f>
        <v/>
      </c>
      <c r="I19" s="203" t="e">
        <f>(VLOOKUP(LEFT($B19,3),targets_lookup,5,FALSE))*VLOOKUP($A19,Weightings!$A:$Y,23,FALSE)</f>
        <v>#N/A</v>
      </c>
      <c r="J19" s="203" t="e">
        <f>(VLOOKUP(LEFT($B19,3),targets_lookup,5,FALSE))*IF(VLOOKUP($A19,Weightings!$A:$Y,23,FALSE) = 0, 0,1)</f>
        <v>#N/A</v>
      </c>
      <c r="K19" s="69" t="str">
        <f>IF(VLOOKUP(A19,'Assess B'!A:P,16,FALSE)=0,"",VLOOKUP(A19,'Assess B'!A:P,16,FALSE))</f>
        <v/>
      </c>
      <c r="L19" s="67"/>
      <c r="M19" s="67"/>
      <c r="N19" s="67"/>
      <c r="O19" s="67"/>
      <c r="P19" s="67"/>
      <c r="Q19" s="67"/>
      <c r="R19" s="67"/>
      <c r="S19" s="67"/>
      <c r="T19" s="67"/>
      <c r="U19" s="67"/>
      <c r="V19" s="80"/>
      <c r="W19" s="80" t="str">
        <f>IF(AND(C19&gt;4,VLOOKUP(A19,'Assess B'!A:AH,34,FALSE)&lt;&gt;8),LEFT(B19,3),"")</f>
        <v/>
      </c>
      <c r="X19" s="80">
        <f>VLOOKUP(A19,Weightings!A:W,23,FALSE)</f>
        <v>0</v>
      </c>
      <c r="Y19" s="80">
        <f>IF(VLOOKUP(A19,'Assess B'!A:AH,34,FALSE)=8,0,1)</f>
        <v>1</v>
      </c>
      <c r="Z19" s="80">
        <f t="shared" si="4"/>
        <v>0</v>
      </c>
      <c r="AA19" s="79" t="str">
        <f t="shared" si="5"/>
        <v>3</v>
      </c>
      <c r="AF19" s="90">
        <f t="shared" si="6"/>
        <v>0</v>
      </c>
      <c r="AG19" s="90">
        <f t="shared" si="7"/>
        <v>0</v>
      </c>
      <c r="AH19" s="90" t="str">
        <f t="shared" si="8"/>
        <v>D</v>
      </c>
      <c r="AI19" s="81">
        <f t="shared" si="9"/>
        <v>3</v>
      </c>
      <c r="AJ19" s="90"/>
      <c r="AK19" s="81"/>
    </row>
    <row r="20" spans="1:37" s="79" customFormat="1" ht="30" hidden="1" customHeight="1" x14ac:dyDescent="0.35">
      <c r="A20" s="65">
        <v>348</v>
      </c>
      <c r="B20" s="66" t="str">
        <f t="shared" si="0"/>
        <v/>
      </c>
      <c r="C20" s="67">
        <f t="shared" si="1"/>
        <v>0</v>
      </c>
      <c r="D20" s="20"/>
      <c r="E20" s="95" t="str">
        <f t="shared" si="2"/>
        <v/>
      </c>
      <c r="F20" s="72" t="str">
        <f t="shared" si="3"/>
        <v>The likelihood and impact of serious (often cyber related) security attacks on the organisation?</v>
      </c>
      <c r="G20" s="203" t="str">
        <f>IFERROR(VLOOKUP(VLOOKUP($A20,'Assess B'!$A:$AH,34,FALSE),detail_maturity_score,3),"")</f>
        <v/>
      </c>
      <c r="H20" s="203" t="str">
        <f>VLOOKUP($A20,'Assess B'!$A:$O,15,FALSE)</f>
        <v/>
      </c>
      <c r="I20" s="203" t="e">
        <f>(VLOOKUP(LEFT($B20,3),targets_lookup,5,FALSE))*VLOOKUP($A20,Weightings!$A:$Y,23,FALSE)</f>
        <v>#N/A</v>
      </c>
      <c r="J20" s="203" t="e">
        <f>(VLOOKUP(LEFT($B20,3),targets_lookup,5,FALSE))*IF(VLOOKUP($A20,Weightings!$A:$Y,23,FALSE) = 0, 0,1)</f>
        <v>#N/A</v>
      </c>
      <c r="K20" s="69" t="str">
        <f>IF(VLOOKUP(A20,'Assess B'!A:P,16,FALSE)=0,"",VLOOKUP(A20,'Assess B'!A:P,16,FALSE))</f>
        <v/>
      </c>
      <c r="L20" s="67"/>
      <c r="M20" s="67"/>
      <c r="N20" s="67"/>
      <c r="O20" s="67"/>
      <c r="P20" s="67"/>
      <c r="Q20" s="67"/>
      <c r="R20" s="67"/>
      <c r="S20" s="67"/>
      <c r="T20" s="67"/>
      <c r="U20" s="67"/>
      <c r="V20" s="80"/>
      <c r="W20" s="80" t="str">
        <f>IF(AND(C20&gt;4,VLOOKUP(A20,'Assess B'!A:AH,34,FALSE)&lt;&gt;8),LEFT(B20,3),"")</f>
        <v/>
      </c>
      <c r="X20" s="80">
        <f>VLOOKUP(A20,Weightings!A:W,23,FALSE)</f>
        <v>3</v>
      </c>
      <c r="Y20" s="80">
        <f>IF(VLOOKUP(A20,'Assess B'!A:AH,34,FALSE)=8,0,1)</f>
        <v>1</v>
      </c>
      <c r="Z20" s="80">
        <f t="shared" si="4"/>
        <v>12</v>
      </c>
      <c r="AA20" s="79" t="str">
        <f t="shared" si="5"/>
        <v>3</v>
      </c>
      <c r="AF20" s="90">
        <f t="shared" si="6"/>
        <v>0</v>
      </c>
      <c r="AG20" s="90">
        <f t="shared" si="7"/>
        <v>0</v>
      </c>
      <c r="AH20" s="90" t="str">
        <f t="shared" si="8"/>
        <v>D</v>
      </c>
      <c r="AI20" s="81">
        <f t="shared" si="9"/>
        <v>3</v>
      </c>
      <c r="AJ20" s="90"/>
      <c r="AK20" s="81"/>
    </row>
    <row r="21" spans="1:37" s="79" customFormat="1" ht="30" hidden="1" customHeight="1" x14ac:dyDescent="0.35">
      <c r="A21" s="65">
        <v>349</v>
      </c>
      <c r="B21" s="66" t="str">
        <f t="shared" si="0"/>
        <v/>
      </c>
      <c r="C21" s="67">
        <f t="shared" si="1"/>
        <v>0</v>
      </c>
      <c r="D21" s="20"/>
      <c r="E21" s="95" t="str">
        <f t="shared" si="2"/>
        <v/>
      </c>
      <c r="F21" s="72" t="str">
        <f t="shared" si="3"/>
        <v>The likelihood and impact of serious (often cyber related) security attacks on other similar organisations?</v>
      </c>
      <c r="G21" s="203" t="str">
        <f>IFERROR(VLOOKUP(VLOOKUP($A21,'Assess B'!$A:$AH,34,FALSE),detail_maturity_score,3),"")</f>
        <v/>
      </c>
      <c r="H21" s="203" t="str">
        <f>VLOOKUP($A21,'Assess B'!$A:$O,15,FALSE)</f>
        <v/>
      </c>
      <c r="I21" s="203" t="e">
        <f>(VLOOKUP(LEFT($B21,3),targets_lookup,5,FALSE))*VLOOKUP($A21,Weightings!$A:$Y,23,FALSE)</f>
        <v>#N/A</v>
      </c>
      <c r="J21" s="203" t="e">
        <f>(VLOOKUP(LEFT($B21,3),targets_lookup,5,FALSE))*IF(VLOOKUP($A21,Weightings!$A:$Y,23,FALSE) = 0, 0,1)</f>
        <v>#N/A</v>
      </c>
      <c r="K21" s="69" t="str">
        <f>IF(VLOOKUP(A21,'Assess B'!A:P,16,FALSE)=0,"",VLOOKUP(A21,'Assess B'!A:P,16,FALSE))</f>
        <v/>
      </c>
      <c r="L21" s="67"/>
      <c r="M21" s="67"/>
      <c r="N21" s="67"/>
      <c r="O21" s="67"/>
      <c r="P21" s="67"/>
      <c r="Q21" s="67"/>
      <c r="R21" s="67"/>
      <c r="S21" s="67"/>
      <c r="T21" s="67"/>
      <c r="U21" s="67"/>
      <c r="V21" s="80"/>
      <c r="W21" s="80" t="str">
        <f>IF(AND(C21&gt;4,VLOOKUP(A21,'Assess B'!A:AH,34,FALSE)&lt;&gt;8),LEFT(B21,3),"")</f>
        <v/>
      </c>
      <c r="X21" s="80">
        <f>VLOOKUP(A21,Weightings!A:W,23,FALSE)</f>
        <v>3</v>
      </c>
      <c r="Y21" s="80">
        <f>IF(VLOOKUP(A21,'Assess B'!A:AH,34,FALSE)=8,0,1)</f>
        <v>1</v>
      </c>
      <c r="Z21" s="80">
        <f t="shared" si="4"/>
        <v>12</v>
      </c>
      <c r="AA21" s="79" t="str">
        <f t="shared" si="5"/>
        <v>3</v>
      </c>
      <c r="AF21" s="90">
        <f t="shared" si="6"/>
        <v>0</v>
      </c>
      <c r="AG21" s="90">
        <f t="shared" si="7"/>
        <v>0</v>
      </c>
      <c r="AH21" s="90" t="str">
        <f t="shared" si="8"/>
        <v>D</v>
      </c>
      <c r="AI21" s="81">
        <f t="shared" si="9"/>
        <v>3</v>
      </c>
      <c r="AJ21" s="90"/>
      <c r="AK21" s="81"/>
    </row>
    <row r="22" spans="1:37" s="79" customFormat="1" ht="30" hidden="1" customHeight="1" x14ac:dyDescent="0.35">
      <c r="A22" s="65">
        <v>350</v>
      </c>
      <c r="B22" s="66" t="str">
        <f t="shared" si="0"/>
        <v/>
      </c>
      <c r="C22" s="67">
        <f t="shared" si="1"/>
        <v>0</v>
      </c>
      <c r="D22" s="20"/>
      <c r="E22" s="95" t="str">
        <f t="shared" si="2"/>
        <v/>
      </c>
      <c r="F22" s="72" t="str">
        <f t="shared" si="3"/>
        <v>The likelihood and impact of serious (often cyber related) security attacks on the supply chain?</v>
      </c>
      <c r="G22" s="203" t="str">
        <f>IFERROR(VLOOKUP(VLOOKUP($A22,'Assess B'!$A:$AH,34,FALSE),detail_maturity_score,3),"")</f>
        <v/>
      </c>
      <c r="H22" s="203" t="str">
        <f>VLOOKUP($A22,'Assess B'!$A:$O,15,FALSE)</f>
        <v/>
      </c>
      <c r="I22" s="203" t="e">
        <f>(VLOOKUP(LEFT($B22,3),targets_lookup,5,FALSE))*VLOOKUP($A22,Weightings!$A:$Y,23,FALSE)</f>
        <v>#N/A</v>
      </c>
      <c r="J22" s="203" t="e">
        <f>(VLOOKUP(LEFT($B22,3),targets_lookup,5,FALSE))*IF(VLOOKUP($A22,Weightings!$A:$Y,23,FALSE) = 0, 0,1)</f>
        <v>#N/A</v>
      </c>
      <c r="K22" s="69" t="str">
        <f>IF(VLOOKUP(A22,'Assess B'!A:P,16,FALSE)=0,"",VLOOKUP(A22,'Assess B'!A:P,16,FALSE))</f>
        <v/>
      </c>
      <c r="L22" s="67"/>
      <c r="M22" s="67"/>
      <c r="N22" s="67"/>
      <c r="O22" s="67"/>
      <c r="P22" s="67"/>
      <c r="Q22" s="67"/>
      <c r="R22" s="67"/>
      <c r="S22" s="67"/>
      <c r="T22" s="67"/>
      <c r="U22" s="67"/>
      <c r="V22" s="80"/>
      <c r="W22" s="80" t="str">
        <f>IF(AND(C22&gt;4,VLOOKUP(A22,'Assess B'!A:AH,34,FALSE)&lt;&gt;8),LEFT(B22,3),"")</f>
        <v/>
      </c>
      <c r="X22" s="80">
        <f>VLOOKUP(A22,Weightings!A:W,23,FALSE)</f>
        <v>3</v>
      </c>
      <c r="Y22" s="80">
        <f>IF(VLOOKUP(A22,'Assess B'!A:AH,34,FALSE)=8,0,1)</f>
        <v>1</v>
      </c>
      <c r="Z22" s="80">
        <f t="shared" si="4"/>
        <v>12</v>
      </c>
      <c r="AA22" s="79" t="str">
        <f t="shared" si="5"/>
        <v>3</v>
      </c>
      <c r="AF22" s="90">
        <f t="shared" si="6"/>
        <v>0</v>
      </c>
      <c r="AG22" s="90">
        <f t="shared" si="7"/>
        <v>0</v>
      </c>
      <c r="AH22" s="90" t="str">
        <f t="shared" si="8"/>
        <v>D</v>
      </c>
      <c r="AI22" s="81">
        <f t="shared" si="9"/>
        <v>3</v>
      </c>
      <c r="AJ22" s="90"/>
      <c r="AK22" s="81"/>
    </row>
    <row r="23" spans="1:37" s="79" customFormat="1" ht="30" hidden="1" customHeight="1" x14ac:dyDescent="0.35">
      <c r="A23" s="65">
        <v>351</v>
      </c>
      <c r="B23" s="66" t="str">
        <f t="shared" si="0"/>
        <v/>
      </c>
      <c r="C23" s="67">
        <f t="shared" si="1"/>
        <v>0</v>
      </c>
      <c r="D23" s="20"/>
      <c r="E23" s="95" t="str">
        <f t="shared" si="2"/>
        <v/>
      </c>
      <c r="F23" s="72" t="str">
        <f t="shared" si="3"/>
        <v>Changes in the perceived threat?</v>
      </c>
      <c r="G23" s="203" t="str">
        <f>IFERROR(VLOOKUP(VLOOKUP($A23,'Assess B'!$A:$AH,34,FALSE),detail_maturity_score,3),"")</f>
        <v/>
      </c>
      <c r="H23" s="203" t="str">
        <f>VLOOKUP($A23,'Assess B'!$A:$O,15,FALSE)</f>
        <v/>
      </c>
      <c r="I23" s="203" t="e">
        <f>(VLOOKUP(LEFT($B23,3),targets_lookup,5,FALSE))*VLOOKUP($A23,Weightings!$A:$Y,23,FALSE)</f>
        <v>#N/A</v>
      </c>
      <c r="J23" s="203" t="e">
        <f>(VLOOKUP(LEFT($B23,3),targets_lookup,5,FALSE))*IF(VLOOKUP($A23,Weightings!$A:$Y,23,FALSE) = 0, 0,1)</f>
        <v>#N/A</v>
      </c>
      <c r="K23" s="69" t="str">
        <f>IF(VLOOKUP(A23,'Assess B'!A:P,16,FALSE)=0,"",VLOOKUP(A23,'Assess B'!A:P,16,FALSE))</f>
        <v/>
      </c>
      <c r="L23" s="67"/>
      <c r="M23" s="67"/>
      <c r="N23" s="67"/>
      <c r="O23" s="67"/>
      <c r="P23" s="67"/>
      <c r="Q23" s="67"/>
      <c r="R23" s="67"/>
      <c r="S23" s="67"/>
      <c r="T23" s="67"/>
      <c r="U23" s="67"/>
      <c r="V23" s="80"/>
      <c r="W23" s="80" t="str">
        <f>IF(AND(C23&gt;4,VLOOKUP(A23,'Assess B'!A:AH,34,FALSE)&lt;&gt;8),LEFT(B23,3),"")</f>
        <v/>
      </c>
      <c r="X23" s="80">
        <f>VLOOKUP(A23,Weightings!A:W,23,FALSE)</f>
        <v>3</v>
      </c>
      <c r="Y23" s="80">
        <f>IF(VLOOKUP(A23,'Assess B'!A:AH,34,FALSE)=8,0,1)</f>
        <v>1</v>
      </c>
      <c r="Z23" s="80">
        <f t="shared" si="4"/>
        <v>12</v>
      </c>
      <c r="AA23" s="79" t="str">
        <f t="shared" si="5"/>
        <v>3</v>
      </c>
      <c r="AF23" s="90">
        <f t="shared" si="6"/>
        <v>0</v>
      </c>
      <c r="AG23" s="90">
        <f t="shared" si="7"/>
        <v>0</v>
      </c>
      <c r="AH23" s="90" t="str">
        <f t="shared" si="8"/>
        <v>D</v>
      </c>
      <c r="AI23" s="81">
        <f t="shared" si="9"/>
        <v>3</v>
      </c>
      <c r="AJ23" s="90"/>
      <c r="AK23" s="81"/>
    </row>
    <row r="24" spans="1:37" s="79" customFormat="1" ht="30" hidden="1" customHeight="1" x14ac:dyDescent="0.35">
      <c r="A24" s="65">
        <v>352</v>
      </c>
      <c r="B24" s="66" t="str">
        <f t="shared" si="0"/>
        <v/>
      </c>
      <c r="C24" s="67">
        <f t="shared" si="1"/>
        <v>0</v>
      </c>
      <c r="D24" s="20"/>
      <c r="E24" s="95" t="str">
        <f t="shared" si="2"/>
        <v/>
      </c>
      <c r="F24" s="72" t="str">
        <f t="shared" si="3"/>
        <v xml:space="preserve">Compliance requirements (Inc Cyber or Other Insurance requirements)? </v>
      </c>
      <c r="G24" s="203" t="str">
        <f>IFERROR(VLOOKUP(VLOOKUP($A24,'Assess B'!$A:$AH,34,FALSE),detail_maturity_score,3),"")</f>
        <v/>
      </c>
      <c r="H24" s="203" t="str">
        <f>VLOOKUP($A24,'Assess B'!$A:$O,15,FALSE)</f>
        <v/>
      </c>
      <c r="I24" s="203" t="e">
        <f>(VLOOKUP(LEFT($B24,3),targets_lookup,5,FALSE))*VLOOKUP($A24,Weightings!$A:$Y,23,FALSE)</f>
        <v>#N/A</v>
      </c>
      <c r="J24" s="203" t="e">
        <f>(VLOOKUP(LEFT($B24,3),targets_lookup,5,FALSE))*IF(VLOOKUP($A24,Weightings!$A:$Y,23,FALSE) = 0, 0,1)</f>
        <v>#N/A</v>
      </c>
      <c r="K24" s="69" t="str">
        <f>IF(VLOOKUP(A24,'Assess B'!A:P,16,FALSE)=0,"",VLOOKUP(A24,'Assess B'!A:P,16,FALSE))</f>
        <v/>
      </c>
      <c r="L24" s="67"/>
      <c r="M24" s="67"/>
      <c r="N24" s="67"/>
      <c r="O24" s="67"/>
      <c r="P24" s="67"/>
      <c r="Q24" s="67"/>
      <c r="R24" s="67"/>
      <c r="S24" s="67"/>
      <c r="T24" s="67"/>
      <c r="U24" s="67"/>
      <c r="V24" s="80"/>
      <c r="W24" s="80" t="str">
        <f>IF(AND(C24&gt;4,VLOOKUP(A24,'Assess B'!A:AH,34,FALSE)&lt;&gt;8),LEFT(B24,3),"")</f>
        <v/>
      </c>
      <c r="X24" s="80">
        <f>VLOOKUP(A24,Weightings!A:W,23,FALSE)</f>
        <v>3</v>
      </c>
      <c r="Y24" s="80">
        <f>IF(VLOOKUP(A24,'Assess B'!A:AH,34,FALSE)=8,0,1)</f>
        <v>1</v>
      </c>
      <c r="Z24" s="80">
        <f t="shared" si="4"/>
        <v>12</v>
      </c>
      <c r="AA24" s="79" t="str">
        <f t="shared" si="5"/>
        <v>3</v>
      </c>
      <c r="AF24" s="90">
        <f t="shared" si="6"/>
        <v>0</v>
      </c>
      <c r="AG24" s="90">
        <f t="shared" si="7"/>
        <v>0</v>
      </c>
      <c r="AH24" s="90" t="str">
        <f t="shared" si="8"/>
        <v>D</v>
      </c>
      <c r="AI24" s="81">
        <f t="shared" si="9"/>
        <v>3</v>
      </c>
      <c r="AJ24" s="90"/>
      <c r="AK24" s="81"/>
    </row>
    <row r="25" spans="1:37" s="79" customFormat="1" ht="30" hidden="1" customHeight="1" x14ac:dyDescent="0.35">
      <c r="A25" s="65">
        <v>353</v>
      </c>
      <c r="B25" s="66" t="str">
        <f t="shared" si="0"/>
        <v/>
      </c>
      <c r="C25" s="67">
        <f t="shared" si="1"/>
        <v>0</v>
      </c>
      <c r="D25" s="20"/>
      <c r="E25" s="95" t="str">
        <f t="shared" si="2"/>
        <v/>
      </c>
      <c r="F25" s="72" t="str">
        <f t="shared" si="3"/>
        <v>Evaluating and assuring preventative controls?</v>
      </c>
      <c r="G25" s="203" t="str">
        <f>IFERROR(VLOOKUP(VLOOKUP($A25,'Assess B'!$A:$AH,34,FALSE),detail_maturity_score,3),"")</f>
        <v/>
      </c>
      <c r="H25" s="203" t="str">
        <f>VLOOKUP($A25,'Assess B'!$A:$O,15,FALSE)</f>
        <v/>
      </c>
      <c r="I25" s="203" t="e">
        <f>(VLOOKUP(LEFT($B25,3),targets_lookup,5,FALSE))*VLOOKUP($A25,Weightings!$A:$Y,23,FALSE)</f>
        <v>#N/A</v>
      </c>
      <c r="J25" s="203" t="e">
        <f>(VLOOKUP(LEFT($B25,3),targets_lookup,5,FALSE))*IF(VLOOKUP($A25,Weightings!$A:$Y,23,FALSE) = 0, 0,1)</f>
        <v>#N/A</v>
      </c>
      <c r="K25" s="69" t="str">
        <f>IF(VLOOKUP(A25,'Assess B'!A:P,16,FALSE)=0,"",VLOOKUP(A25,'Assess B'!A:P,16,FALSE))</f>
        <v/>
      </c>
      <c r="L25" s="67"/>
      <c r="M25" s="67"/>
      <c r="N25" s="67"/>
      <c r="O25" s="67"/>
      <c r="P25" s="67"/>
      <c r="Q25" s="67"/>
      <c r="R25" s="67"/>
      <c r="S25" s="67"/>
      <c r="T25" s="67"/>
      <c r="U25" s="67"/>
      <c r="V25" s="80"/>
      <c r="W25" s="80" t="str">
        <f>IF(AND(C25&gt;4,VLOOKUP(A25,'Assess B'!A:AH,34,FALSE)&lt;&gt;8),LEFT(B25,3),"")</f>
        <v/>
      </c>
      <c r="X25" s="80">
        <f>VLOOKUP(A25,Weightings!A:W,23,FALSE)</f>
        <v>3</v>
      </c>
      <c r="Y25" s="80">
        <f>IF(VLOOKUP(A25,'Assess B'!A:AH,34,FALSE)=8,0,1)</f>
        <v>1</v>
      </c>
      <c r="Z25" s="80">
        <f t="shared" si="4"/>
        <v>12</v>
      </c>
      <c r="AA25" s="79" t="str">
        <f t="shared" si="5"/>
        <v>3</v>
      </c>
      <c r="AF25" s="90">
        <f t="shared" si="6"/>
        <v>0</v>
      </c>
      <c r="AG25" s="90">
        <f t="shared" si="7"/>
        <v>0</v>
      </c>
      <c r="AH25" s="90" t="str">
        <f t="shared" si="8"/>
        <v>D</v>
      </c>
      <c r="AI25" s="81">
        <f t="shared" si="9"/>
        <v>3</v>
      </c>
      <c r="AJ25" s="90"/>
      <c r="AK25" s="81"/>
    </row>
    <row r="26" spans="1:37" s="79" customFormat="1" ht="30" hidden="1" customHeight="1" x14ac:dyDescent="0.35">
      <c r="A26" s="65">
        <v>354</v>
      </c>
      <c r="B26" s="66" t="str">
        <f t="shared" si="0"/>
        <v/>
      </c>
      <c r="C26" s="67">
        <f t="shared" si="1"/>
        <v>0</v>
      </c>
      <c r="D26" s="20"/>
      <c r="E26" s="95" t="str">
        <f t="shared" si="2"/>
        <v/>
      </c>
      <c r="F26" s="69" t="str">
        <f t="shared" si="3"/>
        <v>Do your drivers for a CTI capability take account of:</v>
      </c>
      <c r="G26" s="203" t="str">
        <f>IFERROR(VLOOKUP(VLOOKUP($A26,'Assess B'!$A:$AH,34,FALSE),detail_maturity_score,3),"")</f>
        <v/>
      </c>
      <c r="H26" s="203" t="str">
        <f>VLOOKUP($A26,'Assess B'!$A:$O,15,FALSE)</f>
        <v/>
      </c>
      <c r="I26" s="203" t="e">
        <f>(VLOOKUP(LEFT($B26,3),targets_lookup,5,FALSE))*VLOOKUP($A26,Weightings!$A:$Y,23,FALSE)</f>
        <v>#N/A</v>
      </c>
      <c r="J26" s="203" t="e">
        <f>(VLOOKUP(LEFT($B26,3),targets_lookup,5,FALSE))*IF(VLOOKUP($A26,Weightings!$A:$Y,23,FALSE) = 0, 0,1)</f>
        <v>#N/A</v>
      </c>
      <c r="K26" s="69" t="str">
        <f>IF(VLOOKUP(A26,'Assess B'!A:P,16,FALSE)=0,"",VLOOKUP(A26,'Assess B'!A:P,16,FALSE))</f>
        <v/>
      </c>
      <c r="L26" s="67"/>
      <c r="M26" s="67"/>
      <c r="N26" s="67"/>
      <c r="O26" s="67"/>
      <c r="P26" s="67"/>
      <c r="Q26" s="67"/>
      <c r="R26" s="67"/>
      <c r="S26" s="67"/>
      <c r="T26" s="67"/>
      <c r="U26" s="67"/>
      <c r="V26" s="80"/>
      <c r="W26" s="80" t="str">
        <f>IF(AND(C26&gt;4,VLOOKUP(A26,'Assess B'!A:AH,34,FALSE)&lt;&gt;8),LEFT(B26,3),"")</f>
        <v/>
      </c>
      <c r="X26" s="80">
        <f>VLOOKUP(A26,Weightings!A:W,23,FALSE)</f>
        <v>0</v>
      </c>
      <c r="Y26" s="80">
        <f>IF(VLOOKUP(A26,'Assess B'!A:AH,34,FALSE)=8,0,1)</f>
        <v>1</v>
      </c>
      <c r="Z26" s="80">
        <f t="shared" si="4"/>
        <v>0</v>
      </c>
      <c r="AA26" s="79" t="str">
        <f t="shared" si="5"/>
        <v>3</v>
      </c>
      <c r="AF26" s="90">
        <f t="shared" si="6"/>
        <v>0</v>
      </c>
      <c r="AG26" s="90">
        <f t="shared" si="7"/>
        <v>0</v>
      </c>
      <c r="AH26" s="90" t="str">
        <f t="shared" si="8"/>
        <v>D</v>
      </c>
      <c r="AI26" s="81">
        <f t="shared" si="9"/>
        <v>3</v>
      </c>
      <c r="AJ26" s="90"/>
      <c r="AK26" s="81"/>
    </row>
    <row r="27" spans="1:37" s="79" customFormat="1" ht="30" hidden="1" customHeight="1" x14ac:dyDescent="0.35">
      <c r="A27" s="65">
        <v>355</v>
      </c>
      <c r="B27" s="66" t="str">
        <f t="shared" si="0"/>
        <v/>
      </c>
      <c r="C27" s="67">
        <f t="shared" si="1"/>
        <v>0</v>
      </c>
      <c r="D27" s="20"/>
      <c r="E27" s="95" t="str">
        <f t="shared" si="2"/>
        <v/>
      </c>
      <c r="F27" s="72" t="str">
        <f t="shared" si="3"/>
        <v>How the function fits into your organisation's overall security strategy?</v>
      </c>
      <c r="G27" s="203" t="str">
        <f>IFERROR(VLOOKUP(VLOOKUP($A27,'Assess B'!$A:$AH,34,FALSE),detail_maturity_score,3),"")</f>
        <v/>
      </c>
      <c r="H27" s="203" t="str">
        <f>VLOOKUP($A27,'Assess B'!$A:$O,15,FALSE)</f>
        <v/>
      </c>
      <c r="I27" s="203" t="e">
        <f>(VLOOKUP(LEFT($B27,3),targets_lookup,5,FALSE))*VLOOKUP($A27,Weightings!$A:$Y,23,FALSE)</f>
        <v>#N/A</v>
      </c>
      <c r="J27" s="203" t="e">
        <f>(VLOOKUP(LEFT($B27,3),targets_lookup,5,FALSE))*IF(VLOOKUP($A27,Weightings!$A:$Y,23,FALSE) = 0, 0,1)</f>
        <v>#N/A</v>
      </c>
      <c r="K27" s="69" t="str">
        <f>IF(VLOOKUP(A27,'Assess B'!A:P,16,FALSE)=0,"",VLOOKUP(A27,'Assess B'!A:P,16,FALSE))</f>
        <v/>
      </c>
      <c r="L27" s="67"/>
      <c r="M27" s="67"/>
      <c r="N27" s="67"/>
      <c r="O27" s="67"/>
      <c r="P27" s="67"/>
      <c r="Q27" s="67"/>
      <c r="R27" s="67"/>
      <c r="S27" s="67"/>
      <c r="T27" s="67"/>
      <c r="U27" s="67"/>
      <c r="V27" s="80"/>
      <c r="W27" s="80" t="str">
        <f>IF(AND(C27&gt;4,VLOOKUP(A27,'Assess B'!A:AH,34,FALSE)&lt;&gt;8),LEFT(B27,3),"")</f>
        <v/>
      </c>
      <c r="X27" s="80">
        <f>VLOOKUP(A27,Weightings!A:W,23,FALSE)</f>
        <v>3</v>
      </c>
      <c r="Y27" s="80">
        <f>IF(VLOOKUP(A27,'Assess B'!A:AH,34,FALSE)=8,0,1)</f>
        <v>1</v>
      </c>
      <c r="Z27" s="80">
        <f t="shared" si="4"/>
        <v>12</v>
      </c>
      <c r="AA27" s="79" t="str">
        <f t="shared" si="5"/>
        <v>3</v>
      </c>
      <c r="AF27" s="90">
        <f t="shared" si="6"/>
        <v>0</v>
      </c>
      <c r="AG27" s="90">
        <f t="shared" si="7"/>
        <v>0</v>
      </c>
      <c r="AH27" s="90" t="str">
        <f t="shared" si="8"/>
        <v>D</v>
      </c>
      <c r="AI27" s="81">
        <f t="shared" si="9"/>
        <v>3</v>
      </c>
      <c r="AJ27" s="90"/>
      <c r="AK27" s="81"/>
    </row>
    <row r="28" spans="1:37" s="79" customFormat="1" ht="30" hidden="1" customHeight="1" x14ac:dyDescent="0.35">
      <c r="A28" s="65">
        <v>356</v>
      </c>
      <c r="B28" s="66" t="str">
        <f t="shared" si="0"/>
        <v/>
      </c>
      <c r="C28" s="67">
        <f t="shared" si="1"/>
        <v>0</v>
      </c>
      <c r="D28" s="20"/>
      <c r="E28" s="95" t="str">
        <f t="shared" si="2"/>
        <v/>
      </c>
      <c r="F28" s="72" t="str">
        <f t="shared" si="3"/>
        <v>The nature and direction of your business - and your risk appetite?</v>
      </c>
      <c r="G28" s="203">
        <f>IFERROR(VLOOKUP(VLOOKUP($A28,'Assess B'!$A:$AH,34,FALSE),detail_maturity_score,3),"")</f>
        <v>4</v>
      </c>
      <c r="H28" s="203">
        <f>VLOOKUP($A28,'Assess B'!$A:$O,15,FALSE)</f>
        <v>12</v>
      </c>
      <c r="I28" s="203" t="e">
        <f>(VLOOKUP(LEFT($B28,3),targets_lookup,5,FALSE))*VLOOKUP($A28,Weightings!$A:$Y,23,FALSE)</f>
        <v>#N/A</v>
      </c>
      <c r="J28" s="203" t="e">
        <f>(VLOOKUP(LEFT($B28,3),targets_lookup,5,FALSE))*IF(VLOOKUP($A28,Weightings!$A:$Y,23,FALSE) = 0, 0,1)</f>
        <v>#N/A</v>
      </c>
      <c r="K28" s="69" t="str">
        <f>IF(VLOOKUP(A28,'Assess B'!A:P,16,FALSE)=0,"",VLOOKUP(A28,'Assess B'!A:P,16,FALSE))</f>
        <v/>
      </c>
      <c r="L28" s="67"/>
      <c r="M28" s="67"/>
      <c r="N28" s="67"/>
      <c r="O28" s="67"/>
      <c r="P28" s="67"/>
      <c r="Q28" s="67"/>
      <c r="R28" s="67"/>
      <c r="S28" s="67"/>
      <c r="T28" s="67"/>
      <c r="U28" s="67"/>
      <c r="V28" s="80"/>
      <c r="W28" s="80" t="str">
        <f>IF(AND(C28&gt;4,VLOOKUP(A28,'Assess B'!A:AH,34,FALSE)&lt;&gt;8),LEFT(B28,3),"")</f>
        <v/>
      </c>
      <c r="X28" s="80">
        <f>VLOOKUP(A28,Weightings!A:W,23,FALSE)</f>
        <v>3</v>
      </c>
      <c r="Y28" s="80">
        <f>IF(VLOOKUP(A28,'Assess B'!A:AH,34,FALSE)=8,0,1)</f>
        <v>1</v>
      </c>
      <c r="Z28" s="80">
        <f t="shared" si="4"/>
        <v>12</v>
      </c>
      <c r="AA28" s="79" t="str">
        <f t="shared" si="5"/>
        <v>3</v>
      </c>
      <c r="AF28" s="90">
        <f t="shared" si="6"/>
        <v>0</v>
      </c>
      <c r="AG28" s="90">
        <f t="shared" si="7"/>
        <v>0</v>
      </c>
      <c r="AH28" s="90" t="str">
        <f t="shared" si="8"/>
        <v>D</v>
      </c>
      <c r="AI28" s="81">
        <f t="shared" si="9"/>
        <v>3</v>
      </c>
      <c r="AJ28" s="90"/>
      <c r="AK28" s="81"/>
    </row>
    <row r="29" spans="1:37" s="79" customFormat="1" ht="30" customHeight="1" x14ac:dyDescent="0.35">
      <c r="A29" s="65">
        <v>357</v>
      </c>
      <c r="B29" s="66" t="str">
        <f t="shared" si="0"/>
        <v>B.1.02</v>
      </c>
      <c r="C29" s="67">
        <f t="shared" si="1"/>
        <v>5</v>
      </c>
      <c r="D29" s="20"/>
      <c r="E29" s="95" t="str">
        <f t="shared" si="2"/>
        <v>B.1.02</v>
      </c>
      <c r="F29" s="69" t="str">
        <f t="shared" si="3"/>
        <v>Do your drivers for CTI function help to:</v>
      </c>
      <c r="G29" s="203" t="str">
        <f>IFERROR(VLOOKUP(VLOOKUP($A29,'Assess B'!$A:$AH,34,FALSE),detail_maturity_score,3),"")</f>
        <v/>
      </c>
      <c r="H29" s="203" t="str">
        <f>VLOOKUP($A29,'Assess B'!$A:$O,15,FALSE)</f>
        <v/>
      </c>
      <c r="I29" s="203">
        <f>(VLOOKUP(LEFT($B29,3),targets_lookup,5,FALSE))*VLOOKUP($A29,Weightings!$A:$Y,23,FALSE)</f>
        <v>0</v>
      </c>
      <c r="J29" s="203">
        <f>(VLOOKUP(LEFT($B29,3),targets_lookup,5,FALSE))*IF(VLOOKUP($A29,Weightings!$A:$Y,23,FALSE) = 0, 0,1)</f>
        <v>0</v>
      </c>
      <c r="K29" s="69" t="str">
        <f>IF(VLOOKUP(A29,'Assess B'!A:P,16,FALSE)=0,"",VLOOKUP(A29,'Assess B'!A:P,16,FALSE))</f>
        <v/>
      </c>
      <c r="L29" s="67"/>
      <c r="M29" s="67"/>
      <c r="N29" s="67"/>
      <c r="O29" s="67"/>
      <c r="P29" s="67"/>
      <c r="Q29" s="67"/>
      <c r="R29" s="67"/>
      <c r="S29" s="67"/>
      <c r="T29" s="67"/>
      <c r="U29" s="67"/>
      <c r="V29" s="80"/>
      <c r="W29" s="80" t="str">
        <f>IF(AND(C29&gt;4,VLOOKUP(A29,'Assess B'!A:AH,34,FALSE)&lt;&gt;8),LEFT(B29,3),"")</f>
        <v>B.1</v>
      </c>
      <c r="X29" s="80">
        <f>VLOOKUP(A29,Weightings!A:W,23,FALSE)</f>
        <v>0</v>
      </c>
      <c r="Y29" s="80">
        <f>IF(VLOOKUP(A29,'Assess B'!A:AH,34,FALSE)=8,0,1)</f>
        <v>1</v>
      </c>
      <c r="Z29" s="80">
        <f t="shared" ref="Z29:Z34" si="10">Y29*X29*5</f>
        <v>0</v>
      </c>
      <c r="AA29" s="79" t="str">
        <f t="shared" si="5"/>
        <v>3B.1</v>
      </c>
      <c r="AF29" s="90">
        <f t="shared" si="6"/>
        <v>0</v>
      </c>
      <c r="AG29" s="90">
        <f t="shared" si="7"/>
        <v>0</v>
      </c>
      <c r="AH29" s="90" t="str">
        <f t="shared" si="8"/>
        <v>D</v>
      </c>
      <c r="AI29" s="81">
        <f t="shared" si="9"/>
        <v>3</v>
      </c>
      <c r="AJ29" s="90"/>
      <c r="AK29" s="81"/>
    </row>
    <row r="30" spans="1:37" s="79" customFormat="1" ht="30" customHeight="1" x14ac:dyDescent="0.35">
      <c r="A30" s="65">
        <v>358</v>
      </c>
      <c r="B30" s="66" t="str">
        <f t="shared" si="0"/>
        <v>B.1.02a</v>
      </c>
      <c r="C30" s="67">
        <f t="shared" si="1"/>
        <v>6</v>
      </c>
      <c r="D30" s="20"/>
      <c r="E30" s="95" t="str">
        <f t="shared" si="2"/>
        <v>B.1.02a</v>
      </c>
      <c r="F30" s="72" t="str">
        <f t="shared" si="3"/>
        <v>Support the adoption of a strategic view of the threat landscape? (Strategic level INT)</v>
      </c>
      <c r="G30" s="203" t="str">
        <f>IFERROR(VLOOKUP(VLOOKUP($A30,'Assess B'!$A:$AH,34,FALSE),detail_maturity_score,3),"")</f>
        <v/>
      </c>
      <c r="H30" s="203" t="str">
        <f>VLOOKUP($A30,'Assess B'!$A:$O,15,FALSE)</f>
        <v/>
      </c>
      <c r="I30" s="203">
        <f>(VLOOKUP(LEFT($B30,3),targets_lookup,5,FALSE))*VLOOKUP($A30,Weightings!$A:$Y,23,FALSE)</f>
        <v>4.5</v>
      </c>
      <c r="J30" s="203">
        <f>(VLOOKUP(LEFT($B30,3),targets_lookup,5,FALSE))*IF(VLOOKUP($A30,Weightings!$A:$Y,23,FALSE) = 0, 0,1)</f>
        <v>4.5</v>
      </c>
      <c r="K30" s="69" t="str">
        <f>IF(VLOOKUP(A30,'Assess B'!A:P,16,FALSE)=0,"",VLOOKUP(A30,'Assess B'!A:P,16,FALSE))</f>
        <v/>
      </c>
      <c r="L30" s="67"/>
      <c r="M30" s="67"/>
      <c r="N30" s="67"/>
      <c r="O30" s="67"/>
      <c r="P30" s="67"/>
      <c r="Q30" s="67"/>
      <c r="R30" s="67"/>
      <c r="S30" s="67"/>
      <c r="T30" s="67"/>
      <c r="U30" s="67"/>
      <c r="V30" s="80"/>
      <c r="W30" s="80" t="str">
        <f>IF(AND(C30&gt;4,VLOOKUP(A30,'Assess B'!A:AH,34,FALSE)&lt;&gt;8),LEFT(B30,3),"")</f>
        <v>B.1</v>
      </c>
      <c r="X30" s="80">
        <f>VLOOKUP(A30,Weightings!A:W,23,FALSE)</f>
        <v>1</v>
      </c>
      <c r="Y30" s="80">
        <f>IF(VLOOKUP(A30,'Assess B'!A:AH,34,FALSE)=8,0,1)</f>
        <v>1</v>
      </c>
      <c r="Z30" s="80">
        <f t="shared" si="10"/>
        <v>5</v>
      </c>
      <c r="AA30" s="79" t="str">
        <f t="shared" si="5"/>
        <v>3B.1</v>
      </c>
      <c r="AF30" s="90">
        <f t="shared" si="6"/>
        <v>0</v>
      </c>
      <c r="AG30" s="90">
        <f t="shared" si="7"/>
        <v>0</v>
      </c>
      <c r="AH30" s="90" t="str">
        <f t="shared" si="8"/>
        <v>D</v>
      </c>
      <c r="AI30" s="81">
        <f t="shared" si="9"/>
        <v>3</v>
      </c>
      <c r="AJ30" s="90"/>
      <c r="AK30" s="81"/>
    </row>
    <row r="31" spans="1:37" s="79" customFormat="1" ht="30" customHeight="1" x14ac:dyDescent="0.35">
      <c r="A31" s="65">
        <v>359</v>
      </c>
      <c r="B31" s="66" t="str">
        <f t="shared" si="0"/>
        <v>B.1.02b</v>
      </c>
      <c r="C31" s="67">
        <f t="shared" si="1"/>
        <v>6</v>
      </c>
      <c r="D31" s="20"/>
      <c r="E31" s="95" t="str">
        <f t="shared" si="2"/>
        <v>B.1.02b</v>
      </c>
      <c r="F31" s="72" t="str">
        <f t="shared" si="3"/>
        <v>Ensure that vulnerabilities are identified and appropriately addressed? (Tactical level INT)</v>
      </c>
      <c r="G31" s="203" t="str">
        <f>IFERROR(VLOOKUP(VLOOKUP($A31,'Assess B'!$A:$AH,34,FALSE),detail_maturity_score,3),"")</f>
        <v/>
      </c>
      <c r="H31" s="203" t="str">
        <f>VLOOKUP($A31,'Assess B'!$A:$O,15,FALSE)</f>
        <v/>
      </c>
      <c r="I31" s="203">
        <f>(VLOOKUP(LEFT($B31,3),targets_lookup,5,FALSE))*VLOOKUP($A31,Weightings!$A:$Y,23,FALSE)</f>
        <v>4.5</v>
      </c>
      <c r="J31" s="203">
        <f>(VLOOKUP(LEFT($B31,3),targets_lookup,5,FALSE))*IF(VLOOKUP($A31,Weightings!$A:$Y,23,FALSE) = 0, 0,1)</f>
        <v>4.5</v>
      </c>
      <c r="K31" s="69" t="str">
        <f>IF(VLOOKUP(A31,'Assess B'!A:P,16,FALSE)=0,"",VLOOKUP(A31,'Assess B'!A:P,16,FALSE))</f>
        <v/>
      </c>
      <c r="L31" s="67"/>
      <c r="M31" s="67"/>
      <c r="N31" s="67"/>
      <c r="O31" s="67"/>
      <c r="P31" s="67"/>
      <c r="Q31" s="67"/>
      <c r="R31" s="67"/>
      <c r="S31" s="67"/>
      <c r="T31" s="67"/>
      <c r="U31" s="67"/>
      <c r="V31" s="80"/>
      <c r="W31" s="80" t="str">
        <f>IF(AND(C31&gt;4,VLOOKUP(A31,'Assess B'!A:AH,34,FALSE)&lt;&gt;8),LEFT(B31,3),"")</f>
        <v>B.1</v>
      </c>
      <c r="X31" s="80">
        <f>VLOOKUP(A31,Weightings!A:W,23,FALSE)</f>
        <v>1</v>
      </c>
      <c r="Y31" s="80">
        <f>IF(VLOOKUP(A31,'Assess B'!A:AH,34,FALSE)=8,0,1)</f>
        <v>1</v>
      </c>
      <c r="Z31" s="80">
        <f t="shared" si="10"/>
        <v>5</v>
      </c>
      <c r="AA31" s="79" t="str">
        <f t="shared" si="5"/>
        <v>3B.1</v>
      </c>
      <c r="AF31" s="90">
        <f t="shared" si="6"/>
        <v>0</v>
      </c>
      <c r="AG31" s="90">
        <f t="shared" si="7"/>
        <v>0</v>
      </c>
      <c r="AH31" s="90" t="str">
        <f t="shared" si="8"/>
        <v>D</v>
      </c>
      <c r="AI31" s="81">
        <f t="shared" si="9"/>
        <v>3</v>
      </c>
      <c r="AJ31" s="90"/>
      <c r="AK31" s="81"/>
    </row>
    <row r="32" spans="1:37" s="79" customFormat="1" ht="30" customHeight="1" x14ac:dyDescent="0.35">
      <c r="A32" s="65">
        <v>360</v>
      </c>
      <c r="B32" s="66" t="str">
        <f t="shared" si="0"/>
        <v>B.1.02c</v>
      </c>
      <c r="C32" s="67">
        <f t="shared" si="1"/>
        <v>6</v>
      </c>
      <c r="D32" s="20"/>
      <c r="E32" s="95" t="str">
        <f t="shared" si="2"/>
        <v>B.1.02c</v>
      </c>
      <c r="F32" s="72" t="str">
        <f t="shared" si="3"/>
        <v>Support operational security requirements (E.g. Red Teaming, Playbook dev, threat hunting, DFIR)? (Operational level INT)</v>
      </c>
      <c r="G32" s="203" t="str">
        <f>IFERROR(VLOOKUP(VLOOKUP($A32,'Assess B'!$A:$AH,34,FALSE),detail_maturity_score,3),"")</f>
        <v/>
      </c>
      <c r="H32" s="203" t="str">
        <f>VLOOKUP($A32,'Assess B'!$A:$O,15,FALSE)</f>
        <v/>
      </c>
      <c r="I32" s="203">
        <f>(VLOOKUP(LEFT($B32,3),targets_lookup,5,FALSE))*VLOOKUP($A32,Weightings!$A:$Y,23,FALSE)</f>
        <v>4.5</v>
      </c>
      <c r="J32" s="203">
        <f>(VLOOKUP(LEFT($B32,3),targets_lookup,5,FALSE))*IF(VLOOKUP($A32,Weightings!$A:$Y,23,FALSE) = 0, 0,1)</f>
        <v>4.5</v>
      </c>
      <c r="K32" s="69" t="str">
        <f>IF(VLOOKUP(A32,'Assess B'!A:P,16,FALSE)=0,"",VLOOKUP(A32,'Assess B'!A:P,16,FALSE))</f>
        <v/>
      </c>
      <c r="L32" s="67"/>
      <c r="M32" s="67"/>
      <c r="N32" s="67"/>
      <c r="O32" s="67"/>
      <c r="P32" s="67"/>
      <c r="Q32" s="67"/>
      <c r="R32" s="67"/>
      <c r="S32" s="67"/>
      <c r="T32" s="67"/>
      <c r="U32" s="67"/>
      <c r="V32" s="80"/>
      <c r="W32" s="80" t="str">
        <f>IF(AND(C32&gt;4,VLOOKUP(A32,'Assess B'!A:AH,34,FALSE)&lt;&gt;8),LEFT(B32,3),"")</f>
        <v>B.1</v>
      </c>
      <c r="X32" s="80">
        <f>VLOOKUP(A32,Weightings!A:W,23,FALSE)</f>
        <v>1</v>
      </c>
      <c r="Y32" s="80">
        <f>IF(VLOOKUP(A32,'Assess B'!A:AH,34,FALSE)=8,0,1)</f>
        <v>1</v>
      </c>
      <c r="Z32" s="80">
        <f t="shared" si="10"/>
        <v>5</v>
      </c>
      <c r="AA32" s="79" t="str">
        <f t="shared" si="5"/>
        <v>3B.1</v>
      </c>
      <c r="AF32" s="90">
        <f t="shared" si="6"/>
        <v>0</v>
      </c>
      <c r="AG32" s="90">
        <f t="shared" si="7"/>
        <v>0</v>
      </c>
      <c r="AH32" s="90" t="str">
        <f t="shared" si="8"/>
        <v>D</v>
      </c>
      <c r="AI32" s="81">
        <f t="shared" si="9"/>
        <v>3</v>
      </c>
      <c r="AJ32" s="90"/>
      <c r="AK32" s="81"/>
    </row>
    <row r="33" spans="1:37" s="79" customFormat="1" ht="30" customHeight="1" x14ac:dyDescent="0.35">
      <c r="A33" s="65">
        <v>361</v>
      </c>
      <c r="B33" s="66" t="str">
        <f t="shared" si="0"/>
        <v>B.1.02d</v>
      </c>
      <c r="C33" s="67">
        <f t="shared" si="1"/>
        <v>6</v>
      </c>
      <c r="D33" s="20"/>
      <c r="E33" s="95" t="str">
        <f t="shared" si="2"/>
        <v>B.1.02d</v>
      </c>
      <c r="F33" s="72" t="str">
        <f t="shared" si="3"/>
        <v>Feed security tools with data to prevent attacks? (Technical level INT)</v>
      </c>
      <c r="G33" s="203" t="str">
        <f>IFERROR(VLOOKUP(VLOOKUP($A33,'Assess B'!$A:$AH,34,FALSE),detail_maturity_score,3),"")</f>
        <v/>
      </c>
      <c r="H33" s="203" t="str">
        <f>VLOOKUP($A33,'Assess B'!$A:$O,15,FALSE)</f>
        <v/>
      </c>
      <c r="I33" s="203">
        <f>(VLOOKUP(LEFT($B33,3),targets_lookup,5,FALSE))*VLOOKUP($A33,Weightings!$A:$Y,23,FALSE)</f>
        <v>4.5</v>
      </c>
      <c r="J33" s="203">
        <f>(VLOOKUP(LEFT($B33,3),targets_lookup,5,FALSE))*IF(VLOOKUP($A33,Weightings!$A:$Y,23,FALSE) = 0, 0,1)</f>
        <v>4.5</v>
      </c>
      <c r="K33" s="69" t="str">
        <f>IF(VLOOKUP(A33,'Assess B'!A:P,16,FALSE)=0,"",VLOOKUP(A33,'Assess B'!A:P,16,FALSE))</f>
        <v/>
      </c>
      <c r="L33" s="67"/>
      <c r="M33" s="67"/>
      <c r="N33" s="67"/>
      <c r="O33" s="67"/>
      <c r="P33" s="67"/>
      <c r="Q33" s="67"/>
      <c r="R33" s="67"/>
      <c r="S33" s="67"/>
      <c r="T33" s="67"/>
      <c r="U33" s="67"/>
      <c r="V33" s="80"/>
      <c r="W33" s="80" t="str">
        <f>IF(AND(C33&gt;4,VLOOKUP(A33,'Assess B'!A:AH,34,FALSE)&lt;&gt;8),LEFT(B33,3),"")</f>
        <v>B.1</v>
      </c>
      <c r="X33" s="80">
        <f>VLOOKUP(A33,Weightings!A:W,23,FALSE)</f>
        <v>1</v>
      </c>
      <c r="Y33" s="80">
        <f>IF(VLOOKUP(A33,'Assess B'!A:AH,34,FALSE)=8,0,1)</f>
        <v>1</v>
      </c>
      <c r="Z33" s="80">
        <f t="shared" si="10"/>
        <v>5</v>
      </c>
      <c r="AA33" s="79" t="str">
        <f t="shared" si="5"/>
        <v>3B.1</v>
      </c>
      <c r="AF33" s="90">
        <f t="shared" si="6"/>
        <v>0</v>
      </c>
      <c r="AG33" s="90">
        <f t="shared" si="7"/>
        <v>0</v>
      </c>
      <c r="AH33" s="90" t="str">
        <f t="shared" si="8"/>
        <v>D</v>
      </c>
      <c r="AI33" s="81">
        <f t="shared" si="9"/>
        <v>3</v>
      </c>
      <c r="AJ33" s="90"/>
      <c r="AK33" s="81"/>
    </row>
    <row r="34" spans="1:37" s="79" customFormat="1" ht="30" customHeight="1" x14ac:dyDescent="0.35">
      <c r="A34" s="65">
        <v>3612</v>
      </c>
      <c r="B34" s="66" t="str">
        <f t="shared" si="0"/>
        <v>B.1.02e</v>
      </c>
      <c r="C34" s="67">
        <f t="shared" si="1"/>
        <v>6</v>
      </c>
      <c r="D34" s="20"/>
      <c r="E34" s="95" t="str">
        <f t="shared" si="2"/>
        <v>B.1.02e</v>
      </c>
      <c r="F34" s="72" t="str">
        <f t="shared" si="3"/>
        <v>Inform risk and support cyber and operational resilience programs?</v>
      </c>
      <c r="G34" s="203" t="str">
        <f>IFERROR(VLOOKUP(VLOOKUP($A34,'Assess B'!$A:$AH,34,FALSE),detail_maturity_score,3),"")</f>
        <v/>
      </c>
      <c r="H34" s="203" t="str">
        <f>VLOOKUP($A34,'Assess B'!$A:$O,15,FALSE)</f>
        <v/>
      </c>
      <c r="I34" s="203">
        <f>(VLOOKUP(LEFT($B34,3),targets_lookup,5,FALSE))*VLOOKUP($A34,Weightings!$A:$Y,23,FALSE)</f>
        <v>4.5</v>
      </c>
      <c r="J34" s="203">
        <f>(VLOOKUP(LEFT($B34,3),targets_lookup,5,FALSE))*IF(VLOOKUP($A34,Weightings!$A:$Y,23,FALSE) = 0, 0,1)</f>
        <v>4.5</v>
      </c>
      <c r="K34" s="69" t="str">
        <f>IF(VLOOKUP(A34,'Assess B'!A:P,16,FALSE)=0,"",VLOOKUP(A34,'Assess B'!A:P,16,FALSE))</f>
        <v/>
      </c>
      <c r="L34" s="67"/>
      <c r="M34" s="67"/>
      <c r="N34" s="67"/>
      <c r="O34" s="67"/>
      <c r="P34" s="67"/>
      <c r="Q34" s="67"/>
      <c r="R34" s="67"/>
      <c r="S34" s="67"/>
      <c r="T34" s="67"/>
      <c r="U34" s="67"/>
      <c r="V34" s="80"/>
      <c r="W34" s="80" t="str">
        <f>IF(AND(C34&gt;4,VLOOKUP(A34,'Assess B'!A:AH,34,FALSE)&lt;&gt;8),LEFT(B34,3),"")</f>
        <v>B.1</v>
      </c>
      <c r="X34" s="80">
        <f>VLOOKUP(A34,Weightings!A:W,23,FALSE)</f>
        <v>1</v>
      </c>
      <c r="Y34" s="80">
        <f>IF(VLOOKUP(A34,'Assess B'!A:AH,34,FALSE)=8,0,1)</f>
        <v>1</v>
      </c>
      <c r="Z34" s="80">
        <f t="shared" si="10"/>
        <v>5</v>
      </c>
      <c r="AA34" s="79" t="str">
        <f t="shared" si="5"/>
        <v>3B.1</v>
      </c>
      <c r="AF34" s="90">
        <f t="shared" si="6"/>
        <v>0</v>
      </c>
      <c r="AG34" s="90">
        <f t="shared" si="7"/>
        <v>0</v>
      </c>
      <c r="AH34" s="90" t="str">
        <f t="shared" si="8"/>
        <v>D</v>
      </c>
      <c r="AI34" s="81">
        <f t="shared" si="9"/>
        <v>3</v>
      </c>
      <c r="AJ34" s="90"/>
      <c r="AK34" s="81"/>
    </row>
    <row r="35" spans="1:37" s="79" customFormat="1" ht="30" hidden="1" customHeight="1" x14ac:dyDescent="0.35">
      <c r="A35" s="65">
        <v>363</v>
      </c>
      <c r="B35" s="66" t="str">
        <f t="shared" si="0"/>
        <v/>
      </c>
      <c r="C35" s="67">
        <f t="shared" si="1"/>
        <v>3</v>
      </c>
      <c r="D35" s="20"/>
      <c r="E35" s="95" t="str">
        <f t="shared" si="2"/>
        <v/>
      </c>
      <c r="F35" s="72" t="str">
        <f t="shared" si="3"/>
        <v>The basic concepts of 'Intelligence Preparation of the Battlefield' or 'Know thyself Know thy Enemy' should be considered. An exercise to identify each of the below elements should be undertaken and regularly reviewed</v>
      </c>
      <c r="G35" s="203" t="str">
        <f>VLOOKUP($A35,'Assess B'!$A:$O,15,FALSE)</f>
        <v/>
      </c>
      <c r="H35" s="203" t="str">
        <f>VLOOKUP($A35,'Assess B'!$A:$O,15,FALSE)</f>
        <v/>
      </c>
      <c r="I35" s="203" t="e">
        <f>(VLOOKUP(LEFT($B35,3),targets_lookup,5,FALSE))*VLOOKUP($A35,Weightings!$A:$Y,23,FALSE)</f>
        <v>#N/A</v>
      </c>
      <c r="J35" s="203" t="e">
        <f>(VLOOKUP(LEFT($B35,3),targets_lookup,5,FALSE))*VLOOKUP($A35,Weightings!$A:$Y,23,FALSE)</f>
        <v>#N/A</v>
      </c>
      <c r="K35" s="69" t="str">
        <f>IF(VLOOKUP(A35,'Assess B'!A:P,16,FALSE)=0,"",VLOOKUP(A35,'Assess B'!A:P,16,FALSE))</f>
        <v/>
      </c>
      <c r="L35" s="67"/>
      <c r="M35" s="67"/>
      <c r="N35" s="67"/>
      <c r="O35" s="67"/>
      <c r="P35" s="67"/>
      <c r="Q35" s="67"/>
      <c r="R35" s="67"/>
      <c r="S35" s="67"/>
      <c r="T35" s="67"/>
      <c r="U35" s="67"/>
      <c r="V35" s="80"/>
      <c r="W35" s="80" t="str">
        <f>IF(AND(C35&gt;4,VLOOKUP(A35,'Assess B'!A:AH,34,FALSE)&lt;&gt;8),LEFT(B35,3),"")</f>
        <v/>
      </c>
      <c r="X35" s="80">
        <f>VLOOKUP(A35,Weightings!A:W,23,FALSE)</f>
        <v>0</v>
      </c>
      <c r="Y35" s="80">
        <f>IF(VLOOKUP(A35,'Assess B'!A:AH,34,FALSE)=8,0,1)</f>
        <v>1</v>
      </c>
      <c r="Z35" s="80">
        <f t="shared" si="4"/>
        <v>0</v>
      </c>
      <c r="AA35" s="79" t="str">
        <f t="shared" si="5"/>
        <v>3</v>
      </c>
      <c r="AF35" s="90">
        <f t="shared" si="6"/>
        <v>0</v>
      </c>
      <c r="AG35" s="90">
        <f t="shared" si="7"/>
        <v>0</v>
      </c>
      <c r="AH35" s="90" t="str">
        <f t="shared" si="8"/>
        <v>D</v>
      </c>
      <c r="AI35" s="81">
        <f t="shared" si="9"/>
        <v>3</v>
      </c>
      <c r="AJ35" s="90"/>
      <c r="AK35" s="81"/>
    </row>
    <row r="36" spans="1:37" s="79" customFormat="1" ht="30" hidden="1" customHeight="1" x14ac:dyDescent="0.35">
      <c r="A36" s="65">
        <v>364</v>
      </c>
      <c r="B36" s="66" t="str">
        <f t="shared" si="0"/>
        <v/>
      </c>
      <c r="C36" s="67">
        <f t="shared" si="1"/>
        <v>3</v>
      </c>
      <c r="D36" s="20"/>
      <c r="E36" s="95" t="str">
        <f t="shared" si="2"/>
        <v/>
      </c>
      <c r="F36" s="69" t="str">
        <f t="shared" si="3"/>
        <v>Identifying the environment</v>
      </c>
      <c r="G36" s="203" t="str">
        <f>VLOOKUP($A36,'Assess B'!$A:$O,15,FALSE)</f>
        <v/>
      </c>
      <c r="H36" s="203" t="str">
        <f>VLOOKUP($A36,'Assess B'!$A:$O,15,FALSE)</f>
        <v/>
      </c>
      <c r="I36" s="203" t="e">
        <f>(VLOOKUP(LEFT($B36,3),targets_lookup,5,FALSE))*VLOOKUP($A36,Weightings!$A:$Y,23,FALSE)</f>
        <v>#N/A</v>
      </c>
      <c r="J36" s="203" t="e">
        <f>(VLOOKUP(LEFT($B36,3),targets_lookup,5,FALSE))*VLOOKUP($A36,Weightings!$A:$Y,23,FALSE)</f>
        <v>#N/A</v>
      </c>
      <c r="K36" s="69" t="str">
        <f>IF(VLOOKUP(A36,'Assess B'!A:P,16,FALSE)=0,"",VLOOKUP(A36,'Assess B'!A:P,16,FALSE))</f>
        <v/>
      </c>
      <c r="L36" s="67"/>
      <c r="M36" s="67"/>
      <c r="N36" s="67"/>
      <c r="O36" s="67"/>
      <c r="P36" s="67"/>
      <c r="Q36" s="67"/>
      <c r="R36" s="67"/>
      <c r="S36" s="67"/>
      <c r="T36" s="67"/>
      <c r="U36" s="67"/>
      <c r="V36" s="80"/>
      <c r="W36" s="80" t="str">
        <f>IF(AND(C36&gt;4,VLOOKUP(A36,'Assess B'!A:AH,34,FALSE)&lt;&gt;8),LEFT(B36,3),"")</f>
        <v/>
      </c>
      <c r="X36" s="80">
        <f>VLOOKUP(A36,Weightings!A:W,23,FALSE)</f>
        <v>0</v>
      </c>
      <c r="Y36" s="80">
        <f>IF(VLOOKUP(A36,'Assess B'!A:AH,34,FALSE)=8,0,1)</f>
        <v>1</v>
      </c>
      <c r="Z36" s="80">
        <f t="shared" si="4"/>
        <v>0</v>
      </c>
      <c r="AA36" s="79" t="str">
        <f t="shared" si="5"/>
        <v>3</v>
      </c>
      <c r="AF36" s="90">
        <f t="shared" si="6"/>
        <v>0</v>
      </c>
      <c r="AG36" s="90">
        <f t="shared" si="7"/>
        <v>0</v>
      </c>
      <c r="AH36" s="90" t="str">
        <f t="shared" si="8"/>
        <v>D</v>
      </c>
      <c r="AI36" s="81">
        <f t="shared" si="9"/>
        <v>3</v>
      </c>
      <c r="AJ36" s="90"/>
      <c r="AK36" s="81"/>
    </row>
    <row r="37" spans="1:37" s="79" customFormat="1" ht="30" customHeight="1" x14ac:dyDescent="0.35">
      <c r="A37" s="65">
        <v>365</v>
      </c>
      <c r="B37" s="66" t="str">
        <f t="shared" si="0"/>
        <v>B.2</v>
      </c>
      <c r="C37" s="67">
        <f t="shared" si="1"/>
        <v>2</v>
      </c>
      <c r="D37" s="20"/>
      <c r="E37" s="64" t="str">
        <f t="shared" si="2"/>
        <v>Step 2</v>
      </c>
      <c r="F37" s="115" t="str">
        <f>VLOOKUP(A37,contentrefmockup,7,FALSE)</f>
        <v>Identifying the environment</v>
      </c>
      <c r="G37" s="116" t="str">
        <f>"Maturity level:  "&amp;Q37</f>
        <v>Maturity level:  Level 0</v>
      </c>
      <c r="H37" s="352" t="str">
        <f>"Maturity level:  "&amp;Q37</f>
        <v>Maturity level:  Level 0</v>
      </c>
      <c r="I37" s="353" t="str">
        <f>"Maturity rating: "&amp;TEXT(T37,"0.00")</f>
        <v>Maturity rating: 0.00</v>
      </c>
      <c r="J37" s="353" t="str">
        <f>"Maturity rating: "&amp;TEXT(T37,"0.00")</f>
        <v>Maturity rating: 0.00</v>
      </c>
      <c r="K37" s="122"/>
      <c r="L37" s="117"/>
      <c r="M37" s="117"/>
      <c r="N37" s="117" t="str">
        <f>TEXT(B37,"0.0")</f>
        <v>B.2</v>
      </c>
      <c r="O37" s="116">
        <f>SUMIF(AA:AA,U37&amp;N37,H:H)/(SUMIF(AA:AA,U37&amp;N37,Z:Z))</f>
        <v>0</v>
      </c>
      <c r="P37" s="116" t="str">
        <f>HLOOKUP(O37*100,level_ref,2,TRUE)</f>
        <v>Level 0</v>
      </c>
      <c r="Q37" s="116" t="str">
        <f>IF(ISERROR(P37),"",P37)</f>
        <v>Level 0</v>
      </c>
      <c r="R37" s="116">
        <f>HLOOKUP(O37*100,level_ref,3,TRUE)</f>
        <v>0</v>
      </c>
      <c r="S37" s="116">
        <f>IF(ISERROR(R37),"",R37)</f>
        <v>0</v>
      </c>
      <c r="T37" s="116">
        <f>O37*5</f>
        <v>0</v>
      </c>
      <c r="U37" s="116">
        <f>VLOOKUP(A37,'Assess B'!A:AI,35,FALSE)</f>
        <v>3</v>
      </c>
      <c r="V37" s="116"/>
      <c r="W37" s="109" t="str">
        <f>IF(AND(C37&gt;4,VLOOKUP(A37,'Assess B'!A:AH,34,FALSE)&lt;&gt;8),LEFT(B37,3),"")</f>
        <v/>
      </c>
      <c r="X37" s="109">
        <f>VLOOKUP(A37,Weightings!A:W,23,FALSE)</f>
        <v>0</v>
      </c>
      <c r="Y37" s="109">
        <f>IF(VLOOKUP(A37,'Assess B'!A:AH,34,FALSE)=8,0,1)</f>
        <v>1</v>
      </c>
      <c r="Z37" s="109">
        <f t="shared" si="4"/>
        <v>0</v>
      </c>
      <c r="AA37" s="79" t="str">
        <f t="shared" si="5"/>
        <v>3</v>
      </c>
      <c r="AF37" s="90"/>
      <c r="AG37" s="90"/>
      <c r="AH37" s="90" t="str">
        <f t="shared" si="8"/>
        <v>D</v>
      </c>
      <c r="AI37" s="81">
        <f t="shared" si="9"/>
        <v>3</v>
      </c>
      <c r="AJ37" s="90"/>
      <c r="AK37" s="81"/>
    </row>
    <row r="38" spans="1:37" s="79" customFormat="1" ht="30" hidden="1" customHeight="1" x14ac:dyDescent="0.35">
      <c r="A38" s="65">
        <v>366</v>
      </c>
      <c r="B38" s="66" t="str">
        <f t="shared" si="0"/>
        <v/>
      </c>
      <c r="C38" s="67">
        <f t="shared" si="1"/>
        <v>3</v>
      </c>
      <c r="D38" s="20"/>
      <c r="E38" s="95" t="str">
        <f t="shared" si="2"/>
        <v/>
      </c>
      <c r="F38" s="69" t="str">
        <f t="shared" ref="F38:F87" si="11">VLOOKUP(A38,contentrefmockup,7,FALSE)</f>
        <v>Does the function have insight into change control process or security architecture function to monitor for new areas of risk?</v>
      </c>
      <c r="G38" s="203" t="str">
        <f>VLOOKUP($A38,'Assess B'!$A:$O,15,FALSE)</f>
        <v/>
      </c>
      <c r="H38" s="203" t="str">
        <f>VLOOKUP($A38,'Assess B'!$A:$O,15,FALSE)</f>
        <v/>
      </c>
      <c r="I38" s="203" t="e">
        <f>(VLOOKUP(LEFT($B38,3),targets_lookup,5,FALSE))*VLOOKUP($A38,Weightings!$A:$Y,23,FALSE)</f>
        <v>#N/A</v>
      </c>
      <c r="J38" s="203" t="e">
        <f>(VLOOKUP(LEFT($B38,3),targets_lookup,5,FALSE))*VLOOKUP($A38,Weightings!$A:$Y,23,FALSE)</f>
        <v>#N/A</v>
      </c>
      <c r="K38" s="69" t="str">
        <f>IF(VLOOKUP(A38,'Assess B'!A:P,16,FALSE)=0,"",VLOOKUP(A38,'Assess B'!A:P,16,FALSE))</f>
        <v/>
      </c>
      <c r="L38" s="67"/>
      <c r="M38" s="67"/>
      <c r="N38" s="67"/>
      <c r="O38" s="67"/>
      <c r="P38" s="67"/>
      <c r="Q38" s="67"/>
      <c r="R38" s="67"/>
      <c r="S38" s="67"/>
      <c r="T38" s="67"/>
      <c r="U38" s="67"/>
      <c r="V38" s="80"/>
      <c r="W38" s="80" t="str">
        <f>IF(AND(C38&gt;4,VLOOKUP(A38,'Assess B'!A:AH,34,FALSE)&lt;&gt;8),LEFT(B38,3),"")</f>
        <v/>
      </c>
      <c r="X38" s="80">
        <f>VLOOKUP(A38,Weightings!A:W,23,FALSE)</f>
        <v>0</v>
      </c>
      <c r="Y38" s="80">
        <f>IF(VLOOKUP(A38,'Assess B'!A:AH,34,FALSE)=8,0,1)</f>
        <v>1</v>
      </c>
      <c r="Z38" s="80">
        <f t="shared" si="4"/>
        <v>0</v>
      </c>
      <c r="AA38" s="79" t="str">
        <f t="shared" si="5"/>
        <v>3</v>
      </c>
      <c r="AF38" s="90">
        <f t="shared" si="6"/>
        <v>0</v>
      </c>
      <c r="AG38" s="90">
        <f t="shared" si="7"/>
        <v>0</v>
      </c>
      <c r="AH38" s="90" t="str">
        <f t="shared" si="8"/>
        <v>D</v>
      </c>
      <c r="AI38" s="81">
        <f t="shared" si="9"/>
        <v>3</v>
      </c>
      <c r="AJ38" s="90"/>
      <c r="AK38" s="81"/>
    </row>
    <row r="39" spans="1:37" s="79" customFormat="1" ht="18.5" hidden="1" x14ac:dyDescent="0.35">
      <c r="A39" s="65">
        <v>367</v>
      </c>
      <c r="B39" s="66" t="str">
        <f t="shared" si="0"/>
        <v/>
      </c>
      <c r="C39" s="67">
        <f t="shared" si="1"/>
        <v>3</v>
      </c>
      <c r="D39" s="20"/>
      <c r="E39" s="95" t="str">
        <f t="shared" si="2"/>
        <v/>
      </c>
      <c r="F39" s="162" t="str">
        <f t="shared" si="11"/>
        <v xml:space="preserve">Has the function mapped the internal network infrastructure? </v>
      </c>
      <c r="G39" s="88"/>
      <c r="H39" s="88"/>
      <c r="I39" s="88"/>
      <c r="J39" s="88"/>
      <c r="K39" s="69"/>
      <c r="L39" s="67"/>
      <c r="M39" s="67"/>
      <c r="N39" s="67"/>
      <c r="O39" s="67"/>
      <c r="P39" s="67"/>
      <c r="Q39" s="67"/>
      <c r="R39" s="67"/>
      <c r="S39" s="67"/>
      <c r="T39" s="67"/>
      <c r="U39" s="67"/>
      <c r="V39" s="80"/>
      <c r="W39" s="80" t="str">
        <f>IF(AND(C39&gt;4,VLOOKUP(A39,'Assess B'!A:AH,34,FALSE)&lt;&gt;8),LEFT(B39,3),"")</f>
        <v/>
      </c>
      <c r="X39" s="80">
        <f>VLOOKUP(A39,Weightings!A:W,23,FALSE)</f>
        <v>0</v>
      </c>
      <c r="Y39" s="80">
        <f>IF(VLOOKUP(A39,'Assess B'!A:AH,34,FALSE)=8,0,1)</f>
        <v>1</v>
      </c>
      <c r="Z39" s="80">
        <f t="shared" si="4"/>
        <v>0</v>
      </c>
      <c r="AA39" s="79" t="str">
        <f t="shared" si="5"/>
        <v>3</v>
      </c>
      <c r="AF39" s="90">
        <f t="shared" si="6"/>
        <v>0</v>
      </c>
      <c r="AG39" s="90">
        <f t="shared" si="7"/>
        <v>0</v>
      </c>
      <c r="AH39" s="90" t="str">
        <f t="shared" si="8"/>
        <v>D</v>
      </c>
      <c r="AI39" s="81">
        <f t="shared" si="9"/>
        <v>3</v>
      </c>
      <c r="AJ39" s="90"/>
      <c r="AK39" s="81"/>
    </row>
    <row r="40" spans="1:37" s="79" customFormat="1" ht="29" hidden="1" x14ac:dyDescent="0.35">
      <c r="A40" s="65">
        <v>368</v>
      </c>
      <c r="B40" s="66" t="str">
        <f t="shared" si="0"/>
        <v/>
      </c>
      <c r="C40" s="67">
        <f t="shared" si="1"/>
        <v>3</v>
      </c>
      <c r="D40" s="20"/>
      <c r="E40" s="95" t="str">
        <f t="shared" si="2"/>
        <v/>
      </c>
      <c r="F40" s="69" t="str">
        <f t="shared" si="11"/>
        <v>Do the diagram / documentation also maintain important metadata of the infrastructure, including such things as hardware models, firmware versions, software versions, patching status etc?</v>
      </c>
      <c r="G40" s="203" t="str">
        <f>VLOOKUP($A40,'Assess B'!$A:$O,15,FALSE)</f>
        <v/>
      </c>
      <c r="H40" s="203" t="str">
        <f>VLOOKUP($A40,'Assess B'!$A:$O,15,FALSE)</f>
        <v/>
      </c>
      <c r="I40" s="203" t="e">
        <f>(VLOOKUP(LEFT($B40,3),targets_lookup,5,FALSE))*VLOOKUP($A40,Weightings!$A:$Y,23,FALSE)</f>
        <v>#N/A</v>
      </c>
      <c r="J40" s="203" t="e">
        <f>(VLOOKUP(LEFT($B40,3),targets_lookup,5,FALSE))*VLOOKUP($A40,Weightings!$A:$Y,23,FALSE)</f>
        <v>#N/A</v>
      </c>
      <c r="K40" s="69" t="str">
        <f>IF(VLOOKUP(A40,'Assess B'!A:P,16,FALSE)=0,"",VLOOKUP(A40,'Assess B'!A:P,16,FALSE))</f>
        <v/>
      </c>
      <c r="L40" s="67"/>
      <c r="M40" s="67"/>
      <c r="N40" s="67"/>
      <c r="O40" s="67"/>
      <c r="P40" s="67"/>
      <c r="Q40" s="67"/>
      <c r="R40" s="67"/>
      <c r="S40" s="67"/>
      <c r="T40" s="67"/>
      <c r="U40" s="67"/>
      <c r="V40" s="80"/>
      <c r="W40" s="80" t="str">
        <f>IF(AND(C40&gt;4,VLOOKUP(A40,'Assess B'!A:AH,34,FALSE)&lt;&gt;8),LEFT(B40,3),"")</f>
        <v/>
      </c>
      <c r="X40" s="80">
        <f>VLOOKUP(A40,Weightings!A:W,23,FALSE)</f>
        <v>0</v>
      </c>
      <c r="Y40" s="80">
        <f>IF(VLOOKUP(A40,'Assess B'!A:AH,34,FALSE)=8,0,1)</f>
        <v>1</v>
      </c>
      <c r="Z40" s="80">
        <f t="shared" si="4"/>
        <v>0</v>
      </c>
      <c r="AA40" s="79" t="str">
        <f t="shared" si="5"/>
        <v>3</v>
      </c>
      <c r="AF40" s="90">
        <f t="shared" si="6"/>
        <v>0</v>
      </c>
      <c r="AG40" s="90">
        <f t="shared" si="7"/>
        <v>0</v>
      </c>
      <c r="AH40" s="90" t="str">
        <f t="shared" si="8"/>
        <v>D</v>
      </c>
      <c r="AI40" s="81">
        <f t="shared" si="9"/>
        <v>3</v>
      </c>
      <c r="AJ40" s="90"/>
      <c r="AK40" s="81"/>
    </row>
    <row r="41" spans="1:37" s="79" customFormat="1" ht="18.5" hidden="1" x14ac:dyDescent="0.35">
      <c r="A41" s="65">
        <v>369</v>
      </c>
      <c r="B41" s="66" t="str">
        <f t="shared" si="0"/>
        <v/>
      </c>
      <c r="C41" s="67">
        <f t="shared" si="1"/>
        <v>3</v>
      </c>
      <c r="D41" s="20"/>
      <c r="E41" s="95" t="str">
        <f t="shared" si="2"/>
        <v/>
      </c>
      <c r="F41" s="69" t="str">
        <f t="shared" si="11"/>
        <v>Has the function mapped the internet facing infrastructure (Inc Cloud) of the organisation?</v>
      </c>
      <c r="G41" s="203" t="str">
        <f>VLOOKUP($A41,'Assess B'!$A:$O,15,FALSE)</f>
        <v/>
      </c>
      <c r="H41" s="203" t="str">
        <f>VLOOKUP($A41,'Assess B'!$A:$O,15,FALSE)</f>
        <v/>
      </c>
      <c r="I41" s="203" t="e">
        <f>(VLOOKUP(LEFT($B41,3),targets_lookup,5,FALSE))*VLOOKUP($A41,Weightings!$A:$Y,23,FALSE)</f>
        <v>#N/A</v>
      </c>
      <c r="J41" s="203" t="e">
        <f>(VLOOKUP(LEFT($B41,3),targets_lookup,5,FALSE))*VLOOKUP($A41,Weightings!$A:$Y,23,FALSE)</f>
        <v>#N/A</v>
      </c>
      <c r="K41" s="69" t="str">
        <f>IF(VLOOKUP(A41,'Assess B'!A:P,16,FALSE)=0,"",VLOOKUP(A41,'Assess B'!A:P,16,FALSE))</f>
        <v/>
      </c>
      <c r="L41" s="67"/>
      <c r="M41" s="67"/>
      <c r="N41" s="67"/>
      <c r="O41" s="67"/>
      <c r="P41" s="67"/>
      <c r="Q41" s="67"/>
      <c r="R41" s="67"/>
      <c r="S41" s="67"/>
      <c r="T41" s="67"/>
      <c r="U41" s="67"/>
      <c r="V41" s="80"/>
      <c r="W41" s="80" t="str">
        <f>IF(AND(C41&gt;4,VLOOKUP(A41,'Assess B'!A:AH,34,FALSE)&lt;&gt;8),LEFT(B41,3),"")</f>
        <v/>
      </c>
      <c r="X41" s="80">
        <f>VLOOKUP(A41,Weightings!A:W,23,FALSE)</f>
        <v>0</v>
      </c>
      <c r="Y41" s="80">
        <f>IF(VLOOKUP(A41,'Assess B'!A:AH,34,FALSE)=8,0,1)</f>
        <v>1</v>
      </c>
      <c r="Z41" s="80">
        <f t="shared" si="4"/>
        <v>0</v>
      </c>
      <c r="AA41" s="79" t="str">
        <f t="shared" si="5"/>
        <v>3</v>
      </c>
      <c r="AF41" s="90">
        <f t="shared" si="6"/>
        <v>0</v>
      </c>
      <c r="AG41" s="90">
        <f t="shared" si="7"/>
        <v>0</v>
      </c>
      <c r="AH41" s="90" t="str">
        <f t="shared" si="8"/>
        <v>D</v>
      </c>
      <c r="AI41" s="81">
        <f t="shared" si="9"/>
        <v>3</v>
      </c>
      <c r="AJ41" s="90"/>
      <c r="AK41" s="81"/>
    </row>
    <row r="42" spans="1:37" s="79" customFormat="1" ht="18.5" hidden="1" x14ac:dyDescent="0.35">
      <c r="A42" s="65">
        <v>370</v>
      </c>
      <c r="B42" s="66" t="str">
        <f t="shared" si="0"/>
        <v/>
      </c>
      <c r="C42" s="67">
        <f t="shared" si="1"/>
        <v>3</v>
      </c>
      <c r="D42" s="20"/>
      <c r="E42" s="95" t="str">
        <f t="shared" si="2"/>
        <v/>
      </c>
      <c r="F42" s="69" t="str">
        <f t="shared" si="11"/>
        <v>Does this mapping also include identification of software and service types and versions?</v>
      </c>
      <c r="G42" s="203"/>
      <c r="H42" s="203"/>
      <c r="I42" s="203"/>
      <c r="J42" s="203"/>
      <c r="K42" s="69"/>
      <c r="L42" s="67"/>
      <c r="M42" s="67"/>
      <c r="N42" s="67"/>
      <c r="O42" s="67"/>
      <c r="P42" s="67"/>
      <c r="Q42" s="67"/>
      <c r="R42" s="67"/>
      <c r="S42" s="67"/>
      <c r="T42" s="67"/>
      <c r="U42" s="67"/>
      <c r="V42" s="80"/>
      <c r="W42" s="80" t="str">
        <f>IF(AND(C42&gt;4,VLOOKUP(A42,'Assess B'!A:AH,34,FALSE)&lt;&gt;8),LEFT(B42,3),"")</f>
        <v/>
      </c>
      <c r="X42" s="80">
        <f>VLOOKUP(A42,Weightings!A:W,23,FALSE)</f>
        <v>0</v>
      </c>
      <c r="Y42" s="80">
        <f>IF(VLOOKUP(A42,'Assess B'!A:AH,34,FALSE)=8,0,1)</f>
        <v>1</v>
      </c>
      <c r="Z42" s="80">
        <f t="shared" si="4"/>
        <v>0</v>
      </c>
      <c r="AA42" s="79" t="str">
        <f t="shared" si="5"/>
        <v>3</v>
      </c>
      <c r="AF42" s="90">
        <f t="shared" si="6"/>
        <v>0</v>
      </c>
      <c r="AG42" s="90">
        <f t="shared" si="7"/>
        <v>0</v>
      </c>
      <c r="AH42" s="90" t="str">
        <f t="shared" si="8"/>
        <v>D</v>
      </c>
      <c r="AI42" s="81">
        <f t="shared" si="9"/>
        <v>3</v>
      </c>
      <c r="AJ42" s="90"/>
      <c r="AK42" s="81"/>
    </row>
    <row r="43" spans="1:37" s="79" customFormat="1" ht="18.5" hidden="1" x14ac:dyDescent="0.35">
      <c r="A43" s="65">
        <v>371</v>
      </c>
      <c r="B43" s="66" t="str">
        <f t="shared" si="0"/>
        <v/>
      </c>
      <c r="C43" s="67">
        <f t="shared" si="1"/>
        <v>3</v>
      </c>
      <c r="D43" s="20"/>
      <c r="E43" s="95" t="str">
        <f t="shared" si="2"/>
        <v/>
      </c>
      <c r="F43" s="69" t="str">
        <f t="shared" si="11"/>
        <v>Have you identified all main third party systems that are linked to your critical assets/functions?</v>
      </c>
      <c r="G43" s="203" t="str">
        <f>VLOOKUP($A43,'Assess B'!$A:$O,15,FALSE)</f>
        <v/>
      </c>
      <c r="H43" s="203" t="str">
        <f>VLOOKUP($A43,'Assess B'!$A:$O,15,FALSE)</f>
        <v/>
      </c>
      <c r="I43" s="203" t="e">
        <f>(VLOOKUP(LEFT($B43,3),targets_lookup,5,FALSE))*VLOOKUP($A43,Weightings!$A:$Y,23,FALSE)</f>
        <v>#N/A</v>
      </c>
      <c r="J43" s="203" t="e">
        <f>(VLOOKUP(LEFT($B43,3),targets_lookup,5,FALSE))*VLOOKUP($A43,Weightings!$A:$Y,23,FALSE)</f>
        <v>#N/A</v>
      </c>
      <c r="K43" s="69" t="str">
        <f>IF(VLOOKUP(A43,'Assess B'!A:P,16,FALSE)=0,"",VLOOKUP(A43,'Assess B'!A:P,16,FALSE))</f>
        <v/>
      </c>
      <c r="L43" s="67"/>
      <c r="M43" s="67"/>
      <c r="N43" s="67"/>
      <c r="O43" s="67"/>
      <c r="P43" s="67"/>
      <c r="Q43" s="67"/>
      <c r="R43" s="67"/>
      <c r="S43" s="67"/>
      <c r="T43" s="67"/>
      <c r="U43" s="67"/>
      <c r="V43" s="80"/>
      <c r="W43" s="80" t="str">
        <f>IF(AND(C43&gt;4,VLOOKUP(A43,'Assess B'!A:AH,34,FALSE)&lt;&gt;8),LEFT(B43,3),"")</f>
        <v/>
      </c>
      <c r="X43" s="80">
        <f>VLOOKUP(A43,Weightings!A:W,23,FALSE)</f>
        <v>0</v>
      </c>
      <c r="Y43" s="80">
        <f>IF(VLOOKUP(A43,'Assess B'!A:AH,34,FALSE)=8,0,1)</f>
        <v>1</v>
      </c>
      <c r="Z43" s="80">
        <f t="shared" si="4"/>
        <v>0</v>
      </c>
      <c r="AA43" s="79" t="str">
        <f t="shared" si="5"/>
        <v>3</v>
      </c>
      <c r="AF43" s="90">
        <f t="shared" si="6"/>
        <v>0</v>
      </c>
      <c r="AG43" s="90">
        <f t="shared" si="7"/>
        <v>0</v>
      </c>
      <c r="AH43" s="90" t="str">
        <f t="shared" si="8"/>
        <v>D</v>
      </c>
      <c r="AI43" s="81">
        <f t="shared" si="9"/>
        <v>3</v>
      </c>
      <c r="AJ43" s="90"/>
      <c r="AK43" s="81"/>
    </row>
    <row r="44" spans="1:37" s="79" customFormat="1" ht="18.5" hidden="1" x14ac:dyDescent="0.35">
      <c r="A44" s="65">
        <v>372</v>
      </c>
      <c r="B44" s="66" t="str">
        <f t="shared" si="0"/>
        <v/>
      </c>
      <c r="C44" s="67">
        <f t="shared" si="1"/>
        <v>3</v>
      </c>
      <c r="D44" s="20"/>
      <c r="E44" s="95" t="str">
        <f t="shared" si="2"/>
        <v/>
      </c>
      <c r="F44" s="69" t="str">
        <f t="shared" si="11"/>
        <v>Have you identified and categorised all main third party:</v>
      </c>
      <c r="G44" s="203"/>
      <c r="H44" s="203"/>
      <c r="I44" s="203"/>
      <c r="J44" s="203"/>
      <c r="K44" s="69"/>
      <c r="L44" s="67"/>
      <c r="M44" s="67"/>
      <c r="N44" s="67"/>
      <c r="O44" s="67"/>
      <c r="P44" s="67"/>
      <c r="Q44" s="67"/>
      <c r="R44" s="67"/>
      <c r="S44" s="67"/>
      <c r="T44" s="67"/>
      <c r="U44" s="67"/>
      <c r="V44" s="80"/>
      <c r="W44" s="80" t="str">
        <f>IF(AND(C44&gt;4,VLOOKUP(A44,'Assess B'!A:AH,34,FALSE)&lt;&gt;8),LEFT(B44,3),"")</f>
        <v/>
      </c>
      <c r="X44" s="80">
        <f>VLOOKUP(A44,Weightings!A:W,23,FALSE)</f>
        <v>0</v>
      </c>
      <c r="Y44" s="80">
        <f>IF(VLOOKUP(A44,'Assess B'!A:AH,34,FALSE)=8,0,1)</f>
        <v>1</v>
      </c>
      <c r="Z44" s="80">
        <f t="shared" si="4"/>
        <v>0</v>
      </c>
      <c r="AA44" s="79" t="str">
        <f t="shared" si="5"/>
        <v>3</v>
      </c>
      <c r="AF44" s="90">
        <f t="shared" si="6"/>
        <v>0</v>
      </c>
      <c r="AG44" s="90">
        <f t="shared" si="7"/>
        <v>0</v>
      </c>
      <c r="AH44" s="90" t="str">
        <f t="shared" si="8"/>
        <v>D</v>
      </c>
      <c r="AI44" s="81">
        <f t="shared" si="9"/>
        <v>3</v>
      </c>
      <c r="AJ44" s="90"/>
      <c r="AK44" s="81"/>
    </row>
    <row r="45" spans="1:37" s="79" customFormat="1" ht="18.5" hidden="1" x14ac:dyDescent="0.35">
      <c r="A45" s="65">
        <v>373</v>
      </c>
      <c r="B45" s="66" t="str">
        <f t="shared" si="0"/>
        <v/>
      </c>
      <c r="C45" s="67">
        <f t="shared" si="1"/>
        <v>3</v>
      </c>
      <c r="D45" s="20"/>
      <c r="E45" s="95" t="str">
        <f t="shared" si="2"/>
        <v/>
      </c>
      <c r="F45" s="69" t="str">
        <f t="shared" si="11"/>
        <v>Systems that could be utilised to compromise the technical security environment of your organisation?</v>
      </c>
      <c r="G45" s="203" t="str">
        <f>VLOOKUP($A45,'Assess B'!$A:$O,15,FALSE)</f>
        <v/>
      </c>
      <c r="H45" s="203" t="str">
        <f>VLOOKUP($A45,'Assess B'!$A:$O,15,FALSE)</f>
        <v/>
      </c>
      <c r="I45" s="203" t="e">
        <f>(VLOOKUP(LEFT($B45,3),targets_lookup,5,FALSE))*VLOOKUP($A45,Weightings!$A:$Y,23,FALSE)</f>
        <v>#N/A</v>
      </c>
      <c r="J45" s="203" t="e">
        <f>(VLOOKUP(LEFT($B45,3),targets_lookup,5,FALSE))*VLOOKUP($A45,Weightings!$A:$Y,23,FALSE)</f>
        <v>#N/A</v>
      </c>
      <c r="K45" s="69" t="str">
        <f>IF(VLOOKUP(A45,'Assess B'!A:P,16,FALSE)=0,"",VLOOKUP(A45,'Assess B'!A:P,16,FALSE))</f>
        <v/>
      </c>
      <c r="L45" s="67"/>
      <c r="M45" s="67"/>
      <c r="N45" s="67"/>
      <c r="O45" s="67"/>
      <c r="P45" s="67"/>
      <c r="Q45" s="67"/>
      <c r="R45" s="67"/>
      <c r="S45" s="67"/>
      <c r="T45" s="67"/>
      <c r="U45" s="67"/>
      <c r="V45" s="80"/>
      <c r="W45" s="80" t="str">
        <f>IF(AND(C45&gt;4,VLOOKUP(A45,'Assess B'!A:AH,34,FALSE)&lt;&gt;8),LEFT(B45,3),"")</f>
        <v/>
      </c>
      <c r="X45" s="80">
        <f>VLOOKUP(A45,Weightings!A:W,23,FALSE)</f>
        <v>0</v>
      </c>
      <c r="Y45" s="80">
        <f>IF(VLOOKUP(A45,'Assess B'!A:AH,34,FALSE)=8,0,1)</f>
        <v>1</v>
      </c>
      <c r="Z45" s="80">
        <f t="shared" si="4"/>
        <v>0</v>
      </c>
      <c r="AA45" s="79" t="str">
        <f t="shared" si="5"/>
        <v>3</v>
      </c>
      <c r="AF45" s="90">
        <f t="shared" si="6"/>
        <v>0</v>
      </c>
      <c r="AG45" s="90">
        <f t="shared" si="7"/>
        <v>0</v>
      </c>
      <c r="AH45" s="90" t="str">
        <f t="shared" si="8"/>
        <v>D</v>
      </c>
      <c r="AI45" s="81">
        <f t="shared" si="9"/>
        <v>3</v>
      </c>
      <c r="AJ45" s="90"/>
      <c r="AK45" s="81"/>
    </row>
    <row r="46" spans="1:37" s="79" customFormat="1" ht="18.5" hidden="1" x14ac:dyDescent="0.35">
      <c r="A46" s="65">
        <v>374</v>
      </c>
      <c r="B46" s="66" t="str">
        <f t="shared" si="0"/>
        <v/>
      </c>
      <c r="C46" s="67">
        <f t="shared" si="1"/>
        <v>3</v>
      </c>
      <c r="D46" s="20"/>
      <c r="E46" s="95" t="str">
        <f t="shared" si="2"/>
        <v/>
      </c>
      <c r="F46" s="260" t="str">
        <f t="shared" si="11"/>
        <v>Functions that could be utilised to provide information from which information could be obtained to mount a social engineering attack on the business?</v>
      </c>
      <c r="G46" s="203"/>
      <c r="H46" s="203"/>
      <c r="I46" s="203"/>
      <c r="J46" s="203"/>
      <c r="K46" s="69"/>
      <c r="L46" s="67"/>
      <c r="M46" s="67"/>
      <c r="N46" s="67"/>
      <c r="O46" s="67"/>
      <c r="P46" s="67"/>
      <c r="Q46" s="67"/>
      <c r="R46" s="67"/>
      <c r="S46" s="67"/>
      <c r="T46" s="67"/>
      <c r="U46" s="67"/>
      <c r="V46" s="80"/>
      <c r="W46" s="80" t="str">
        <f>IF(AND(C46&gt;4,VLOOKUP(A46,'Assess B'!A:AH,34,FALSE)&lt;&gt;8),LEFT(B46,3),"")</f>
        <v/>
      </c>
      <c r="X46" s="80">
        <f>VLOOKUP(A46,Weightings!A:W,23,FALSE)</f>
        <v>0</v>
      </c>
      <c r="Y46" s="80">
        <f>IF(VLOOKUP(A46,'Assess B'!A:AH,34,FALSE)=8,0,1)</f>
        <v>1</v>
      </c>
      <c r="Z46" s="80">
        <f t="shared" si="4"/>
        <v>0</v>
      </c>
      <c r="AA46" s="79" t="str">
        <f t="shared" si="5"/>
        <v>3</v>
      </c>
      <c r="AF46" s="90">
        <f t="shared" si="6"/>
        <v>0</v>
      </c>
      <c r="AG46" s="90">
        <f t="shared" si="7"/>
        <v>0</v>
      </c>
      <c r="AH46" s="90" t="str">
        <f t="shared" si="8"/>
        <v>D</v>
      </c>
      <c r="AI46" s="81">
        <f t="shared" si="9"/>
        <v>3</v>
      </c>
      <c r="AJ46" s="90"/>
      <c r="AK46" s="81"/>
    </row>
    <row r="47" spans="1:37" s="79" customFormat="1" ht="18.5" hidden="1" x14ac:dyDescent="0.35">
      <c r="A47" s="65">
        <v>375</v>
      </c>
      <c r="B47" s="66" t="str">
        <f t="shared" si="0"/>
        <v/>
      </c>
      <c r="C47" s="67">
        <f t="shared" si="1"/>
        <v>3</v>
      </c>
      <c r="D47" s="20"/>
      <c r="E47" s="95" t="str">
        <f t="shared" si="2"/>
        <v/>
      </c>
      <c r="F47" s="69" t="str">
        <f t="shared" si="11"/>
        <v>Does your function have sight of the risk concerns of the business:</v>
      </c>
      <c r="G47" s="203" t="str">
        <f>VLOOKUP($A47,'Assess B'!$A:$O,15,FALSE)</f>
        <v/>
      </c>
      <c r="H47" s="203" t="str">
        <f>VLOOKUP($A47,'Assess B'!$A:$O,15,FALSE)</f>
        <v/>
      </c>
      <c r="I47" s="203" t="e">
        <f>(VLOOKUP(LEFT($B47,3),targets_lookup,5,FALSE))*VLOOKUP($A47,Weightings!$A:$Y,23,FALSE)</f>
        <v>#N/A</v>
      </c>
      <c r="J47" s="203" t="e">
        <f>(VLOOKUP(LEFT($B47,3),targets_lookup,5,FALSE))*VLOOKUP($A47,Weightings!$A:$Y,23,FALSE)</f>
        <v>#N/A</v>
      </c>
      <c r="K47" s="69" t="str">
        <f>IF(VLOOKUP(A47,'Assess B'!A:P,16,FALSE)=0,"",VLOOKUP(A47,'Assess B'!A:P,16,FALSE))</f>
        <v/>
      </c>
      <c r="L47" s="67"/>
      <c r="M47" s="67"/>
      <c r="N47" s="67"/>
      <c r="O47" s="67"/>
      <c r="P47" s="67"/>
      <c r="Q47" s="67"/>
      <c r="R47" s="67"/>
      <c r="S47" s="67"/>
      <c r="T47" s="67"/>
      <c r="U47" s="67"/>
      <c r="V47" s="80"/>
      <c r="W47" s="80" t="str">
        <f>IF(AND(C47&gt;4,VLOOKUP(A47,'Assess B'!A:AH,34,FALSE)&lt;&gt;8),LEFT(B47,3),"")</f>
        <v/>
      </c>
      <c r="X47" s="80">
        <f>VLOOKUP(A47,Weightings!A:W,23,FALSE)</f>
        <v>0</v>
      </c>
      <c r="Y47" s="80">
        <f>IF(VLOOKUP(A47,'Assess B'!A:AH,34,FALSE)=8,0,1)</f>
        <v>1</v>
      </c>
      <c r="Z47" s="80">
        <f t="shared" si="4"/>
        <v>0</v>
      </c>
      <c r="AA47" s="79" t="str">
        <f t="shared" si="5"/>
        <v>3</v>
      </c>
      <c r="AF47" s="90">
        <f t="shared" si="6"/>
        <v>0</v>
      </c>
      <c r="AG47" s="90">
        <f t="shared" si="7"/>
        <v>0</v>
      </c>
      <c r="AH47" s="90" t="str">
        <f t="shared" si="8"/>
        <v>D</v>
      </c>
      <c r="AI47" s="81">
        <f t="shared" si="9"/>
        <v>3</v>
      </c>
      <c r="AJ47" s="90"/>
      <c r="AK47" s="81"/>
    </row>
    <row r="48" spans="1:37" s="79" customFormat="1" ht="29" hidden="1" x14ac:dyDescent="0.35">
      <c r="A48" s="65">
        <v>376</v>
      </c>
      <c r="B48" s="66" t="str">
        <f t="shared" si="0"/>
        <v/>
      </c>
      <c r="C48" s="67">
        <f t="shared" si="1"/>
        <v>3</v>
      </c>
      <c r="D48" s="20"/>
      <c r="E48" s="95" t="str">
        <f t="shared" si="2"/>
        <v/>
      </c>
      <c r="F48" s="72" t="str">
        <f t="shared" si="11"/>
        <v>Details of your organisations primary concerns for the protection of the confidentiality, integrity and availability of information and supporting systems (e.g. in a documented risk appetite statement)?</v>
      </c>
      <c r="G48" s="203"/>
      <c r="H48" s="203"/>
      <c r="I48" s="203"/>
      <c r="J48" s="203"/>
      <c r="K48" s="69"/>
      <c r="L48" s="67"/>
      <c r="M48" s="67"/>
      <c r="N48" s="67"/>
      <c r="O48" s="67"/>
      <c r="P48" s="67"/>
      <c r="Q48" s="67"/>
      <c r="R48" s="67"/>
      <c r="S48" s="67"/>
      <c r="T48" s="67"/>
      <c r="U48" s="67"/>
      <c r="V48" s="80"/>
      <c r="W48" s="80" t="str">
        <f>IF(AND(C48&gt;4,VLOOKUP(A48,'Assess B'!A:AH,34,FALSE)&lt;&gt;8),LEFT(B48,3),"")</f>
        <v/>
      </c>
      <c r="X48" s="80">
        <f>VLOOKUP(A48,Weightings!A:W,23,FALSE)</f>
        <v>0</v>
      </c>
      <c r="Y48" s="80">
        <f>IF(VLOOKUP(A48,'Assess B'!A:AH,34,FALSE)=8,0,1)</f>
        <v>1</v>
      </c>
      <c r="Z48" s="80">
        <f t="shared" si="4"/>
        <v>0</v>
      </c>
      <c r="AA48" s="79" t="str">
        <f t="shared" si="5"/>
        <v>3</v>
      </c>
      <c r="AF48" s="90">
        <f t="shared" si="6"/>
        <v>0</v>
      </c>
      <c r="AG48" s="90">
        <f t="shared" si="7"/>
        <v>0</v>
      </c>
      <c r="AH48" s="90" t="str">
        <f t="shared" si="8"/>
        <v>D</v>
      </c>
      <c r="AI48" s="81">
        <f t="shared" si="9"/>
        <v>3</v>
      </c>
      <c r="AJ48" s="90"/>
      <c r="AK48" s="81"/>
    </row>
    <row r="49" spans="1:37" s="79" customFormat="1" ht="18.5" hidden="1" x14ac:dyDescent="0.35">
      <c r="A49" s="65">
        <v>377</v>
      </c>
      <c r="B49" s="66" t="str">
        <f t="shared" si="0"/>
        <v/>
      </c>
      <c r="C49" s="67">
        <f t="shared" si="1"/>
        <v>3</v>
      </c>
      <c r="D49" s="20"/>
      <c r="E49" s="95" t="str">
        <f t="shared" si="2"/>
        <v/>
      </c>
      <c r="F49" s="72" t="str">
        <f t="shared" si="11"/>
        <v>An up-to-date list of all relevant legal, regulatory and contractual compliance requirements?</v>
      </c>
      <c r="G49" s="203" t="str">
        <f>VLOOKUP($A49,'Assess B'!$A:$O,15,FALSE)</f>
        <v/>
      </c>
      <c r="H49" s="203" t="str">
        <f>VLOOKUP($A49,'Assess B'!$A:$O,15,FALSE)</f>
        <v/>
      </c>
      <c r="I49" s="203" t="e">
        <f>(VLOOKUP(LEFT($B49,3),targets_lookup,5,FALSE))*VLOOKUP($A49,Weightings!$A:$Y,23,FALSE)</f>
        <v>#N/A</v>
      </c>
      <c r="J49" s="203" t="e">
        <f>(VLOOKUP(LEFT($B49,3),targets_lookup,5,FALSE))*VLOOKUP($A49,Weightings!$A:$Y,23,FALSE)</f>
        <v>#N/A</v>
      </c>
      <c r="K49" s="69" t="str">
        <f>IF(VLOOKUP(A49,'Assess B'!A:P,16,FALSE)=0,"",VLOOKUP(A49,'Assess B'!A:P,16,FALSE))</f>
        <v/>
      </c>
      <c r="L49" s="67"/>
      <c r="M49" s="67"/>
      <c r="N49" s="67"/>
      <c r="O49" s="67"/>
      <c r="P49" s="67"/>
      <c r="Q49" s="67"/>
      <c r="R49" s="67"/>
      <c r="S49" s="67"/>
      <c r="T49" s="67"/>
      <c r="U49" s="67"/>
      <c r="V49" s="80"/>
      <c r="W49" s="80" t="str">
        <f>IF(AND(C49&gt;4,VLOOKUP(A49,'Assess B'!A:AH,34,FALSE)&lt;&gt;8),LEFT(B49,3),"")</f>
        <v/>
      </c>
      <c r="X49" s="80">
        <f>VLOOKUP(A49,Weightings!A:W,23,FALSE)</f>
        <v>0</v>
      </c>
      <c r="Y49" s="80">
        <f>IF(VLOOKUP(A49,'Assess B'!A:AH,34,FALSE)=8,0,1)</f>
        <v>1</v>
      </c>
      <c r="Z49" s="80">
        <f t="shared" si="4"/>
        <v>0</v>
      </c>
      <c r="AA49" s="79" t="str">
        <f t="shared" si="5"/>
        <v>3</v>
      </c>
      <c r="AF49" s="90">
        <f t="shared" si="6"/>
        <v>0</v>
      </c>
      <c r="AG49" s="90">
        <f t="shared" si="7"/>
        <v>0</v>
      </c>
      <c r="AH49" s="90" t="str">
        <f t="shared" si="8"/>
        <v>D</v>
      </c>
      <c r="AI49" s="81">
        <f t="shared" si="9"/>
        <v>3</v>
      </c>
      <c r="AJ49" s="90"/>
      <c r="AK49" s="81"/>
    </row>
    <row r="50" spans="1:37" s="79" customFormat="1" ht="18.5" hidden="1" x14ac:dyDescent="0.35">
      <c r="A50" s="65">
        <v>378</v>
      </c>
      <c r="B50" s="66" t="str">
        <f t="shared" si="0"/>
        <v/>
      </c>
      <c r="C50" s="67">
        <f t="shared" si="1"/>
        <v>3</v>
      </c>
      <c r="D50" s="20"/>
      <c r="E50" s="95" t="str">
        <f t="shared" si="2"/>
        <v/>
      </c>
      <c r="F50" s="72" t="str">
        <f t="shared" si="11"/>
        <v>Access to the risk register showing exposure of key assets?</v>
      </c>
      <c r="G50" s="203"/>
      <c r="H50" s="203"/>
      <c r="I50" s="203"/>
      <c r="J50" s="203"/>
      <c r="K50" s="69"/>
      <c r="L50" s="67"/>
      <c r="M50" s="67"/>
      <c r="N50" s="67"/>
      <c r="O50" s="67"/>
      <c r="P50" s="67"/>
      <c r="Q50" s="67"/>
      <c r="R50" s="67"/>
      <c r="S50" s="67"/>
      <c r="T50" s="67"/>
      <c r="U50" s="67"/>
      <c r="V50" s="80"/>
      <c r="W50" s="80" t="str">
        <f>IF(AND(C50&gt;4,VLOOKUP(A50,'Assess B'!A:AH,34,FALSE)&lt;&gt;8),LEFT(B50,3),"")</f>
        <v/>
      </c>
      <c r="X50" s="80">
        <f>VLOOKUP(A50,Weightings!A:W,23,FALSE)</f>
        <v>0</v>
      </c>
      <c r="Y50" s="80">
        <f>IF(VLOOKUP(A50,'Assess B'!A:AH,34,FALSE)=8,0,1)</f>
        <v>1</v>
      </c>
      <c r="Z50" s="80">
        <f t="shared" si="4"/>
        <v>0</v>
      </c>
      <c r="AA50" s="79" t="str">
        <f t="shared" si="5"/>
        <v>3</v>
      </c>
      <c r="AF50" s="90">
        <f t="shared" si="6"/>
        <v>0</v>
      </c>
      <c r="AG50" s="90">
        <f t="shared" si="7"/>
        <v>0</v>
      </c>
      <c r="AH50" s="90" t="str">
        <f t="shared" si="8"/>
        <v>D</v>
      </c>
      <c r="AI50" s="81">
        <f t="shared" si="9"/>
        <v>3</v>
      </c>
      <c r="AJ50" s="90"/>
      <c r="AK50" s="81"/>
    </row>
    <row r="51" spans="1:37" s="79" customFormat="1" ht="29" hidden="1" x14ac:dyDescent="0.35">
      <c r="A51" s="65">
        <v>379</v>
      </c>
      <c r="B51" s="66" t="str">
        <f t="shared" si="0"/>
        <v/>
      </c>
      <c r="C51" s="67">
        <f t="shared" si="1"/>
        <v>3</v>
      </c>
      <c r="D51" s="20"/>
      <c r="E51" s="95" t="str">
        <f t="shared" si="2"/>
        <v/>
      </c>
      <c r="F51" s="69" t="str">
        <f t="shared" si="11"/>
        <v>Does the function have a process to monitor and address all of the information about your organisation that is currently being shared publicly by the employees?</v>
      </c>
      <c r="G51" s="203" t="str">
        <f>VLOOKUP($A51,'Assess B'!$A:$O,15,FALSE)</f>
        <v/>
      </c>
      <c r="H51" s="203" t="str">
        <f>VLOOKUP($A51,'Assess B'!$A:$O,15,FALSE)</f>
        <v/>
      </c>
      <c r="I51" s="203" t="e">
        <f>(VLOOKUP(LEFT($B51,3),targets_lookup,5,FALSE))*VLOOKUP($A51,Weightings!$A:$Y,23,FALSE)</f>
        <v>#N/A</v>
      </c>
      <c r="J51" s="203" t="e">
        <f>(VLOOKUP(LEFT($B51,3),targets_lookup,5,FALSE))*VLOOKUP($A51,Weightings!$A:$Y,23,FALSE)</f>
        <v>#N/A</v>
      </c>
      <c r="K51" s="69" t="str">
        <f>IF(VLOOKUP(A51,'Assess B'!A:P,16,FALSE)=0,"",VLOOKUP(A51,'Assess B'!A:P,16,FALSE))</f>
        <v/>
      </c>
      <c r="L51" s="67"/>
      <c r="M51" s="67"/>
      <c r="N51" s="67"/>
      <c r="O51" s="67"/>
      <c r="P51" s="67"/>
      <c r="Q51" s="67"/>
      <c r="R51" s="67"/>
      <c r="S51" s="67"/>
      <c r="T51" s="67"/>
      <c r="U51" s="67"/>
      <c r="V51" s="80"/>
      <c r="W51" s="80" t="str">
        <f>IF(AND(C51&gt;4,VLOOKUP(A51,'Assess B'!A:AH,34,FALSE)&lt;&gt;8),LEFT(B51,3),"")</f>
        <v/>
      </c>
      <c r="X51" s="80">
        <f>VLOOKUP(A51,Weightings!A:W,23,FALSE)</f>
        <v>0</v>
      </c>
      <c r="Y51" s="80">
        <f>IF(VLOOKUP(A51,'Assess B'!A:AH,34,FALSE)=8,0,1)</f>
        <v>1</v>
      </c>
      <c r="Z51" s="80">
        <f t="shared" si="4"/>
        <v>0</v>
      </c>
      <c r="AA51" s="79" t="str">
        <f t="shared" si="5"/>
        <v>3</v>
      </c>
      <c r="AF51" s="90">
        <f t="shared" si="6"/>
        <v>0</v>
      </c>
      <c r="AG51" s="90">
        <f t="shared" si="7"/>
        <v>0</v>
      </c>
      <c r="AH51" s="90" t="str">
        <f t="shared" si="8"/>
        <v>D</v>
      </c>
      <c r="AI51" s="81">
        <f t="shared" si="9"/>
        <v>3</v>
      </c>
      <c r="AJ51" s="90"/>
      <c r="AK51" s="81"/>
    </row>
    <row r="52" spans="1:37" s="79" customFormat="1" ht="29" hidden="1" x14ac:dyDescent="0.35">
      <c r="A52" s="65">
        <v>380</v>
      </c>
      <c r="B52" s="66" t="str">
        <f t="shared" si="0"/>
        <v/>
      </c>
      <c r="C52" s="67">
        <f t="shared" si="1"/>
        <v>3</v>
      </c>
      <c r="D52" s="20"/>
      <c r="E52" s="95" t="str">
        <f t="shared" si="2"/>
        <v/>
      </c>
      <c r="F52" s="72" t="str">
        <f t="shared" si="11"/>
        <v>Does the function have a process to monitor and address all of the information about your organisation that is currently being shared publicly by the organisations supply chain?</v>
      </c>
      <c r="G52" s="203"/>
      <c r="H52" s="203"/>
      <c r="I52" s="203"/>
      <c r="J52" s="203"/>
      <c r="K52" s="69"/>
      <c r="L52" s="67"/>
      <c r="M52" s="67"/>
      <c r="N52" s="67"/>
      <c r="O52" s="67"/>
      <c r="P52" s="67"/>
      <c r="Q52" s="67"/>
      <c r="R52" s="67"/>
      <c r="S52" s="67"/>
      <c r="T52" s="67"/>
      <c r="U52" s="67"/>
      <c r="V52" s="80"/>
      <c r="W52" s="80" t="str">
        <f>IF(AND(C52&gt;4,VLOOKUP(A52,'Assess B'!A:AH,34,FALSE)&lt;&gt;8),LEFT(B52,3),"")</f>
        <v/>
      </c>
      <c r="X52" s="80">
        <f>VLOOKUP(A52,Weightings!A:W,23,FALSE)</f>
        <v>0</v>
      </c>
      <c r="Y52" s="80">
        <f>IF(VLOOKUP(A52,'Assess B'!A:AH,34,FALSE)=8,0,1)</f>
        <v>1</v>
      </c>
      <c r="Z52" s="80">
        <f t="shared" si="4"/>
        <v>0</v>
      </c>
      <c r="AA52" s="79" t="str">
        <f t="shared" si="5"/>
        <v>3</v>
      </c>
      <c r="AF52" s="90">
        <f t="shared" si="6"/>
        <v>0</v>
      </c>
      <c r="AG52" s="90">
        <f t="shared" si="7"/>
        <v>0</v>
      </c>
      <c r="AH52" s="90" t="str">
        <f t="shared" si="8"/>
        <v>D</v>
      </c>
      <c r="AI52" s="81">
        <f t="shared" si="9"/>
        <v>3</v>
      </c>
      <c r="AJ52" s="90"/>
      <c r="AK52" s="81"/>
    </row>
    <row r="53" spans="1:37" s="79" customFormat="1" ht="18.5" hidden="1" x14ac:dyDescent="0.35">
      <c r="A53" s="65">
        <v>381</v>
      </c>
      <c r="B53" s="66" t="str">
        <f t="shared" si="0"/>
        <v/>
      </c>
      <c r="C53" s="67">
        <f t="shared" si="1"/>
        <v>3</v>
      </c>
      <c r="D53" s="20"/>
      <c r="E53" s="95" t="str">
        <f t="shared" si="2"/>
        <v/>
      </c>
      <c r="F53" s="72" t="str">
        <f t="shared" si="11"/>
        <v>Identifying the environment</v>
      </c>
      <c r="G53" s="203" t="str">
        <f>VLOOKUP($A53,'Assess B'!$A:$O,15,FALSE)</f>
        <v/>
      </c>
      <c r="H53" s="203" t="str">
        <f>VLOOKUP($A53,'Assess B'!$A:$O,15,FALSE)</f>
        <v/>
      </c>
      <c r="I53" s="203" t="e">
        <f>(VLOOKUP(LEFT($B53,3),targets_lookup,5,FALSE))*VLOOKUP($A53,Weightings!$A:$Y,23,FALSE)</f>
        <v>#N/A</v>
      </c>
      <c r="J53" s="203" t="e">
        <f>(VLOOKUP(LEFT($B53,3),targets_lookup,5,FALSE))*VLOOKUP($A53,Weightings!$A:$Y,23,FALSE)</f>
        <v>#N/A</v>
      </c>
      <c r="K53" s="69" t="str">
        <f>IF(VLOOKUP(A53,'Assess B'!A:P,16,FALSE)=0,"",VLOOKUP(A53,'Assess B'!A:P,16,FALSE))</f>
        <v/>
      </c>
      <c r="L53" s="67"/>
      <c r="M53" s="67"/>
      <c r="N53" s="67"/>
      <c r="O53" s="67"/>
      <c r="P53" s="67"/>
      <c r="Q53" s="67"/>
      <c r="R53" s="67"/>
      <c r="S53" s="67"/>
      <c r="T53" s="67"/>
      <c r="U53" s="67"/>
      <c r="V53" s="80"/>
      <c r="W53" s="80" t="str">
        <f>IF(AND(C53&gt;4,VLOOKUP(A53,'Assess B'!A:AH,34,FALSE)&lt;&gt;8),LEFT(B53,3),"")</f>
        <v/>
      </c>
      <c r="X53" s="80">
        <f>VLOOKUP(A53,Weightings!A:W,23,FALSE)</f>
        <v>0</v>
      </c>
      <c r="Y53" s="80">
        <f>IF(VLOOKUP(A53,'Assess B'!A:AH,34,FALSE)=8,0,1)</f>
        <v>1</v>
      </c>
      <c r="Z53" s="80">
        <f t="shared" si="4"/>
        <v>0</v>
      </c>
      <c r="AA53" s="79" t="str">
        <f t="shared" si="5"/>
        <v>3</v>
      </c>
      <c r="AF53" s="90">
        <f t="shared" si="6"/>
        <v>0</v>
      </c>
      <c r="AG53" s="90">
        <f t="shared" si="7"/>
        <v>0</v>
      </c>
      <c r="AH53" s="90" t="str">
        <f t="shared" si="8"/>
        <v>D</v>
      </c>
      <c r="AI53" s="81">
        <f t="shared" si="9"/>
        <v>3</v>
      </c>
      <c r="AJ53" s="90"/>
      <c r="AK53" s="81"/>
    </row>
    <row r="54" spans="1:37" s="79" customFormat="1" ht="29" hidden="1" x14ac:dyDescent="0.35">
      <c r="A54" s="65">
        <v>382</v>
      </c>
      <c r="B54" s="66" t="str">
        <f t="shared" si="0"/>
        <v/>
      </c>
      <c r="C54" s="67">
        <f t="shared" si="1"/>
        <v>3</v>
      </c>
      <c r="D54" s="20"/>
      <c r="E54" s="95" t="str">
        <f t="shared" si="2"/>
        <v/>
      </c>
      <c r="F54" s="162" t="str">
        <f t="shared" si="11"/>
        <v>The basic concepts of 'Intelligence Preparation of the Battlefield' or 'Know thyself Know thy Enemy' should be considered. An exercise to identify each of the below elements should be undertaken and regularly reviewed</v>
      </c>
      <c r="G54" s="203" t="str">
        <f>IFERROR(VLOOKUP(VLOOKUP($A54,'Assess B'!$A:$AH,34,FALSE),detail_maturity_score,3),"")</f>
        <v/>
      </c>
      <c r="H54" s="203" t="str">
        <f>VLOOKUP($A54,'Assess B'!$A:$O,15,FALSE)</f>
        <v/>
      </c>
      <c r="I54" s="203"/>
      <c r="J54" s="203"/>
      <c r="K54" s="69" t="str">
        <f>IF(VLOOKUP(A54,'Assess B'!A:P,16,FALSE)=0,"",VLOOKUP(A54,'Assess B'!A:P,16,FALSE))</f>
        <v/>
      </c>
      <c r="L54" s="67"/>
      <c r="M54" s="67"/>
      <c r="N54" s="67"/>
      <c r="O54" s="67"/>
      <c r="P54" s="67"/>
      <c r="Q54" s="67"/>
      <c r="R54" s="67"/>
      <c r="S54" s="67"/>
      <c r="T54" s="67"/>
      <c r="U54" s="67"/>
      <c r="V54" s="80"/>
      <c r="W54" s="80" t="str">
        <f>IF(AND(C54&gt;4,VLOOKUP(A54,'Assess B'!A:AH,34,FALSE)&lt;&gt;8),LEFT(B54,3),"")</f>
        <v/>
      </c>
      <c r="X54" s="80">
        <f>VLOOKUP(A54,Weightings!A:W,23,FALSE)</f>
        <v>0</v>
      </c>
      <c r="Y54" s="80">
        <f>IF(VLOOKUP(A54,'Assess B'!A:AH,34,FALSE)=8,0,1)</f>
        <v>1</v>
      </c>
      <c r="Z54" s="80">
        <f t="shared" si="4"/>
        <v>0</v>
      </c>
      <c r="AA54" s="79" t="str">
        <f t="shared" si="5"/>
        <v>3</v>
      </c>
      <c r="AF54" s="90">
        <f t="shared" si="6"/>
        <v>0</v>
      </c>
      <c r="AG54" s="90">
        <f t="shared" si="7"/>
        <v>0</v>
      </c>
      <c r="AH54" s="90" t="str">
        <f t="shared" si="8"/>
        <v>D</v>
      </c>
      <c r="AI54" s="81">
        <f t="shared" si="9"/>
        <v>3</v>
      </c>
      <c r="AJ54" s="90"/>
      <c r="AK54" s="81"/>
    </row>
    <row r="55" spans="1:37" s="79" customFormat="1" ht="30" hidden="1" customHeight="1" x14ac:dyDescent="0.35">
      <c r="A55" s="65">
        <v>383</v>
      </c>
      <c r="B55" s="66" t="str">
        <f t="shared" si="0"/>
        <v>B</v>
      </c>
      <c r="C55" s="67">
        <f t="shared" si="1"/>
        <v>1</v>
      </c>
      <c r="D55" s="20"/>
      <c r="E55" s="95" t="str">
        <f t="shared" si="2"/>
        <v>Phase B</v>
      </c>
      <c r="F55" s="69" t="str">
        <f t="shared" si="11"/>
        <v>Has the function have a clear understanding of the critical functions/crown jewels? (People, Process and Technology)</v>
      </c>
      <c r="G55" s="203" t="str">
        <f>IFERROR(VLOOKUP(VLOOKUP($A55,'Assess B'!$A:$AH,34,FALSE),detail_maturity_score,3),"")</f>
        <v/>
      </c>
      <c r="H55" s="203" t="str">
        <f>VLOOKUP($A55,'Assess B'!$A:$O,15,FALSE)</f>
        <v/>
      </c>
      <c r="I55" s="203">
        <f>(VLOOKUP(LEFT($B55,3),targets_lookup,5,FALSE))*VLOOKUP($A55,Weightings!$A:$Y,23,FALSE)</f>
        <v>0</v>
      </c>
      <c r="J55" s="203">
        <f>(VLOOKUP(LEFT($B55,3),targets_lookup,5,FALSE))*IF(VLOOKUP($A55,Weightings!$A:$Y,23,FALSE)=0,0,1)</f>
        <v>0</v>
      </c>
      <c r="K55" s="69" t="str">
        <f>IF(VLOOKUP(A55,'Assess B'!A:P,16,FALSE)=0,"",VLOOKUP(A55,'Assess B'!A:P,16,FALSE))</f>
        <v/>
      </c>
      <c r="L55" s="67"/>
      <c r="M55" s="67"/>
      <c r="N55" s="67"/>
      <c r="O55" s="67"/>
      <c r="P55" s="67"/>
      <c r="Q55" s="67"/>
      <c r="R55" s="67"/>
      <c r="S55" s="67"/>
      <c r="T55" s="67"/>
      <c r="U55" s="67"/>
      <c r="V55" s="80"/>
      <c r="W55" s="80" t="str">
        <f>IF(AND(C55&gt;4,VLOOKUP(A55,'Assess B'!A:AH,34,FALSE)&lt;&gt;8),LEFT(B55,3),"")</f>
        <v/>
      </c>
      <c r="X55" s="80">
        <f>VLOOKUP(A55,Weightings!A:W,23,FALSE)</f>
        <v>3</v>
      </c>
      <c r="Y55" s="80">
        <f>IF(VLOOKUP(A55,'Assess B'!A:AH,34,FALSE)=8,0,1)</f>
        <v>1</v>
      </c>
      <c r="Z55" s="80">
        <f t="shared" si="4"/>
        <v>12</v>
      </c>
      <c r="AA55" s="79" t="str">
        <f t="shared" si="5"/>
        <v>3</v>
      </c>
      <c r="AF55" s="90">
        <f t="shared" si="6"/>
        <v>0</v>
      </c>
      <c r="AG55" s="90">
        <f t="shared" si="7"/>
        <v>0</v>
      </c>
      <c r="AH55" s="90" t="str">
        <f t="shared" si="8"/>
        <v>D</v>
      </c>
      <c r="AI55" s="81">
        <f t="shared" si="9"/>
        <v>3</v>
      </c>
      <c r="AJ55" s="90"/>
      <c r="AK55" s="81"/>
    </row>
    <row r="56" spans="1:37" s="79" customFormat="1" ht="30" hidden="1" customHeight="1" x14ac:dyDescent="0.35">
      <c r="A56" s="65">
        <v>384</v>
      </c>
      <c r="B56" s="66" t="str">
        <f t="shared" si="0"/>
        <v>B</v>
      </c>
      <c r="C56" s="67">
        <f t="shared" si="1"/>
        <v>1</v>
      </c>
      <c r="D56" s="20"/>
      <c r="E56" s="95" t="str">
        <f t="shared" si="2"/>
        <v>Phase B</v>
      </c>
      <c r="F56" s="72" t="str">
        <f t="shared" si="11"/>
        <v>Does the function have a clear view of the long term IT strategy and how it may impact these critical functions? (e.g. understanding of digital transformation strategy)</v>
      </c>
      <c r="G56" s="203" t="str">
        <f>IFERROR(VLOOKUP(VLOOKUP($A56,'Assess B'!$A:$AH,34,FALSE),detail_maturity_score,3),"")</f>
        <v/>
      </c>
      <c r="H56" s="203" t="str">
        <f>VLOOKUP($A56,'Assess B'!$A:$O,15,FALSE)</f>
        <v/>
      </c>
      <c r="I56" s="203">
        <f>(VLOOKUP(LEFT($B56,3),targets_lookup,5,FALSE))*VLOOKUP($A56,Weightings!$A:$Y,23,FALSE)</f>
        <v>0</v>
      </c>
      <c r="J56" s="203">
        <f>(VLOOKUP(LEFT($B56,3),targets_lookup,5,FALSE))*IF(VLOOKUP($A56,Weightings!$A:$Y,23,FALSE)=0,0,1)</f>
        <v>0</v>
      </c>
      <c r="K56" s="69" t="str">
        <f>IF(VLOOKUP(A56,'Assess B'!A:P,16,FALSE)=0,"",VLOOKUP(A56,'Assess B'!A:P,16,FALSE))</f>
        <v/>
      </c>
      <c r="L56" s="67"/>
      <c r="M56" s="67"/>
      <c r="N56" s="67"/>
      <c r="O56" s="67"/>
      <c r="P56" s="67"/>
      <c r="Q56" s="67"/>
      <c r="R56" s="67"/>
      <c r="S56" s="67"/>
      <c r="T56" s="67"/>
      <c r="U56" s="67"/>
      <c r="V56" s="80"/>
      <c r="W56" s="80" t="str">
        <f>IF(AND(C56&gt;4,VLOOKUP(A56,'Assess B'!A:AH,34,FALSE)&lt;&gt;8),LEFT(B56,3),"")</f>
        <v/>
      </c>
      <c r="X56" s="80">
        <f>VLOOKUP(A56,Weightings!A:W,23,FALSE)</f>
        <v>3</v>
      </c>
      <c r="Y56" s="80">
        <f>IF(VLOOKUP(A56,'Assess B'!A:AH,34,FALSE)=8,0,1)</f>
        <v>1</v>
      </c>
      <c r="Z56" s="80">
        <f t="shared" si="4"/>
        <v>12</v>
      </c>
      <c r="AA56" s="79" t="str">
        <f t="shared" si="5"/>
        <v>3</v>
      </c>
      <c r="AF56" s="90">
        <f t="shared" si="6"/>
        <v>0</v>
      </c>
      <c r="AG56" s="90">
        <f t="shared" si="7"/>
        <v>0</v>
      </c>
      <c r="AH56" s="90" t="str">
        <f t="shared" si="8"/>
        <v>D</v>
      </c>
      <c r="AI56" s="81">
        <f t="shared" si="9"/>
        <v>3</v>
      </c>
      <c r="AJ56" s="90"/>
      <c r="AK56" s="81"/>
    </row>
    <row r="57" spans="1:37" s="79" customFormat="1" ht="30" hidden="1" customHeight="1" x14ac:dyDescent="0.35">
      <c r="A57" s="65">
        <v>385</v>
      </c>
      <c r="B57" s="66" t="str">
        <f t="shared" si="0"/>
        <v>B</v>
      </c>
      <c r="C57" s="67">
        <f t="shared" si="1"/>
        <v>1</v>
      </c>
      <c r="D57" s="20"/>
      <c r="E57" s="95" t="str">
        <f t="shared" si="2"/>
        <v>Phase B</v>
      </c>
      <c r="F57" s="72" t="str">
        <f t="shared" si="11"/>
        <v>Does the function have insight into change control process or security architecture function to monitor for new areas of risk?</v>
      </c>
      <c r="G57" s="203" t="str">
        <f>IFERROR(VLOOKUP(VLOOKUP($A57,'Assess B'!$A:$AH,34,FALSE),detail_maturity_score,3),"")</f>
        <v/>
      </c>
      <c r="H57" s="203" t="str">
        <f>VLOOKUP($A57,'Assess B'!$A:$O,15,FALSE)</f>
        <v/>
      </c>
      <c r="I57" s="203">
        <f>(VLOOKUP(LEFT($B57,3),targets_lookup,5,FALSE))*VLOOKUP($A57,Weightings!$A:$Y,23,FALSE)</f>
        <v>0</v>
      </c>
      <c r="J57" s="203">
        <f>(VLOOKUP(LEFT($B57,3),targets_lookup,5,FALSE))*IF(VLOOKUP($A57,Weightings!$A:$Y,23,FALSE)=0,0,1)</f>
        <v>0</v>
      </c>
      <c r="K57" s="69" t="str">
        <f>IF(VLOOKUP(A57,'Assess B'!A:P,16,FALSE)=0,"",VLOOKUP(A57,'Assess B'!A:P,16,FALSE))</f>
        <v/>
      </c>
      <c r="L57" s="67"/>
      <c r="M57" s="67"/>
      <c r="N57" s="67"/>
      <c r="O57" s="67"/>
      <c r="P57" s="67"/>
      <c r="Q57" s="67"/>
      <c r="R57" s="67"/>
      <c r="S57" s="67"/>
      <c r="T57" s="67"/>
      <c r="U57" s="67"/>
      <c r="V57" s="80"/>
      <c r="W57" s="80" t="str">
        <f>IF(AND(C57&gt;4,VLOOKUP(A57,'Assess B'!A:AH,34,FALSE)&lt;&gt;8),LEFT(B57,3),"")</f>
        <v/>
      </c>
      <c r="X57" s="80">
        <f>VLOOKUP(A57,Weightings!A:W,23,FALSE)</f>
        <v>3</v>
      </c>
      <c r="Y57" s="80">
        <f>IF(VLOOKUP(A57,'Assess B'!A:AH,34,FALSE)=8,0,1)</f>
        <v>1</v>
      </c>
      <c r="Z57" s="80">
        <f t="shared" si="4"/>
        <v>12</v>
      </c>
      <c r="AA57" s="79" t="str">
        <f t="shared" si="5"/>
        <v>3</v>
      </c>
      <c r="AF57" s="90">
        <f t="shared" si="6"/>
        <v>0</v>
      </c>
      <c r="AG57" s="90">
        <f t="shared" si="7"/>
        <v>0</v>
      </c>
      <c r="AH57" s="90" t="str">
        <f t="shared" si="8"/>
        <v>D</v>
      </c>
      <c r="AI57" s="81">
        <f t="shared" si="9"/>
        <v>3</v>
      </c>
      <c r="AJ57" s="90"/>
      <c r="AK57" s="81"/>
    </row>
    <row r="58" spans="1:37" s="79" customFormat="1" ht="30" customHeight="1" x14ac:dyDescent="0.35">
      <c r="A58" s="65">
        <v>386</v>
      </c>
      <c r="B58" s="66" t="str">
        <f t="shared" si="0"/>
        <v>B.2.01</v>
      </c>
      <c r="C58" s="67">
        <f t="shared" si="1"/>
        <v>5</v>
      </c>
      <c r="D58" s="20"/>
      <c r="E58" s="95" t="str">
        <f t="shared" si="2"/>
        <v>B.2.01</v>
      </c>
      <c r="F58" s="69" t="str">
        <f t="shared" si="11"/>
        <v>Have you identified the entire internal environment of the organisation? (this should include but is not limited to the infrastructure of the estate, including hardware, software, firmware and versions, information assets, people)</v>
      </c>
      <c r="G58" s="203" t="str">
        <f>IFERROR(VLOOKUP(VLOOKUP($A58,'Assess B'!$A:$AH,34,FALSE),detail_maturity_score,3),"")</f>
        <v/>
      </c>
      <c r="H58" s="203" t="str">
        <f>VLOOKUP($A58,'Assess B'!$A:$O,15,FALSE)</f>
        <v/>
      </c>
      <c r="I58" s="203">
        <f>(VLOOKUP(LEFT($B58,3),targets_lookup,5,FALSE))*VLOOKUP($A58,Weightings!$A:$Y,23,FALSE)</f>
        <v>4.5</v>
      </c>
      <c r="J58" s="203">
        <f>(VLOOKUP(LEFT($B58,3),targets_lookup,5,FALSE))*IF(VLOOKUP($A58,Weightings!$A:$Y,23,FALSE)=0,0,1)</f>
        <v>4.5</v>
      </c>
      <c r="K58" s="69" t="str">
        <f>IF(VLOOKUP(A58,'Assess B'!A:P,16,FALSE)=0,"",VLOOKUP(A58,'Assess B'!A:P,16,FALSE))</f>
        <v/>
      </c>
      <c r="L58" s="67"/>
      <c r="M58" s="67"/>
      <c r="N58" s="67"/>
      <c r="O58" s="67"/>
      <c r="P58" s="67"/>
      <c r="Q58" s="67"/>
      <c r="R58" s="67"/>
      <c r="S58" s="67"/>
      <c r="T58" s="67"/>
      <c r="U58" s="67"/>
      <c r="V58" s="80"/>
      <c r="W58" s="80" t="str">
        <f>IF(AND(C58&gt;4,VLOOKUP(A58,'Assess B'!A:AH,34,FALSE)&lt;&gt;8),LEFT(B58,3),"")</f>
        <v>B.2</v>
      </c>
      <c r="X58" s="80">
        <f>VLOOKUP(A58,Weightings!A:W,23,FALSE)</f>
        <v>1</v>
      </c>
      <c r="Y58" s="80">
        <f>IF(VLOOKUP(A58,'Assess B'!A:AH,34,FALSE)=8,0,1)</f>
        <v>1</v>
      </c>
      <c r="Z58" s="80">
        <f>Y58*X58*5</f>
        <v>5</v>
      </c>
      <c r="AA58" s="79" t="str">
        <f t="shared" si="5"/>
        <v>3B.2</v>
      </c>
      <c r="AF58" s="90">
        <f t="shared" si="6"/>
        <v>0</v>
      </c>
      <c r="AG58" s="90">
        <f t="shared" si="7"/>
        <v>0</v>
      </c>
      <c r="AH58" s="90" t="str">
        <f t="shared" si="8"/>
        <v>D</v>
      </c>
      <c r="AI58" s="81">
        <f t="shared" si="9"/>
        <v>3</v>
      </c>
      <c r="AJ58" s="90"/>
      <c r="AK58" s="81"/>
    </row>
    <row r="59" spans="1:37" s="79" customFormat="1" ht="30" customHeight="1" x14ac:dyDescent="0.35">
      <c r="A59" s="65">
        <v>387</v>
      </c>
      <c r="B59" s="66" t="str">
        <f t="shared" si="0"/>
        <v>B.2.02</v>
      </c>
      <c r="C59" s="67">
        <f t="shared" si="1"/>
        <v>5</v>
      </c>
      <c r="D59" s="20"/>
      <c r="E59" s="95" t="str">
        <f t="shared" si="2"/>
        <v>B.2.02</v>
      </c>
      <c r="F59" s="69" t="str">
        <f t="shared" si="11"/>
        <v>Have you identified the entire external environment of the organisation? (this should include, but is not limited to, external assets held by 3rd parties such as cloud providers, service providers and services that may host company or company employee corporate data.)</v>
      </c>
      <c r="G59" s="203" t="str">
        <f>IFERROR(VLOOKUP(VLOOKUP($A59,'Assess B'!$A:$AH,34,FALSE),detail_maturity_score,3),"")</f>
        <v/>
      </c>
      <c r="H59" s="203" t="str">
        <f>VLOOKUP($A59,'Assess B'!$A:$O,15,FALSE)</f>
        <v/>
      </c>
      <c r="I59" s="203">
        <f>(VLOOKUP(LEFT($B59,3),targets_lookup,5,FALSE))*VLOOKUP($A59,Weightings!$A:$Y,23,FALSE)</f>
        <v>4.5</v>
      </c>
      <c r="J59" s="203">
        <f>(VLOOKUP(LEFT($B59,3),targets_lookup,5,FALSE))*IF(VLOOKUP($A59,Weightings!$A:$Y,23,FALSE)=0,0,1)</f>
        <v>4.5</v>
      </c>
      <c r="K59" s="69" t="str">
        <f>IF(VLOOKUP(A59,'Assess B'!A:P,16,FALSE)=0,"",VLOOKUP(A59,'Assess B'!A:P,16,FALSE))</f>
        <v/>
      </c>
      <c r="L59" s="67"/>
      <c r="M59" s="67"/>
      <c r="N59" s="67"/>
      <c r="O59" s="67"/>
      <c r="P59" s="67"/>
      <c r="Q59" s="67"/>
      <c r="R59" s="67"/>
      <c r="S59" s="67"/>
      <c r="T59" s="67"/>
      <c r="U59" s="67"/>
      <c r="V59" s="80"/>
      <c r="W59" s="80" t="str">
        <f>IF(AND(C59&gt;4,VLOOKUP(A59,'Assess B'!A:AH,34,FALSE)&lt;&gt;8),LEFT(B59,3),"")</f>
        <v>B.2</v>
      </c>
      <c r="X59" s="80">
        <f>VLOOKUP(A59,Weightings!A:W,23,FALSE)</f>
        <v>1</v>
      </c>
      <c r="Y59" s="80">
        <f>IF(VLOOKUP(A59,'Assess B'!A:AH,34,FALSE)=8,0,1)</f>
        <v>1</v>
      </c>
      <c r="Z59" s="80">
        <f>Y59*X59*5</f>
        <v>5</v>
      </c>
      <c r="AA59" s="79" t="str">
        <f t="shared" si="5"/>
        <v>3B.2</v>
      </c>
      <c r="AF59" s="90">
        <f t="shared" si="6"/>
        <v>0</v>
      </c>
      <c r="AG59" s="90">
        <f t="shared" si="7"/>
        <v>0</v>
      </c>
      <c r="AH59" s="90" t="str">
        <f t="shared" si="8"/>
        <v>D</v>
      </c>
      <c r="AI59" s="81">
        <f t="shared" si="9"/>
        <v>3</v>
      </c>
      <c r="AJ59" s="90"/>
      <c r="AK59" s="81"/>
    </row>
    <row r="60" spans="1:37" s="79" customFormat="1" ht="30" customHeight="1" x14ac:dyDescent="0.35">
      <c r="A60" s="65">
        <v>388</v>
      </c>
      <c r="B60" s="66" t="str">
        <f t="shared" si="0"/>
        <v>B.2.03</v>
      </c>
      <c r="C60" s="67">
        <f t="shared" si="1"/>
        <v>5</v>
      </c>
      <c r="D60" s="20"/>
      <c r="E60" s="95" t="str">
        <f t="shared" si="2"/>
        <v>B.2.03</v>
      </c>
      <c r="F60" s="69" t="str">
        <f t="shared" si="11"/>
        <v>Have you identified elements of the supply chain that could provide external actors access to the organisation?</v>
      </c>
      <c r="G60" s="203" t="str">
        <f>IFERROR(VLOOKUP(VLOOKUP($A60,'Assess B'!$A:$AH,34,FALSE),detail_maturity_score,3),"")</f>
        <v/>
      </c>
      <c r="H60" s="203" t="str">
        <f>VLOOKUP($A60,'Assess B'!$A:$O,15,FALSE)</f>
        <v/>
      </c>
      <c r="I60" s="203">
        <f>(VLOOKUP(LEFT($B60,3),targets_lookup,5,FALSE))*VLOOKUP($A60,Weightings!$A:$Y,23,FALSE)</f>
        <v>4.5</v>
      </c>
      <c r="J60" s="203">
        <f>(VLOOKUP(LEFT($B60,3),targets_lookup,5,FALSE))*IF(VLOOKUP($A60,Weightings!$A:$Y,23,FALSE)=0,0,1)</f>
        <v>4.5</v>
      </c>
      <c r="K60" s="69" t="str">
        <f>IF(VLOOKUP(A60,'Assess B'!A:P,16,FALSE)=0,"",VLOOKUP(A60,'Assess B'!A:P,16,FALSE))</f>
        <v/>
      </c>
      <c r="L60" s="67"/>
      <c r="M60" s="67"/>
      <c r="N60" s="67"/>
      <c r="O60" s="67"/>
      <c r="P60" s="67"/>
      <c r="Q60" s="67"/>
      <c r="R60" s="67"/>
      <c r="S60" s="67"/>
      <c r="T60" s="67"/>
      <c r="U60" s="67"/>
      <c r="V60" s="80"/>
      <c r="W60" s="80" t="str">
        <f>IF(AND(C60&gt;4,VLOOKUP(A60,'Assess B'!A:AH,34,FALSE)&lt;&gt;8),LEFT(B60,3),"")</f>
        <v>B.2</v>
      </c>
      <c r="X60" s="80">
        <f>VLOOKUP(A60,Weightings!A:W,23,FALSE)</f>
        <v>1</v>
      </c>
      <c r="Y60" s="80">
        <f>IF(VLOOKUP(A60,'Assess B'!A:AH,34,FALSE)=8,0,1)</f>
        <v>1</v>
      </c>
      <c r="Z60" s="80">
        <f>Y60*X60*5</f>
        <v>5</v>
      </c>
      <c r="AA60" s="79" t="str">
        <f t="shared" si="5"/>
        <v>3B.2</v>
      </c>
      <c r="AF60" s="90">
        <f t="shared" si="6"/>
        <v>0</v>
      </c>
      <c r="AG60" s="90">
        <f t="shared" si="7"/>
        <v>0</v>
      </c>
      <c r="AH60" s="90" t="str">
        <f t="shared" si="8"/>
        <v>D</v>
      </c>
      <c r="AI60" s="81">
        <f t="shared" si="9"/>
        <v>3</v>
      </c>
      <c r="AJ60" s="90"/>
      <c r="AK60" s="81"/>
    </row>
    <row r="61" spans="1:37" s="79" customFormat="1" ht="30" customHeight="1" x14ac:dyDescent="0.35">
      <c r="A61" s="65">
        <v>389</v>
      </c>
      <c r="B61" s="66" t="str">
        <f t="shared" si="0"/>
        <v>B.2.04</v>
      </c>
      <c r="C61" s="67">
        <f t="shared" si="1"/>
        <v>5</v>
      </c>
      <c r="D61" s="20"/>
      <c r="E61" s="95" t="str">
        <f t="shared" si="2"/>
        <v>B.2.04</v>
      </c>
      <c r="F61" s="69" t="str">
        <f t="shared" si="11"/>
        <v>Have you established links into the wider IT function to be made aware of all IT and system developments and integrations to identify threats before deployment?</v>
      </c>
      <c r="G61" s="203" t="str">
        <f>IFERROR(VLOOKUP(VLOOKUP($A61,'Assess B'!$A:$AH,34,FALSE),detail_maturity_score,3),"")</f>
        <v/>
      </c>
      <c r="H61" s="203" t="str">
        <f>VLOOKUP($A61,'Assess B'!$A:$O,15,FALSE)</f>
        <v/>
      </c>
      <c r="I61" s="203">
        <f>(VLOOKUP(LEFT($B61,3),targets_lookup,5,FALSE))*VLOOKUP($A61,Weightings!$A:$Y,23,FALSE)</f>
        <v>4.5</v>
      </c>
      <c r="J61" s="203">
        <f>(VLOOKUP(LEFT($B61,3),targets_lookup,5,FALSE))*IF(VLOOKUP($A61,Weightings!$A:$Y,23,FALSE)=0,0,1)</f>
        <v>4.5</v>
      </c>
      <c r="K61" s="69" t="str">
        <f>IF(VLOOKUP(A61,'Assess B'!A:P,16,FALSE)=0,"",VLOOKUP(A61,'Assess B'!A:P,16,FALSE))</f>
        <v/>
      </c>
      <c r="L61" s="67"/>
      <c r="M61" s="67"/>
      <c r="N61" s="67"/>
      <c r="O61" s="67"/>
      <c r="P61" s="67"/>
      <c r="Q61" s="67"/>
      <c r="R61" s="67"/>
      <c r="S61" s="67"/>
      <c r="T61" s="67"/>
      <c r="U61" s="67"/>
      <c r="V61" s="80"/>
      <c r="W61" s="80" t="str">
        <f>IF(AND(C61&gt;4,VLOOKUP(A61,'Assess B'!A:AH,34,FALSE)&lt;&gt;8),LEFT(B61,3),"")</f>
        <v>B.2</v>
      </c>
      <c r="X61" s="80">
        <f>VLOOKUP(A61,Weightings!A:W,23,FALSE)</f>
        <v>1</v>
      </c>
      <c r="Y61" s="80">
        <f>IF(VLOOKUP(A61,'Assess B'!A:AH,34,FALSE)=8,0,1)</f>
        <v>1</v>
      </c>
      <c r="Z61" s="80">
        <f>Y61*X61*5</f>
        <v>5</v>
      </c>
      <c r="AA61" s="79" t="str">
        <f t="shared" si="5"/>
        <v>3B.2</v>
      </c>
      <c r="AF61" s="90">
        <f t="shared" si="6"/>
        <v>0</v>
      </c>
      <c r="AG61" s="90">
        <f t="shared" si="7"/>
        <v>0</v>
      </c>
      <c r="AH61" s="90" t="str">
        <f t="shared" si="8"/>
        <v>D</v>
      </c>
      <c r="AI61" s="81">
        <f t="shared" si="9"/>
        <v>3</v>
      </c>
      <c r="AJ61" s="90"/>
      <c r="AK61" s="81"/>
    </row>
    <row r="62" spans="1:37" s="79" customFormat="1" ht="30" customHeight="1" x14ac:dyDescent="0.35">
      <c r="A62" s="65">
        <v>390</v>
      </c>
      <c r="B62" s="66" t="str">
        <f t="shared" si="0"/>
        <v>B.2.05</v>
      </c>
      <c r="C62" s="67">
        <f t="shared" si="1"/>
        <v>5</v>
      </c>
      <c r="D62" s="20"/>
      <c r="E62" s="95" t="str">
        <f t="shared" si="2"/>
        <v>B.2.05</v>
      </c>
      <c r="F62" s="69" t="str">
        <f t="shared" si="11"/>
        <v xml:space="preserve">Have you established links into each business department (E.g. HR, Marketing etc) to establish which services they use that you may not be aware of? </v>
      </c>
      <c r="G62" s="203" t="str">
        <f>IFERROR(VLOOKUP(VLOOKUP($A62,'Assess B'!$A:$AH,34,FALSE),detail_maturity_score,3),"")</f>
        <v/>
      </c>
      <c r="H62" s="203" t="str">
        <f>VLOOKUP($A62,'Assess B'!$A:$O,15,FALSE)</f>
        <v/>
      </c>
      <c r="I62" s="203">
        <f>(VLOOKUP(LEFT($B62,3),targets_lookup,5,FALSE))*VLOOKUP($A62,Weightings!$A:$Y,23,FALSE)</f>
        <v>4.5</v>
      </c>
      <c r="J62" s="203">
        <f>(VLOOKUP(LEFT($B62,3),targets_lookup,5,FALSE))*IF(VLOOKUP($A62,Weightings!$A:$Y,23,FALSE)=0,0,1)</f>
        <v>4.5</v>
      </c>
      <c r="K62" s="69" t="str">
        <f>IF(VLOOKUP(A62,'Assess B'!A:P,16,FALSE)=0,"",VLOOKUP(A62,'Assess B'!A:P,16,FALSE))</f>
        <v/>
      </c>
      <c r="L62" s="67"/>
      <c r="M62" s="67"/>
      <c r="N62" s="67"/>
      <c r="O62" s="67"/>
      <c r="P62" s="67"/>
      <c r="Q62" s="67"/>
      <c r="R62" s="67"/>
      <c r="S62" s="67"/>
      <c r="T62" s="67"/>
      <c r="U62" s="67"/>
      <c r="V62" s="80"/>
      <c r="W62" s="80" t="str">
        <f>IF(AND(C62&gt;4,VLOOKUP(A62,'Assess B'!A:AH,34,FALSE)&lt;&gt;8),LEFT(B62,3),"")</f>
        <v>B.2</v>
      </c>
      <c r="X62" s="80">
        <f>VLOOKUP(A62,Weightings!A:W,23,FALSE)</f>
        <v>1</v>
      </c>
      <c r="Y62" s="80">
        <f>IF(VLOOKUP(A62,'Assess B'!A:AH,34,FALSE)=8,0,1)</f>
        <v>1</v>
      </c>
      <c r="Z62" s="80">
        <f>Y62*X62*5</f>
        <v>5</v>
      </c>
      <c r="AA62" s="79" t="str">
        <f t="shared" si="5"/>
        <v>3B.2</v>
      </c>
      <c r="AF62" s="90">
        <f t="shared" si="6"/>
        <v>0</v>
      </c>
      <c r="AG62" s="90">
        <f t="shared" si="7"/>
        <v>0</v>
      </c>
      <c r="AH62" s="90" t="str">
        <f t="shared" si="8"/>
        <v>D</v>
      </c>
      <c r="AI62" s="81">
        <f t="shared" si="9"/>
        <v>3</v>
      </c>
      <c r="AJ62" s="90"/>
      <c r="AK62" s="81"/>
    </row>
    <row r="63" spans="1:37" s="79" customFormat="1" ht="30" hidden="1" customHeight="1" x14ac:dyDescent="0.35">
      <c r="A63" s="65">
        <v>391</v>
      </c>
      <c r="B63" s="66" t="str">
        <f t="shared" si="0"/>
        <v>B</v>
      </c>
      <c r="C63" s="67">
        <f t="shared" si="1"/>
        <v>1</v>
      </c>
      <c r="D63" s="20"/>
      <c r="E63" s="95" t="str">
        <f t="shared" si="2"/>
        <v>Phase B</v>
      </c>
      <c r="F63" s="69" t="str">
        <f t="shared" si="11"/>
        <v>Have you identified and categorised all main third party:</v>
      </c>
      <c r="G63" s="203" t="str">
        <f>IFERROR(VLOOKUP(VLOOKUP($A63,'Assess B'!$A:$AH,34,FALSE),detail_maturity_score,3),"")</f>
        <v/>
      </c>
      <c r="H63" s="203" t="str">
        <f>VLOOKUP($A63,'Assess B'!$A:$O,15,FALSE)</f>
        <v/>
      </c>
      <c r="I63" s="203">
        <f>(VLOOKUP(LEFT($B63,3),targets_lookup,5,FALSE))*VLOOKUP($A63,Weightings!$A:$Y,23,FALSE)</f>
        <v>0</v>
      </c>
      <c r="J63" s="203">
        <f>(VLOOKUP(LEFT($B63,3),targets_lookup,5,FALSE))*IF(VLOOKUP($A63,Weightings!$A:$Y,23,FALSE)=0,0,1)</f>
        <v>0</v>
      </c>
      <c r="K63" s="69" t="str">
        <f>IF(VLOOKUP(A63,'Assess B'!A:P,16,FALSE)=0,"",VLOOKUP(A63,'Assess B'!A:P,16,FALSE))</f>
        <v/>
      </c>
      <c r="L63" s="67"/>
      <c r="M63" s="67"/>
      <c r="N63" s="67"/>
      <c r="O63" s="67"/>
      <c r="P63" s="67"/>
      <c r="Q63" s="67"/>
      <c r="R63" s="67"/>
      <c r="S63" s="67"/>
      <c r="T63" s="67"/>
      <c r="U63" s="67"/>
      <c r="V63" s="80"/>
      <c r="W63" s="80" t="str">
        <f>IF(AND(C63&gt;4,VLOOKUP(A63,'Assess B'!A:AH,34,FALSE)&lt;&gt;8),LEFT(B63,3),"")</f>
        <v/>
      </c>
      <c r="X63" s="80">
        <f>VLOOKUP(A63,Weightings!A:W,23,FALSE)</f>
        <v>0</v>
      </c>
      <c r="Y63" s="80">
        <f>IF(VLOOKUP(A63,'Assess B'!A:AH,34,FALSE)=8,0,1)</f>
        <v>1</v>
      </c>
      <c r="Z63" s="80">
        <f t="shared" si="4"/>
        <v>0</v>
      </c>
      <c r="AA63" s="79" t="str">
        <f t="shared" si="5"/>
        <v>3</v>
      </c>
      <c r="AF63" s="90">
        <f t="shared" si="6"/>
        <v>0</v>
      </c>
      <c r="AG63" s="90">
        <f t="shared" si="7"/>
        <v>0</v>
      </c>
      <c r="AH63" s="90" t="str">
        <f t="shared" si="8"/>
        <v>D</v>
      </c>
      <c r="AI63" s="81">
        <f t="shared" si="9"/>
        <v>3</v>
      </c>
      <c r="AJ63" s="90"/>
      <c r="AK63" s="81"/>
    </row>
    <row r="64" spans="1:37" s="79" customFormat="1" ht="30" hidden="1" customHeight="1" x14ac:dyDescent="0.35">
      <c r="A64" s="65">
        <v>392</v>
      </c>
      <c r="B64" s="66" t="str">
        <f t="shared" si="0"/>
        <v>B</v>
      </c>
      <c r="C64" s="67">
        <f t="shared" si="1"/>
        <v>1</v>
      </c>
      <c r="D64" s="20"/>
      <c r="E64" s="95" t="str">
        <f t="shared" si="2"/>
        <v>Phase B</v>
      </c>
      <c r="F64" s="72" t="str">
        <f t="shared" si="11"/>
        <v>Systems that could be utilised to compromise the technical security environment of your organisation?</v>
      </c>
      <c r="G64" s="203" t="str">
        <f>IFERROR(VLOOKUP(VLOOKUP($A64,'Assess B'!$A:$AH,34,FALSE),detail_maturity_score,3),"")</f>
        <v/>
      </c>
      <c r="H64" s="203" t="str">
        <f>VLOOKUP($A64,'Assess B'!$A:$O,15,FALSE)</f>
        <v/>
      </c>
      <c r="I64" s="203">
        <f>(VLOOKUP(LEFT($B64,3),targets_lookup,5,FALSE))*VLOOKUP($A64,Weightings!$A:$Y,23,FALSE)</f>
        <v>0</v>
      </c>
      <c r="J64" s="203">
        <f>(VLOOKUP(LEFT($B64,3),targets_lookup,5,FALSE))*IF(VLOOKUP($A64,Weightings!$A:$Y,23,FALSE)=0,0,1)</f>
        <v>0</v>
      </c>
      <c r="K64" s="69" t="str">
        <f>IF(VLOOKUP(A64,'Assess B'!A:P,16,FALSE)=0,"",VLOOKUP(A64,'Assess B'!A:P,16,FALSE))</f>
        <v/>
      </c>
      <c r="L64" s="67"/>
      <c r="M64" s="67"/>
      <c r="N64" s="67"/>
      <c r="O64" s="67"/>
      <c r="P64" s="67"/>
      <c r="Q64" s="67"/>
      <c r="R64" s="67"/>
      <c r="S64" s="67"/>
      <c r="T64" s="67"/>
      <c r="U64" s="67"/>
      <c r="V64" s="80"/>
      <c r="W64" s="80" t="str">
        <f>IF(AND(C64&gt;4,VLOOKUP(A64,'Assess B'!A:AH,34,FALSE)&lt;&gt;8),LEFT(B64,3),"")</f>
        <v/>
      </c>
      <c r="X64" s="80">
        <f>VLOOKUP(A64,Weightings!A:W,23,FALSE)</f>
        <v>3</v>
      </c>
      <c r="Y64" s="80">
        <f>IF(VLOOKUP(A64,'Assess B'!A:AH,34,FALSE)=8,0,1)</f>
        <v>1</v>
      </c>
      <c r="Z64" s="80">
        <f t="shared" si="4"/>
        <v>12</v>
      </c>
      <c r="AA64" s="79" t="str">
        <f t="shared" si="5"/>
        <v>3</v>
      </c>
      <c r="AF64" s="90">
        <f t="shared" si="6"/>
        <v>0</v>
      </c>
      <c r="AG64" s="90">
        <f t="shared" si="7"/>
        <v>0</v>
      </c>
      <c r="AH64" s="90" t="str">
        <f t="shared" si="8"/>
        <v>D</v>
      </c>
      <c r="AI64" s="81">
        <f t="shared" si="9"/>
        <v>3</v>
      </c>
      <c r="AJ64" s="90"/>
      <c r="AK64" s="81"/>
    </row>
    <row r="65" spans="1:37" s="79" customFormat="1" ht="30" hidden="1" customHeight="1" x14ac:dyDescent="0.35">
      <c r="A65" s="65">
        <v>393</v>
      </c>
      <c r="B65" s="66" t="str">
        <f t="shared" si="0"/>
        <v>B</v>
      </c>
      <c r="C65" s="67">
        <f t="shared" si="1"/>
        <v>1</v>
      </c>
      <c r="D65" s="20"/>
      <c r="E65" s="95" t="str">
        <f t="shared" si="2"/>
        <v>Phase B</v>
      </c>
      <c r="F65" s="72" t="str">
        <f t="shared" si="11"/>
        <v>Functions that could be utilised to provide information from which information could be obtained to mount a social engineering attack on the business?</v>
      </c>
      <c r="G65" s="203" t="str">
        <f>IFERROR(VLOOKUP(VLOOKUP($A65,'Assess B'!$A:$AH,34,FALSE),detail_maturity_score,3),"")</f>
        <v/>
      </c>
      <c r="H65" s="203" t="str">
        <f>VLOOKUP($A65,'Assess B'!$A:$O,15,FALSE)</f>
        <v/>
      </c>
      <c r="I65" s="203">
        <f>(VLOOKUP(LEFT($B65,3),targets_lookup,5,FALSE))*VLOOKUP($A65,Weightings!$A:$Y,23,FALSE)</f>
        <v>0</v>
      </c>
      <c r="J65" s="203">
        <f>(VLOOKUP(LEFT($B65,3),targets_lookup,5,FALSE))*IF(VLOOKUP($A65,Weightings!$A:$Y,23,FALSE)=0,0,1)</f>
        <v>0</v>
      </c>
      <c r="K65" s="69" t="str">
        <f>IF(VLOOKUP(A65,'Assess B'!A:P,16,FALSE)=0,"",VLOOKUP(A65,'Assess B'!A:P,16,FALSE))</f>
        <v/>
      </c>
      <c r="L65" s="67"/>
      <c r="M65" s="67"/>
      <c r="N65" s="67"/>
      <c r="O65" s="67"/>
      <c r="P65" s="67"/>
      <c r="Q65" s="67"/>
      <c r="R65" s="67"/>
      <c r="S65" s="67"/>
      <c r="T65" s="67"/>
      <c r="U65" s="67"/>
      <c r="V65" s="80"/>
      <c r="W65" s="80" t="str">
        <f>IF(AND(C65&gt;4,VLOOKUP(A65,'Assess B'!A:AH,34,FALSE)&lt;&gt;8),LEFT(B65,3),"")</f>
        <v/>
      </c>
      <c r="X65" s="80">
        <f>VLOOKUP(A65,Weightings!A:W,23,FALSE)</f>
        <v>3</v>
      </c>
      <c r="Y65" s="80">
        <f>IF(VLOOKUP(A65,'Assess B'!A:AH,34,FALSE)=8,0,1)</f>
        <v>1</v>
      </c>
      <c r="Z65" s="80">
        <f t="shared" si="4"/>
        <v>12</v>
      </c>
      <c r="AA65" s="79" t="str">
        <f t="shared" si="5"/>
        <v>3</v>
      </c>
      <c r="AF65" s="90">
        <f t="shared" si="6"/>
        <v>0</v>
      </c>
      <c r="AG65" s="90">
        <f t="shared" si="7"/>
        <v>0</v>
      </c>
      <c r="AH65" s="90" t="str">
        <f t="shared" si="8"/>
        <v>D</v>
      </c>
      <c r="AI65" s="81">
        <f t="shared" si="9"/>
        <v>3</v>
      </c>
      <c r="AJ65" s="90"/>
      <c r="AK65" s="81"/>
    </row>
    <row r="66" spans="1:37" s="79" customFormat="1" ht="30" hidden="1" customHeight="1" x14ac:dyDescent="0.35">
      <c r="A66" s="65">
        <v>394</v>
      </c>
      <c r="B66" s="66" t="str">
        <f t="shared" si="0"/>
        <v>B</v>
      </c>
      <c r="C66" s="67">
        <f t="shared" si="1"/>
        <v>1</v>
      </c>
      <c r="D66" s="20"/>
      <c r="E66" s="95" t="str">
        <f t="shared" si="2"/>
        <v>Phase B</v>
      </c>
      <c r="F66" s="69" t="str">
        <f t="shared" si="11"/>
        <v>Does your function have sight of the risk concerns of the business:</v>
      </c>
      <c r="G66" s="203" t="str">
        <f>IFERROR(VLOOKUP(VLOOKUP($A66,'Assess B'!$A:$AH,34,FALSE),detail_maturity_score,3),"")</f>
        <v/>
      </c>
      <c r="H66" s="203" t="str">
        <f>VLOOKUP($A66,'Assess B'!$A:$O,15,FALSE)</f>
        <v/>
      </c>
      <c r="I66" s="203">
        <f>(VLOOKUP(LEFT($B66,3),targets_lookup,5,FALSE))*VLOOKUP($A66,Weightings!$A:$Y,23,FALSE)</f>
        <v>0</v>
      </c>
      <c r="J66" s="203">
        <f>(VLOOKUP(LEFT($B66,3),targets_lookup,5,FALSE))*IF(VLOOKUP($A66,Weightings!$A:$Y,23,FALSE)=0,0,1)</f>
        <v>0</v>
      </c>
      <c r="K66" s="69" t="str">
        <f>IF(VLOOKUP(A66,'Assess B'!A:P,16,FALSE)=0,"",VLOOKUP(A66,'Assess B'!A:P,16,FALSE))</f>
        <v/>
      </c>
      <c r="L66" s="67"/>
      <c r="M66" s="67"/>
      <c r="N66" s="67"/>
      <c r="O66" s="67"/>
      <c r="P66" s="67"/>
      <c r="Q66" s="67"/>
      <c r="R66" s="67"/>
      <c r="S66" s="67"/>
      <c r="T66" s="67"/>
      <c r="U66" s="67"/>
      <c r="V66" s="80"/>
      <c r="W66" s="80" t="str">
        <f>IF(AND(C66&gt;4,VLOOKUP(A66,'Assess B'!A:AH,34,FALSE)&lt;&gt;8),LEFT(B66,3),"")</f>
        <v/>
      </c>
      <c r="X66" s="80">
        <f>VLOOKUP(A66,Weightings!A:W,23,FALSE)</f>
        <v>0</v>
      </c>
      <c r="Y66" s="80">
        <f>IF(VLOOKUP(A66,'Assess B'!A:AH,34,FALSE)=8,0,1)</f>
        <v>1</v>
      </c>
      <c r="Z66" s="80">
        <f t="shared" si="4"/>
        <v>0</v>
      </c>
      <c r="AA66" s="79" t="str">
        <f t="shared" si="5"/>
        <v>3</v>
      </c>
      <c r="AF66" s="90">
        <f t="shared" si="6"/>
        <v>0</v>
      </c>
      <c r="AG66" s="90">
        <f t="shared" si="7"/>
        <v>0</v>
      </c>
      <c r="AH66" s="90" t="str">
        <f t="shared" si="8"/>
        <v>D</v>
      </c>
      <c r="AI66" s="81">
        <f t="shared" si="9"/>
        <v>3</v>
      </c>
      <c r="AJ66" s="90"/>
      <c r="AK66" s="81"/>
    </row>
    <row r="67" spans="1:37" s="79" customFormat="1" ht="30" hidden="1" customHeight="1" x14ac:dyDescent="0.35">
      <c r="A67" s="65">
        <v>395</v>
      </c>
      <c r="B67" s="66" t="str">
        <f t="shared" si="0"/>
        <v>B</v>
      </c>
      <c r="C67" s="67">
        <f t="shared" si="1"/>
        <v>1</v>
      </c>
      <c r="D67" s="20"/>
      <c r="E67" s="95" t="str">
        <f t="shared" si="2"/>
        <v>Phase B</v>
      </c>
      <c r="F67" s="72" t="str">
        <f t="shared" si="11"/>
        <v>Details of your organisations primary concerns for the protection of the confidentiality, integrity and availability of information and supporting systems (e.g. in a documented risk appetite statement)?</v>
      </c>
      <c r="G67" s="203" t="str">
        <f>IFERROR(VLOOKUP(VLOOKUP($A67,'Assess B'!$A:$AH,34,FALSE),detail_maturity_score,3),"")</f>
        <v/>
      </c>
      <c r="H67" s="203" t="str">
        <f>VLOOKUP($A67,'Assess B'!$A:$O,15,FALSE)</f>
        <v/>
      </c>
      <c r="I67" s="203">
        <f>(VLOOKUP(LEFT($B67,3),targets_lookup,5,FALSE))*VLOOKUP($A67,Weightings!$A:$Y,23,FALSE)</f>
        <v>0</v>
      </c>
      <c r="J67" s="203">
        <f>(VLOOKUP(LEFT($B67,3),targets_lookup,5,FALSE))*IF(VLOOKUP($A67,Weightings!$A:$Y,23,FALSE)=0,0,1)</f>
        <v>0</v>
      </c>
      <c r="K67" s="69" t="str">
        <f>IF(VLOOKUP(A67,'Assess B'!A:P,16,FALSE)=0,"",VLOOKUP(A67,'Assess B'!A:P,16,FALSE))</f>
        <v/>
      </c>
      <c r="L67" s="67"/>
      <c r="M67" s="67"/>
      <c r="N67" s="67"/>
      <c r="O67" s="67"/>
      <c r="P67" s="67"/>
      <c r="Q67" s="67"/>
      <c r="R67" s="67"/>
      <c r="S67" s="67"/>
      <c r="T67" s="67"/>
      <c r="U67" s="67"/>
      <c r="V67" s="80"/>
      <c r="W67" s="80" t="str">
        <f>IF(AND(C67&gt;4,VLOOKUP(A67,'Assess B'!A:AH,34,FALSE)&lt;&gt;8),LEFT(B67,3),"")</f>
        <v/>
      </c>
      <c r="X67" s="80">
        <f>VLOOKUP(A67,Weightings!A:W,23,FALSE)</f>
        <v>3</v>
      </c>
      <c r="Y67" s="80">
        <f>IF(VLOOKUP(A67,'Assess B'!A:AH,34,FALSE)=8,0,1)</f>
        <v>1</v>
      </c>
      <c r="Z67" s="80">
        <f t="shared" si="4"/>
        <v>12</v>
      </c>
      <c r="AA67" s="79" t="str">
        <f t="shared" si="5"/>
        <v>3</v>
      </c>
      <c r="AF67" s="90">
        <f t="shared" si="6"/>
        <v>0</v>
      </c>
      <c r="AG67" s="90">
        <f t="shared" si="7"/>
        <v>0</v>
      </c>
      <c r="AH67" s="90" t="str">
        <f t="shared" si="8"/>
        <v>D</v>
      </c>
      <c r="AI67" s="81">
        <f t="shared" si="9"/>
        <v>3</v>
      </c>
      <c r="AJ67" s="90"/>
      <c r="AK67" s="81"/>
    </row>
    <row r="68" spans="1:37" s="79" customFormat="1" ht="30" hidden="1" customHeight="1" x14ac:dyDescent="0.35">
      <c r="A68" s="65">
        <v>396</v>
      </c>
      <c r="B68" s="66" t="str">
        <f t="shared" si="0"/>
        <v>B</v>
      </c>
      <c r="C68" s="67">
        <f t="shared" si="1"/>
        <v>1</v>
      </c>
      <c r="D68" s="20"/>
      <c r="E68" s="95" t="str">
        <f t="shared" si="2"/>
        <v>Phase B</v>
      </c>
      <c r="F68" s="72" t="str">
        <f t="shared" si="11"/>
        <v>An up-to-date list of all relevant legal, regulatory and contractual compliance requirements?</v>
      </c>
      <c r="G68" s="203" t="str">
        <f>IFERROR(VLOOKUP(VLOOKUP($A68,'Assess B'!$A:$AH,34,FALSE),detail_maturity_score,3),"")</f>
        <v/>
      </c>
      <c r="H68" s="203" t="str">
        <f>VLOOKUP($A68,'Assess B'!$A:$O,15,FALSE)</f>
        <v/>
      </c>
      <c r="I68" s="203">
        <f>(VLOOKUP(LEFT($B68,3),targets_lookup,5,FALSE))*VLOOKUP($A68,Weightings!$A:$Y,23,FALSE)</f>
        <v>0</v>
      </c>
      <c r="J68" s="203">
        <f>(VLOOKUP(LEFT($B68,3),targets_lookup,5,FALSE))*IF(VLOOKUP($A68,Weightings!$A:$Y,23,FALSE)=0,0,1)</f>
        <v>0</v>
      </c>
      <c r="K68" s="69" t="str">
        <f>IF(VLOOKUP(A68,'Assess B'!A:P,16,FALSE)=0,"",VLOOKUP(A68,'Assess B'!A:P,16,FALSE))</f>
        <v/>
      </c>
      <c r="L68" s="67"/>
      <c r="M68" s="67"/>
      <c r="N68" s="67"/>
      <c r="O68" s="67"/>
      <c r="P68" s="67"/>
      <c r="Q68" s="67"/>
      <c r="R68" s="67"/>
      <c r="S68" s="67"/>
      <c r="T68" s="67"/>
      <c r="U68" s="67"/>
      <c r="V68" s="80"/>
      <c r="W68" s="80" t="str">
        <f>IF(AND(C68&gt;4,VLOOKUP(A68,'Assess B'!A:AH,34,FALSE)&lt;&gt;8),LEFT(B68,3),"")</f>
        <v/>
      </c>
      <c r="X68" s="80">
        <f>VLOOKUP(A68,Weightings!A:W,23,FALSE)</f>
        <v>3</v>
      </c>
      <c r="Y68" s="80">
        <f>IF(VLOOKUP(A68,'Assess B'!A:AH,34,FALSE)=8,0,1)</f>
        <v>1</v>
      </c>
      <c r="Z68" s="80">
        <f t="shared" si="4"/>
        <v>12</v>
      </c>
      <c r="AA68" s="79" t="str">
        <f t="shared" si="5"/>
        <v>3</v>
      </c>
      <c r="AF68" s="90">
        <f t="shared" si="6"/>
        <v>0</v>
      </c>
      <c r="AG68" s="90">
        <f t="shared" si="7"/>
        <v>0</v>
      </c>
      <c r="AH68" s="90" t="str">
        <f t="shared" si="8"/>
        <v>D</v>
      </c>
      <c r="AI68" s="81">
        <f t="shared" si="9"/>
        <v>3</v>
      </c>
      <c r="AJ68" s="90"/>
      <c r="AK68" s="81"/>
    </row>
    <row r="69" spans="1:37" s="79" customFormat="1" ht="30" hidden="1" customHeight="1" x14ac:dyDescent="0.35">
      <c r="A69" s="65">
        <v>397</v>
      </c>
      <c r="B69" s="66" t="str">
        <f t="shared" si="0"/>
        <v>B</v>
      </c>
      <c r="C69" s="67">
        <f t="shared" si="1"/>
        <v>1</v>
      </c>
      <c r="D69" s="20"/>
      <c r="E69" s="95" t="str">
        <f t="shared" si="2"/>
        <v>Phase B</v>
      </c>
      <c r="F69" s="72" t="str">
        <f t="shared" si="11"/>
        <v>Access to the risk register showing exposure of key assets?</v>
      </c>
      <c r="G69" s="203" t="str">
        <f>IFERROR(VLOOKUP(VLOOKUP($A69,'Assess B'!$A:$AH,34,FALSE),detail_maturity_score,3),"")</f>
        <v/>
      </c>
      <c r="H69" s="203" t="str">
        <f>VLOOKUP($A69,'Assess B'!$A:$O,15,FALSE)</f>
        <v/>
      </c>
      <c r="I69" s="203">
        <f>(VLOOKUP(LEFT($B69,3),targets_lookup,5,FALSE))*VLOOKUP($A69,Weightings!$A:$Y,23,FALSE)</f>
        <v>0</v>
      </c>
      <c r="J69" s="203">
        <f>(VLOOKUP(LEFT($B69,3),targets_lookup,5,FALSE))*IF(VLOOKUP($A69,Weightings!$A:$Y,23,FALSE)=0,0,1)</f>
        <v>0</v>
      </c>
      <c r="K69" s="69" t="str">
        <f>IF(VLOOKUP(A69,'Assess B'!A:P,16,FALSE)=0,"",VLOOKUP(A69,'Assess B'!A:P,16,FALSE))</f>
        <v/>
      </c>
      <c r="L69" s="67"/>
      <c r="M69" s="67"/>
      <c r="N69" s="67"/>
      <c r="O69" s="67"/>
      <c r="P69" s="67"/>
      <c r="Q69" s="67"/>
      <c r="R69" s="67"/>
      <c r="S69" s="67"/>
      <c r="T69" s="67"/>
      <c r="U69" s="67"/>
      <c r="V69" s="80"/>
      <c r="W69" s="80" t="str">
        <f>IF(AND(C69&gt;4,VLOOKUP(A69,'Assess B'!A:AH,34,FALSE)&lt;&gt;8),LEFT(B69,3),"")</f>
        <v/>
      </c>
      <c r="X69" s="80">
        <f>VLOOKUP(A69,Weightings!A:W,23,FALSE)</f>
        <v>3</v>
      </c>
      <c r="Y69" s="80">
        <f>IF(VLOOKUP(A69,'Assess B'!A:AH,34,FALSE)=8,0,1)</f>
        <v>1</v>
      </c>
      <c r="Z69" s="80">
        <f t="shared" si="4"/>
        <v>12</v>
      </c>
      <c r="AA69" s="79" t="str">
        <f t="shared" si="5"/>
        <v>3</v>
      </c>
      <c r="AF69" s="90">
        <f t="shared" si="6"/>
        <v>0</v>
      </c>
      <c r="AG69" s="90">
        <f t="shared" si="7"/>
        <v>0</v>
      </c>
      <c r="AH69" s="90" t="str">
        <f t="shared" si="8"/>
        <v>D</v>
      </c>
      <c r="AI69" s="81">
        <f t="shared" si="9"/>
        <v>3</v>
      </c>
      <c r="AJ69" s="90"/>
      <c r="AK69" s="81"/>
    </row>
    <row r="70" spans="1:37" s="79" customFormat="1" ht="30" hidden="1" customHeight="1" x14ac:dyDescent="0.35">
      <c r="A70" s="65">
        <v>398</v>
      </c>
      <c r="B70" s="66" t="str">
        <f t="shared" si="0"/>
        <v>B</v>
      </c>
      <c r="C70" s="67">
        <f t="shared" si="1"/>
        <v>1</v>
      </c>
      <c r="D70" s="20"/>
      <c r="E70" s="95" t="str">
        <f t="shared" si="2"/>
        <v>Phase B</v>
      </c>
      <c r="F70" s="69" t="str">
        <f t="shared" si="11"/>
        <v>Does the function have a process to monitor and address all of the information about your organisation that is currently being shared publicly by the employees?</v>
      </c>
      <c r="G70" s="203" t="str">
        <f>IFERROR(VLOOKUP(VLOOKUP($A70,'Assess B'!$A:$AH,34,FALSE),detail_maturity_score,3),"")</f>
        <v/>
      </c>
      <c r="H70" s="203" t="str">
        <f>VLOOKUP($A70,'Assess B'!$A:$O,15,FALSE)</f>
        <v/>
      </c>
      <c r="I70" s="203">
        <f>(VLOOKUP(LEFT($B70,3),targets_lookup,5,FALSE))*VLOOKUP($A70,Weightings!$A:$Y,23,FALSE)</f>
        <v>0</v>
      </c>
      <c r="J70" s="203">
        <f>(VLOOKUP(LEFT($B70,3),targets_lookup,5,FALSE))*IF(VLOOKUP($A70,Weightings!$A:$Y,23,FALSE)=0,0,1)</f>
        <v>0</v>
      </c>
      <c r="K70" s="69" t="str">
        <f>IF(VLOOKUP(A70,'Assess B'!A:P,16,FALSE)=0,"",VLOOKUP(A70,'Assess B'!A:P,16,FALSE))</f>
        <v/>
      </c>
      <c r="L70" s="67"/>
      <c r="M70" s="67"/>
      <c r="N70" s="67"/>
      <c r="O70" s="67"/>
      <c r="P70" s="67"/>
      <c r="Q70" s="67"/>
      <c r="R70" s="67"/>
      <c r="S70" s="67"/>
      <c r="T70" s="67"/>
      <c r="U70" s="67"/>
      <c r="V70" s="80"/>
      <c r="W70" s="80" t="str">
        <f>IF(AND(C70&gt;4,VLOOKUP(A70,'Assess B'!A:AH,34,FALSE)&lt;&gt;8),LEFT(B70,3),"")</f>
        <v/>
      </c>
      <c r="X70" s="80">
        <f>VLOOKUP(A70,Weightings!A:W,23,FALSE)</f>
        <v>3</v>
      </c>
      <c r="Y70" s="80">
        <f>IF(VLOOKUP(A70,'Assess B'!A:AH,34,FALSE)=8,0,1)</f>
        <v>1</v>
      </c>
      <c r="Z70" s="80">
        <f t="shared" si="4"/>
        <v>12</v>
      </c>
      <c r="AA70" s="79" t="str">
        <f t="shared" si="5"/>
        <v>3</v>
      </c>
      <c r="AF70" s="90">
        <f t="shared" si="6"/>
        <v>0</v>
      </c>
      <c r="AG70" s="90">
        <f t="shared" si="7"/>
        <v>0</v>
      </c>
      <c r="AH70" s="90" t="str">
        <f t="shared" si="8"/>
        <v>D</v>
      </c>
      <c r="AI70" s="81">
        <f t="shared" si="9"/>
        <v>3</v>
      </c>
      <c r="AJ70" s="90"/>
      <c r="AK70" s="81"/>
    </row>
    <row r="71" spans="1:37" s="79" customFormat="1" ht="30" hidden="1" customHeight="1" x14ac:dyDescent="0.35">
      <c r="A71" s="65">
        <v>399</v>
      </c>
      <c r="B71" s="66" t="str">
        <f t="shared" si="0"/>
        <v>B</v>
      </c>
      <c r="C71" s="67">
        <f t="shared" si="1"/>
        <v>1</v>
      </c>
      <c r="D71" s="20"/>
      <c r="E71" s="95" t="str">
        <f t="shared" si="2"/>
        <v>Phase B</v>
      </c>
      <c r="F71" s="69" t="str">
        <f t="shared" si="11"/>
        <v>Does the function have a process to monitor and address all of the information about your organisation that is currently being shared publicly by the organisations supply chain?</v>
      </c>
      <c r="G71" s="203" t="str">
        <f>IFERROR(VLOOKUP(VLOOKUP($A71,'Assess B'!$A:$AH,34,FALSE),detail_maturity_score,3),"")</f>
        <v/>
      </c>
      <c r="H71" s="203" t="str">
        <f>VLOOKUP($A71,'Assess B'!$A:$O,15,FALSE)</f>
        <v/>
      </c>
      <c r="I71" s="203">
        <f>(VLOOKUP(LEFT($B71,3),targets_lookup,5,FALSE))*VLOOKUP($A71,Weightings!$A:$Y,23,FALSE)</f>
        <v>0</v>
      </c>
      <c r="J71" s="203">
        <f>(VLOOKUP(LEFT($B71,3),targets_lookup,5,FALSE))*IF(VLOOKUP($A71,Weightings!$A:$Y,23,FALSE)=0,0,1)</f>
        <v>0</v>
      </c>
      <c r="K71" s="69" t="str">
        <f>IF(VLOOKUP(A71,'Assess B'!A:P,16,FALSE)=0,"",VLOOKUP(A71,'Assess B'!A:P,16,FALSE))</f>
        <v/>
      </c>
      <c r="L71" s="67"/>
      <c r="M71" s="67"/>
      <c r="N71" s="67"/>
      <c r="O71" s="67"/>
      <c r="P71" s="67"/>
      <c r="Q71" s="67"/>
      <c r="R71" s="67"/>
      <c r="S71" s="67"/>
      <c r="T71" s="67"/>
      <c r="U71" s="67"/>
      <c r="V71" s="80"/>
      <c r="W71" s="80" t="str">
        <f>IF(AND(C71&gt;4,VLOOKUP(A71,'Assess B'!A:AH,34,FALSE)&lt;&gt;8),LEFT(B71,3),"")</f>
        <v/>
      </c>
      <c r="X71" s="80">
        <f>VLOOKUP(A71,Weightings!A:W,23,FALSE)</f>
        <v>3</v>
      </c>
      <c r="Y71" s="80">
        <f>IF(VLOOKUP(A71,'Assess B'!A:AH,34,FALSE)=8,0,1)</f>
        <v>1</v>
      </c>
      <c r="Z71" s="80">
        <f t="shared" si="4"/>
        <v>12</v>
      </c>
      <c r="AA71" s="79" t="str">
        <f t="shared" si="5"/>
        <v>3</v>
      </c>
      <c r="AF71" s="90">
        <f t="shared" si="6"/>
        <v>0</v>
      </c>
      <c r="AG71" s="90">
        <f t="shared" si="7"/>
        <v>0</v>
      </c>
      <c r="AH71" s="90" t="str">
        <f t="shared" si="8"/>
        <v>D</v>
      </c>
      <c r="AI71" s="81">
        <f t="shared" si="9"/>
        <v>3</v>
      </c>
      <c r="AJ71" s="90"/>
      <c r="AK71" s="81"/>
    </row>
    <row r="72" spans="1:37" s="79" customFormat="1" ht="30" hidden="1" customHeight="1" x14ac:dyDescent="0.35">
      <c r="A72" s="65">
        <v>400</v>
      </c>
      <c r="B72" s="66" t="str">
        <f t="shared" ref="B72:B135" si="12">VLOOKUP(A72,contentrefmockup,2,FALSE)</f>
        <v>B</v>
      </c>
      <c r="C72" s="67">
        <f t="shared" ref="C72:C135" si="13">VLOOKUP(A72,contentrefmockup,15,FALSE)</f>
        <v>1</v>
      </c>
      <c r="D72" s="20"/>
      <c r="E72" s="95" t="str">
        <f t="shared" ref="E72:E135" si="14">IF(C72=1,"Phase "&amp;B72,IF(C72=2,"Step "&amp;VLOOKUP(A72,contentrefmockup,4,FALSE),B72))</f>
        <v>Phase B</v>
      </c>
      <c r="F72" s="69" t="str">
        <f t="shared" si="11"/>
        <v>Has the function completed an initial analysis of who the primary actors who may target the organisation may be?</v>
      </c>
      <c r="G72" s="203" t="str">
        <f>IFERROR(VLOOKUP(VLOOKUP($A72,'Assess B'!$A:$AH,34,FALSE),detail_maturity_score,3),"")</f>
        <v/>
      </c>
      <c r="H72" s="203" t="str">
        <f>VLOOKUP($A72,'Assess B'!$A:$O,15,FALSE)</f>
        <v/>
      </c>
      <c r="I72" s="203">
        <f>(VLOOKUP(LEFT($B72,3),targets_lookup,5,FALSE))*VLOOKUP($A72,Weightings!$A:$Y,23,FALSE)</f>
        <v>0</v>
      </c>
      <c r="J72" s="203">
        <f>(VLOOKUP(LEFT($B72,3),targets_lookup,5,FALSE))*IF(VLOOKUP($A72,Weightings!$A:$Y,23,FALSE)=0,0,1)</f>
        <v>0</v>
      </c>
      <c r="K72" s="69" t="str">
        <f>IF(VLOOKUP(A72,'Assess B'!A:P,16,FALSE)=0,"",VLOOKUP(A72,'Assess B'!A:P,16,FALSE))</f>
        <v/>
      </c>
      <c r="L72" s="67"/>
      <c r="M72" s="67"/>
      <c r="N72" s="67"/>
      <c r="O72" s="67"/>
      <c r="P72" s="67"/>
      <c r="Q72" s="67"/>
      <c r="R72" s="67"/>
      <c r="S72" s="67"/>
      <c r="T72" s="67"/>
      <c r="U72" s="67"/>
      <c r="V72" s="80"/>
      <c r="W72" s="80" t="str">
        <f>IF(AND(C72&gt;4,VLOOKUP(A72,'Assess B'!A:AH,34,FALSE)&lt;&gt;8),LEFT(B72,3),"")</f>
        <v/>
      </c>
      <c r="X72" s="80">
        <f>VLOOKUP(A72,Weightings!A:W,23,FALSE)</f>
        <v>3</v>
      </c>
      <c r="Y72" s="80">
        <f>IF(VLOOKUP(A72,'Assess B'!A:AH,34,FALSE)=8,0,1)</f>
        <v>1</v>
      </c>
      <c r="Z72" s="80">
        <f t="shared" ref="Z72:Z135" si="15">Y72*X72*4</f>
        <v>12</v>
      </c>
      <c r="AA72" s="79" t="str">
        <f t="shared" ref="AA72:AA135" si="16">AI72&amp;W72</f>
        <v>3</v>
      </c>
      <c r="AF72" s="90">
        <f t="shared" ref="AF72:AF135" si="17">VLOOKUP($A72,contentrefmockup,26,FALSE)</f>
        <v>0</v>
      </c>
      <c r="AG72" s="90">
        <f t="shared" ref="AG72:AG135" si="18">VLOOKUP($A72,contentrefmockup,27,FALSE)</f>
        <v>0</v>
      </c>
      <c r="AH72" s="90" t="str">
        <f t="shared" ref="AH72:AH135" si="19">VLOOKUP($A72,contentrefmockup,28,FALSE)</f>
        <v>D</v>
      </c>
      <c r="AI72" s="81">
        <f t="shared" ref="AI72:AI135" si="20">IF(AF72="S",1,IF(AG72="I",2,IF(AH72="D",3,4)))</f>
        <v>3</v>
      </c>
      <c r="AJ72" s="90"/>
      <c r="AK72" s="81"/>
    </row>
    <row r="73" spans="1:37" s="79" customFormat="1" ht="30" hidden="1" customHeight="1" x14ac:dyDescent="0.35">
      <c r="A73" s="65">
        <v>401</v>
      </c>
      <c r="B73" s="66" t="str">
        <f t="shared" si="12"/>
        <v>B</v>
      </c>
      <c r="C73" s="67">
        <f t="shared" si="13"/>
        <v>1</v>
      </c>
      <c r="D73" s="20"/>
      <c r="E73" s="95" t="str">
        <f t="shared" si="14"/>
        <v>Phase B</v>
      </c>
      <c r="F73" s="72" t="str">
        <f t="shared" si="11"/>
        <v>Does this include a list of Intelligence Requirements that need to be collected on each of these actors? (E.g. TTPs, Malware samples, IOCs, use cases)</v>
      </c>
      <c r="G73" s="203" t="str">
        <f>IFERROR(VLOOKUP(VLOOKUP($A73,'Assess B'!$A:$AH,34,FALSE),detail_maturity_score,3),"")</f>
        <v/>
      </c>
      <c r="H73" s="203" t="str">
        <f>VLOOKUP($A73,'Assess B'!$A:$O,15,FALSE)</f>
        <v/>
      </c>
      <c r="I73" s="203">
        <f>(VLOOKUP(LEFT($B73,3),targets_lookup,5,FALSE))*VLOOKUP($A73,Weightings!$A:$Y,23,FALSE)</f>
        <v>0</v>
      </c>
      <c r="J73" s="203">
        <f>(VLOOKUP(LEFT($B73,3),targets_lookup,5,FALSE))*IF(VLOOKUP($A73,Weightings!$A:$Y,23,FALSE)=0,0,1)</f>
        <v>0</v>
      </c>
      <c r="K73" s="69" t="str">
        <f>IF(VLOOKUP(A73,'Assess B'!A:P,16,FALSE)=0,"",VLOOKUP(A73,'Assess B'!A:P,16,FALSE))</f>
        <v/>
      </c>
      <c r="L73" s="67"/>
      <c r="M73" s="67"/>
      <c r="N73" s="67"/>
      <c r="O73" s="67"/>
      <c r="P73" s="67"/>
      <c r="Q73" s="67"/>
      <c r="R73" s="67"/>
      <c r="S73" s="67"/>
      <c r="T73" s="67"/>
      <c r="U73" s="67"/>
      <c r="V73" s="80"/>
      <c r="W73" s="80" t="str">
        <f>IF(AND(C73&gt;4,VLOOKUP(A73,'Assess B'!A:AH,34,FALSE)&lt;&gt;8),LEFT(B73,3),"")</f>
        <v/>
      </c>
      <c r="X73" s="80">
        <f>VLOOKUP(A73,Weightings!A:W,23,FALSE)</f>
        <v>3</v>
      </c>
      <c r="Y73" s="80">
        <f>IF(VLOOKUP(A73,'Assess B'!A:AH,34,FALSE)=8,0,1)</f>
        <v>1</v>
      </c>
      <c r="Z73" s="80">
        <f t="shared" si="15"/>
        <v>12</v>
      </c>
      <c r="AA73" s="79" t="str">
        <f t="shared" si="16"/>
        <v>3</v>
      </c>
      <c r="AF73" s="90">
        <f t="shared" si="17"/>
        <v>0</v>
      </c>
      <c r="AG73" s="90">
        <f t="shared" si="18"/>
        <v>0</v>
      </c>
      <c r="AH73" s="90" t="str">
        <f t="shared" si="19"/>
        <v>D</v>
      </c>
      <c r="AI73" s="81">
        <f t="shared" si="20"/>
        <v>3</v>
      </c>
      <c r="AJ73" s="90"/>
      <c r="AK73" s="81"/>
    </row>
    <row r="74" spans="1:37" s="79" customFormat="1" ht="30" customHeight="1" x14ac:dyDescent="0.35">
      <c r="A74" s="65">
        <v>402</v>
      </c>
      <c r="B74" s="66" t="str">
        <f t="shared" si="12"/>
        <v>B.3</v>
      </c>
      <c r="C74" s="67">
        <f t="shared" si="13"/>
        <v>2</v>
      </c>
      <c r="D74" s="20"/>
      <c r="E74" s="64" t="str">
        <f t="shared" si="14"/>
        <v>Step 3</v>
      </c>
      <c r="F74" s="115" t="str">
        <f t="shared" si="11"/>
        <v>Function Identification</v>
      </c>
      <c r="G74" s="116" t="str">
        <f>"Maturity level:  "&amp;Q74</f>
        <v>Maturity level:  Level 0</v>
      </c>
      <c r="H74" s="352" t="str">
        <f>"Maturity level:  "&amp;Q74</f>
        <v>Maturity level:  Level 0</v>
      </c>
      <c r="I74" s="353" t="str">
        <f>"Maturity rating: "&amp;TEXT(T74,"0.00")</f>
        <v>Maturity rating: 0.00</v>
      </c>
      <c r="J74" s="353" t="str">
        <f>"Maturity rating: "&amp;TEXT(T74,"0.00")</f>
        <v>Maturity rating: 0.00</v>
      </c>
      <c r="K74" s="122" t="str">
        <f>IF(VLOOKUP(A74,'Assess B'!A:P,16,FALSE)=0,"",VLOOKUP(A74,'Assess B'!A:P,16,FALSE))</f>
        <v/>
      </c>
      <c r="L74" s="117"/>
      <c r="M74" s="117"/>
      <c r="N74" s="117" t="str">
        <f>TEXT(B74,"0.0")</f>
        <v>B.3</v>
      </c>
      <c r="O74" s="116">
        <f>SUMIF(AA:AA,U74&amp;N74,H:H)/(SUMIF(AA:AA,U74&amp;N74,Z:Z))</f>
        <v>0</v>
      </c>
      <c r="P74" s="116" t="str">
        <f>HLOOKUP(O74*100,level_ref,2,TRUE)</f>
        <v>Level 0</v>
      </c>
      <c r="Q74" s="116" t="str">
        <f>IF(ISERROR(P74),"",P74)</f>
        <v>Level 0</v>
      </c>
      <c r="R74" s="116">
        <f>HLOOKUP(O74*100,level_ref,3,TRUE)</f>
        <v>0</v>
      </c>
      <c r="S74" s="116">
        <f>IF(ISERROR(R74),"",R74)</f>
        <v>0</v>
      </c>
      <c r="T74" s="116">
        <f>O74*5</f>
        <v>0</v>
      </c>
      <c r="U74" s="116">
        <f>VLOOKUP(A74,'Assess B'!A:AI,35,FALSE)</f>
        <v>3</v>
      </c>
      <c r="V74" s="116"/>
      <c r="W74" s="80" t="str">
        <f>IF(AND(C74&gt;4,VLOOKUP(A74,'Assess B'!A:AH,34,FALSE)&lt;&gt;8),LEFT(B74,3),"")</f>
        <v/>
      </c>
      <c r="X74" s="80">
        <f>VLOOKUP(A74,Weightings!A:W,23,FALSE)</f>
        <v>0</v>
      </c>
      <c r="Y74" s="80">
        <f>IF(VLOOKUP(A74,'Assess B'!A:AH,34,FALSE)=8,0,1)</f>
        <v>1</v>
      </c>
      <c r="Z74" s="80">
        <f t="shared" si="15"/>
        <v>0</v>
      </c>
      <c r="AA74" s="79" t="str">
        <f t="shared" si="16"/>
        <v>3</v>
      </c>
      <c r="AF74" s="90">
        <f t="shared" si="17"/>
        <v>0</v>
      </c>
      <c r="AG74" s="90">
        <f t="shared" si="18"/>
        <v>0</v>
      </c>
      <c r="AH74" s="90" t="str">
        <f t="shared" si="19"/>
        <v>D</v>
      </c>
      <c r="AI74" s="81">
        <f t="shared" si="20"/>
        <v>3</v>
      </c>
      <c r="AJ74" s="90"/>
      <c r="AK74" s="81"/>
    </row>
    <row r="75" spans="1:37" s="79" customFormat="1" ht="30" customHeight="1" x14ac:dyDescent="0.35">
      <c r="A75" s="65">
        <v>403</v>
      </c>
      <c r="B75" s="66" t="str">
        <f t="shared" si="12"/>
        <v/>
      </c>
      <c r="C75" s="67">
        <f t="shared" si="13"/>
        <v>3</v>
      </c>
      <c r="D75" s="20"/>
      <c r="E75" s="95" t="str">
        <f t="shared" si="14"/>
        <v/>
      </c>
      <c r="F75" s="260" t="str">
        <f t="shared" si="11"/>
        <v>As part of mapping the threat landscape, most organisations will focus security around their core business activities/functions and their supporting assets and systems. These elements should be reflected in the, 'Intelligence collection Plan' (ICP).</v>
      </c>
      <c r="G75" s="203" t="str">
        <f>IFERROR(VLOOKUP(VLOOKUP($A75,'Assess B'!$A:$AH,34,FALSE),detail_maturity_score,3),"")</f>
        <v/>
      </c>
      <c r="H75" s="203" t="str">
        <f>VLOOKUP($A75,'Assess B'!$A:$O,15,FALSE)</f>
        <v/>
      </c>
      <c r="I75" s="203"/>
      <c r="J75" s="203"/>
      <c r="K75" s="69" t="str">
        <f>IF(VLOOKUP(A75,'Assess B'!A:P,16,FALSE)=0,"",VLOOKUP(A75,'Assess B'!A:P,16,FALSE))</f>
        <v/>
      </c>
      <c r="L75" s="67"/>
      <c r="M75" s="67"/>
      <c r="N75" s="67"/>
      <c r="O75" s="67"/>
      <c r="P75" s="67"/>
      <c r="Q75" s="67"/>
      <c r="R75" s="67"/>
      <c r="S75" s="67"/>
      <c r="T75" s="67"/>
      <c r="U75" s="67"/>
      <c r="V75" s="80"/>
      <c r="W75" s="80" t="str">
        <f>IF(AND(C75&gt;4,VLOOKUP(A75,'Assess B'!A:AH,34,FALSE)&lt;&gt;8),LEFT(B75,3),"")</f>
        <v/>
      </c>
      <c r="X75" s="80">
        <f>VLOOKUP(A75,Weightings!A:W,23,FALSE)</f>
        <v>0</v>
      </c>
      <c r="Y75" s="80">
        <f>IF(VLOOKUP(A75,'Assess B'!A:AH,34,FALSE)=8,0,1)</f>
        <v>1</v>
      </c>
      <c r="Z75" s="80">
        <f t="shared" si="15"/>
        <v>0</v>
      </c>
      <c r="AA75" s="79" t="str">
        <f t="shared" si="16"/>
        <v>3</v>
      </c>
      <c r="AF75" s="90">
        <f t="shared" si="17"/>
        <v>0</v>
      </c>
      <c r="AG75" s="90">
        <f t="shared" si="18"/>
        <v>0</v>
      </c>
      <c r="AH75" s="90" t="str">
        <f t="shared" si="19"/>
        <v>D</v>
      </c>
      <c r="AI75" s="81">
        <f t="shared" si="20"/>
        <v>3</v>
      </c>
      <c r="AJ75" s="90"/>
      <c r="AK75" s="81"/>
    </row>
    <row r="76" spans="1:37" s="79" customFormat="1" ht="30" customHeight="1" x14ac:dyDescent="0.35">
      <c r="A76" s="65">
        <v>404</v>
      </c>
      <c r="B76" s="66" t="str">
        <f t="shared" si="12"/>
        <v>B.3.01</v>
      </c>
      <c r="C76" s="67">
        <f t="shared" si="13"/>
        <v>5</v>
      </c>
      <c r="D76" s="20"/>
      <c r="E76" s="95" t="str">
        <f t="shared" si="14"/>
        <v>B.3.01</v>
      </c>
      <c r="F76" s="261" t="str">
        <f t="shared" si="11"/>
        <v>Have you identified the core business functions in your organisation?</v>
      </c>
      <c r="G76" s="203" t="str">
        <f>IFERROR(VLOOKUP(VLOOKUP($A76,'Assess B'!$A:$AH,34,FALSE),detail_maturity_score,3),"")</f>
        <v/>
      </c>
      <c r="H76" s="203" t="str">
        <f>VLOOKUP($A76,'Assess B'!$A:$O,15,FALSE)</f>
        <v/>
      </c>
      <c r="I76" s="203">
        <f>(VLOOKUP(LEFT($B76,3),targets_lookup,5,FALSE))*VLOOKUP($A76,Weightings!$A:$Y,23,FALSE)</f>
        <v>4.5</v>
      </c>
      <c r="J76" s="203">
        <f>(VLOOKUP(LEFT($B76,3),targets_lookup,5,FALSE))*IF(VLOOKUP($A76,Weightings!$A:$Y,23,FALSE)=0,0,1)</f>
        <v>4.5</v>
      </c>
      <c r="K76" s="69" t="str">
        <f>IF(VLOOKUP(A76,'Assess B'!A:P,16,FALSE)=0,"",VLOOKUP(A76,'Assess B'!A:P,16,FALSE))</f>
        <v/>
      </c>
      <c r="L76" s="67"/>
      <c r="M76" s="67"/>
      <c r="N76" s="67"/>
      <c r="O76" s="67"/>
      <c r="P76" s="67"/>
      <c r="Q76" s="67"/>
      <c r="R76" s="67"/>
      <c r="S76" s="67"/>
      <c r="T76" s="67"/>
      <c r="U76" s="67"/>
      <c r="V76" s="80"/>
      <c r="W76" s="80" t="str">
        <f>IF(AND(C76&gt;4,VLOOKUP(A76,'Assess B'!A:AH,34,FALSE)&lt;&gt;8),LEFT(B76,3),"")</f>
        <v>B.3</v>
      </c>
      <c r="X76" s="80">
        <f>VLOOKUP(A76,Weightings!A:W,23,FALSE)</f>
        <v>1</v>
      </c>
      <c r="Y76" s="80">
        <f>IF(VLOOKUP(A76,'Assess B'!A:AH,34,FALSE)=8,0,1)</f>
        <v>1</v>
      </c>
      <c r="Z76" s="80">
        <f>Y76*X76*5</f>
        <v>5</v>
      </c>
      <c r="AA76" s="79" t="str">
        <f t="shared" si="16"/>
        <v>3B.3</v>
      </c>
      <c r="AF76" s="90">
        <f t="shared" si="17"/>
        <v>0</v>
      </c>
      <c r="AG76" s="90">
        <f t="shared" si="18"/>
        <v>0</v>
      </c>
      <c r="AH76" s="90" t="str">
        <f t="shared" si="19"/>
        <v>D</v>
      </c>
      <c r="AI76" s="81">
        <f t="shared" si="20"/>
        <v>3</v>
      </c>
      <c r="AJ76" s="90"/>
      <c r="AK76" s="81"/>
    </row>
    <row r="77" spans="1:37" s="79" customFormat="1" ht="30" customHeight="1" x14ac:dyDescent="0.35">
      <c r="A77" s="65">
        <v>405</v>
      </c>
      <c r="B77" s="66" t="str">
        <f t="shared" si="12"/>
        <v>B.3.02</v>
      </c>
      <c r="C77" s="67">
        <f t="shared" si="13"/>
        <v>5</v>
      </c>
      <c r="D77" s="20"/>
      <c r="E77" s="95" t="str">
        <f t="shared" si="14"/>
        <v>B.3.02</v>
      </c>
      <c r="F77" s="261" t="str">
        <f t="shared" si="11"/>
        <v>Have you identified all of the systems and assets under each of those business functions?</v>
      </c>
      <c r="G77" s="203" t="str">
        <f>IFERROR(VLOOKUP(VLOOKUP($A77,'Assess B'!$A:$AH,34,FALSE),detail_maturity_score,3),"")</f>
        <v/>
      </c>
      <c r="H77" s="203" t="str">
        <f>VLOOKUP($A77,'Assess B'!$A:$O,15,FALSE)</f>
        <v/>
      </c>
      <c r="I77" s="203">
        <f>(VLOOKUP(LEFT($B77,3),targets_lookup,5,FALSE))*VLOOKUP($A77,Weightings!$A:$Y,23,FALSE)</f>
        <v>4.5</v>
      </c>
      <c r="J77" s="203">
        <f>(VLOOKUP(LEFT($B77,3),targets_lookup,5,FALSE))*IF(VLOOKUP($A77,Weightings!$A:$Y,23,FALSE)=0,0,1)</f>
        <v>4.5</v>
      </c>
      <c r="K77" s="69" t="str">
        <f>IF(VLOOKUP(A77,'Assess B'!A:P,16,FALSE)=0,"",VLOOKUP(A77,'Assess B'!A:P,16,FALSE))</f>
        <v/>
      </c>
      <c r="L77" s="67"/>
      <c r="M77" s="67"/>
      <c r="N77" s="67"/>
      <c r="O77" s="67"/>
      <c r="P77" s="67"/>
      <c r="Q77" s="67"/>
      <c r="R77" s="67"/>
      <c r="S77" s="67"/>
      <c r="T77" s="67"/>
      <c r="U77" s="67"/>
      <c r="V77" s="80"/>
      <c r="W77" s="80" t="str">
        <f>IF(AND(C77&gt;4,VLOOKUP(A77,'Assess B'!A:AH,34,FALSE)&lt;&gt;8),LEFT(B77,3),"")</f>
        <v>B.3</v>
      </c>
      <c r="X77" s="80">
        <f>VLOOKUP(A77,Weightings!A:W,23,FALSE)</f>
        <v>1</v>
      </c>
      <c r="Y77" s="80">
        <f>IF(VLOOKUP(A77,'Assess B'!A:AH,34,FALSE)=8,0,1)</f>
        <v>1</v>
      </c>
      <c r="Z77" s="80">
        <f>Y77*X77*5</f>
        <v>5</v>
      </c>
      <c r="AA77" s="79" t="str">
        <f t="shared" si="16"/>
        <v>3B.3</v>
      </c>
      <c r="AF77" s="90">
        <f t="shared" si="17"/>
        <v>0</v>
      </c>
      <c r="AG77" s="90">
        <f t="shared" si="18"/>
        <v>0</v>
      </c>
      <c r="AH77" s="90" t="str">
        <f t="shared" si="19"/>
        <v>D</v>
      </c>
      <c r="AI77" s="81">
        <f t="shared" si="20"/>
        <v>3</v>
      </c>
      <c r="AJ77" s="90"/>
      <c r="AK77" s="81"/>
    </row>
    <row r="78" spans="1:37" s="79" customFormat="1" ht="30" customHeight="1" x14ac:dyDescent="0.35">
      <c r="A78" s="65">
        <v>406</v>
      </c>
      <c r="B78" s="66" t="str">
        <f t="shared" si="12"/>
        <v>B.3.03</v>
      </c>
      <c r="C78" s="67">
        <f t="shared" si="13"/>
        <v>5</v>
      </c>
      <c r="D78" s="20"/>
      <c r="E78" s="95" t="str">
        <f t="shared" si="14"/>
        <v>B.3.03</v>
      </c>
      <c r="F78" s="261" t="str">
        <f t="shared" si="11"/>
        <v>For each of these critical functions have you mapped their criticality to the organisation and the impact of different types of compromise?</v>
      </c>
      <c r="G78" s="203" t="str">
        <f>IFERROR(VLOOKUP(VLOOKUP($A78,'Assess B'!$A:$AH,34,FALSE),detail_maturity_score,3),"")</f>
        <v/>
      </c>
      <c r="H78" s="203" t="str">
        <f>VLOOKUP($A78,'Assess B'!$A:$O,15,FALSE)</f>
        <v/>
      </c>
      <c r="I78" s="203">
        <f>(VLOOKUP(LEFT($B78,3),targets_lookup,5,FALSE))*VLOOKUP($A78,Weightings!$A:$Y,23,FALSE)</f>
        <v>4.5</v>
      </c>
      <c r="J78" s="203">
        <f>(VLOOKUP(LEFT($B78,3),targets_lookup,5,FALSE))*IF(VLOOKUP($A78,Weightings!$A:$Y,23,FALSE)=0,0,1)</f>
        <v>4.5</v>
      </c>
      <c r="K78" s="69" t="str">
        <f>IF(VLOOKUP(A78,'Assess B'!A:P,16,FALSE)=0,"",VLOOKUP(A78,'Assess B'!A:P,16,FALSE))</f>
        <v/>
      </c>
      <c r="L78" s="67"/>
      <c r="M78" s="67"/>
      <c r="N78" s="67"/>
      <c r="O78" s="67"/>
      <c r="P78" s="67"/>
      <c r="Q78" s="67"/>
      <c r="R78" s="67"/>
      <c r="S78" s="67"/>
      <c r="T78" s="67"/>
      <c r="U78" s="67"/>
      <c r="V78" s="80"/>
      <c r="W78" s="80" t="str">
        <f>IF(AND(C78&gt;4,VLOOKUP(A78,'Assess B'!A:AH,34,FALSE)&lt;&gt;8),LEFT(B78,3),"")</f>
        <v>B.3</v>
      </c>
      <c r="X78" s="80">
        <f>VLOOKUP(A78,Weightings!A:W,23,FALSE)</f>
        <v>1</v>
      </c>
      <c r="Y78" s="80">
        <f>IF(VLOOKUP(A78,'Assess B'!A:AH,34,FALSE)=8,0,1)</f>
        <v>1</v>
      </c>
      <c r="Z78" s="80">
        <f>Y78*X78*5</f>
        <v>5</v>
      </c>
      <c r="AA78" s="79" t="str">
        <f t="shared" si="16"/>
        <v>3B.3</v>
      </c>
      <c r="AF78" s="90">
        <f t="shared" si="17"/>
        <v>0</v>
      </c>
      <c r="AG78" s="90">
        <f t="shared" si="18"/>
        <v>0</v>
      </c>
      <c r="AH78" s="90" t="str">
        <f t="shared" si="19"/>
        <v>D</v>
      </c>
      <c r="AI78" s="81">
        <f t="shared" si="20"/>
        <v>3</v>
      </c>
      <c r="AJ78" s="90"/>
      <c r="AK78" s="81"/>
    </row>
    <row r="79" spans="1:37" s="79" customFormat="1" ht="30" hidden="1" customHeight="1" x14ac:dyDescent="0.35">
      <c r="A79" s="65">
        <v>407</v>
      </c>
      <c r="B79" s="66" t="str">
        <f t="shared" si="12"/>
        <v>B</v>
      </c>
      <c r="C79" s="67">
        <f t="shared" si="13"/>
        <v>1</v>
      </c>
      <c r="D79" s="20"/>
      <c r="E79" s="95" t="str">
        <f t="shared" si="14"/>
        <v>Phase B</v>
      </c>
      <c r="F79" s="262" t="str">
        <f t="shared" si="11"/>
        <v>Their level of criticality to the business?</v>
      </c>
      <c r="G79" s="203" t="str">
        <f>IFERROR(VLOOKUP(VLOOKUP($A79,'Assess B'!$A:$AH,34,FALSE),detail_maturity_score,3),"")</f>
        <v/>
      </c>
      <c r="H79" s="203" t="str">
        <f>VLOOKUP($A79,'Assess B'!$A:$O,15,FALSE)</f>
        <v/>
      </c>
      <c r="I79" s="203">
        <f>(VLOOKUP(LEFT($B79,3),targets_lookup,5,FALSE))*VLOOKUP($A79,Weightings!$A:$Y,23,FALSE)</f>
        <v>0</v>
      </c>
      <c r="J79" s="203">
        <f>(VLOOKUP(LEFT($B79,3),targets_lookup,5,FALSE))*IF(VLOOKUP($A79,Weightings!$A:$Y,23,FALSE)=0,0,1)</f>
        <v>0</v>
      </c>
      <c r="K79" s="69" t="str">
        <f>IF(VLOOKUP(A79,'Assess B'!A:P,16,FALSE)=0,"",VLOOKUP(A79,'Assess B'!A:P,16,FALSE))</f>
        <v/>
      </c>
      <c r="L79" s="67"/>
      <c r="M79" s="67"/>
      <c r="N79" s="67"/>
      <c r="O79" s="67"/>
      <c r="P79" s="67"/>
      <c r="Q79" s="67"/>
      <c r="R79" s="67"/>
      <c r="S79" s="67"/>
      <c r="T79" s="67"/>
      <c r="U79" s="67"/>
      <c r="V79" s="80"/>
      <c r="W79" s="80" t="str">
        <f>IF(AND(C79&gt;4,VLOOKUP(A79,'Assess B'!A:AH,34,FALSE)&lt;&gt;8),LEFT(B79,3),"")</f>
        <v/>
      </c>
      <c r="X79" s="80">
        <f>VLOOKUP(A79,Weightings!A:W,23,FALSE)</f>
        <v>3</v>
      </c>
      <c r="Y79" s="80">
        <f>IF(VLOOKUP(A79,'Assess B'!A:AH,34,FALSE)=8,0,1)</f>
        <v>1</v>
      </c>
      <c r="Z79" s="80">
        <f t="shared" si="15"/>
        <v>12</v>
      </c>
      <c r="AA79" s="79" t="str">
        <f t="shared" si="16"/>
        <v>3</v>
      </c>
      <c r="AF79" s="90">
        <f t="shared" si="17"/>
        <v>0</v>
      </c>
      <c r="AG79" s="90">
        <f t="shared" si="18"/>
        <v>0</v>
      </c>
      <c r="AH79" s="90" t="str">
        <f t="shared" si="19"/>
        <v>D</v>
      </c>
      <c r="AI79" s="81">
        <f t="shared" si="20"/>
        <v>3</v>
      </c>
      <c r="AJ79" s="90"/>
      <c r="AK79" s="81"/>
    </row>
    <row r="80" spans="1:37" s="79" customFormat="1" ht="30" hidden="1" customHeight="1" x14ac:dyDescent="0.35">
      <c r="A80" s="65">
        <v>408</v>
      </c>
      <c r="B80" s="66" t="str">
        <f t="shared" si="12"/>
        <v>B</v>
      </c>
      <c r="C80" s="67">
        <f t="shared" si="13"/>
        <v>1</v>
      </c>
      <c r="D80" s="20"/>
      <c r="E80" s="95" t="str">
        <f t="shared" si="14"/>
        <v>Phase B</v>
      </c>
      <c r="F80" s="262" t="str">
        <f t="shared" si="11"/>
        <v>The sensitivity of any information they handle (e.g. via an information classification scheme)?</v>
      </c>
      <c r="G80" s="203" t="str">
        <f>IFERROR(VLOOKUP(VLOOKUP($A80,'Assess B'!$A:$AH,34,FALSE),detail_maturity_score,3),"")</f>
        <v/>
      </c>
      <c r="H80" s="203" t="str">
        <f>VLOOKUP($A80,'Assess B'!$A:$O,15,FALSE)</f>
        <v/>
      </c>
      <c r="I80" s="203">
        <f>(VLOOKUP(LEFT($B80,3),targets_lookup,5,FALSE))*VLOOKUP($A80,Weightings!$A:$Y,23,FALSE)</f>
        <v>0</v>
      </c>
      <c r="J80" s="203">
        <f>(VLOOKUP(LEFT($B80,3),targets_lookup,5,FALSE))*IF(VLOOKUP($A80,Weightings!$A:$Y,23,FALSE)=0,0,1)</f>
        <v>0</v>
      </c>
      <c r="K80" s="69" t="str">
        <f>IF(VLOOKUP(A80,'Assess B'!A:P,16,FALSE)=0,"",VLOOKUP(A80,'Assess B'!A:P,16,FALSE))</f>
        <v/>
      </c>
      <c r="L80" s="67"/>
      <c r="M80" s="67"/>
      <c r="N80" s="67"/>
      <c r="O80" s="67"/>
      <c r="P80" s="67"/>
      <c r="Q80" s="67"/>
      <c r="R80" s="67"/>
      <c r="S80" s="67"/>
      <c r="T80" s="67"/>
      <c r="U80" s="67"/>
      <c r="V80" s="80"/>
      <c r="W80" s="80" t="str">
        <f>IF(AND(C80&gt;4,VLOOKUP(A80,'Assess B'!A:AH,34,FALSE)&lt;&gt;8),LEFT(B80,3),"")</f>
        <v/>
      </c>
      <c r="X80" s="80">
        <f>VLOOKUP(A80,Weightings!A:W,23,FALSE)</f>
        <v>3</v>
      </c>
      <c r="Y80" s="80">
        <f>IF(VLOOKUP(A80,'Assess B'!A:AH,34,FALSE)=8,0,1)</f>
        <v>1</v>
      </c>
      <c r="Z80" s="80">
        <f t="shared" si="15"/>
        <v>12</v>
      </c>
      <c r="AA80" s="79" t="str">
        <f t="shared" si="16"/>
        <v>3</v>
      </c>
      <c r="AF80" s="90">
        <f t="shared" si="17"/>
        <v>0</v>
      </c>
      <c r="AG80" s="90">
        <f t="shared" si="18"/>
        <v>0</v>
      </c>
      <c r="AH80" s="90" t="str">
        <f t="shared" si="19"/>
        <v>D</v>
      </c>
      <c r="AI80" s="81">
        <f t="shared" si="20"/>
        <v>3</v>
      </c>
      <c r="AJ80" s="90"/>
      <c r="AK80" s="81"/>
    </row>
    <row r="81" spans="1:37" s="79" customFormat="1" ht="30" hidden="1" customHeight="1" x14ac:dyDescent="0.35">
      <c r="A81" s="65">
        <v>409</v>
      </c>
      <c r="B81" s="66" t="str">
        <f t="shared" si="12"/>
        <v>B</v>
      </c>
      <c r="C81" s="67">
        <f t="shared" si="13"/>
        <v>1</v>
      </c>
      <c r="D81" s="20"/>
      <c r="E81" s="95" t="str">
        <f t="shared" si="14"/>
        <v>Phase B</v>
      </c>
      <c r="F81" s="262" t="str">
        <f t="shared" si="11"/>
        <v>Any key dependencies (e.g. on other systems or networks, information feeds, physical equipment)?</v>
      </c>
      <c r="G81" s="203" t="str">
        <f>IFERROR(VLOOKUP(VLOOKUP($A81,'Assess B'!$A:$AH,34,FALSE),detail_maturity_score,3),"")</f>
        <v/>
      </c>
      <c r="H81" s="203" t="str">
        <f>VLOOKUP($A81,'Assess B'!$A:$O,15,FALSE)</f>
        <v/>
      </c>
      <c r="I81" s="203">
        <f>(VLOOKUP(LEFT($B81,3),targets_lookup,5,FALSE))*VLOOKUP($A81,Weightings!$A:$Y,23,FALSE)</f>
        <v>0</v>
      </c>
      <c r="J81" s="203">
        <f>(VLOOKUP(LEFT($B81,3),targets_lookup,5,FALSE))*IF(VLOOKUP($A81,Weightings!$A:$Y,23,FALSE)=0,0,1)</f>
        <v>0</v>
      </c>
      <c r="K81" s="69" t="str">
        <f>IF(VLOOKUP(A81,'Assess B'!A:P,16,FALSE)=0,"",VLOOKUP(A81,'Assess B'!A:P,16,FALSE))</f>
        <v/>
      </c>
      <c r="L81" s="67"/>
      <c r="M81" s="67"/>
      <c r="N81" s="67"/>
      <c r="O81" s="67"/>
      <c r="P81" s="67"/>
      <c r="Q81" s="67"/>
      <c r="R81" s="67"/>
      <c r="S81" s="67"/>
      <c r="T81" s="67"/>
      <c r="U81" s="67"/>
      <c r="V81" s="80"/>
      <c r="W81" s="80" t="str">
        <f>IF(AND(C81&gt;4,VLOOKUP(A81,'Assess B'!A:AH,34,FALSE)&lt;&gt;8),LEFT(B81,3),"")</f>
        <v/>
      </c>
      <c r="X81" s="80">
        <f>VLOOKUP(A81,Weightings!A:W,23,FALSE)</f>
        <v>3</v>
      </c>
      <c r="Y81" s="80">
        <f>IF(VLOOKUP(A81,'Assess B'!A:AH,34,FALSE)=8,0,1)</f>
        <v>1</v>
      </c>
      <c r="Z81" s="80">
        <f t="shared" si="15"/>
        <v>12</v>
      </c>
      <c r="AA81" s="79" t="str">
        <f t="shared" si="16"/>
        <v>3</v>
      </c>
      <c r="AF81" s="90">
        <f t="shared" si="17"/>
        <v>0</v>
      </c>
      <c r="AG81" s="90">
        <f t="shared" si="18"/>
        <v>0</v>
      </c>
      <c r="AH81" s="90" t="str">
        <f t="shared" si="19"/>
        <v>D</v>
      </c>
      <c r="AI81" s="81">
        <f t="shared" si="20"/>
        <v>3</v>
      </c>
      <c r="AJ81" s="90"/>
      <c r="AK81" s="81"/>
    </row>
    <row r="82" spans="1:37" s="79" customFormat="1" ht="30" hidden="1" customHeight="1" x14ac:dyDescent="0.35">
      <c r="A82" s="65">
        <v>410</v>
      </c>
      <c r="B82" s="66" t="str">
        <f t="shared" si="12"/>
        <v>B</v>
      </c>
      <c r="C82" s="67">
        <f t="shared" si="13"/>
        <v>1</v>
      </c>
      <c r="D82" s="20"/>
      <c r="E82" s="95" t="str">
        <f t="shared" si="14"/>
        <v>Phase B</v>
      </c>
      <c r="F82" s="262" t="str">
        <f t="shared" si="11"/>
        <v>Network diagrams, data flow and trust boundaries?</v>
      </c>
      <c r="G82" s="203" t="str">
        <f>IFERROR(VLOOKUP(VLOOKUP($A82,'Assess B'!$A:$AH,34,FALSE),detail_maturity_score,3),"")</f>
        <v/>
      </c>
      <c r="H82" s="203" t="str">
        <f>VLOOKUP($A82,'Assess B'!$A:$O,15,FALSE)</f>
        <v/>
      </c>
      <c r="I82" s="203">
        <f>(VLOOKUP(LEFT($B82,3),targets_lookup,5,FALSE))*VLOOKUP($A82,Weightings!$A:$Y,23,FALSE)</f>
        <v>0</v>
      </c>
      <c r="J82" s="203">
        <f>(VLOOKUP(LEFT($B82,3),targets_lookup,5,FALSE))*IF(VLOOKUP($A82,Weightings!$A:$Y,23,FALSE)=0,0,1)</f>
        <v>0</v>
      </c>
      <c r="K82" s="69" t="str">
        <f>IF(VLOOKUP(A82,'Assess B'!A:P,16,FALSE)=0,"",VLOOKUP(A82,'Assess B'!A:P,16,FALSE))</f>
        <v/>
      </c>
      <c r="L82" s="67"/>
      <c r="M82" s="67"/>
      <c r="N82" s="67"/>
      <c r="O82" s="67"/>
      <c r="P82" s="67"/>
      <c r="Q82" s="67"/>
      <c r="R82" s="67"/>
      <c r="S82" s="67"/>
      <c r="T82" s="67"/>
      <c r="U82" s="67"/>
      <c r="V82" s="80"/>
      <c r="W82" s="80" t="str">
        <f>IF(AND(C82&gt;4,VLOOKUP(A82,'Assess B'!A:AH,34,FALSE)&lt;&gt;8),LEFT(B82,3),"")</f>
        <v/>
      </c>
      <c r="X82" s="80">
        <f>VLOOKUP(A82,Weightings!A:W,23,FALSE)</f>
        <v>3</v>
      </c>
      <c r="Y82" s="80">
        <f>IF(VLOOKUP(A82,'Assess B'!A:AH,34,FALSE)=8,0,1)</f>
        <v>1</v>
      </c>
      <c r="Z82" s="80">
        <f t="shared" si="15"/>
        <v>12</v>
      </c>
      <c r="AA82" s="79" t="str">
        <f t="shared" si="16"/>
        <v>3</v>
      </c>
      <c r="AF82" s="90">
        <f t="shared" si="17"/>
        <v>0</v>
      </c>
      <c r="AG82" s="90">
        <f t="shared" si="18"/>
        <v>0</v>
      </c>
      <c r="AH82" s="90" t="str">
        <f t="shared" si="19"/>
        <v>D</v>
      </c>
      <c r="AI82" s="81">
        <f t="shared" si="20"/>
        <v>3</v>
      </c>
      <c r="AJ82" s="90"/>
      <c r="AK82" s="81"/>
    </row>
    <row r="83" spans="1:37" s="79" customFormat="1" ht="30" hidden="1" customHeight="1" x14ac:dyDescent="0.35">
      <c r="A83" s="65">
        <v>411</v>
      </c>
      <c r="B83" s="66" t="str">
        <f t="shared" si="12"/>
        <v>B</v>
      </c>
      <c r="C83" s="67">
        <f t="shared" si="13"/>
        <v>1</v>
      </c>
      <c r="D83" s="20"/>
      <c r="E83" s="95" t="str">
        <f t="shared" si="14"/>
        <v>Phase B</v>
      </c>
      <c r="F83" s="262" t="str">
        <f t="shared" si="11"/>
        <v>Details about important third party suppliers?</v>
      </c>
      <c r="G83" s="203" t="str">
        <f>IFERROR(VLOOKUP(VLOOKUP($A83,'Assess B'!$A:$AH,34,FALSE),detail_maturity_score,3),"")</f>
        <v/>
      </c>
      <c r="H83" s="203" t="str">
        <f>VLOOKUP($A83,'Assess B'!$A:$O,15,FALSE)</f>
        <v/>
      </c>
      <c r="I83" s="203">
        <f>(VLOOKUP(LEFT($B83,3),targets_lookup,5,FALSE))*VLOOKUP($A83,Weightings!$A:$Y,23,FALSE)</f>
        <v>0</v>
      </c>
      <c r="J83" s="203">
        <f>(VLOOKUP(LEFT($B83,3),targets_lookup,5,FALSE))*IF(VLOOKUP($A83,Weightings!$A:$Y,23,FALSE)=0,0,1)</f>
        <v>0</v>
      </c>
      <c r="K83" s="69" t="str">
        <f>IF(VLOOKUP(A83,'Assess B'!A:P,16,FALSE)=0,"",VLOOKUP(A83,'Assess B'!A:P,16,FALSE))</f>
        <v/>
      </c>
      <c r="L83" s="67"/>
      <c r="M83" s="67"/>
      <c r="N83" s="67"/>
      <c r="O83" s="67"/>
      <c r="P83" s="67"/>
      <c r="Q83" s="67"/>
      <c r="R83" s="67"/>
      <c r="S83" s="67"/>
      <c r="T83" s="67"/>
      <c r="U83" s="67"/>
      <c r="V83" s="80"/>
      <c r="W83" s="80" t="str">
        <f>IF(AND(C83&gt;4,VLOOKUP(A83,'Assess B'!A:AH,34,FALSE)&lt;&gt;8),LEFT(B83,3),"")</f>
        <v/>
      </c>
      <c r="X83" s="80">
        <f>VLOOKUP(A83,Weightings!A:W,23,FALSE)</f>
        <v>3</v>
      </c>
      <c r="Y83" s="80">
        <f>IF(VLOOKUP(A83,'Assess B'!A:AH,34,FALSE)=8,0,1)</f>
        <v>1</v>
      </c>
      <c r="Z83" s="80">
        <f t="shared" si="15"/>
        <v>12</v>
      </c>
      <c r="AA83" s="79" t="str">
        <f t="shared" si="16"/>
        <v>3</v>
      </c>
      <c r="AF83" s="90">
        <f t="shared" si="17"/>
        <v>0</v>
      </c>
      <c r="AG83" s="90">
        <f t="shared" si="18"/>
        <v>0</v>
      </c>
      <c r="AH83" s="90" t="str">
        <f t="shared" si="19"/>
        <v>D</v>
      </c>
      <c r="AI83" s="81">
        <f t="shared" si="20"/>
        <v>3</v>
      </c>
      <c r="AJ83" s="90"/>
      <c r="AK83" s="81"/>
    </row>
    <row r="84" spans="1:37" s="79" customFormat="1" ht="30" hidden="1" customHeight="1" x14ac:dyDescent="0.35">
      <c r="A84" s="65">
        <v>412</v>
      </c>
      <c r="B84" s="66" t="str">
        <f t="shared" si="12"/>
        <v>B</v>
      </c>
      <c r="C84" s="67">
        <f t="shared" si="13"/>
        <v>1</v>
      </c>
      <c r="D84" s="20"/>
      <c r="E84" s="95" t="str">
        <f t="shared" si="14"/>
        <v>Phase B</v>
      </c>
      <c r="F84" s="262" t="str">
        <f t="shared" si="11"/>
        <v>IT infrastructure?</v>
      </c>
      <c r="G84" s="203" t="str">
        <f>IFERROR(VLOOKUP(VLOOKUP($A84,'Assess B'!$A:$AH,34,FALSE),detail_maturity_score,3),"")</f>
        <v/>
      </c>
      <c r="H84" s="203" t="str">
        <f>VLOOKUP($A84,'Assess B'!$A:$O,15,FALSE)</f>
        <v/>
      </c>
      <c r="I84" s="203">
        <f>(VLOOKUP(LEFT($B84,3),targets_lookup,5,FALSE))*VLOOKUP($A84,Weightings!$A:$Y,23,FALSE)</f>
        <v>0</v>
      </c>
      <c r="J84" s="203">
        <f>(VLOOKUP(LEFT($B84,3),targets_lookup,5,FALSE))*IF(VLOOKUP($A84,Weightings!$A:$Y,23,FALSE)=0,0,1)</f>
        <v>0</v>
      </c>
      <c r="K84" s="69" t="str">
        <f>IF(VLOOKUP(A84,'Assess B'!A:P,16,FALSE)=0,"",VLOOKUP(A84,'Assess B'!A:P,16,FALSE))</f>
        <v/>
      </c>
      <c r="L84" s="67"/>
      <c r="M84" s="67"/>
      <c r="N84" s="67"/>
      <c r="O84" s="67"/>
      <c r="P84" s="67"/>
      <c r="Q84" s="67"/>
      <c r="R84" s="67"/>
      <c r="S84" s="67"/>
      <c r="T84" s="67"/>
      <c r="U84" s="67"/>
      <c r="V84" s="80"/>
      <c r="W84" s="80" t="str">
        <f>IF(AND(C84&gt;4,VLOOKUP(A84,'Assess B'!A:AH,34,FALSE)&lt;&gt;8),LEFT(B84,3),"")</f>
        <v/>
      </c>
      <c r="X84" s="80">
        <f>VLOOKUP(A84,Weightings!A:W,23,FALSE)</f>
        <v>3</v>
      </c>
      <c r="Y84" s="80">
        <f>IF(VLOOKUP(A84,'Assess B'!A:AH,34,FALSE)=8,0,1)</f>
        <v>1</v>
      </c>
      <c r="Z84" s="80">
        <f t="shared" si="15"/>
        <v>12</v>
      </c>
      <c r="AA84" s="79" t="str">
        <f t="shared" si="16"/>
        <v>3</v>
      </c>
      <c r="AF84" s="90">
        <f t="shared" si="17"/>
        <v>0</v>
      </c>
      <c r="AG84" s="90">
        <f t="shared" si="18"/>
        <v>0</v>
      </c>
      <c r="AH84" s="90" t="str">
        <f t="shared" si="19"/>
        <v>D</v>
      </c>
      <c r="AI84" s="81">
        <f t="shared" si="20"/>
        <v>3</v>
      </c>
      <c r="AJ84" s="90"/>
      <c r="AK84" s="81"/>
    </row>
    <row r="85" spans="1:37" s="79" customFormat="1" ht="30" hidden="1" customHeight="1" x14ac:dyDescent="0.35">
      <c r="A85" s="65">
        <v>413</v>
      </c>
      <c r="B85" s="66" t="str">
        <f t="shared" si="12"/>
        <v>B</v>
      </c>
      <c r="C85" s="67">
        <f t="shared" si="13"/>
        <v>1</v>
      </c>
      <c r="D85" s="20"/>
      <c r="E85" s="95" t="str">
        <f t="shared" si="14"/>
        <v>Phase B</v>
      </c>
      <c r="F85" s="262" t="str">
        <f t="shared" si="11"/>
        <v>Points of contact, roles and responsibilities?</v>
      </c>
      <c r="G85" s="203" t="str">
        <f>IFERROR(VLOOKUP(VLOOKUP($A85,'Assess B'!$A:$AH,34,FALSE),detail_maturity_score,3),"")</f>
        <v/>
      </c>
      <c r="H85" s="203" t="str">
        <f>VLOOKUP($A85,'Assess B'!$A:$O,15,FALSE)</f>
        <v/>
      </c>
      <c r="I85" s="203">
        <f>(VLOOKUP(LEFT($B85,3),targets_lookup,5,FALSE))*VLOOKUP($A85,Weightings!$A:$Y,23,FALSE)</f>
        <v>0</v>
      </c>
      <c r="J85" s="203">
        <f>(VLOOKUP(LEFT($B85,3),targets_lookup,5,FALSE))*IF(VLOOKUP($A85,Weightings!$A:$Y,23,FALSE)=0,0,1)</f>
        <v>0</v>
      </c>
      <c r="K85" s="69"/>
      <c r="L85" s="67"/>
      <c r="M85" s="67"/>
      <c r="N85" s="67"/>
      <c r="O85" s="67"/>
      <c r="P85" s="67"/>
      <c r="Q85" s="67"/>
      <c r="R85" s="67"/>
      <c r="S85" s="67"/>
      <c r="T85" s="67"/>
      <c r="U85" s="67"/>
      <c r="V85" s="80"/>
      <c r="W85" s="80" t="str">
        <f>IF(AND(C85&gt;4,VLOOKUP(A85,'Assess B'!A:AH,34,FALSE)&lt;&gt;8),LEFT(B85,3),"")</f>
        <v/>
      </c>
      <c r="X85" s="80">
        <f>VLOOKUP(A85,Weightings!A:W,23,FALSE)</f>
        <v>3</v>
      </c>
      <c r="Y85" s="80">
        <f>IF(VLOOKUP(A85,'Assess B'!A:AH,34,FALSE)=8,0,1)</f>
        <v>1</v>
      </c>
      <c r="Z85" s="80">
        <f t="shared" ref="Z85" si="21">Y85*X85*4</f>
        <v>12</v>
      </c>
      <c r="AA85" s="79" t="str">
        <f t="shared" ref="AA85" si="22">AI85&amp;W85</f>
        <v>3</v>
      </c>
      <c r="AF85" s="90">
        <f t="shared" si="17"/>
        <v>0</v>
      </c>
      <c r="AG85" s="90">
        <f t="shared" si="18"/>
        <v>0</v>
      </c>
      <c r="AH85" s="90" t="str">
        <f t="shared" si="19"/>
        <v>D</v>
      </c>
      <c r="AI85" s="81">
        <f t="shared" si="20"/>
        <v>3</v>
      </c>
      <c r="AJ85" s="90"/>
      <c r="AK85" s="81"/>
    </row>
    <row r="86" spans="1:37" s="79" customFormat="1" ht="30" customHeight="1" x14ac:dyDescent="0.35">
      <c r="A86" s="65">
        <v>414</v>
      </c>
      <c r="B86" s="66" t="str">
        <f t="shared" si="12"/>
        <v>B.3.04</v>
      </c>
      <c r="C86" s="67">
        <f t="shared" si="13"/>
        <v>5</v>
      </c>
      <c r="D86" s="20"/>
      <c r="E86" s="95" t="str">
        <f t="shared" si="14"/>
        <v>B.3.04</v>
      </c>
      <c r="F86" s="261" t="str">
        <f t="shared" si="11"/>
        <v>For each function have you identified all of the possible, likely and dangerous compromises that may occur (scenarios), including mapping to the CIA Triad?</v>
      </c>
      <c r="G86" s="203" t="str">
        <f>IFERROR(VLOOKUP(VLOOKUP($A86,'Assess B'!$A:$AH,34,FALSE),detail_maturity_score,3),"")</f>
        <v/>
      </c>
      <c r="H86" s="203" t="str">
        <f>VLOOKUP($A86,'Assess B'!$A:$O,15,FALSE)</f>
        <v/>
      </c>
      <c r="I86" s="203">
        <f>(VLOOKUP(LEFT($B86,3),targets_lookup,5,FALSE))*VLOOKUP($A86,Weightings!$A:$Y,23,FALSE)</f>
        <v>4.5</v>
      </c>
      <c r="J86" s="203">
        <f>(VLOOKUP(LEFT($B86,3),targets_lookup,5,FALSE))*IF(VLOOKUP($A86,Weightings!$A:$Y,23,FALSE)=0,0,1)</f>
        <v>4.5</v>
      </c>
      <c r="K86" s="69" t="str">
        <f>IF(VLOOKUP(A86,'Assess B'!A:P,16,FALSE)=0,"",VLOOKUP(A86,'Assess B'!A:P,16,FALSE))</f>
        <v/>
      </c>
      <c r="L86" s="67"/>
      <c r="M86" s="67"/>
      <c r="N86" s="67"/>
      <c r="O86" s="67"/>
      <c r="P86" s="67"/>
      <c r="Q86" s="67"/>
      <c r="R86" s="67"/>
      <c r="S86" s="67"/>
      <c r="T86" s="67"/>
      <c r="U86" s="67"/>
      <c r="V86" s="80"/>
      <c r="W86" s="80" t="str">
        <f>IF(AND(C86&gt;4,VLOOKUP(A86,'Assess B'!A:AH,34,FALSE)&lt;&gt;8),LEFT(B86,3),"")</f>
        <v>B.3</v>
      </c>
      <c r="X86" s="80">
        <f>VLOOKUP(A86,Weightings!A:W,23,FALSE)</f>
        <v>1</v>
      </c>
      <c r="Y86" s="80">
        <f>IF(VLOOKUP(A86,'Assess B'!A:AH,34,FALSE)=8,0,1)</f>
        <v>1</v>
      </c>
      <c r="Z86" s="80">
        <f>Y86*X86*5</f>
        <v>5</v>
      </c>
      <c r="AA86" s="79" t="str">
        <f t="shared" si="16"/>
        <v>3B.3</v>
      </c>
      <c r="AF86" s="90">
        <f t="shared" si="17"/>
        <v>0</v>
      </c>
      <c r="AG86" s="90">
        <f t="shared" si="18"/>
        <v>0</v>
      </c>
      <c r="AH86" s="90" t="str">
        <f t="shared" si="19"/>
        <v>D</v>
      </c>
      <c r="AI86" s="81">
        <f t="shared" si="20"/>
        <v>3</v>
      </c>
      <c r="AJ86" s="90"/>
      <c r="AK86" s="81"/>
    </row>
    <row r="87" spans="1:37" s="79" customFormat="1" ht="30" customHeight="1" x14ac:dyDescent="0.35">
      <c r="A87" s="65">
        <v>415</v>
      </c>
      <c r="B87" s="66" t="str">
        <f t="shared" si="12"/>
        <v>B.3.05</v>
      </c>
      <c r="C87" s="67">
        <f t="shared" si="13"/>
        <v>5</v>
      </c>
      <c r="D87" s="20"/>
      <c r="E87" s="95" t="str">
        <f t="shared" si="14"/>
        <v>B.3.05</v>
      </c>
      <c r="F87" s="261" t="str">
        <f t="shared" si="11"/>
        <v xml:space="preserve">For each of the scenarios have attack playbooks (both Red Team and Blue Team) been created based on latest actors TTPs? </v>
      </c>
      <c r="G87" s="203" t="str">
        <f>IFERROR(VLOOKUP(VLOOKUP($A87,'Assess B'!$A:$AH,34,FALSE),detail_maturity_score,3),"")</f>
        <v/>
      </c>
      <c r="H87" s="203" t="str">
        <f>VLOOKUP($A87,'Assess B'!$A:$O,15,FALSE)</f>
        <v/>
      </c>
      <c r="I87" s="203">
        <f>(VLOOKUP(LEFT($B87,3),targets_lookup,5,FALSE))*VLOOKUP($A87,Weightings!$A:$Y,23,FALSE)</f>
        <v>4.5</v>
      </c>
      <c r="J87" s="203">
        <f>(VLOOKUP(LEFT($B87,3),targets_lookup,5,FALSE))*IF(VLOOKUP($A87,Weightings!$A:$Y,23,FALSE)=0,0,1)</f>
        <v>4.5</v>
      </c>
      <c r="K87" s="69"/>
      <c r="L87" s="67"/>
      <c r="M87" s="67"/>
      <c r="N87" s="67"/>
      <c r="O87" s="67"/>
      <c r="P87" s="67"/>
      <c r="Q87" s="67"/>
      <c r="R87" s="67"/>
      <c r="S87" s="67"/>
      <c r="T87" s="67"/>
      <c r="U87" s="67"/>
      <c r="V87" s="80"/>
      <c r="W87" s="80" t="str">
        <f>IF(AND(C87&gt;4,VLOOKUP(A87,'Assess B'!A:AH,34,FALSE)&lt;&gt;8),LEFT(B87,3),"")</f>
        <v>B.3</v>
      </c>
      <c r="X87" s="80">
        <f>VLOOKUP(A87,Weightings!A:W,23,FALSE)</f>
        <v>1</v>
      </c>
      <c r="Y87" s="80">
        <f>IF(VLOOKUP(A87,'Assess B'!A:AH,34,FALSE)=8,0,1)</f>
        <v>1</v>
      </c>
      <c r="Z87" s="80">
        <f>Y87*X87*5</f>
        <v>5</v>
      </c>
      <c r="AA87" s="79" t="str">
        <f t="shared" si="16"/>
        <v>3B.3</v>
      </c>
      <c r="AF87" s="90">
        <f t="shared" si="17"/>
        <v>0</v>
      </c>
      <c r="AG87" s="90">
        <f t="shared" si="18"/>
        <v>0</v>
      </c>
      <c r="AH87" s="90" t="str">
        <f t="shared" si="19"/>
        <v>D</v>
      </c>
      <c r="AI87" s="81">
        <f t="shared" si="20"/>
        <v>3</v>
      </c>
      <c r="AJ87" s="90"/>
      <c r="AK87" s="81"/>
    </row>
    <row r="88" spans="1:37" s="79" customFormat="1" ht="30" hidden="1" customHeight="1" x14ac:dyDescent="0.35">
      <c r="A88" s="65">
        <v>416</v>
      </c>
      <c r="B88" s="66" t="str">
        <f t="shared" si="12"/>
        <v>B</v>
      </c>
      <c r="C88" s="67">
        <f t="shared" si="13"/>
        <v>1</v>
      </c>
      <c r="D88" s="20"/>
      <c r="E88" s="95" t="str">
        <f t="shared" si="14"/>
        <v>Phase B</v>
      </c>
      <c r="F88" s="261" t="str">
        <f t="shared" ref="F88:F117" si="23">VLOOKUP(A88,contentrefmockup,7,FALSE)</f>
        <v xml:space="preserve">For each function have you created attack playbooks? </v>
      </c>
      <c r="G88" s="203" t="str">
        <f>IFERROR(VLOOKUP(VLOOKUP($A88,'Assess B'!$A:$AH,34,FALSE),detail_maturity_score,3),"")</f>
        <v/>
      </c>
      <c r="H88" s="203" t="str">
        <f>VLOOKUP($A88,'Assess B'!$A:$O,15,FALSE)</f>
        <v/>
      </c>
      <c r="I88" s="203">
        <f>(VLOOKUP(LEFT($B88,3),targets_lookup,5,FALSE))*VLOOKUP($A88,Weightings!$A:$Y,23,FALSE)</f>
        <v>0</v>
      </c>
      <c r="J88" s="203">
        <f>(VLOOKUP(LEFT($B88,3),targets_lookup,5,FALSE))*IF(VLOOKUP($A88,Weightings!$A:$Y,23,FALSE)=0,0,1)</f>
        <v>0</v>
      </c>
      <c r="K88" s="69" t="str">
        <f>IF(VLOOKUP(A88,'Assess B'!A:P,16,FALSE)=0,"",VLOOKUP(A88,'Assess B'!A:P,16,FALSE))</f>
        <v/>
      </c>
      <c r="L88" s="67"/>
      <c r="M88" s="67"/>
      <c r="N88" s="67"/>
      <c r="O88" s="67"/>
      <c r="P88" s="67"/>
      <c r="Q88" s="67"/>
      <c r="R88" s="67"/>
      <c r="S88" s="67"/>
      <c r="T88" s="67"/>
      <c r="U88" s="67"/>
      <c r="V88" s="80"/>
      <c r="W88" s="80" t="str">
        <f>IF(AND(C88&gt;4,VLOOKUP(A88,'Assess B'!A:AH,34,FALSE)&lt;&gt;8),LEFT(B88,3),"")</f>
        <v/>
      </c>
      <c r="X88" s="80">
        <f>VLOOKUP(A88,Weightings!A:W,23,FALSE)</f>
        <v>3</v>
      </c>
      <c r="Y88" s="80">
        <f>IF(VLOOKUP(A88,'Assess B'!A:AH,34,FALSE)=8,0,1)</f>
        <v>1</v>
      </c>
      <c r="Z88" s="80">
        <f t="shared" si="15"/>
        <v>12</v>
      </c>
      <c r="AA88" s="79" t="str">
        <f t="shared" si="16"/>
        <v>3</v>
      </c>
      <c r="AF88" s="90">
        <f t="shared" si="17"/>
        <v>0</v>
      </c>
      <c r="AG88" s="90">
        <f t="shared" si="18"/>
        <v>0</v>
      </c>
      <c r="AH88" s="90" t="str">
        <f t="shared" si="19"/>
        <v>D</v>
      </c>
      <c r="AI88" s="81">
        <f t="shared" si="20"/>
        <v>3</v>
      </c>
      <c r="AJ88" s="90"/>
      <c r="AK88" s="81"/>
    </row>
    <row r="89" spans="1:37" s="79" customFormat="1" ht="30" customHeight="1" x14ac:dyDescent="0.35">
      <c r="A89" s="65">
        <v>417</v>
      </c>
      <c r="B89" s="66" t="str">
        <f t="shared" si="12"/>
        <v>B.4</v>
      </c>
      <c r="C89" s="67">
        <f t="shared" si="13"/>
        <v>2</v>
      </c>
      <c r="D89" s="20"/>
      <c r="E89" s="64" t="str">
        <f t="shared" si="14"/>
        <v>Step 4</v>
      </c>
      <c r="F89" s="115" t="str">
        <f t="shared" si="23"/>
        <v>Human Resources</v>
      </c>
      <c r="G89" s="116" t="str">
        <f>"Maturity level:  "&amp;Q89</f>
        <v>Maturity level:  Level 0</v>
      </c>
      <c r="H89" s="352" t="str">
        <f>"Maturity level:  "&amp;Q89</f>
        <v>Maturity level:  Level 0</v>
      </c>
      <c r="I89" s="353" t="str">
        <f>"Maturity rating: "&amp;TEXT(T89,"0.00")</f>
        <v>Maturity rating: 0.00</v>
      </c>
      <c r="J89" s="353" t="str">
        <f>"Maturity rating: "&amp;TEXT(T89,"0.00")</f>
        <v>Maturity rating: 0.00</v>
      </c>
      <c r="K89" s="122" t="str">
        <f>IF(VLOOKUP(A89,'Assess B'!A:P,16,FALSE)=0,"",VLOOKUP(A89,'Assess B'!A:P,16,FALSE))</f>
        <v/>
      </c>
      <c r="L89" s="117"/>
      <c r="M89" s="117"/>
      <c r="N89" s="117" t="str">
        <f>TEXT(B89,"0.0")</f>
        <v>B.4</v>
      </c>
      <c r="O89" s="116">
        <f>SUMIF(AA:AA,U89&amp;N89,H:H)/(SUMIF(AA:AA,U89&amp;N89,Z:Z))</f>
        <v>0</v>
      </c>
      <c r="P89" s="116" t="str">
        <f>HLOOKUP(O89*100,level_ref,2,TRUE)</f>
        <v>Level 0</v>
      </c>
      <c r="Q89" s="116" t="str">
        <f>IF(ISERROR(P89),"",P89)</f>
        <v>Level 0</v>
      </c>
      <c r="R89" s="116">
        <f>HLOOKUP(O89*100,level_ref,3,TRUE)</f>
        <v>0</v>
      </c>
      <c r="S89" s="116">
        <f>IF(ISERROR(R89),"",R89)</f>
        <v>0</v>
      </c>
      <c r="T89" s="116">
        <f>O89*5</f>
        <v>0</v>
      </c>
      <c r="U89" s="116">
        <f>VLOOKUP(A89,'Assess B'!A:AI,35,FALSE)</f>
        <v>3</v>
      </c>
      <c r="V89" s="116"/>
      <c r="W89" s="80" t="str">
        <f>IF(AND(C89&gt;4,VLOOKUP(A89,'Assess B'!A:AH,34,FALSE)&lt;&gt;8),LEFT(B89,3),"")</f>
        <v/>
      </c>
      <c r="X89" s="80">
        <f>VLOOKUP(A89,Weightings!A:W,23,FALSE)</f>
        <v>0</v>
      </c>
      <c r="Y89" s="80">
        <f>IF(VLOOKUP(A89,'Assess B'!A:AH,34,FALSE)=8,0,1)</f>
        <v>1</v>
      </c>
      <c r="Z89" s="80">
        <f t="shared" si="15"/>
        <v>0</v>
      </c>
      <c r="AA89" s="79" t="str">
        <f t="shared" si="16"/>
        <v>3</v>
      </c>
      <c r="AF89" s="90">
        <f t="shared" si="17"/>
        <v>0</v>
      </c>
      <c r="AG89" s="90">
        <f t="shared" si="18"/>
        <v>0</v>
      </c>
      <c r="AH89" s="90" t="str">
        <f t="shared" si="19"/>
        <v>D</v>
      </c>
      <c r="AI89" s="81">
        <f t="shared" si="20"/>
        <v>3</v>
      </c>
      <c r="AJ89" s="90"/>
      <c r="AK89" s="81"/>
    </row>
    <row r="90" spans="1:37" s="79" customFormat="1" ht="29" x14ac:dyDescent="0.35">
      <c r="A90" s="65">
        <v>418</v>
      </c>
      <c r="B90" s="66" t="str">
        <f t="shared" si="12"/>
        <v/>
      </c>
      <c r="C90" s="67">
        <f t="shared" si="13"/>
        <v>3</v>
      </c>
      <c r="D90" s="20"/>
      <c r="E90" s="95" t="str">
        <f t="shared" si="14"/>
        <v/>
      </c>
      <c r="F90" s="162" t="str">
        <f t="shared" si="23"/>
        <v xml:space="preserve">CTI is a specialist role. On top of cyber security and IT knowledge there is the skillset of 'Intelligence'. Do the CVs and experiences of the specialist staff reflect the capabilities needed to complete the tasks of the function. </v>
      </c>
      <c r="G90" s="203" t="str">
        <f>IFERROR(VLOOKUP(VLOOKUP($A90,'Assess B'!$A:$AH,34,FALSE),detail_maturity_score,3),"")</f>
        <v/>
      </c>
      <c r="H90" s="203" t="str">
        <f>VLOOKUP($A90,'Assess B'!$A:$O,15,FALSE)</f>
        <v/>
      </c>
      <c r="I90" s="203"/>
      <c r="J90" s="203"/>
      <c r="K90" s="69"/>
      <c r="L90" s="67"/>
      <c r="M90" s="67"/>
      <c r="N90" s="67"/>
      <c r="O90" s="67"/>
      <c r="P90" s="67"/>
      <c r="Q90" s="67"/>
      <c r="R90" s="67"/>
      <c r="S90" s="67"/>
      <c r="T90" s="67"/>
      <c r="U90" s="67"/>
      <c r="V90" s="80"/>
      <c r="W90" s="80" t="str">
        <f>IF(AND(C90&gt;4,VLOOKUP(A90,'Assess B'!A:AH,34,FALSE)&lt;&gt;8),LEFT(B90,3),"")</f>
        <v/>
      </c>
      <c r="X90" s="80">
        <f>VLOOKUP(A90,Weightings!A:W,23,FALSE)</f>
        <v>0</v>
      </c>
      <c r="Y90" s="80">
        <f>IF(VLOOKUP(A90,'Assess B'!A:AH,34,FALSE)=8,0,1)</f>
        <v>1</v>
      </c>
      <c r="Z90" s="80">
        <f t="shared" si="15"/>
        <v>0</v>
      </c>
      <c r="AA90" s="79" t="str">
        <f t="shared" si="16"/>
        <v>3</v>
      </c>
      <c r="AF90" s="90">
        <f t="shared" si="17"/>
        <v>0</v>
      </c>
      <c r="AG90" s="90">
        <f t="shared" si="18"/>
        <v>0</v>
      </c>
      <c r="AH90" s="90" t="str">
        <f t="shared" si="19"/>
        <v>D</v>
      </c>
      <c r="AI90" s="81">
        <f t="shared" si="20"/>
        <v>3</v>
      </c>
      <c r="AJ90" s="90"/>
      <c r="AK90" s="81"/>
    </row>
    <row r="91" spans="1:37" s="79" customFormat="1" ht="30" customHeight="1" x14ac:dyDescent="0.35">
      <c r="A91" s="65">
        <v>419</v>
      </c>
      <c r="B91" s="66" t="str">
        <f t="shared" si="12"/>
        <v>B.4.01</v>
      </c>
      <c r="C91" s="67">
        <f t="shared" si="13"/>
        <v>5</v>
      </c>
      <c r="D91" s="20"/>
      <c r="E91" s="95" t="str">
        <f t="shared" si="14"/>
        <v>B.4.01</v>
      </c>
      <c r="F91" s="261" t="str">
        <f t="shared" si="23"/>
        <v xml:space="preserve">Do the roles cover, technical, tactical, operational and strategic level intelligence experience and ideally have the context of industry experience? </v>
      </c>
      <c r="G91" s="203" t="str">
        <f>IFERROR(VLOOKUP(VLOOKUP($A91,'Assess B'!$A:$AH,34,FALSE),detail_maturity_score,3),"")</f>
        <v/>
      </c>
      <c r="H91" s="203" t="str">
        <f>VLOOKUP($A91,'Assess B'!$A:$O,15,FALSE)</f>
        <v/>
      </c>
      <c r="I91" s="203">
        <f>(VLOOKUP(LEFT($B91,3),targets_lookup,5,FALSE))*VLOOKUP($A91,Weightings!$A:$Y,23,FALSE)</f>
        <v>4.5</v>
      </c>
      <c r="J91" s="203">
        <f>(VLOOKUP(LEFT($B91,3),targets_lookup,5,FALSE))*IF(VLOOKUP($A91,Weightings!$A:$Y,23,FALSE)=0,0,1)</f>
        <v>4.5</v>
      </c>
      <c r="K91" s="69" t="str">
        <f>IF(VLOOKUP(A91,'Assess B'!A:P,16,FALSE)=0,"",VLOOKUP(A91,'Assess B'!A:P,16,FALSE))</f>
        <v/>
      </c>
      <c r="L91" s="67"/>
      <c r="M91" s="67"/>
      <c r="N91" s="67"/>
      <c r="O91" s="67"/>
      <c r="P91" s="67"/>
      <c r="Q91" s="67"/>
      <c r="R91" s="67"/>
      <c r="S91" s="67"/>
      <c r="T91" s="67"/>
      <c r="U91" s="67"/>
      <c r="V91" s="80"/>
      <c r="W91" s="80" t="str">
        <f>IF(AND(C91&gt;4,VLOOKUP(A91,'Assess B'!A:AH,34,FALSE)&lt;&gt;8),LEFT(B91,3),"")</f>
        <v>B.4</v>
      </c>
      <c r="X91" s="80">
        <f>VLOOKUP(A91,Weightings!A:W,23,FALSE)</f>
        <v>1</v>
      </c>
      <c r="Y91" s="80">
        <f>IF(VLOOKUP(A91,'Assess B'!A:AH,34,FALSE)=8,0,1)</f>
        <v>1</v>
      </c>
      <c r="Z91" s="80">
        <f>Y91*X91*5</f>
        <v>5</v>
      </c>
      <c r="AA91" s="79" t="str">
        <f t="shared" si="16"/>
        <v>3B.4</v>
      </c>
      <c r="AF91" s="90">
        <f t="shared" si="17"/>
        <v>0</v>
      </c>
      <c r="AG91" s="90">
        <f t="shared" si="18"/>
        <v>0</v>
      </c>
      <c r="AH91" s="90" t="str">
        <f t="shared" si="19"/>
        <v>D</v>
      </c>
      <c r="AI91" s="81">
        <f t="shared" si="20"/>
        <v>3</v>
      </c>
      <c r="AJ91" s="90"/>
      <c r="AK91" s="81"/>
    </row>
    <row r="92" spans="1:37" s="79" customFormat="1" ht="30" hidden="1" customHeight="1" x14ac:dyDescent="0.35">
      <c r="A92" s="65">
        <v>420</v>
      </c>
      <c r="B92" s="66" t="str">
        <f t="shared" si="12"/>
        <v>B</v>
      </c>
      <c r="C92" s="67">
        <f t="shared" si="13"/>
        <v>1</v>
      </c>
      <c r="D92" s="20"/>
      <c r="E92" s="95" t="str">
        <f t="shared" si="14"/>
        <v>Phase B</v>
      </c>
      <c r="F92" s="262" t="str">
        <f t="shared" si="23"/>
        <v>Does each role have a defined job specification?</v>
      </c>
      <c r="G92" s="203" t="str">
        <f>IFERROR(VLOOKUP(VLOOKUP($A92,'Assess B'!$A:$AH,34,FALSE),detail_maturity_score,3),"")</f>
        <v/>
      </c>
      <c r="H92" s="203" t="str">
        <f>VLOOKUP($A92,'Assess B'!$A:$O,15,FALSE)</f>
        <v/>
      </c>
      <c r="I92" s="203">
        <f>(VLOOKUP(LEFT($B92,3),targets_lookup,5,FALSE))*VLOOKUP($A92,Weightings!$A:$Y,23,FALSE)</f>
        <v>0</v>
      </c>
      <c r="J92" s="203">
        <f>(VLOOKUP(LEFT($B92,3),targets_lookup,5,FALSE))*IF(VLOOKUP($A92,Weightings!$A:$Y,23,FALSE)=0,0,1)</f>
        <v>0</v>
      </c>
      <c r="K92" s="69"/>
      <c r="L92" s="67"/>
      <c r="M92" s="67"/>
      <c r="N92" s="67"/>
      <c r="O92" s="67"/>
      <c r="P92" s="67"/>
      <c r="Q92" s="67"/>
      <c r="R92" s="67"/>
      <c r="S92" s="67"/>
      <c r="T92" s="67"/>
      <c r="U92" s="67"/>
      <c r="V92" s="80"/>
      <c r="W92" s="80" t="str">
        <f>IF(AND(C92&gt;4,VLOOKUP(A92,'Assess B'!A:AH,34,FALSE)&lt;&gt;8),LEFT(B92,3),"")</f>
        <v/>
      </c>
      <c r="X92" s="80">
        <f>VLOOKUP(A92,Weightings!A:W,23,FALSE)</f>
        <v>3</v>
      </c>
      <c r="Y92" s="80">
        <f>IF(VLOOKUP(A92,'Assess B'!A:AH,34,FALSE)=8,0,1)</f>
        <v>1</v>
      </c>
      <c r="Z92" s="80">
        <f t="shared" si="15"/>
        <v>12</v>
      </c>
      <c r="AA92" s="79" t="str">
        <f t="shared" si="16"/>
        <v>3</v>
      </c>
      <c r="AF92" s="90">
        <f t="shared" si="17"/>
        <v>0</v>
      </c>
      <c r="AG92" s="90">
        <f t="shared" si="18"/>
        <v>0</v>
      </c>
      <c r="AH92" s="90" t="str">
        <f t="shared" si="19"/>
        <v>D</v>
      </c>
      <c r="AI92" s="81">
        <f t="shared" si="20"/>
        <v>3</v>
      </c>
      <c r="AJ92" s="90"/>
      <c r="AK92" s="81"/>
    </row>
    <row r="93" spans="1:37" s="79" customFormat="1" ht="30" hidden="1" customHeight="1" x14ac:dyDescent="0.35">
      <c r="A93" s="65">
        <v>421</v>
      </c>
      <c r="B93" s="66" t="str">
        <f t="shared" si="12"/>
        <v>B</v>
      </c>
      <c r="C93" s="67">
        <f t="shared" si="13"/>
        <v>1</v>
      </c>
      <c r="D93" s="20"/>
      <c r="E93" s="95" t="str">
        <f t="shared" si="14"/>
        <v>Phase B</v>
      </c>
      <c r="F93" s="262" t="str">
        <f t="shared" si="23"/>
        <v>Does each role a clear career development path?</v>
      </c>
      <c r="G93" s="203" t="str">
        <f>IFERROR(VLOOKUP(VLOOKUP($A93,'Assess B'!$A:$AH,34,FALSE),detail_maturity_score,3),"")</f>
        <v/>
      </c>
      <c r="H93" s="203" t="str">
        <f>VLOOKUP($A93,'Assess B'!$A:$O,15,FALSE)</f>
        <v/>
      </c>
      <c r="I93" s="203">
        <f>(VLOOKUP(LEFT($B93,3),targets_lookup,5,FALSE))*VLOOKUP($A93,Weightings!$A:$Y,23,FALSE)</f>
        <v>0</v>
      </c>
      <c r="J93" s="203">
        <f>(VLOOKUP(LEFT($B93,3),targets_lookup,5,FALSE))*IF(VLOOKUP($A93,Weightings!$A:$Y,23,FALSE)=0,0,1)</f>
        <v>0</v>
      </c>
      <c r="K93" s="69" t="str">
        <f>IF(VLOOKUP(A93,'Assess B'!A:P,16,FALSE)=0,"",VLOOKUP(A93,'Assess B'!A:P,16,FALSE))</f>
        <v/>
      </c>
      <c r="L93" s="67"/>
      <c r="M93" s="67"/>
      <c r="N93" s="67"/>
      <c r="O93" s="67"/>
      <c r="P93" s="67"/>
      <c r="Q93" s="67"/>
      <c r="R93" s="67"/>
      <c r="S93" s="67"/>
      <c r="T93" s="67"/>
      <c r="U93" s="67"/>
      <c r="V93" s="80"/>
      <c r="W93" s="80" t="str">
        <f>IF(AND(C93&gt;4,VLOOKUP(A93,'Assess B'!A:AH,34,FALSE)&lt;&gt;8),LEFT(B93,3),"")</f>
        <v/>
      </c>
      <c r="X93" s="80">
        <f>VLOOKUP(A93,Weightings!A:W,23,FALSE)</f>
        <v>3</v>
      </c>
      <c r="Y93" s="80">
        <f>IF(VLOOKUP(A93,'Assess B'!A:AH,34,FALSE)=8,0,1)</f>
        <v>1</v>
      </c>
      <c r="Z93" s="80">
        <f t="shared" si="15"/>
        <v>12</v>
      </c>
      <c r="AA93" s="79" t="str">
        <f t="shared" si="16"/>
        <v>3</v>
      </c>
      <c r="AF93" s="90">
        <f t="shared" si="17"/>
        <v>0</v>
      </c>
      <c r="AG93" s="90">
        <f t="shared" si="18"/>
        <v>0</v>
      </c>
      <c r="AH93" s="90" t="str">
        <f t="shared" si="19"/>
        <v>D</v>
      </c>
      <c r="AI93" s="81">
        <f t="shared" si="20"/>
        <v>3</v>
      </c>
      <c r="AJ93" s="90"/>
      <c r="AK93" s="81"/>
    </row>
    <row r="94" spans="1:37" s="79" customFormat="1" ht="30" hidden="1" customHeight="1" x14ac:dyDescent="0.35">
      <c r="A94" s="65">
        <v>422</v>
      </c>
      <c r="B94" s="66" t="str">
        <f t="shared" si="12"/>
        <v>B</v>
      </c>
      <c r="C94" s="67">
        <f t="shared" si="13"/>
        <v>1</v>
      </c>
      <c r="D94" s="20"/>
      <c r="E94" s="95" t="str">
        <f t="shared" si="14"/>
        <v>Phase B</v>
      </c>
      <c r="F94" s="261" t="str">
        <f t="shared" si="23"/>
        <v xml:space="preserve">Do the Intelligence roles have clear training and career paths defined? </v>
      </c>
      <c r="G94" s="203" t="str">
        <f>IFERROR(VLOOKUP(VLOOKUP($A94,'Assess B'!$A:$AH,34,FALSE),detail_maturity_score,3),"")</f>
        <v/>
      </c>
      <c r="H94" s="203" t="str">
        <f>VLOOKUP($A94,'Assess B'!$A:$O,15,FALSE)</f>
        <v/>
      </c>
      <c r="I94" s="203">
        <f>(VLOOKUP(LEFT($B94,3),targets_lookup,5,FALSE))*VLOOKUP($A94,Weightings!$A:$Y,23,FALSE)</f>
        <v>0</v>
      </c>
      <c r="J94" s="203">
        <f>(VLOOKUP(LEFT($B94,3),targets_lookup,5,FALSE))*IF(VLOOKUP($A94,Weightings!$A:$Y,23,FALSE)=0,0,1)</f>
        <v>0</v>
      </c>
      <c r="K94" s="69"/>
      <c r="L94" s="67"/>
      <c r="M94" s="67"/>
      <c r="N94" s="67"/>
      <c r="O94" s="67"/>
      <c r="P94" s="67"/>
      <c r="Q94" s="67"/>
      <c r="R94" s="67"/>
      <c r="S94" s="67"/>
      <c r="T94" s="67"/>
      <c r="U94" s="67"/>
      <c r="V94" s="80"/>
      <c r="W94" s="80" t="str">
        <f>IF(AND(C94&gt;4,VLOOKUP(A94,'Assess B'!A:AH,34,FALSE)&lt;&gt;8),LEFT(B94,3),"")</f>
        <v/>
      </c>
      <c r="X94" s="80">
        <f>VLOOKUP(A94,Weightings!A:W,23,FALSE)</f>
        <v>3</v>
      </c>
      <c r="Y94" s="80">
        <f>IF(VLOOKUP(A94,'Assess B'!A:AH,34,FALSE)=8,0,1)</f>
        <v>1</v>
      </c>
      <c r="Z94" s="80">
        <f t="shared" si="15"/>
        <v>12</v>
      </c>
      <c r="AA94" s="79" t="str">
        <f t="shared" si="16"/>
        <v>3</v>
      </c>
      <c r="AF94" s="90">
        <f t="shared" si="17"/>
        <v>0</v>
      </c>
      <c r="AG94" s="90">
        <f t="shared" si="18"/>
        <v>0</v>
      </c>
      <c r="AH94" s="90" t="str">
        <f t="shared" si="19"/>
        <v>D</v>
      </c>
      <c r="AI94" s="81">
        <f t="shared" si="20"/>
        <v>3</v>
      </c>
      <c r="AJ94" s="90"/>
      <c r="AK94" s="81"/>
    </row>
    <row r="95" spans="1:37" s="79" customFormat="1" ht="30" customHeight="1" x14ac:dyDescent="0.35">
      <c r="A95" s="65">
        <v>423</v>
      </c>
      <c r="B95" s="66" t="str">
        <f t="shared" si="12"/>
        <v>B.4.02</v>
      </c>
      <c r="C95" s="67">
        <f t="shared" si="13"/>
        <v>5</v>
      </c>
      <c r="D95" s="20"/>
      <c r="E95" s="95" t="str">
        <f t="shared" si="14"/>
        <v>B.4.02</v>
      </c>
      <c r="F95" s="261" t="str">
        <f t="shared" si="23"/>
        <v xml:space="preserve">Do the Intelligence roles have clear training and career paths defined? </v>
      </c>
      <c r="G95" s="203" t="str">
        <f>IFERROR(VLOOKUP(VLOOKUP($A95,'Assess B'!$A:$AH,34,FALSE),detail_maturity_score,3),"")</f>
        <v/>
      </c>
      <c r="H95" s="203" t="str">
        <f>VLOOKUP($A95,'Assess B'!$A:$O,15,FALSE)</f>
        <v/>
      </c>
      <c r="I95" s="203">
        <f>(VLOOKUP(LEFT($B95,3),targets_lookup,5,FALSE))*VLOOKUP($A95,Weightings!$A:$Y,23,FALSE)</f>
        <v>4.5</v>
      </c>
      <c r="J95" s="203">
        <f>(VLOOKUP(LEFT($B95,3),targets_lookup,5,FALSE))*IF(VLOOKUP($A95,Weightings!$A:$Y,23,FALSE)=0,0,1)</f>
        <v>4.5</v>
      </c>
      <c r="K95" s="69" t="str">
        <f>IF(VLOOKUP(A95,'Assess B'!A:P,16,FALSE)=0,"",VLOOKUP(A95,'Assess B'!A:P,16,FALSE))</f>
        <v/>
      </c>
      <c r="L95" s="67"/>
      <c r="M95" s="67"/>
      <c r="N95" s="67"/>
      <c r="O95" s="67"/>
      <c r="P95" s="67"/>
      <c r="Q95" s="67"/>
      <c r="R95" s="67"/>
      <c r="S95" s="67"/>
      <c r="T95" s="67"/>
      <c r="U95" s="67"/>
      <c r="V95" s="80"/>
      <c r="W95" s="80" t="str">
        <f>IF(AND(C95&gt;4,VLOOKUP(A95,'Assess B'!A:AH,34,FALSE)&lt;&gt;8),LEFT(B95,3),"")</f>
        <v>B.4</v>
      </c>
      <c r="X95" s="80">
        <f>VLOOKUP(A95,Weightings!A:W,23,FALSE)</f>
        <v>1</v>
      </c>
      <c r="Y95" s="80">
        <f>IF(VLOOKUP(A95,'Assess B'!A:AH,34,FALSE)=8,0,1)</f>
        <v>1</v>
      </c>
      <c r="Z95" s="80">
        <f>Y95*X95*5</f>
        <v>5</v>
      </c>
      <c r="AA95" s="79" t="str">
        <f t="shared" si="16"/>
        <v>3B.4</v>
      </c>
      <c r="AF95" s="90">
        <f t="shared" si="17"/>
        <v>0</v>
      </c>
      <c r="AG95" s="90">
        <f t="shared" si="18"/>
        <v>0</v>
      </c>
      <c r="AH95" s="90" t="str">
        <f t="shared" si="19"/>
        <v>D</v>
      </c>
      <c r="AI95" s="81">
        <f t="shared" si="20"/>
        <v>3</v>
      </c>
      <c r="AJ95" s="90"/>
      <c r="AK95" s="81"/>
    </row>
    <row r="96" spans="1:37" s="79" customFormat="1" ht="30" hidden="1" customHeight="1" x14ac:dyDescent="0.35">
      <c r="A96" s="65">
        <v>424</v>
      </c>
      <c r="B96" s="66" t="str">
        <f t="shared" si="12"/>
        <v>B</v>
      </c>
      <c r="C96" s="67">
        <f t="shared" si="13"/>
        <v>1</v>
      </c>
      <c r="D96" s="20"/>
      <c r="E96" s="95" t="str">
        <f t="shared" si="14"/>
        <v>Phase B</v>
      </c>
      <c r="F96" s="261" t="str">
        <f t="shared" si="23"/>
        <v>Does the staff member receive at least annual career progression reviews or performance reviews?</v>
      </c>
      <c r="G96" s="203" t="str">
        <f>IFERROR(VLOOKUP(VLOOKUP($A96,'Assess B'!$A:$AH,34,FALSE),detail_maturity_score,3),"")</f>
        <v/>
      </c>
      <c r="H96" s="203" t="str">
        <f>VLOOKUP($A96,'Assess B'!$A:$O,15,FALSE)</f>
        <v/>
      </c>
      <c r="I96" s="203">
        <f>(VLOOKUP(LEFT($B96,3),targets_lookup,5,FALSE))*VLOOKUP($A96,Weightings!$A:$Y,23,FALSE)</f>
        <v>0</v>
      </c>
      <c r="J96" s="203">
        <f>(VLOOKUP(LEFT($B96,3),targets_lookup,5,FALSE))*IF(VLOOKUP($A96,Weightings!$A:$Y,23,FALSE)=0,0,1)</f>
        <v>0</v>
      </c>
      <c r="K96" s="69"/>
      <c r="L96" s="67"/>
      <c r="M96" s="67"/>
      <c r="N96" s="67"/>
      <c r="O96" s="67"/>
      <c r="P96" s="67"/>
      <c r="Q96" s="67"/>
      <c r="R96" s="67"/>
      <c r="S96" s="67"/>
      <c r="T96" s="67"/>
      <c r="U96" s="67"/>
      <c r="V96" s="80"/>
      <c r="W96" s="80" t="str">
        <f>IF(AND(C96&gt;4,VLOOKUP(A96,'Assess B'!A:AH,34,FALSE)&lt;&gt;8),LEFT(B96,3),"")</f>
        <v/>
      </c>
      <c r="X96" s="80">
        <f>VLOOKUP(A96,Weightings!A:W,23,FALSE)</f>
        <v>3</v>
      </c>
      <c r="Y96" s="80">
        <f>IF(VLOOKUP(A96,'Assess B'!A:AH,34,FALSE)=8,0,1)</f>
        <v>1</v>
      </c>
      <c r="Z96" s="80">
        <f t="shared" si="15"/>
        <v>12</v>
      </c>
      <c r="AA96" s="79" t="str">
        <f t="shared" si="16"/>
        <v>3</v>
      </c>
      <c r="AF96" s="90">
        <f t="shared" si="17"/>
        <v>0</v>
      </c>
      <c r="AG96" s="90">
        <f t="shared" si="18"/>
        <v>0</v>
      </c>
      <c r="AH96" s="90" t="str">
        <f t="shared" si="19"/>
        <v>D</v>
      </c>
      <c r="AI96" s="81">
        <f t="shared" si="20"/>
        <v>3</v>
      </c>
      <c r="AJ96" s="90"/>
      <c r="AK96" s="81"/>
    </row>
    <row r="97" spans="1:37" s="79" customFormat="1" ht="30" hidden="1" customHeight="1" x14ac:dyDescent="0.35">
      <c r="A97" s="65">
        <v>425</v>
      </c>
      <c r="B97" s="66" t="str">
        <f t="shared" si="12"/>
        <v>B</v>
      </c>
      <c r="C97" s="67">
        <f t="shared" si="13"/>
        <v>1</v>
      </c>
      <c r="D97" s="20"/>
      <c r="E97" s="95" t="str">
        <f t="shared" si="14"/>
        <v>Phase B</v>
      </c>
      <c r="F97" s="261" t="str">
        <f t="shared" si="23"/>
        <v>Does the Intelligence function have enough people in role to fulfil all of its tasks in an accurate, timely and pro-active manner?</v>
      </c>
      <c r="G97" s="203" t="str">
        <f>IFERROR(VLOOKUP(VLOOKUP($A97,'Assess B'!$A:$AH,34,FALSE),detail_maturity_score,3),"")</f>
        <v/>
      </c>
      <c r="H97" s="203" t="str">
        <f>VLOOKUP($A97,'Assess B'!$A:$O,15,FALSE)</f>
        <v/>
      </c>
      <c r="I97" s="203">
        <f>(VLOOKUP(LEFT($B97,3),targets_lookup,5,FALSE))*VLOOKUP($A97,Weightings!$A:$Y,23,FALSE)</f>
        <v>0</v>
      </c>
      <c r="J97" s="203">
        <f>(VLOOKUP(LEFT($B97,3),targets_lookup,5,FALSE))*IF(VLOOKUP($A97,Weightings!$A:$Y,23,FALSE)=0,0,1)</f>
        <v>0</v>
      </c>
      <c r="K97" s="69" t="str">
        <f>IF(VLOOKUP(A97,'Assess B'!A:P,16,FALSE)=0,"",VLOOKUP(A97,'Assess B'!A:P,16,FALSE))</f>
        <v/>
      </c>
      <c r="L97" s="67"/>
      <c r="M97" s="67"/>
      <c r="N97" s="67"/>
      <c r="O97" s="67"/>
      <c r="P97" s="67"/>
      <c r="Q97" s="67"/>
      <c r="R97" s="67"/>
      <c r="S97" s="67"/>
      <c r="T97" s="67"/>
      <c r="U97" s="67"/>
      <c r="V97" s="80"/>
      <c r="W97" s="80" t="str">
        <f>IF(AND(C97&gt;4,VLOOKUP(A97,'Assess B'!A:AH,34,FALSE)&lt;&gt;8),LEFT(B97,3),"")</f>
        <v/>
      </c>
      <c r="X97" s="80">
        <f>VLOOKUP(A97,Weightings!A:W,23,FALSE)</f>
        <v>0</v>
      </c>
      <c r="Y97" s="80">
        <f>IF(VLOOKUP(A97,'Assess B'!A:AH,34,FALSE)=8,0,1)</f>
        <v>1</v>
      </c>
      <c r="Z97" s="80">
        <f t="shared" si="15"/>
        <v>0</v>
      </c>
      <c r="AA97" s="79" t="str">
        <f t="shared" si="16"/>
        <v>3</v>
      </c>
      <c r="AF97" s="90">
        <f t="shared" si="17"/>
        <v>0</v>
      </c>
      <c r="AG97" s="90">
        <f t="shared" si="18"/>
        <v>0</v>
      </c>
      <c r="AH97" s="90" t="str">
        <f t="shared" si="19"/>
        <v>D</v>
      </c>
      <c r="AI97" s="81">
        <f t="shared" si="20"/>
        <v>3</v>
      </c>
      <c r="AJ97" s="90"/>
      <c r="AK97" s="81"/>
    </row>
    <row r="98" spans="1:37" s="79" customFormat="1" ht="30" customHeight="1" x14ac:dyDescent="0.35">
      <c r="A98" s="65">
        <v>426</v>
      </c>
      <c r="B98" s="66" t="str">
        <f t="shared" si="12"/>
        <v>B.4.03</v>
      </c>
      <c r="C98" s="67">
        <f t="shared" si="13"/>
        <v>5</v>
      </c>
      <c r="D98" s="20"/>
      <c r="E98" s="95" t="str">
        <f t="shared" si="14"/>
        <v>B.4.03</v>
      </c>
      <c r="F98" s="261" t="str">
        <f t="shared" si="23"/>
        <v>Does the Intelligence function have enough people in role to fulfil all of its tasks in an accurate, timely and pro-active manner?</v>
      </c>
      <c r="G98" s="203" t="str">
        <f>IFERROR(VLOOKUP(VLOOKUP($A98,'Assess B'!$A:$AH,34,FALSE),detail_maturity_score,3),"")</f>
        <v/>
      </c>
      <c r="H98" s="203" t="str">
        <f>VLOOKUP($A98,'Assess B'!$A:$O,15,FALSE)</f>
        <v/>
      </c>
      <c r="I98" s="203">
        <f>(VLOOKUP(LEFT($B98,3),targets_lookup,5,FALSE))*VLOOKUP($A98,Weightings!$A:$Y,23,FALSE)</f>
        <v>4.5</v>
      </c>
      <c r="J98" s="203">
        <f>(VLOOKUP(LEFT($B98,3),targets_lookup,5,FALSE))*IF(VLOOKUP($A98,Weightings!$A:$Y,23,FALSE)=0,0,1)</f>
        <v>4.5</v>
      </c>
      <c r="K98" s="69"/>
      <c r="L98" s="67"/>
      <c r="M98" s="67"/>
      <c r="N98" s="67"/>
      <c r="O98" s="67"/>
      <c r="P98" s="67"/>
      <c r="Q98" s="67"/>
      <c r="R98" s="67"/>
      <c r="S98" s="67"/>
      <c r="T98" s="67"/>
      <c r="U98" s="67"/>
      <c r="V98" s="80"/>
      <c r="W98" s="80" t="str">
        <f>IF(AND(C98&gt;4,VLOOKUP(A98,'Assess B'!A:AH,34,FALSE)&lt;&gt;8),LEFT(B98,3),"")</f>
        <v>B.4</v>
      </c>
      <c r="X98" s="80">
        <f>VLOOKUP(A98,Weightings!A:W,23,FALSE)</f>
        <v>1</v>
      </c>
      <c r="Y98" s="80">
        <f>IF(VLOOKUP(A98,'Assess B'!A:AH,34,FALSE)=8,0,1)</f>
        <v>1</v>
      </c>
      <c r="Z98" s="80">
        <f>Y98*X98*5</f>
        <v>5</v>
      </c>
      <c r="AA98" s="79" t="str">
        <f t="shared" si="16"/>
        <v>3B.4</v>
      </c>
      <c r="AF98" s="90">
        <f t="shared" si="17"/>
        <v>0</v>
      </c>
      <c r="AG98" s="90">
        <f t="shared" si="18"/>
        <v>0</v>
      </c>
      <c r="AH98" s="90" t="str">
        <f t="shared" si="19"/>
        <v>D</v>
      </c>
      <c r="AI98" s="81">
        <f t="shared" si="20"/>
        <v>3</v>
      </c>
      <c r="AJ98" s="90"/>
      <c r="AK98" s="81"/>
    </row>
    <row r="99" spans="1:37" s="79" customFormat="1" ht="30" hidden="1" customHeight="1" x14ac:dyDescent="0.35">
      <c r="A99" s="65">
        <v>427</v>
      </c>
      <c r="B99" s="66" t="str">
        <f t="shared" si="12"/>
        <v>B</v>
      </c>
      <c r="C99" s="67">
        <f t="shared" si="13"/>
        <v>1</v>
      </c>
      <c r="D99" s="20"/>
      <c r="E99" s="95" t="str">
        <f t="shared" si="14"/>
        <v>Phase B</v>
      </c>
      <c r="F99" s="262" t="str">
        <f t="shared" si="23"/>
        <v>Is each specialist (E.g. Threat Hunting, strategic Int, operational Int) have the suitable training, qualification and experience?</v>
      </c>
      <c r="G99" s="203" t="str">
        <f>IFERROR(VLOOKUP(VLOOKUP($A99,'Assess B'!$A:$AH,34,FALSE),detail_maturity_score,3),"")</f>
        <v/>
      </c>
      <c r="H99" s="203" t="str">
        <f>VLOOKUP($A99,'Assess B'!$A:$O,15,FALSE)</f>
        <v/>
      </c>
      <c r="I99" s="203">
        <f>(VLOOKUP(LEFT($B99,3),targets_lookup,5,FALSE))*VLOOKUP($A99,Weightings!$A:$Y,23,FALSE)</f>
        <v>0</v>
      </c>
      <c r="J99" s="203">
        <f>(VLOOKUP(LEFT($B99,3),targets_lookup,5,FALSE))*IF(VLOOKUP($A99,Weightings!$A:$Y,23,FALSE)=0,0,1)</f>
        <v>0</v>
      </c>
      <c r="K99" s="69" t="str">
        <f>IF(VLOOKUP(A99,'Assess B'!A:P,16,FALSE)=0,"",VLOOKUP(A99,'Assess B'!A:P,16,FALSE))</f>
        <v/>
      </c>
      <c r="L99" s="67"/>
      <c r="M99" s="67"/>
      <c r="N99" s="67"/>
      <c r="O99" s="67"/>
      <c r="P99" s="67"/>
      <c r="Q99" s="67"/>
      <c r="R99" s="67"/>
      <c r="S99" s="67"/>
      <c r="T99" s="67"/>
      <c r="U99" s="67"/>
      <c r="V99" s="80"/>
      <c r="W99" s="80" t="str">
        <f>IF(AND(C99&gt;4,VLOOKUP(A99,'Assess B'!A:AH,34,FALSE)&lt;&gt;8),LEFT(B99,3),"")</f>
        <v/>
      </c>
      <c r="X99" s="80">
        <f>VLOOKUP(A99,Weightings!A:W,23,FALSE)</f>
        <v>3</v>
      </c>
      <c r="Y99" s="80">
        <f>IF(VLOOKUP(A99,'Assess B'!A:AH,34,FALSE)=8,0,1)</f>
        <v>1</v>
      </c>
      <c r="Z99" s="80">
        <f t="shared" si="15"/>
        <v>12</v>
      </c>
      <c r="AA99" s="79" t="str">
        <f t="shared" si="16"/>
        <v>3</v>
      </c>
      <c r="AF99" s="90">
        <f t="shared" si="17"/>
        <v>0</v>
      </c>
      <c r="AG99" s="90">
        <f t="shared" si="18"/>
        <v>0</v>
      </c>
      <c r="AH99" s="90" t="str">
        <f t="shared" si="19"/>
        <v>D</v>
      </c>
      <c r="AI99" s="81">
        <f t="shared" si="20"/>
        <v>3</v>
      </c>
      <c r="AJ99" s="90"/>
      <c r="AK99" s="81"/>
    </row>
    <row r="100" spans="1:37" s="79" customFormat="1" ht="30" hidden="1" customHeight="1" x14ac:dyDescent="0.35">
      <c r="A100" s="65">
        <v>428</v>
      </c>
      <c r="B100" s="66" t="str">
        <f t="shared" si="12"/>
        <v>B</v>
      </c>
      <c r="C100" s="67">
        <f t="shared" si="13"/>
        <v>1</v>
      </c>
      <c r="D100" s="20"/>
      <c r="E100" s="95" t="str">
        <f t="shared" si="14"/>
        <v>Phase B</v>
      </c>
      <c r="F100" s="262" t="str">
        <f t="shared" si="23"/>
        <v>Has every member of the team undergone basic ‘intelligence analysis / methodologies’ training?</v>
      </c>
      <c r="G100" s="203" t="str">
        <f>IFERROR(VLOOKUP(VLOOKUP($A100,'Assess B'!$A:$AH,34,FALSE),detail_maturity_score,3),"")</f>
        <v/>
      </c>
      <c r="H100" s="203" t="str">
        <f>VLOOKUP($A100,'Assess B'!$A:$O,15,FALSE)</f>
        <v/>
      </c>
      <c r="I100" s="203">
        <f>(VLOOKUP(LEFT($B100,3),targets_lookup,5,FALSE))*VLOOKUP($A100,Weightings!$A:$Y,23,FALSE)</f>
        <v>0</v>
      </c>
      <c r="J100" s="203">
        <f>(VLOOKUP(LEFT($B100,3),targets_lookup,5,FALSE))*IF(VLOOKUP($A100,Weightings!$A:$Y,23,FALSE)=0,0,1)</f>
        <v>0</v>
      </c>
      <c r="K100" s="69" t="str">
        <f>IF(VLOOKUP(A100,'Assess B'!A:P,16,FALSE)=0,"",VLOOKUP(A100,'Assess B'!A:P,16,FALSE))</f>
        <v/>
      </c>
      <c r="L100" s="67"/>
      <c r="M100" s="67"/>
      <c r="N100" s="67"/>
      <c r="O100" s="67"/>
      <c r="P100" s="67"/>
      <c r="Q100" s="67"/>
      <c r="R100" s="67"/>
      <c r="S100" s="67"/>
      <c r="T100" s="67"/>
      <c r="U100" s="67"/>
      <c r="V100" s="80"/>
      <c r="W100" s="80" t="str">
        <f>IF(AND(C100&gt;4,VLOOKUP(A100,'Assess B'!A:AH,34,FALSE)&lt;&gt;8),LEFT(B100,3),"")</f>
        <v/>
      </c>
      <c r="X100" s="80">
        <f>VLOOKUP(A100,Weightings!A:W,23,FALSE)</f>
        <v>3</v>
      </c>
      <c r="Y100" s="80">
        <f>IF(VLOOKUP(A100,'Assess B'!A:AH,34,FALSE)=8,0,1)</f>
        <v>1</v>
      </c>
      <c r="Z100" s="80">
        <f t="shared" si="15"/>
        <v>12</v>
      </c>
      <c r="AA100" s="79" t="str">
        <f t="shared" si="16"/>
        <v>3</v>
      </c>
      <c r="AF100" s="90">
        <f t="shared" si="17"/>
        <v>0</v>
      </c>
      <c r="AG100" s="90">
        <f t="shared" si="18"/>
        <v>0</v>
      </c>
      <c r="AH100" s="90" t="str">
        <f t="shared" si="19"/>
        <v>D</v>
      </c>
      <c r="AI100" s="81">
        <f t="shared" si="20"/>
        <v>3</v>
      </c>
      <c r="AJ100" s="90"/>
      <c r="AK100" s="81"/>
    </row>
    <row r="101" spans="1:37" s="79" customFormat="1" ht="30" hidden="1" customHeight="1" x14ac:dyDescent="0.35">
      <c r="A101" s="65">
        <v>429</v>
      </c>
      <c r="B101" s="66" t="str">
        <f t="shared" si="12"/>
        <v>B</v>
      </c>
      <c r="C101" s="67">
        <f t="shared" si="13"/>
        <v>1</v>
      </c>
      <c r="D101" s="20"/>
      <c r="E101" s="95" t="str">
        <f t="shared" si="14"/>
        <v>Phase B</v>
      </c>
      <c r="F101" s="262" t="str">
        <f t="shared" si="23"/>
        <v>Has every member of the team undergone advanced ‘intelligence analysis / methodologies’ training?</v>
      </c>
      <c r="G101" s="203" t="str">
        <f>IFERROR(VLOOKUP(VLOOKUP($A101,'Assess B'!$A:$AH,34,FALSE),detail_maturity_score,3),"")</f>
        <v/>
      </c>
      <c r="H101" s="203" t="str">
        <f>VLOOKUP($A101,'Assess B'!$A:$O,15,FALSE)</f>
        <v/>
      </c>
      <c r="I101" s="203">
        <f>(VLOOKUP(LEFT($B101,3),targets_lookup,5,FALSE))*VLOOKUP($A101,Weightings!$A:$Y,23,FALSE)</f>
        <v>0</v>
      </c>
      <c r="J101" s="203">
        <f>(VLOOKUP(LEFT($B101,3),targets_lookup,5,FALSE))*IF(VLOOKUP($A101,Weightings!$A:$Y,23,FALSE)=0,0,1)</f>
        <v>0</v>
      </c>
      <c r="K101" s="69" t="str">
        <f>IF(VLOOKUP(A101,'Assess B'!A:P,16,FALSE)=0,"",VLOOKUP(A101,'Assess B'!A:P,16,FALSE))</f>
        <v/>
      </c>
      <c r="L101" s="67"/>
      <c r="M101" s="67"/>
      <c r="N101" s="67"/>
      <c r="O101" s="67"/>
      <c r="P101" s="67"/>
      <c r="Q101" s="67"/>
      <c r="R101" s="67"/>
      <c r="S101" s="67"/>
      <c r="T101" s="67"/>
      <c r="U101" s="67"/>
      <c r="V101" s="80"/>
      <c r="W101" s="80" t="str">
        <f>IF(AND(C101&gt;4,VLOOKUP(A101,'Assess B'!A:AH,34,FALSE)&lt;&gt;8),LEFT(B101,3),"")</f>
        <v/>
      </c>
      <c r="X101" s="80">
        <f>VLOOKUP(A101,Weightings!A:W,23,FALSE)</f>
        <v>3</v>
      </c>
      <c r="Y101" s="80">
        <f>IF(VLOOKUP(A101,'Assess B'!A:AH,34,FALSE)=8,0,1)</f>
        <v>1</v>
      </c>
      <c r="Z101" s="80">
        <f t="shared" si="15"/>
        <v>12</v>
      </c>
      <c r="AA101" s="79" t="str">
        <f t="shared" si="16"/>
        <v>3</v>
      </c>
      <c r="AF101" s="90">
        <f t="shared" si="17"/>
        <v>0</v>
      </c>
      <c r="AG101" s="90">
        <f t="shared" si="18"/>
        <v>0</v>
      </c>
      <c r="AH101" s="90" t="str">
        <f t="shared" si="19"/>
        <v>D</v>
      </c>
      <c r="AI101" s="81">
        <f t="shared" si="20"/>
        <v>3</v>
      </c>
      <c r="AJ101" s="90"/>
      <c r="AK101" s="81"/>
    </row>
    <row r="102" spans="1:37" s="79" customFormat="1" ht="30" hidden="1" customHeight="1" x14ac:dyDescent="0.35">
      <c r="A102" s="65">
        <v>430</v>
      </c>
      <c r="B102" s="66" t="str">
        <f t="shared" si="12"/>
        <v>B</v>
      </c>
      <c r="C102" s="67">
        <f t="shared" si="13"/>
        <v>1</v>
      </c>
      <c r="D102" s="20"/>
      <c r="E102" s="95" t="str">
        <f t="shared" si="14"/>
        <v>Phase B</v>
      </c>
      <c r="F102" s="261" t="str">
        <f t="shared" si="23"/>
        <v>Does the function cover the 3 levels of intelligence (Tactical/technical, Operational and Strategic)?</v>
      </c>
      <c r="G102" s="203" t="str">
        <f>IFERROR(VLOOKUP(VLOOKUP($A102,'Assess B'!$A:$AH,34,FALSE),detail_maturity_score,3),"")</f>
        <v/>
      </c>
      <c r="H102" s="203" t="str">
        <f>VLOOKUP($A102,'Assess B'!$A:$O,15,FALSE)</f>
        <v/>
      </c>
      <c r="I102" s="203">
        <f>(VLOOKUP(LEFT($B102,3),targets_lookup,5,FALSE))*VLOOKUP($A102,Weightings!$A:$Y,23,FALSE)</f>
        <v>0</v>
      </c>
      <c r="J102" s="203">
        <f>(VLOOKUP(LEFT($B102,3),targets_lookup,5,FALSE))*IF(VLOOKUP($A102,Weightings!$A:$Y,23,FALSE)=0,0,1)</f>
        <v>0</v>
      </c>
      <c r="K102" s="69" t="str">
        <f>IF(VLOOKUP(A102,'Assess B'!A:P,16,FALSE)=0,"",VLOOKUP(A102,'Assess B'!A:P,16,FALSE))</f>
        <v/>
      </c>
      <c r="L102" s="67"/>
      <c r="M102" s="67"/>
      <c r="N102" s="67"/>
      <c r="O102" s="67"/>
      <c r="P102" s="67"/>
      <c r="Q102" s="67"/>
      <c r="R102" s="67"/>
      <c r="S102" s="67"/>
      <c r="T102" s="67"/>
      <c r="U102" s="67"/>
      <c r="V102" s="80"/>
      <c r="W102" s="80" t="str">
        <f>IF(AND(C102&gt;4,VLOOKUP(A102,'Assess B'!A:AH,34,FALSE)&lt;&gt;8),LEFT(B102,3),"")</f>
        <v/>
      </c>
      <c r="X102" s="80">
        <f>VLOOKUP(A102,Weightings!A:W,23,FALSE)</f>
        <v>3</v>
      </c>
      <c r="Y102" s="80">
        <f>IF(VLOOKUP(A102,'Assess B'!A:AH,34,FALSE)=8,0,1)</f>
        <v>1</v>
      </c>
      <c r="Z102" s="80">
        <f t="shared" si="15"/>
        <v>12</v>
      </c>
      <c r="AA102" s="79" t="str">
        <f t="shared" si="16"/>
        <v>3</v>
      </c>
      <c r="AF102" s="90">
        <f t="shared" si="17"/>
        <v>0</v>
      </c>
      <c r="AG102" s="90">
        <f t="shared" si="18"/>
        <v>0</v>
      </c>
      <c r="AH102" s="90" t="str">
        <f t="shared" si="19"/>
        <v>D</v>
      </c>
      <c r="AI102" s="81">
        <f t="shared" si="20"/>
        <v>3</v>
      </c>
      <c r="AJ102" s="90"/>
      <c r="AK102" s="81"/>
    </row>
    <row r="103" spans="1:37" s="79" customFormat="1" ht="30" hidden="1" customHeight="1" x14ac:dyDescent="0.35">
      <c r="A103" s="65">
        <v>431</v>
      </c>
      <c r="B103" s="66" t="str">
        <f t="shared" si="12"/>
        <v>B</v>
      </c>
      <c r="C103" s="67">
        <f t="shared" si="13"/>
        <v>1</v>
      </c>
      <c r="D103" s="20"/>
      <c r="E103" s="95" t="str">
        <f t="shared" si="14"/>
        <v>Phase B</v>
      </c>
      <c r="F103" s="262" t="str">
        <f t="shared" si="23"/>
        <v>Are roles individually aligned to these 3 levels?</v>
      </c>
      <c r="G103" s="203" t="str">
        <f>IFERROR(VLOOKUP(VLOOKUP($A103,'Assess B'!$A:$AH,34,FALSE),detail_maturity_score,3),"")</f>
        <v/>
      </c>
      <c r="H103" s="203" t="str">
        <f>VLOOKUP($A103,'Assess B'!$A:$O,15,FALSE)</f>
        <v/>
      </c>
      <c r="I103" s="203">
        <f>(VLOOKUP(LEFT($B103,3),targets_lookup,5,FALSE))*VLOOKUP($A103,Weightings!$A:$Y,23,FALSE)</f>
        <v>0</v>
      </c>
      <c r="J103" s="203">
        <f>(VLOOKUP(LEFT($B103,3),targets_lookup,5,FALSE))*IF(VLOOKUP($A103,Weightings!$A:$Y,23,FALSE)=0,0,1)</f>
        <v>0</v>
      </c>
      <c r="K103" s="69" t="str">
        <f>IF(VLOOKUP(A103,'Assess B'!A:P,16,FALSE)=0,"",VLOOKUP(A103,'Assess B'!A:P,16,FALSE))</f>
        <v/>
      </c>
      <c r="L103" s="67"/>
      <c r="M103" s="67"/>
      <c r="N103" s="67"/>
      <c r="O103" s="67"/>
      <c r="P103" s="67"/>
      <c r="Q103" s="67"/>
      <c r="R103" s="67"/>
      <c r="S103" s="67"/>
      <c r="T103" s="67"/>
      <c r="U103" s="67"/>
      <c r="V103" s="80"/>
      <c r="W103" s="80" t="str">
        <f>IF(AND(C103&gt;4,VLOOKUP(A103,'Assess B'!A:AH,34,FALSE)&lt;&gt;8),LEFT(B103,3),"")</f>
        <v/>
      </c>
      <c r="X103" s="80">
        <f>VLOOKUP(A103,Weightings!A:W,23,FALSE)</f>
        <v>3</v>
      </c>
      <c r="Y103" s="80">
        <f>IF(VLOOKUP(A103,'Assess B'!A:AH,34,FALSE)=8,0,1)</f>
        <v>1</v>
      </c>
      <c r="Z103" s="80">
        <f t="shared" si="15"/>
        <v>12</v>
      </c>
      <c r="AA103" s="79" t="str">
        <f t="shared" si="16"/>
        <v>3</v>
      </c>
      <c r="AF103" s="90">
        <f t="shared" si="17"/>
        <v>0</v>
      </c>
      <c r="AG103" s="90">
        <f t="shared" si="18"/>
        <v>0</v>
      </c>
      <c r="AH103" s="90" t="str">
        <f t="shared" si="19"/>
        <v>D</v>
      </c>
      <c r="AI103" s="81">
        <f t="shared" si="20"/>
        <v>3</v>
      </c>
      <c r="AJ103" s="90"/>
      <c r="AK103" s="81"/>
    </row>
    <row r="104" spans="1:37" s="79" customFormat="1" ht="30" hidden="1" customHeight="1" x14ac:dyDescent="0.35">
      <c r="A104" s="65">
        <v>432</v>
      </c>
      <c r="B104" s="66" t="str">
        <f t="shared" si="12"/>
        <v>B</v>
      </c>
      <c r="C104" s="67">
        <f t="shared" si="13"/>
        <v>1</v>
      </c>
      <c r="D104" s="20"/>
      <c r="E104" s="95" t="str">
        <f t="shared" si="14"/>
        <v>Phase B</v>
      </c>
      <c r="F104" s="261" t="str">
        <f t="shared" si="23"/>
        <v>Does each role within the function have documented communication paths:</v>
      </c>
      <c r="G104" s="203" t="str">
        <f>IFERROR(VLOOKUP(VLOOKUP($A104,'Assess B'!$A:$AH,34,FALSE),detail_maturity_score,3),"")</f>
        <v/>
      </c>
      <c r="H104" s="203" t="str">
        <f>VLOOKUP($A104,'Assess B'!$A:$O,15,FALSE)</f>
        <v/>
      </c>
      <c r="I104" s="203">
        <f>(VLOOKUP(LEFT($B104,3),targets_lookup,5,FALSE))*VLOOKUP($A104,Weightings!$A:$Y,23,FALSE)</f>
        <v>0</v>
      </c>
      <c r="J104" s="203">
        <f>(VLOOKUP(LEFT($B104,3),targets_lookup,5,FALSE))*IF(VLOOKUP($A104,Weightings!$A:$Y,23,FALSE)=0,0,1)</f>
        <v>0</v>
      </c>
      <c r="K104" s="69" t="str">
        <f>IF(VLOOKUP(A104,'Assess B'!A:P,16,FALSE)=0,"",VLOOKUP(A104,'Assess B'!A:P,16,FALSE))</f>
        <v/>
      </c>
      <c r="L104" s="67"/>
      <c r="M104" s="67"/>
      <c r="N104" s="67"/>
      <c r="O104" s="67"/>
      <c r="P104" s="67"/>
      <c r="Q104" s="67"/>
      <c r="R104" s="67"/>
      <c r="S104" s="67"/>
      <c r="T104" s="67"/>
      <c r="U104" s="67"/>
      <c r="V104" s="80"/>
      <c r="W104" s="80" t="str">
        <f>IF(AND(C104&gt;4,VLOOKUP(A104,'Assess B'!A:AH,34,FALSE)&lt;&gt;8),LEFT(B104,3),"")</f>
        <v/>
      </c>
      <c r="X104" s="80">
        <f>VLOOKUP(A104,Weightings!A:W,23,FALSE)</f>
        <v>0</v>
      </c>
      <c r="Y104" s="80">
        <f>IF(VLOOKUP(A104,'Assess B'!A:AH,34,FALSE)=8,0,1)</f>
        <v>1</v>
      </c>
      <c r="Z104" s="80">
        <f t="shared" si="15"/>
        <v>0</v>
      </c>
      <c r="AA104" s="79" t="str">
        <f t="shared" si="16"/>
        <v>3</v>
      </c>
      <c r="AF104" s="90">
        <f t="shared" si="17"/>
        <v>0</v>
      </c>
      <c r="AG104" s="90">
        <f t="shared" si="18"/>
        <v>0</v>
      </c>
      <c r="AH104" s="90" t="str">
        <f t="shared" si="19"/>
        <v>D</v>
      </c>
      <c r="AI104" s="81">
        <f t="shared" si="20"/>
        <v>3</v>
      </c>
      <c r="AJ104" s="90"/>
      <c r="AK104" s="81"/>
    </row>
    <row r="105" spans="1:37" s="79" customFormat="1" ht="30" hidden="1" customHeight="1" x14ac:dyDescent="0.35">
      <c r="A105" s="65">
        <v>433</v>
      </c>
      <c r="B105" s="66" t="str">
        <f t="shared" si="12"/>
        <v>B</v>
      </c>
      <c r="C105" s="67">
        <f t="shared" si="13"/>
        <v>1</v>
      </c>
      <c r="D105" s="20"/>
      <c r="E105" s="95" t="str">
        <f t="shared" si="14"/>
        <v>Phase B</v>
      </c>
      <c r="F105" s="262" t="str">
        <f t="shared" si="23"/>
        <v>Within the function?</v>
      </c>
      <c r="G105" s="203" t="str">
        <f>IFERROR(VLOOKUP(VLOOKUP($A105,'Assess B'!$A:$AH,34,FALSE),detail_maturity_score,3),"")</f>
        <v/>
      </c>
      <c r="H105" s="203" t="str">
        <f>VLOOKUP($A105,'Assess B'!$A:$O,15,FALSE)</f>
        <v/>
      </c>
      <c r="I105" s="203">
        <f>(VLOOKUP(LEFT($B105,3),targets_lookup,5,FALSE))*VLOOKUP($A105,Weightings!$A:$Y,23,FALSE)</f>
        <v>0</v>
      </c>
      <c r="J105" s="203">
        <f>(VLOOKUP(LEFT($B105,3),targets_lookup,5,FALSE))*IF(VLOOKUP($A105,Weightings!$A:$Y,23,FALSE)=0,0,1)</f>
        <v>0</v>
      </c>
      <c r="K105" s="69" t="str">
        <f>IF(VLOOKUP(A105,'Assess B'!A:P,16,FALSE)=0,"",VLOOKUP(A105,'Assess B'!A:P,16,FALSE))</f>
        <v/>
      </c>
      <c r="L105" s="67"/>
      <c r="M105" s="67"/>
      <c r="N105" s="67"/>
      <c r="O105" s="67"/>
      <c r="P105" s="67"/>
      <c r="Q105" s="67"/>
      <c r="R105" s="67"/>
      <c r="S105" s="67"/>
      <c r="T105" s="67"/>
      <c r="U105" s="67"/>
      <c r="V105" s="80"/>
      <c r="W105" s="80" t="str">
        <f>IF(AND(C105&gt;4,VLOOKUP(A105,'Assess B'!A:AH,34,FALSE)&lt;&gt;8),LEFT(B105,3),"")</f>
        <v/>
      </c>
      <c r="X105" s="80">
        <f>VLOOKUP(A105,Weightings!A:W,23,FALSE)</f>
        <v>3</v>
      </c>
      <c r="Y105" s="80">
        <f>IF(VLOOKUP(A105,'Assess B'!A:AH,34,FALSE)=8,0,1)</f>
        <v>1</v>
      </c>
      <c r="Z105" s="80">
        <f t="shared" si="15"/>
        <v>12</v>
      </c>
      <c r="AA105" s="79" t="str">
        <f t="shared" si="16"/>
        <v>3</v>
      </c>
      <c r="AF105" s="90">
        <f t="shared" si="17"/>
        <v>0</v>
      </c>
      <c r="AG105" s="90">
        <f t="shared" si="18"/>
        <v>0</v>
      </c>
      <c r="AH105" s="90" t="str">
        <f t="shared" si="19"/>
        <v>D</v>
      </c>
      <c r="AI105" s="81">
        <f t="shared" si="20"/>
        <v>3</v>
      </c>
      <c r="AJ105" s="90"/>
      <c r="AK105" s="81"/>
    </row>
    <row r="106" spans="1:37" s="79" customFormat="1" ht="30" hidden="1" customHeight="1" x14ac:dyDescent="0.35">
      <c r="A106" s="65">
        <v>434</v>
      </c>
      <c r="B106" s="66" t="str">
        <f t="shared" si="12"/>
        <v>B</v>
      </c>
      <c r="C106" s="67">
        <f t="shared" si="13"/>
        <v>1</v>
      </c>
      <c r="D106" s="20"/>
      <c r="E106" s="95" t="str">
        <f t="shared" si="14"/>
        <v>Phase B</v>
      </c>
      <c r="F106" s="262" t="str">
        <f t="shared" si="23"/>
        <v>Within the wider security function?</v>
      </c>
      <c r="G106" s="203" t="str">
        <f>IFERROR(VLOOKUP(VLOOKUP($A106,'Assess B'!$A:$AH,34,FALSE),detail_maturity_score,3),"")</f>
        <v/>
      </c>
      <c r="H106" s="203" t="str">
        <f>VLOOKUP($A106,'Assess B'!$A:$O,15,FALSE)</f>
        <v/>
      </c>
      <c r="I106" s="203">
        <f>(VLOOKUP(LEFT($B106,3),targets_lookup,5,FALSE))*VLOOKUP($A106,Weightings!$A:$Y,23,FALSE)</f>
        <v>0</v>
      </c>
      <c r="J106" s="203">
        <f>(VLOOKUP(LEFT($B106,3),targets_lookup,5,FALSE))*IF(VLOOKUP($A106,Weightings!$A:$Y,23,FALSE)=0,0,1)</f>
        <v>0</v>
      </c>
      <c r="K106" s="69" t="str">
        <f>IF(VLOOKUP(A106,'Assess B'!A:P,16,FALSE)=0,"",VLOOKUP(A106,'Assess B'!A:P,16,FALSE))</f>
        <v/>
      </c>
      <c r="L106" s="67"/>
      <c r="M106" s="67"/>
      <c r="N106" s="67"/>
      <c r="O106" s="67"/>
      <c r="P106" s="67"/>
      <c r="Q106" s="67"/>
      <c r="R106" s="67"/>
      <c r="S106" s="67"/>
      <c r="T106" s="67"/>
      <c r="U106" s="67"/>
      <c r="V106" s="80"/>
      <c r="W106" s="80" t="str">
        <f>IF(AND(C106&gt;4,VLOOKUP(A106,'Assess B'!A:AH,34,FALSE)&lt;&gt;8),LEFT(B106,3),"")</f>
        <v/>
      </c>
      <c r="X106" s="80">
        <f>VLOOKUP(A106,Weightings!A:W,23,FALSE)</f>
        <v>3</v>
      </c>
      <c r="Y106" s="80">
        <f>IF(VLOOKUP(A106,'Assess B'!A:AH,34,FALSE)=8,0,1)</f>
        <v>1</v>
      </c>
      <c r="Z106" s="80">
        <f t="shared" si="15"/>
        <v>12</v>
      </c>
      <c r="AA106" s="79" t="str">
        <f t="shared" si="16"/>
        <v>3</v>
      </c>
      <c r="AF106" s="90">
        <f t="shared" si="17"/>
        <v>0</v>
      </c>
      <c r="AG106" s="90">
        <f t="shared" si="18"/>
        <v>0</v>
      </c>
      <c r="AH106" s="90" t="str">
        <f t="shared" si="19"/>
        <v>D</v>
      </c>
      <c r="AI106" s="81">
        <f t="shared" si="20"/>
        <v>3</v>
      </c>
      <c r="AJ106" s="90"/>
      <c r="AK106" s="81"/>
    </row>
    <row r="107" spans="1:37" s="79" customFormat="1" ht="30" hidden="1" customHeight="1" x14ac:dyDescent="0.35">
      <c r="A107" s="65">
        <v>435</v>
      </c>
      <c r="B107" s="66" t="str">
        <f t="shared" si="12"/>
        <v>B</v>
      </c>
      <c r="C107" s="67">
        <f t="shared" si="13"/>
        <v>1</v>
      </c>
      <c r="D107" s="20"/>
      <c r="E107" s="95" t="str">
        <f t="shared" si="14"/>
        <v>Phase B</v>
      </c>
      <c r="F107" s="262" t="str">
        <f t="shared" si="23"/>
        <v>To the wider business?</v>
      </c>
      <c r="G107" s="203" t="str">
        <f>IFERROR(VLOOKUP(VLOOKUP($A107,'Assess B'!$A:$AH,34,FALSE),detail_maturity_score,3),"")</f>
        <v/>
      </c>
      <c r="H107" s="203" t="str">
        <f>VLOOKUP($A107,'Assess B'!$A:$O,15,FALSE)</f>
        <v/>
      </c>
      <c r="I107" s="203">
        <f>(VLOOKUP(LEFT($B107,3),targets_lookup,5,FALSE))*VLOOKUP($A107,Weightings!$A:$Y,23,FALSE)</f>
        <v>0</v>
      </c>
      <c r="J107" s="203">
        <f>(VLOOKUP(LEFT($B107,3),targets_lookup,5,FALSE))*IF(VLOOKUP($A107,Weightings!$A:$Y,23,FALSE)=0,0,1)</f>
        <v>0</v>
      </c>
      <c r="K107" s="69" t="str">
        <f>IF(VLOOKUP(A107,'Assess B'!A:P,16,FALSE)=0,"",VLOOKUP(A107,'Assess B'!A:P,16,FALSE))</f>
        <v/>
      </c>
      <c r="L107" s="67"/>
      <c r="M107" s="67"/>
      <c r="N107" s="67"/>
      <c r="O107" s="67"/>
      <c r="P107" s="67"/>
      <c r="Q107" s="67"/>
      <c r="R107" s="67"/>
      <c r="S107" s="67"/>
      <c r="T107" s="67"/>
      <c r="U107" s="67"/>
      <c r="V107" s="80"/>
      <c r="W107" s="80" t="str">
        <f>IF(AND(C107&gt;4,VLOOKUP(A107,'Assess B'!A:AH,34,FALSE)&lt;&gt;8),LEFT(B107,3),"")</f>
        <v/>
      </c>
      <c r="X107" s="80">
        <f>VLOOKUP(A107,Weightings!A:W,23,FALSE)</f>
        <v>3</v>
      </c>
      <c r="Y107" s="80">
        <f>IF(VLOOKUP(A107,'Assess B'!A:AH,34,FALSE)=8,0,1)</f>
        <v>1</v>
      </c>
      <c r="Z107" s="80">
        <f t="shared" si="15"/>
        <v>12</v>
      </c>
      <c r="AA107" s="79" t="str">
        <f t="shared" si="16"/>
        <v>3</v>
      </c>
      <c r="AF107" s="90">
        <f t="shared" si="17"/>
        <v>0</v>
      </c>
      <c r="AG107" s="90">
        <f t="shared" si="18"/>
        <v>0</v>
      </c>
      <c r="AH107" s="90" t="str">
        <f t="shared" si="19"/>
        <v>D</v>
      </c>
      <c r="AI107" s="81">
        <f t="shared" si="20"/>
        <v>3</v>
      </c>
      <c r="AJ107" s="90"/>
      <c r="AK107" s="81"/>
    </row>
    <row r="108" spans="1:37" s="79" customFormat="1" ht="30" hidden="1" customHeight="1" x14ac:dyDescent="0.35">
      <c r="A108" s="65">
        <v>436</v>
      </c>
      <c r="B108" s="66" t="str">
        <f t="shared" si="12"/>
        <v>B</v>
      </c>
      <c r="C108" s="67">
        <f t="shared" si="13"/>
        <v>1</v>
      </c>
      <c r="D108" s="20"/>
      <c r="E108" s="95" t="str">
        <f t="shared" si="14"/>
        <v>Phase B</v>
      </c>
      <c r="F108" s="262" t="str">
        <f t="shared" si="23"/>
        <v>To external resources?</v>
      </c>
      <c r="G108" s="203" t="str">
        <f>IFERROR(VLOOKUP(VLOOKUP($A108,'Assess B'!$A:$AH,34,FALSE),detail_maturity_score,3),"")</f>
        <v/>
      </c>
      <c r="H108" s="203" t="str">
        <f>VLOOKUP($A108,'Assess B'!$A:$O,15,FALSE)</f>
        <v/>
      </c>
      <c r="I108" s="203">
        <f>(VLOOKUP(LEFT($B108,3),targets_lookup,5,FALSE))*VLOOKUP($A108,Weightings!$A:$Y,23,FALSE)</f>
        <v>0</v>
      </c>
      <c r="J108" s="203">
        <f>(VLOOKUP(LEFT($B108,3),targets_lookup,5,FALSE))*IF(VLOOKUP($A108,Weightings!$A:$Y,23,FALSE)=0,0,1)</f>
        <v>0</v>
      </c>
      <c r="K108" s="69" t="str">
        <f>IF(VLOOKUP(A108,'Assess B'!A:P,16,FALSE)=0,"",VLOOKUP(A108,'Assess B'!A:P,16,FALSE))</f>
        <v/>
      </c>
      <c r="L108" s="67"/>
      <c r="M108" s="67"/>
      <c r="N108" s="67"/>
      <c r="O108" s="67"/>
      <c r="P108" s="67"/>
      <c r="Q108" s="67"/>
      <c r="R108" s="67"/>
      <c r="S108" s="67"/>
      <c r="T108" s="67"/>
      <c r="U108" s="67"/>
      <c r="V108" s="80"/>
      <c r="W108" s="80" t="str">
        <f>IF(AND(C108&gt;4,VLOOKUP(A108,'Assess B'!A:AH,34,FALSE)&lt;&gt;8),LEFT(B108,3),"")</f>
        <v/>
      </c>
      <c r="X108" s="80">
        <f>VLOOKUP(A108,Weightings!A:W,23,FALSE)</f>
        <v>3</v>
      </c>
      <c r="Y108" s="80">
        <f>IF(VLOOKUP(A108,'Assess B'!A:AH,34,FALSE)=8,0,1)</f>
        <v>1</v>
      </c>
      <c r="Z108" s="80">
        <f t="shared" si="15"/>
        <v>12</v>
      </c>
      <c r="AA108" s="79" t="str">
        <f t="shared" si="16"/>
        <v>3</v>
      </c>
      <c r="AF108" s="90">
        <f t="shared" si="17"/>
        <v>0</v>
      </c>
      <c r="AG108" s="90">
        <f t="shared" si="18"/>
        <v>0</v>
      </c>
      <c r="AH108" s="90" t="str">
        <f t="shared" si="19"/>
        <v>D</v>
      </c>
      <c r="AI108" s="81">
        <f t="shared" si="20"/>
        <v>3</v>
      </c>
      <c r="AJ108" s="90"/>
      <c r="AK108" s="81"/>
    </row>
    <row r="109" spans="1:37" s="79" customFormat="1" ht="30" hidden="1" customHeight="1" x14ac:dyDescent="0.35">
      <c r="A109" s="65">
        <v>437</v>
      </c>
      <c r="B109" s="66" t="str">
        <f t="shared" si="12"/>
        <v>B</v>
      </c>
      <c r="C109" s="67">
        <f t="shared" si="13"/>
        <v>1</v>
      </c>
      <c r="D109" s="20"/>
      <c r="E109" s="95" t="str">
        <f t="shared" si="14"/>
        <v>Phase B</v>
      </c>
      <c r="F109" s="261" t="str">
        <f t="shared" si="23"/>
        <v xml:space="preserve">Does CTI management represent the function at security working groups, steering groups, quarterly CISO meetings or executive level meetings? </v>
      </c>
      <c r="G109" s="203" t="str">
        <f>IFERROR(VLOOKUP(VLOOKUP($A109,'Assess B'!$A:$AH,34,FALSE),detail_maturity_score,3),"")</f>
        <v/>
      </c>
      <c r="H109" s="203" t="str">
        <f>VLOOKUP($A109,'Assess B'!$A:$O,15,FALSE)</f>
        <v/>
      </c>
      <c r="I109" s="203">
        <f>(VLOOKUP(LEFT($B109,3),targets_lookup,5,FALSE))*VLOOKUP($A109,Weightings!$A:$Y,23,FALSE)</f>
        <v>0</v>
      </c>
      <c r="J109" s="203">
        <f>(VLOOKUP(LEFT($B109,3),targets_lookup,5,FALSE))*IF(VLOOKUP($A109,Weightings!$A:$Y,23,FALSE)=0,0,1)</f>
        <v>0</v>
      </c>
      <c r="K109" s="69" t="str">
        <f>IF(VLOOKUP(A109,'Assess B'!A:P,16,FALSE)=0,"",VLOOKUP(A109,'Assess B'!A:P,16,FALSE))</f>
        <v/>
      </c>
      <c r="L109" s="67"/>
      <c r="M109" s="67"/>
      <c r="N109" s="67"/>
      <c r="O109" s="67"/>
      <c r="P109" s="67"/>
      <c r="Q109" s="67"/>
      <c r="R109" s="67"/>
      <c r="S109" s="67"/>
      <c r="T109" s="67"/>
      <c r="U109" s="67"/>
      <c r="V109" s="80"/>
      <c r="W109" s="80" t="str">
        <f>IF(AND(C109&gt;4,VLOOKUP(A109,'Assess B'!A:AH,34,FALSE)&lt;&gt;8),LEFT(B109,3),"")</f>
        <v/>
      </c>
      <c r="X109" s="80">
        <f>VLOOKUP(A109,Weightings!A:W,23,FALSE)</f>
        <v>3</v>
      </c>
      <c r="Y109" s="80">
        <f>IF(VLOOKUP(A109,'Assess B'!A:AH,34,FALSE)=8,0,1)</f>
        <v>1</v>
      </c>
      <c r="Z109" s="80">
        <f t="shared" si="15"/>
        <v>12</v>
      </c>
      <c r="AA109" s="79" t="str">
        <f t="shared" si="16"/>
        <v>3</v>
      </c>
      <c r="AF109" s="90">
        <f t="shared" si="17"/>
        <v>0</v>
      </c>
      <c r="AG109" s="90">
        <f t="shared" si="18"/>
        <v>0</v>
      </c>
      <c r="AH109" s="90" t="str">
        <f t="shared" si="19"/>
        <v>D</v>
      </c>
      <c r="AI109" s="81">
        <f t="shared" si="20"/>
        <v>3</v>
      </c>
      <c r="AJ109" s="90"/>
      <c r="AK109" s="81"/>
    </row>
    <row r="110" spans="1:37" s="79" customFormat="1" ht="30" customHeight="1" x14ac:dyDescent="0.35">
      <c r="A110" s="65">
        <v>438</v>
      </c>
      <c r="B110" s="66" t="str">
        <f t="shared" si="12"/>
        <v>B.5</v>
      </c>
      <c r="C110" s="67">
        <f t="shared" si="13"/>
        <v>2</v>
      </c>
      <c r="D110" s="20"/>
      <c r="E110" s="64" t="str">
        <f t="shared" si="14"/>
        <v>Step 5</v>
      </c>
      <c r="F110" s="115" t="str">
        <f t="shared" si="23"/>
        <v>Context</v>
      </c>
      <c r="G110" s="116" t="str">
        <f>"Maturity level:  "&amp;Q110</f>
        <v>Maturity level:  Level 0</v>
      </c>
      <c r="H110" s="352" t="str">
        <f>"Maturity level:  "&amp;Q110</f>
        <v>Maturity level:  Level 0</v>
      </c>
      <c r="I110" s="353" t="str">
        <f>"Maturity rating: "&amp;TEXT(T110,"0.00")</f>
        <v>Maturity rating: 0.00</v>
      </c>
      <c r="J110" s="353" t="str">
        <f>"Maturity rating: "&amp;TEXT(T110,"0.00")</f>
        <v>Maturity rating: 0.00</v>
      </c>
      <c r="K110" s="122" t="str">
        <f>IF(VLOOKUP(A110,'Assess B'!A:P,16,FALSE)=0,"",VLOOKUP(A110,'Assess B'!A:P,16,FALSE))</f>
        <v/>
      </c>
      <c r="L110" s="117"/>
      <c r="M110" s="117"/>
      <c r="N110" s="117" t="str">
        <f>TEXT(B110,"0.0")</f>
        <v>B.5</v>
      </c>
      <c r="O110" s="116">
        <f>SUMIF(AA:AA,U110&amp;N110,H:H)/(SUMIF(AA:AA,U110&amp;N110,Z:Z))</f>
        <v>0</v>
      </c>
      <c r="P110" s="116" t="str">
        <f>HLOOKUP(O110*100,level_ref,2,TRUE)</f>
        <v>Level 0</v>
      </c>
      <c r="Q110" s="116" t="str">
        <f>IF(ISERROR(P110),"",P110)</f>
        <v>Level 0</v>
      </c>
      <c r="R110" s="116">
        <f>HLOOKUP(O110*100,level_ref,3,TRUE)</f>
        <v>0</v>
      </c>
      <c r="S110" s="116">
        <f>IF(ISERROR(R110),"",R110)</f>
        <v>0</v>
      </c>
      <c r="T110" s="116">
        <f>O110*5</f>
        <v>0</v>
      </c>
      <c r="U110" s="116">
        <f>VLOOKUP(A110,'Assess B'!A:AI,35,FALSE)</f>
        <v>3</v>
      </c>
      <c r="V110" s="116"/>
      <c r="W110" s="80" t="str">
        <f>IF(AND(C110&gt;4,VLOOKUP(A110,'Assess B'!A:AH,34,FALSE)&lt;&gt;8),LEFT(B110,3),"")</f>
        <v/>
      </c>
      <c r="X110" s="80">
        <f>VLOOKUP(A110,Weightings!A:W,23,FALSE)</f>
        <v>0</v>
      </c>
      <c r="Y110" s="80">
        <f>IF(VLOOKUP(A110,'Assess B'!A:AH,34,FALSE)=8,0,1)</f>
        <v>1</v>
      </c>
      <c r="Z110" s="80">
        <f t="shared" si="15"/>
        <v>0</v>
      </c>
      <c r="AA110" s="79" t="str">
        <f t="shared" si="16"/>
        <v>3</v>
      </c>
      <c r="AF110" s="90">
        <f t="shared" si="17"/>
        <v>0</v>
      </c>
      <c r="AG110" s="90">
        <f t="shared" si="18"/>
        <v>0</v>
      </c>
      <c r="AH110" s="90" t="str">
        <f t="shared" si="19"/>
        <v>D</v>
      </c>
      <c r="AI110" s="81">
        <f t="shared" si="20"/>
        <v>3</v>
      </c>
      <c r="AJ110" s="90"/>
      <c r="AK110" s="81"/>
    </row>
    <row r="111" spans="1:37" s="79" customFormat="1" ht="30" customHeight="1" x14ac:dyDescent="0.35">
      <c r="A111" s="65">
        <v>439</v>
      </c>
      <c r="B111" s="66" t="str">
        <f t="shared" si="12"/>
        <v/>
      </c>
      <c r="C111" s="67">
        <f t="shared" si="13"/>
        <v>3</v>
      </c>
      <c r="D111" s="20"/>
      <c r="E111" s="95" t="str">
        <f t="shared" si="14"/>
        <v/>
      </c>
      <c r="F111" s="162" t="str">
        <f t="shared" si="23"/>
        <v xml:space="preserve">CTI can remain hidden and yet can offer wider value than just supporting the basic functions of the SOC or the security function. Has the CTI function reached out to each element of the business (E.g. Operations, Risk, Fraud, HR, Physical Security etc) and provided them with the potential of what the intelligence team/capability is able to do and produce? </v>
      </c>
      <c r="G111" s="203" t="str">
        <f>IFERROR(VLOOKUP(VLOOKUP($A111,'Assess B'!$A:$AH,34,FALSE),detail_maturity_score,3),"")</f>
        <v/>
      </c>
      <c r="H111" s="203" t="str">
        <f>VLOOKUP($A111,'Assess B'!$A:$O,15,FALSE)</f>
        <v/>
      </c>
      <c r="I111" s="203"/>
      <c r="J111" s="203"/>
      <c r="K111" s="69" t="str">
        <f>IF(VLOOKUP(A111,'Assess B'!A:P,16,FALSE)=0,"",VLOOKUP(A111,'Assess B'!A:P,16,FALSE))</f>
        <v/>
      </c>
      <c r="L111" s="67"/>
      <c r="M111" s="67"/>
      <c r="N111" s="67"/>
      <c r="O111" s="67"/>
      <c r="P111" s="67"/>
      <c r="Q111" s="67"/>
      <c r="R111" s="67"/>
      <c r="S111" s="67"/>
      <c r="T111" s="67"/>
      <c r="U111" s="67"/>
      <c r="V111" s="80"/>
      <c r="W111" s="80" t="str">
        <f>IF(AND(C111&gt;4,VLOOKUP(A111,'Assess B'!A:AH,34,FALSE)&lt;&gt;8),LEFT(B111,3),"")</f>
        <v/>
      </c>
      <c r="X111" s="80">
        <f>VLOOKUP(A111,Weightings!A:W,23,FALSE)</f>
        <v>0</v>
      </c>
      <c r="Y111" s="80">
        <f>IF(VLOOKUP(A111,'Assess B'!A:AH,34,FALSE)=8,0,1)</f>
        <v>1</v>
      </c>
      <c r="Z111" s="80">
        <f t="shared" si="15"/>
        <v>0</v>
      </c>
      <c r="AA111" s="79" t="str">
        <f t="shared" si="16"/>
        <v>3</v>
      </c>
      <c r="AF111" s="90">
        <f t="shared" si="17"/>
        <v>0</v>
      </c>
      <c r="AG111" s="90">
        <f t="shared" si="18"/>
        <v>0</v>
      </c>
      <c r="AH111" s="90" t="str">
        <f t="shared" si="19"/>
        <v>D</v>
      </c>
      <c r="AI111" s="81">
        <f t="shared" si="20"/>
        <v>3</v>
      </c>
      <c r="AJ111" s="90"/>
      <c r="AK111" s="81"/>
    </row>
    <row r="112" spans="1:37" s="79" customFormat="1" ht="30" hidden="1" customHeight="1" x14ac:dyDescent="0.35">
      <c r="A112" s="65">
        <v>440</v>
      </c>
      <c r="B112" s="66" t="str">
        <f t="shared" si="12"/>
        <v>B</v>
      </c>
      <c r="C112" s="67">
        <f t="shared" si="13"/>
        <v>1</v>
      </c>
      <c r="D112" s="20"/>
      <c r="E112" s="95" t="str">
        <f t="shared" si="14"/>
        <v>Phase B</v>
      </c>
      <c r="F112" s="261" t="str">
        <f t="shared" si="23"/>
        <v>Has the intelligence function integrated into the wider business:</v>
      </c>
      <c r="G112" s="203" t="str">
        <f>IFERROR(VLOOKUP(VLOOKUP($A112,'Assess B'!$A:$AH,34,FALSE),detail_maturity_score,3),"")</f>
        <v/>
      </c>
      <c r="H112" s="203" t="str">
        <f>VLOOKUP($A112,'Assess B'!$A:$O,15,FALSE)</f>
        <v/>
      </c>
      <c r="I112" s="203">
        <f>(VLOOKUP(LEFT($B112,3),targets_lookup,5,FALSE))*VLOOKUP($A112,Weightings!$A:$Y,23,FALSE)</f>
        <v>0</v>
      </c>
      <c r="J112" s="203">
        <f>(VLOOKUP(LEFT($B112,3),targets_lookup,5,FALSE))*IF(VLOOKUP($A112,Weightings!$A:$Y,23,FALSE)=0,0,1)</f>
        <v>0</v>
      </c>
      <c r="K112" s="69" t="str">
        <f>IF(VLOOKUP(A112,'Assess B'!A:P,16,FALSE)=0,"",VLOOKUP(A112,'Assess B'!A:P,16,FALSE))</f>
        <v/>
      </c>
      <c r="L112" s="67"/>
      <c r="M112" s="67"/>
      <c r="N112" s="67"/>
      <c r="O112" s="67"/>
      <c r="P112" s="67"/>
      <c r="Q112" s="67"/>
      <c r="R112" s="67"/>
      <c r="S112" s="67"/>
      <c r="T112" s="67"/>
      <c r="U112" s="67"/>
      <c r="V112" s="80"/>
      <c r="W112" s="80" t="str">
        <f>IF(AND(C112&gt;4,VLOOKUP(A112,'Assess B'!A:AH,34,FALSE)&lt;&gt;8),LEFT(B112,3),"")</f>
        <v/>
      </c>
      <c r="X112" s="80">
        <f>VLOOKUP(A112,Weightings!A:W,23,FALSE)</f>
        <v>0</v>
      </c>
      <c r="Y112" s="80">
        <f>IF(VLOOKUP(A112,'Assess B'!A:AH,34,FALSE)=8,0,1)</f>
        <v>1</v>
      </c>
      <c r="Z112" s="80">
        <f t="shared" si="15"/>
        <v>0</v>
      </c>
      <c r="AA112" s="79" t="str">
        <f t="shared" si="16"/>
        <v>3</v>
      </c>
      <c r="AF112" s="90">
        <f t="shared" si="17"/>
        <v>0</v>
      </c>
      <c r="AG112" s="90">
        <f t="shared" si="18"/>
        <v>0</v>
      </c>
      <c r="AH112" s="90" t="str">
        <f t="shared" si="19"/>
        <v>D</v>
      </c>
      <c r="AI112" s="81">
        <f t="shared" si="20"/>
        <v>3</v>
      </c>
      <c r="AJ112" s="90"/>
      <c r="AK112" s="81"/>
    </row>
    <row r="113" spans="1:37" s="79" customFormat="1" ht="30" customHeight="1" x14ac:dyDescent="0.35">
      <c r="A113" s="65">
        <v>441</v>
      </c>
      <c r="B113" s="66" t="str">
        <f t="shared" si="12"/>
        <v>B.5.01</v>
      </c>
      <c r="C113" s="67">
        <f t="shared" si="13"/>
        <v>5</v>
      </c>
      <c r="D113" s="20"/>
      <c r="E113" s="95" t="str">
        <f t="shared" si="14"/>
        <v>B.5.01</v>
      </c>
      <c r="F113" s="261" t="str">
        <f t="shared" si="23"/>
        <v>Does the CTI function have a full understanding of each business departments objectives and structure?</v>
      </c>
      <c r="G113" s="203" t="str">
        <f>IFERROR(VLOOKUP(VLOOKUP($A113,'Assess B'!$A:$AH,34,FALSE),detail_maturity_score,3),"")</f>
        <v/>
      </c>
      <c r="H113" s="203" t="str">
        <f>VLOOKUP($A113,'Assess B'!$A:$O,15,FALSE)</f>
        <v/>
      </c>
      <c r="I113" s="203">
        <f>(VLOOKUP(LEFT($B113,3),targets_lookup,5,FALSE))*VLOOKUP($A113,Weightings!$A:$Y,23,FALSE)</f>
        <v>4.5</v>
      </c>
      <c r="J113" s="203">
        <f>(VLOOKUP(LEFT($B113,3),targets_lookup,5,FALSE))*IF(VLOOKUP($A113,Weightings!$A:$Y,23,FALSE)=0,0,1)</f>
        <v>4.5</v>
      </c>
      <c r="K113" s="69" t="str">
        <f>IF(VLOOKUP(A113,'Assess B'!A:P,16,FALSE)=0,"",VLOOKUP(A113,'Assess B'!A:P,16,FALSE))</f>
        <v/>
      </c>
      <c r="L113" s="67"/>
      <c r="M113" s="67"/>
      <c r="N113" s="67"/>
      <c r="O113" s="67"/>
      <c r="P113" s="67"/>
      <c r="Q113" s="67"/>
      <c r="R113" s="67"/>
      <c r="S113" s="67"/>
      <c r="T113" s="67"/>
      <c r="U113" s="67"/>
      <c r="V113" s="80"/>
      <c r="W113" s="80" t="str">
        <f>IF(AND(C113&gt;4,VLOOKUP(A113,'Assess B'!A:AH,34,FALSE)&lt;&gt;8),LEFT(B113,3),"")</f>
        <v>B.5</v>
      </c>
      <c r="X113" s="80">
        <f>VLOOKUP(A113,Weightings!A:W,23,FALSE)</f>
        <v>1</v>
      </c>
      <c r="Y113" s="80">
        <f>IF(VLOOKUP(A113,'Assess B'!A:AH,34,FALSE)=8,0,1)</f>
        <v>1</v>
      </c>
      <c r="Z113" s="80">
        <f>Y113*X113*5</f>
        <v>5</v>
      </c>
      <c r="AA113" s="79" t="str">
        <f t="shared" si="16"/>
        <v>3B.5</v>
      </c>
      <c r="AF113" s="90">
        <f t="shared" si="17"/>
        <v>0</v>
      </c>
      <c r="AG113" s="90">
        <f t="shared" si="18"/>
        <v>0</v>
      </c>
      <c r="AH113" s="90" t="str">
        <f t="shared" si="19"/>
        <v>D</v>
      </c>
      <c r="AI113" s="81">
        <f t="shared" si="20"/>
        <v>3</v>
      </c>
      <c r="AJ113" s="90"/>
      <c r="AK113" s="81"/>
    </row>
    <row r="114" spans="1:37" s="79" customFormat="1" ht="30" customHeight="1" x14ac:dyDescent="0.35">
      <c r="A114" s="65">
        <v>442</v>
      </c>
      <c r="B114" s="66" t="str">
        <f t="shared" si="12"/>
        <v>B.5.02</v>
      </c>
      <c r="C114" s="67">
        <f t="shared" si="13"/>
        <v>5</v>
      </c>
      <c r="D114" s="20"/>
      <c r="E114" s="95" t="str">
        <f t="shared" si="14"/>
        <v>B.5.02</v>
      </c>
      <c r="F114" s="261" t="str">
        <f t="shared" si="23"/>
        <v xml:space="preserve">Does the CTI function know, understand and apply the knowledge of the overarching objectives and mission of the organisation? </v>
      </c>
      <c r="G114" s="203" t="str">
        <f>IFERROR(VLOOKUP(VLOOKUP($A114,'Assess B'!$A:$AH,34,FALSE),detail_maturity_score,3),"")</f>
        <v/>
      </c>
      <c r="H114" s="203" t="str">
        <f>VLOOKUP($A114,'Assess B'!$A:$O,15,FALSE)</f>
        <v/>
      </c>
      <c r="I114" s="203">
        <f>(VLOOKUP(LEFT($B114,3),targets_lookup,5,FALSE))*VLOOKUP($A114,Weightings!$A:$Y,23,FALSE)</f>
        <v>4.5</v>
      </c>
      <c r="J114" s="203">
        <f>(VLOOKUP(LEFT($B114,3),targets_lookup,5,FALSE))*IF(VLOOKUP($A114,Weightings!$A:$Y,23,FALSE)=0,0,1)</f>
        <v>4.5</v>
      </c>
      <c r="K114" s="69" t="str">
        <f>IF(VLOOKUP(A114,'Assess B'!A:P,16,FALSE)=0,"",VLOOKUP(A114,'Assess B'!A:P,16,FALSE))</f>
        <v/>
      </c>
      <c r="L114" s="67"/>
      <c r="M114" s="67"/>
      <c r="N114" s="67"/>
      <c r="O114" s="67"/>
      <c r="P114" s="67"/>
      <c r="Q114" s="67"/>
      <c r="R114" s="67"/>
      <c r="S114" s="67"/>
      <c r="T114" s="67"/>
      <c r="U114" s="67"/>
      <c r="V114" s="80"/>
      <c r="W114" s="80" t="str">
        <f>IF(AND(C114&gt;4,VLOOKUP(A114,'Assess B'!A:AH,34,FALSE)&lt;&gt;8),LEFT(B114,3),"")</f>
        <v>B.5</v>
      </c>
      <c r="X114" s="80">
        <f>VLOOKUP(A114,Weightings!A:W,23,FALSE)</f>
        <v>1</v>
      </c>
      <c r="Y114" s="80">
        <f>IF(VLOOKUP(A114,'Assess B'!A:AH,34,FALSE)=8,0,1)</f>
        <v>1</v>
      </c>
      <c r="Z114" s="80">
        <f>Y114*X114*5</f>
        <v>5</v>
      </c>
      <c r="AA114" s="79" t="str">
        <f t="shared" si="16"/>
        <v>3B.5</v>
      </c>
      <c r="AF114" s="90">
        <f t="shared" si="17"/>
        <v>0</v>
      </c>
      <c r="AG114" s="90">
        <f t="shared" si="18"/>
        <v>0</v>
      </c>
      <c r="AH114" s="90" t="str">
        <f t="shared" si="19"/>
        <v>D</v>
      </c>
      <c r="AI114" s="81">
        <f t="shared" si="20"/>
        <v>3</v>
      </c>
      <c r="AJ114" s="90"/>
      <c r="AK114" s="81"/>
    </row>
    <row r="115" spans="1:37" s="79" customFormat="1" ht="30" hidden="1" customHeight="1" x14ac:dyDescent="0.35">
      <c r="A115" s="65">
        <v>443</v>
      </c>
      <c r="B115" s="66" t="str">
        <f t="shared" si="12"/>
        <v>B</v>
      </c>
      <c r="C115" s="67">
        <f t="shared" si="13"/>
        <v>1</v>
      </c>
      <c r="D115" s="20"/>
      <c r="E115" s="95" t="str">
        <f t="shared" si="14"/>
        <v>Phase B</v>
      </c>
      <c r="F115" s="262" t="str">
        <f t="shared" si="23"/>
        <v>By fully understanding what each unit/Dept does as a core function(s)?</v>
      </c>
      <c r="G115" s="203" t="str">
        <f>IFERROR(VLOOKUP(VLOOKUP($A115,'Assess B'!$A:$AH,34,FALSE),detail_maturity_score,3),"")</f>
        <v/>
      </c>
      <c r="H115" s="203" t="str">
        <f>VLOOKUP($A115,'Assess B'!$A:$O,15,FALSE)</f>
        <v/>
      </c>
      <c r="I115" s="203">
        <f>(VLOOKUP(LEFT($B115,3),targets_lookup,5,FALSE))*VLOOKUP($A115,Weightings!$A:$Y,23,FALSE)</f>
        <v>0</v>
      </c>
      <c r="J115" s="203">
        <f>(VLOOKUP(LEFT($B115,3),targets_lookup,5,FALSE))*IF(VLOOKUP($A115,Weightings!$A:$Y,23,FALSE)=0,0,1)</f>
        <v>0</v>
      </c>
      <c r="K115" s="69" t="str">
        <f>IF(VLOOKUP(A115,'Assess B'!A:P,16,FALSE)=0,"",VLOOKUP(A115,'Assess B'!A:P,16,FALSE))</f>
        <v/>
      </c>
      <c r="L115" s="67"/>
      <c r="M115" s="67"/>
      <c r="N115" s="67"/>
      <c r="O115" s="67"/>
      <c r="P115" s="67"/>
      <c r="Q115" s="67"/>
      <c r="R115" s="67"/>
      <c r="S115" s="67"/>
      <c r="T115" s="67"/>
      <c r="U115" s="67"/>
      <c r="V115" s="80"/>
      <c r="W115" s="80" t="str">
        <f>IF(AND(C115&gt;4,VLOOKUP(A115,'Assess B'!A:AH,34,FALSE)&lt;&gt;8),LEFT(B115,3),"")</f>
        <v/>
      </c>
      <c r="X115" s="80">
        <f>VLOOKUP(A115,Weightings!A:W,23,FALSE)</f>
        <v>3</v>
      </c>
      <c r="Y115" s="80">
        <f>IF(VLOOKUP(A115,'Assess B'!A:AH,34,FALSE)=8,0,1)</f>
        <v>1</v>
      </c>
      <c r="Z115" s="80">
        <f t="shared" si="15"/>
        <v>12</v>
      </c>
      <c r="AA115" s="79" t="str">
        <f t="shared" si="16"/>
        <v>3</v>
      </c>
      <c r="AF115" s="90">
        <f t="shared" si="17"/>
        <v>0</v>
      </c>
      <c r="AG115" s="90">
        <f t="shared" si="18"/>
        <v>0</v>
      </c>
      <c r="AH115" s="90" t="str">
        <f t="shared" si="19"/>
        <v>D</v>
      </c>
      <c r="AI115" s="81">
        <f t="shared" si="20"/>
        <v>3</v>
      </c>
      <c r="AJ115" s="90"/>
      <c r="AK115" s="81"/>
    </row>
    <row r="116" spans="1:37" s="79" customFormat="1" ht="30" hidden="1" customHeight="1" x14ac:dyDescent="0.35">
      <c r="A116" s="65">
        <v>444</v>
      </c>
      <c r="B116" s="66" t="str">
        <f t="shared" si="12"/>
        <v>B</v>
      </c>
      <c r="C116" s="67">
        <f t="shared" si="13"/>
        <v>1</v>
      </c>
      <c r="D116" s="20"/>
      <c r="E116" s="95" t="str">
        <f t="shared" si="14"/>
        <v>Phase B</v>
      </c>
      <c r="F116" s="262" t="str">
        <f t="shared" si="23"/>
        <v>By briefing senior executives of the functions capability?</v>
      </c>
      <c r="G116" s="203" t="str">
        <f>IFERROR(VLOOKUP(VLOOKUP($A116,'Assess B'!$A:$AH,34,FALSE),detail_maturity_score,3),"")</f>
        <v/>
      </c>
      <c r="H116" s="203" t="str">
        <f>VLOOKUP($A116,'Assess B'!$A:$O,15,FALSE)</f>
        <v/>
      </c>
      <c r="I116" s="203">
        <f>(VLOOKUP(LEFT($B116,3),targets_lookup,5,FALSE))*VLOOKUP($A116,Weightings!$A:$Y,23,FALSE)</f>
        <v>0</v>
      </c>
      <c r="J116" s="203">
        <f>(VLOOKUP(LEFT($B116,3),targets_lookup,5,FALSE))*IF(VLOOKUP($A116,Weightings!$A:$Y,23,FALSE)=0,0,1)</f>
        <v>0</v>
      </c>
      <c r="K116" s="69" t="str">
        <f>IF(VLOOKUP(A116,'Assess B'!A:P,16,FALSE)=0,"",VLOOKUP(A116,'Assess B'!A:P,16,FALSE))</f>
        <v/>
      </c>
      <c r="L116" s="67"/>
      <c r="M116" s="67"/>
      <c r="N116" s="67"/>
      <c r="O116" s="67"/>
      <c r="P116" s="67"/>
      <c r="Q116" s="67"/>
      <c r="R116" s="67"/>
      <c r="S116" s="67"/>
      <c r="T116" s="67"/>
      <c r="U116" s="67"/>
      <c r="V116" s="80"/>
      <c r="W116" s="80" t="str">
        <f>IF(AND(C116&gt;4,VLOOKUP(A116,'Assess B'!A:AH,34,FALSE)&lt;&gt;8),LEFT(B116,3),"")</f>
        <v/>
      </c>
      <c r="X116" s="80">
        <f>VLOOKUP(A116,Weightings!A:W,23,FALSE)</f>
        <v>3</v>
      </c>
      <c r="Y116" s="80">
        <f>IF(VLOOKUP(A116,'Assess B'!A:AH,34,FALSE)=8,0,1)</f>
        <v>1</v>
      </c>
      <c r="Z116" s="80">
        <f t="shared" si="15"/>
        <v>12</v>
      </c>
      <c r="AA116" s="79" t="str">
        <f t="shared" si="16"/>
        <v>3</v>
      </c>
      <c r="AF116" s="90">
        <f t="shared" si="17"/>
        <v>0</v>
      </c>
      <c r="AG116" s="90">
        <f t="shared" si="18"/>
        <v>0</v>
      </c>
      <c r="AH116" s="90" t="str">
        <f t="shared" si="19"/>
        <v>D</v>
      </c>
      <c r="AI116" s="81">
        <f t="shared" si="20"/>
        <v>3</v>
      </c>
      <c r="AJ116" s="90"/>
      <c r="AK116" s="81"/>
    </row>
    <row r="117" spans="1:37" s="79" customFormat="1" ht="30" hidden="1" customHeight="1" x14ac:dyDescent="0.35">
      <c r="A117" s="65">
        <v>445</v>
      </c>
      <c r="B117" s="66" t="str">
        <f t="shared" si="12"/>
        <v>B</v>
      </c>
      <c r="C117" s="67">
        <f t="shared" si="13"/>
        <v>1</v>
      </c>
      <c r="D117" s="20"/>
      <c r="E117" s="95" t="str">
        <f t="shared" si="14"/>
        <v>Phase B</v>
      </c>
      <c r="F117" s="262" t="str">
        <f t="shared" si="23"/>
        <v>By setting up clear communication paths to each unit/dept?</v>
      </c>
      <c r="G117" s="203" t="str">
        <f>IFERROR(VLOOKUP(VLOOKUP($A117,'Assess B'!$A:$AH,34,FALSE),detail_maturity_score,3),"")</f>
        <v/>
      </c>
      <c r="H117" s="203" t="str">
        <f>VLOOKUP($A117,'Assess B'!$A:$O,15,FALSE)</f>
        <v/>
      </c>
      <c r="I117" s="203">
        <f>(VLOOKUP(LEFT($B117,3),targets_lookup,5,FALSE))*VLOOKUP($A117,Weightings!$A:$Y,23,FALSE)</f>
        <v>0</v>
      </c>
      <c r="J117" s="203">
        <f>(VLOOKUP(LEFT($B117,3),targets_lookup,5,FALSE))*IF(VLOOKUP($A117,Weightings!$A:$Y,23,FALSE)=0,0,1)</f>
        <v>0</v>
      </c>
      <c r="K117" s="69" t="str">
        <f>IF(VLOOKUP(A117,'Assess B'!A:P,16,FALSE)=0,"",VLOOKUP(A117,'Assess B'!A:P,16,FALSE))</f>
        <v/>
      </c>
      <c r="L117" s="67"/>
      <c r="M117" s="67"/>
      <c r="N117" s="67"/>
      <c r="O117" s="67"/>
      <c r="P117" s="67"/>
      <c r="Q117" s="67"/>
      <c r="R117" s="67"/>
      <c r="S117" s="67"/>
      <c r="T117" s="67"/>
      <c r="U117" s="67"/>
      <c r="V117" s="80"/>
      <c r="W117" s="80" t="str">
        <f>IF(AND(C117&gt;4,VLOOKUP(A117,'Assess B'!A:AH,34,FALSE)&lt;&gt;8),LEFT(B117,3),"")</f>
        <v/>
      </c>
      <c r="X117" s="80">
        <f>VLOOKUP(A117,Weightings!A:W,23,FALSE)</f>
        <v>3</v>
      </c>
      <c r="Y117" s="80">
        <f>IF(VLOOKUP(A117,'Assess B'!A:AH,34,FALSE)=8,0,1)</f>
        <v>1</v>
      </c>
      <c r="Z117" s="80">
        <f t="shared" si="15"/>
        <v>12</v>
      </c>
      <c r="AA117" s="79" t="str">
        <f t="shared" si="16"/>
        <v>3</v>
      </c>
      <c r="AF117" s="90">
        <f t="shared" si="17"/>
        <v>0</v>
      </c>
      <c r="AG117" s="90">
        <f t="shared" si="18"/>
        <v>0</v>
      </c>
      <c r="AH117" s="90" t="str">
        <f t="shared" si="19"/>
        <v>D</v>
      </c>
      <c r="AI117" s="81">
        <f t="shared" si="20"/>
        <v>3</v>
      </c>
      <c r="AJ117" s="90"/>
      <c r="AK117" s="81"/>
    </row>
    <row r="118" spans="1:37" s="79" customFormat="1" ht="30" customHeight="1" x14ac:dyDescent="0.35">
      <c r="A118" s="65">
        <v>446</v>
      </c>
      <c r="B118" s="66" t="str">
        <f t="shared" si="12"/>
        <v>B.6</v>
      </c>
      <c r="C118" s="67">
        <f t="shared" si="13"/>
        <v>2</v>
      </c>
      <c r="D118" s="20"/>
      <c r="E118" s="64" t="str">
        <f t="shared" si="14"/>
        <v>Step 6</v>
      </c>
      <c r="F118" s="115" t="str">
        <f t="shared" ref="F118:F150" si="24">VLOOKUP(A118,contentrefmockup,7,FALSE)</f>
        <v>Purpose</v>
      </c>
      <c r="G118" s="116" t="str">
        <f>"Maturity level:  "&amp;Q118</f>
        <v>Maturity level:  Level 0</v>
      </c>
      <c r="H118" s="352" t="str">
        <f>"Maturity level:  "&amp;Q118</f>
        <v>Maturity level:  Level 0</v>
      </c>
      <c r="I118" s="353" t="str">
        <f>"Maturity rating: "&amp;TEXT(T118,"0.00")</f>
        <v>Maturity rating: 0.00</v>
      </c>
      <c r="J118" s="353" t="str">
        <f>"Maturity rating: "&amp;TEXT(T118,"0.00")</f>
        <v>Maturity rating: 0.00</v>
      </c>
      <c r="K118" s="122" t="str">
        <f>IF(VLOOKUP(A118,'Assess B'!A:P,16,FALSE)=0,"",VLOOKUP(A118,'Assess B'!A:P,16,FALSE))</f>
        <v/>
      </c>
      <c r="L118" s="117"/>
      <c r="M118" s="117"/>
      <c r="N118" s="117" t="str">
        <f>TEXT(B118,"0.0")</f>
        <v>B.6</v>
      </c>
      <c r="O118" s="116">
        <f>SUMIF(AA:AA,U118&amp;N118,H:H)/(SUMIF(AA:AA,U118&amp;N118,Z:Z))</f>
        <v>0</v>
      </c>
      <c r="P118" s="116" t="str">
        <f>HLOOKUP(O118*100,level_ref,2,TRUE)</f>
        <v>Level 0</v>
      </c>
      <c r="Q118" s="116" t="str">
        <f>IF(ISERROR(P118),"",P118)</f>
        <v>Level 0</v>
      </c>
      <c r="R118" s="116">
        <f>HLOOKUP(O118*100,level_ref,3,TRUE)</f>
        <v>0</v>
      </c>
      <c r="S118" s="116">
        <f>IF(ISERROR(R118),"",R118)</f>
        <v>0</v>
      </c>
      <c r="T118" s="116">
        <f>O118*5</f>
        <v>0</v>
      </c>
      <c r="U118" s="116">
        <f>VLOOKUP(A118,'Assess B'!A:AI,35,FALSE)</f>
        <v>3</v>
      </c>
      <c r="V118" s="116"/>
      <c r="W118" s="80" t="str">
        <f>IF(AND(C118&gt;4,VLOOKUP(A118,'Assess B'!A:AH,34,FALSE)&lt;&gt;8),LEFT(B118,3),"")</f>
        <v/>
      </c>
      <c r="X118" s="80">
        <f>VLOOKUP(A118,Weightings!A:W,23,FALSE)</f>
        <v>0</v>
      </c>
      <c r="Y118" s="80">
        <f>IF(VLOOKUP(A118,'Assess B'!A:AH,34,FALSE)=8,0,1)</f>
        <v>1</v>
      </c>
      <c r="Z118" s="80">
        <f t="shared" si="15"/>
        <v>0</v>
      </c>
      <c r="AA118" s="79" t="str">
        <f t="shared" si="16"/>
        <v>3</v>
      </c>
      <c r="AF118" s="90">
        <f t="shared" si="17"/>
        <v>0</v>
      </c>
      <c r="AG118" s="90">
        <f t="shared" si="18"/>
        <v>0</v>
      </c>
      <c r="AH118" s="90" t="str">
        <f t="shared" si="19"/>
        <v>D</v>
      </c>
      <c r="AI118" s="81">
        <f t="shared" si="20"/>
        <v>3</v>
      </c>
      <c r="AJ118" s="90"/>
      <c r="AK118" s="81"/>
    </row>
    <row r="119" spans="1:37" s="79" customFormat="1" ht="30" customHeight="1" x14ac:dyDescent="0.35">
      <c r="A119" s="65">
        <v>447</v>
      </c>
      <c r="B119" s="66" t="str">
        <f t="shared" si="12"/>
        <v/>
      </c>
      <c r="C119" s="67">
        <f t="shared" si="13"/>
        <v>3</v>
      </c>
      <c r="D119" s="20"/>
      <c r="E119" s="95" t="str">
        <f t="shared" si="14"/>
        <v/>
      </c>
      <c r="F119" s="162" t="str">
        <f t="shared" si="24"/>
        <v>Identifying the purpose of function should include assessing whether it can help your organisation to meet requirements (e.g. identify weaknesses in your security controls; reduce the frequency and impact of security incidents; comply with legal and regulatory requirements); and realise potential benefits (e.g. IT cost reductions; technical and business improvements; greater awareness of security risks and controls)</v>
      </c>
      <c r="G119" s="203" t="str">
        <f>IFERROR(VLOOKUP(VLOOKUP($A119,'Assess B'!$A:$AH,34,FALSE),detail_maturity_score,3),"")</f>
        <v/>
      </c>
      <c r="H119" s="203" t="str">
        <f>VLOOKUP($A119,'Assess B'!$A:$O,15,FALSE)</f>
        <v/>
      </c>
      <c r="I119" s="203"/>
      <c r="J119" s="203"/>
      <c r="K119" s="69" t="str">
        <f>IF(VLOOKUP(A119,'Assess B'!A:P,16,FALSE)=0,"",VLOOKUP(A119,'Assess B'!A:P,16,FALSE))</f>
        <v/>
      </c>
      <c r="L119" s="67"/>
      <c r="M119" s="67"/>
      <c r="N119" s="67"/>
      <c r="O119" s="67"/>
      <c r="P119" s="67"/>
      <c r="Q119" s="67"/>
      <c r="R119" s="67"/>
      <c r="S119" s="67"/>
      <c r="T119" s="67"/>
      <c r="U119" s="67"/>
      <c r="V119" s="80"/>
      <c r="W119" s="80" t="str">
        <f>IF(AND(C119&gt;4,VLOOKUP(A119,'Assess B'!A:AH,34,FALSE)&lt;&gt;8),LEFT(B119,3),"")</f>
        <v/>
      </c>
      <c r="X119" s="80">
        <f>VLOOKUP(A119,Weightings!A:W,23,FALSE)</f>
        <v>0</v>
      </c>
      <c r="Y119" s="80">
        <f>IF(VLOOKUP(A119,'Assess B'!A:AH,34,FALSE)=8,0,1)</f>
        <v>1</v>
      </c>
      <c r="Z119" s="80">
        <f t="shared" si="15"/>
        <v>0</v>
      </c>
      <c r="AA119" s="79" t="str">
        <f t="shared" si="16"/>
        <v>3</v>
      </c>
      <c r="AF119" s="90">
        <f t="shared" si="17"/>
        <v>0</v>
      </c>
      <c r="AG119" s="90">
        <f t="shared" si="18"/>
        <v>0</v>
      </c>
      <c r="AH119" s="90" t="str">
        <f t="shared" si="19"/>
        <v>D</v>
      </c>
      <c r="AI119" s="81">
        <f t="shared" si="20"/>
        <v>3</v>
      </c>
      <c r="AJ119" s="90"/>
      <c r="AK119" s="81"/>
    </row>
    <row r="120" spans="1:37" s="79" customFormat="1" ht="30" customHeight="1" x14ac:dyDescent="0.35">
      <c r="A120" s="65">
        <v>448</v>
      </c>
      <c r="B120" s="66" t="str">
        <f t="shared" si="12"/>
        <v>B.6.01</v>
      </c>
      <c r="C120" s="67">
        <f t="shared" si="13"/>
        <v>5</v>
      </c>
      <c r="D120" s="20"/>
      <c r="E120" s="95" t="str">
        <f t="shared" si="14"/>
        <v>B.6.01</v>
      </c>
      <c r="F120" s="261" t="str">
        <f t="shared" si="24"/>
        <v>Have you defined the role of the function providing it with a clear mission, strategy, and objectives?</v>
      </c>
      <c r="G120" s="203" t="str">
        <f>IFERROR(VLOOKUP(VLOOKUP($A120,'Assess B'!$A:$AH,34,FALSE),detail_maturity_score,3),"")</f>
        <v/>
      </c>
      <c r="H120" s="203" t="str">
        <f>VLOOKUP($A120,'Assess B'!$A:$O,15,FALSE)</f>
        <v/>
      </c>
      <c r="I120" s="203">
        <f>(VLOOKUP(LEFT($B120,3),targets_lookup,5,FALSE))*VLOOKUP($A120,Weightings!$A:$Y,23,FALSE)</f>
        <v>4.5</v>
      </c>
      <c r="J120" s="203">
        <f>(VLOOKUP(LEFT($B120,3),targets_lookup,5,FALSE))*IF(VLOOKUP($A120,Weightings!$A:$Y,23,FALSE)=0,0,1)</f>
        <v>4.5</v>
      </c>
      <c r="K120" s="69" t="str">
        <f>IF(VLOOKUP(A120,'Assess B'!A:P,16,FALSE)=0,"",VLOOKUP(A120,'Assess B'!A:P,16,FALSE))</f>
        <v/>
      </c>
      <c r="L120" s="67"/>
      <c r="M120" s="67"/>
      <c r="N120" s="67"/>
      <c r="O120" s="67"/>
      <c r="P120" s="67"/>
      <c r="Q120" s="67"/>
      <c r="R120" s="67"/>
      <c r="S120" s="67"/>
      <c r="T120" s="67"/>
      <c r="U120" s="67"/>
      <c r="V120" s="80"/>
      <c r="W120" s="80" t="str">
        <f>IF(AND(C120&gt;4,VLOOKUP(A120,'Assess B'!A:AH,34,FALSE)&lt;&gt;8),LEFT(B120,3),"")</f>
        <v>B.6</v>
      </c>
      <c r="X120" s="80">
        <f>VLOOKUP(A120,Weightings!A:W,23,FALSE)</f>
        <v>1</v>
      </c>
      <c r="Y120" s="80">
        <f>IF(VLOOKUP(A120,'Assess B'!A:AH,34,FALSE)=8,0,1)</f>
        <v>1</v>
      </c>
      <c r="Z120" s="80">
        <f>Y120*X120*5</f>
        <v>5</v>
      </c>
      <c r="AA120" s="79" t="str">
        <f t="shared" si="16"/>
        <v>3B.6</v>
      </c>
      <c r="AF120" s="90">
        <f t="shared" si="17"/>
        <v>0</v>
      </c>
      <c r="AG120" s="90">
        <f t="shared" si="18"/>
        <v>0</v>
      </c>
      <c r="AH120" s="90" t="str">
        <f t="shared" si="19"/>
        <v>D</v>
      </c>
      <c r="AI120" s="81">
        <f t="shared" si="20"/>
        <v>3</v>
      </c>
      <c r="AJ120" s="90"/>
      <c r="AK120" s="81"/>
    </row>
    <row r="121" spans="1:37" s="79" customFormat="1" ht="30" hidden="1" customHeight="1" x14ac:dyDescent="0.35">
      <c r="A121" s="65">
        <v>449</v>
      </c>
      <c r="B121" s="66" t="str">
        <f t="shared" si="12"/>
        <v>B.6</v>
      </c>
      <c r="C121" s="67">
        <f t="shared" si="13"/>
        <v>2</v>
      </c>
      <c r="D121" s="20"/>
      <c r="E121" s="95" t="str">
        <f t="shared" si="14"/>
        <v>Step 6</v>
      </c>
      <c r="F121" s="261" t="str">
        <f t="shared" si="24"/>
        <v xml:space="preserve">When you defined the purpose of your function, do you assess whether it can help your organisation to: </v>
      </c>
      <c r="G121" s="203" t="str">
        <f>IFERROR(VLOOKUP(VLOOKUP($A121,'Assess B'!$A:$AH,34,FALSE),detail_maturity_score,3),"")</f>
        <v/>
      </c>
      <c r="H121" s="203" t="str">
        <f>VLOOKUP($A121,'Assess B'!$A:$O,15,FALSE)</f>
        <v/>
      </c>
      <c r="I121" s="203">
        <f>(VLOOKUP(LEFT($B121,3),targets_lookup,5,FALSE))*VLOOKUP($A121,Weightings!$A:$Y,23,FALSE)</f>
        <v>0</v>
      </c>
      <c r="J121" s="203">
        <f>(VLOOKUP(LEFT($B121,3),targets_lookup,5,FALSE))*IF(VLOOKUP($A121,Weightings!$A:$Y,23,FALSE)=0,0,1)</f>
        <v>0</v>
      </c>
      <c r="K121" s="69" t="str">
        <f>IF(VLOOKUP(A121,'Assess B'!A:P,16,FALSE)=0,"",VLOOKUP(A121,'Assess B'!A:P,16,FALSE))</f>
        <v/>
      </c>
      <c r="L121" s="67"/>
      <c r="M121" s="67"/>
      <c r="N121" s="67"/>
      <c r="O121" s="67"/>
      <c r="P121" s="67"/>
      <c r="Q121" s="67"/>
      <c r="R121" s="67"/>
      <c r="S121" s="67"/>
      <c r="T121" s="67"/>
      <c r="U121" s="67"/>
      <c r="V121" s="80"/>
      <c r="W121" s="80" t="str">
        <f>IF(AND(C121&gt;4,VLOOKUP(A121,'Assess B'!A:AH,34,FALSE)&lt;&gt;8),LEFT(B121,3),"")</f>
        <v/>
      </c>
      <c r="X121" s="80">
        <f>VLOOKUP(A121,Weightings!A:W,23,FALSE)</f>
        <v>0</v>
      </c>
      <c r="Y121" s="80">
        <f>IF(VLOOKUP(A121,'Assess B'!A:AH,34,FALSE)=8,0,1)</f>
        <v>1</v>
      </c>
      <c r="Z121" s="80">
        <f t="shared" si="15"/>
        <v>0</v>
      </c>
      <c r="AA121" s="79" t="str">
        <f t="shared" si="16"/>
        <v>3</v>
      </c>
      <c r="AF121" s="90">
        <f t="shared" si="17"/>
        <v>0</v>
      </c>
      <c r="AG121" s="90">
        <f t="shared" si="18"/>
        <v>0</v>
      </c>
      <c r="AH121" s="90" t="str">
        <f t="shared" si="19"/>
        <v>D</v>
      </c>
      <c r="AI121" s="81">
        <f t="shared" si="20"/>
        <v>3</v>
      </c>
      <c r="AJ121" s="90"/>
      <c r="AK121" s="81"/>
    </row>
    <row r="122" spans="1:37" s="79" customFormat="1" ht="30" customHeight="1" x14ac:dyDescent="0.35">
      <c r="A122" s="65">
        <v>450</v>
      </c>
      <c r="B122" s="66" t="str">
        <f t="shared" si="12"/>
        <v>B.6.02</v>
      </c>
      <c r="C122" s="67">
        <f t="shared" si="13"/>
        <v>5</v>
      </c>
      <c r="D122" s="20"/>
      <c r="E122" s="95" t="str">
        <f t="shared" si="14"/>
        <v>B.6.02</v>
      </c>
      <c r="F122" s="261" t="str">
        <f t="shared" si="24"/>
        <v xml:space="preserve">Are KPIs applied to each of the CTI functions objectives? </v>
      </c>
      <c r="G122" s="203" t="str">
        <f>IFERROR(VLOOKUP(VLOOKUP($A122,'Assess B'!$A:$AH,34,FALSE),detail_maturity_score,3),"")</f>
        <v/>
      </c>
      <c r="H122" s="203" t="str">
        <f>VLOOKUP($A122,'Assess B'!$A:$O,15,FALSE)</f>
        <v/>
      </c>
      <c r="I122" s="203">
        <f>(VLOOKUP(LEFT($B122,3),targets_lookup,5,FALSE))*VLOOKUP($A122,Weightings!$A:$Y,23,FALSE)</f>
        <v>4.5</v>
      </c>
      <c r="J122" s="203">
        <f>(VLOOKUP(LEFT($B122,3),targets_lookup,5,FALSE))*IF(VLOOKUP($A122,Weightings!$A:$Y,23,FALSE)=0,0,1)</f>
        <v>4.5</v>
      </c>
      <c r="K122" s="69" t="str">
        <f>IF(VLOOKUP(A122,'Assess B'!A:P,16,FALSE)=0,"",VLOOKUP(A122,'Assess B'!A:P,16,FALSE))</f>
        <v/>
      </c>
      <c r="L122" s="67"/>
      <c r="M122" s="67"/>
      <c r="N122" s="67"/>
      <c r="O122" s="67"/>
      <c r="P122" s="67"/>
      <c r="Q122" s="67"/>
      <c r="R122" s="67"/>
      <c r="S122" s="67"/>
      <c r="T122" s="67"/>
      <c r="U122" s="67"/>
      <c r="V122" s="80"/>
      <c r="W122" s="80" t="str">
        <f>IF(AND(C122&gt;4,VLOOKUP(A122,'Assess B'!A:AH,34,FALSE)&lt;&gt;8),LEFT(B122,3),"")</f>
        <v>B.6</v>
      </c>
      <c r="X122" s="80">
        <f>VLOOKUP(A122,Weightings!A:W,23,FALSE)</f>
        <v>1</v>
      </c>
      <c r="Y122" s="80">
        <f>IF(VLOOKUP(A122,'Assess B'!A:AH,34,FALSE)=8,0,1)</f>
        <v>1</v>
      </c>
      <c r="Z122" s="80">
        <f>Y122*X122*5</f>
        <v>5</v>
      </c>
      <c r="AA122" s="79" t="str">
        <f t="shared" si="16"/>
        <v>3B.6</v>
      </c>
      <c r="AF122" s="90">
        <f t="shared" si="17"/>
        <v>0</v>
      </c>
      <c r="AG122" s="90">
        <f t="shared" si="18"/>
        <v>0</v>
      </c>
      <c r="AH122" s="90" t="str">
        <f t="shared" si="19"/>
        <v>D</v>
      </c>
      <c r="AI122" s="81">
        <f t="shared" si="20"/>
        <v>3</v>
      </c>
      <c r="AJ122" s="90"/>
      <c r="AK122" s="81"/>
    </row>
    <row r="123" spans="1:37" s="79" customFormat="1" ht="30" customHeight="1" x14ac:dyDescent="0.35">
      <c r="A123" s="65">
        <v>451</v>
      </c>
      <c r="B123" s="66" t="str">
        <f t="shared" si="12"/>
        <v>B.6.03</v>
      </c>
      <c r="C123" s="67">
        <f t="shared" si="13"/>
        <v>5</v>
      </c>
      <c r="D123" s="20"/>
      <c r="E123" s="95" t="str">
        <f t="shared" si="14"/>
        <v>B.6.03</v>
      </c>
      <c r="F123" s="261" t="str">
        <f t="shared" si="24"/>
        <v>Has the mission and objectives been aligned to requirements such as Legal, Regulatory, Contractual, Business Operations and overall Security?</v>
      </c>
      <c r="G123" s="203" t="str">
        <f>IFERROR(VLOOKUP(VLOOKUP($A123,'Assess B'!$A:$AH,34,FALSE),detail_maturity_score,3),"")</f>
        <v/>
      </c>
      <c r="H123" s="203" t="str">
        <f>VLOOKUP($A123,'Assess B'!$A:$O,15,FALSE)</f>
        <v/>
      </c>
      <c r="I123" s="203">
        <f>(VLOOKUP(LEFT($B123,3),targets_lookup,5,FALSE))*VLOOKUP($A123,Weightings!$A:$Y,23,FALSE)</f>
        <v>4.5</v>
      </c>
      <c r="J123" s="203">
        <f>(VLOOKUP(LEFT($B123,3),targets_lookup,5,FALSE))*IF(VLOOKUP($A123,Weightings!$A:$Y,23,FALSE)=0,0,1)</f>
        <v>4.5</v>
      </c>
      <c r="K123" s="69" t="str">
        <f>IF(VLOOKUP(A123,'Assess B'!A:P,16,FALSE)=0,"",VLOOKUP(A123,'Assess B'!A:P,16,FALSE))</f>
        <v/>
      </c>
      <c r="L123" s="67"/>
      <c r="M123" s="67"/>
      <c r="N123" s="67"/>
      <c r="O123" s="67"/>
      <c r="P123" s="67"/>
      <c r="Q123" s="67"/>
      <c r="R123" s="67"/>
      <c r="S123" s="67"/>
      <c r="T123" s="67"/>
      <c r="U123" s="67"/>
      <c r="V123" s="80"/>
      <c r="W123" s="80" t="str">
        <f>IF(AND(C123&gt;4,VLOOKUP(A123,'Assess B'!A:AH,34,FALSE)&lt;&gt;8),LEFT(B123,3),"")</f>
        <v>B.6</v>
      </c>
      <c r="X123" s="80">
        <f>VLOOKUP(A123,Weightings!A:W,23,FALSE)</f>
        <v>1</v>
      </c>
      <c r="Y123" s="80">
        <f>IF(VLOOKUP(A123,'Assess B'!A:AH,34,FALSE)=8,0,1)</f>
        <v>1</v>
      </c>
      <c r="Z123" s="80">
        <f>Y123*X123*5</f>
        <v>5</v>
      </c>
      <c r="AA123" s="79" t="str">
        <f t="shared" si="16"/>
        <v>3B.6</v>
      </c>
      <c r="AF123" s="90">
        <f t="shared" si="17"/>
        <v>0</v>
      </c>
      <c r="AG123" s="90">
        <f t="shared" si="18"/>
        <v>0</v>
      </c>
      <c r="AH123" s="90" t="str">
        <f t="shared" si="19"/>
        <v>D</v>
      </c>
      <c r="AI123" s="81">
        <f t="shared" si="20"/>
        <v>3</v>
      </c>
      <c r="AJ123" s="90"/>
      <c r="AK123" s="81"/>
    </row>
    <row r="124" spans="1:37" s="79" customFormat="1" ht="30" customHeight="1" x14ac:dyDescent="0.35">
      <c r="A124" s="65">
        <v>452</v>
      </c>
      <c r="B124" s="66" t="str">
        <f t="shared" si="12"/>
        <v>B.6.04</v>
      </c>
      <c r="C124" s="67">
        <f t="shared" si="13"/>
        <v>5</v>
      </c>
      <c r="D124" s="20"/>
      <c r="E124" s="95" t="str">
        <f t="shared" si="14"/>
        <v>B.6.04</v>
      </c>
      <c r="F124" s="261" t="str">
        <f t="shared" si="24"/>
        <v xml:space="preserve">Have limitation of intelligence and the intelligence function been identified with mitigations identified and addressed? </v>
      </c>
      <c r="G124" s="203" t="str">
        <f>IFERROR(VLOOKUP(VLOOKUP($A124,'Assess B'!$A:$AH,34,FALSE),detail_maturity_score,3),"")</f>
        <v/>
      </c>
      <c r="H124" s="203" t="str">
        <f>VLOOKUP($A124,'Assess B'!$A:$O,15,FALSE)</f>
        <v/>
      </c>
      <c r="I124" s="203">
        <f>(VLOOKUP(LEFT($B124,3),targets_lookup,5,FALSE))*VLOOKUP($A124,Weightings!$A:$Y,23,FALSE)</f>
        <v>4.5</v>
      </c>
      <c r="J124" s="203">
        <f>(VLOOKUP(LEFT($B124,3),targets_lookup,5,FALSE))*IF(VLOOKUP($A124,Weightings!$A:$Y,23,FALSE)=0,0,1)</f>
        <v>4.5</v>
      </c>
      <c r="K124" s="69" t="str">
        <f>IF(VLOOKUP(A124,'Assess B'!A:P,16,FALSE)=0,"",VLOOKUP(A124,'Assess B'!A:P,16,FALSE))</f>
        <v/>
      </c>
      <c r="L124" s="67"/>
      <c r="M124" s="67"/>
      <c r="N124" s="67"/>
      <c r="O124" s="67"/>
      <c r="P124" s="67"/>
      <c r="Q124" s="67"/>
      <c r="R124" s="67"/>
      <c r="S124" s="67"/>
      <c r="T124" s="67"/>
      <c r="U124" s="67"/>
      <c r="V124" s="80"/>
      <c r="W124" s="80" t="str">
        <f>IF(AND(C124&gt;4,VLOOKUP(A124,'Assess B'!A:AH,34,FALSE)&lt;&gt;8),LEFT(B124,3),"")</f>
        <v>B.6</v>
      </c>
      <c r="X124" s="80">
        <f>VLOOKUP(A124,Weightings!A:W,23,FALSE)</f>
        <v>1</v>
      </c>
      <c r="Y124" s="80">
        <f>IF(VLOOKUP(A124,'Assess B'!A:AH,34,FALSE)=8,0,1)</f>
        <v>1</v>
      </c>
      <c r="Z124" s="80">
        <f>Y124*X124*5</f>
        <v>5</v>
      </c>
      <c r="AA124" s="79" t="str">
        <f t="shared" si="16"/>
        <v>3B.6</v>
      </c>
      <c r="AF124" s="90">
        <f t="shared" si="17"/>
        <v>0</v>
      </c>
      <c r="AG124" s="90">
        <f t="shared" si="18"/>
        <v>0</v>
      </c>
      <c r="AH124" s="90" t="str">
        <f t="shared" si="19"/>
        <v>D</v>
      </c>
      <c r="AI124" s="81">
        <f t="shared" si="20"/>
        <v>3</v>
      </c>
      <c r="AJ124" s="90"/>
      <c r="AK124" s="81"/>
    </row>
    <row r="125" spans="1:37" s="79" customFormat="1" ht="30" customHeight="1" x14ac:dyDescent="0.35">
      <c r="A125" s="65">
        <v>453</v>
      </c>
      <c r="B125" s="66" t="str">
        <f t="shared" si="12"/>
        <v>B.6.05</v>
      </c>
      <c r="C125" s="67">
        <f t="shared" si="13"/>
        <v>5</v>
      </c>
      <c r="D125" s="20"/>
      <c r="E125" s="95" t="str">
        <f t="shared" si="14"/>
        <v>B.6.05</v>
      </c>
      <c r="F125" s="261" t="str">
        <f t="shared" si="24"/>
        <v>Does the function support a wide selection of customers including but not limited to, Intrusion Analysis, Incident Response, Testing/Red Teaming, DevSecOps, Architecture, Physical Security, Fraud, Vendor selection, business intelligence etc?</v>
      </c>
      <c r="G125" s="203" t="str">
        <f>IFERROR(VLOOKUP(VLOOKUP($A125,'Assess B'!$A:$AH,34,FALSE),detail_maturity_score,3),"")</f>
        <v/>
      </c>
      <c r="H125" s="203" t="str">
        <f>VLOOKUP($A125,'Assess B'!$A:$O,15,FALSE)</f>
        <v/>
      </c>
      <c r="I125" s="203">
        <f>(VLOOKUP(LEFT($B125,3),targets_lookup,5,FALSE))*VLOOKUP($A125,Weightings!$A:$Y,23,FALSE)</f>
        <v>4.5</v>
      </c>
      <c r="J125" s="203">
        <f>(VLOOKUP(LEFT($B125,3),targets_lookup,5,FALSE))*IF(VLOOKUP($A125,Weightings!$A:$Y,23,FALSE)=0,0,1)</f>
        <v>4.5</v>
      </c>
      <c r="K125" s="69" t="str">
        <f>IF(VLOOKUP(A125,'Assess B'!A:P,16,FALSE)=0,"",VLOOKUP(A125,'Assess B'!A:P,16,FALSE))</f>
        <v/>
      </c>
      <c r="L125" s="67"/>
      <c r="M125" s="67"/>
      <c r="N125" s="67"/>
      <c r="O125" s="67"/>
      <c r="P125" s="67"/>
      <c r="Q125" s="67"/>
      <c r="R125" s="67"/>
      <c r="S125" s="67"/>
      <c r="T125" s="67"/>
      <c r="U125" s="67"/>
      <c r="V125" s="80"/>
      <c r="W125" s="80" t="str">
        <f>IF(AND(C125&gt;4,VLOOKUP(A125,'Assess B'!A:AH,34,FALSE)&lt;&gt;8),LEFT(B125,3),"")</f>
        <v>B.6</v>
      </c>
      <c r="X125" s="80">
        <f>VLOOKUP(A125,Weightings!A:W,23,FALSE)</f>
        <v>1</v>
      </c>
      <c r="Y125" s="80">
        <f>IF(VLOOKUP(A125,'Assess B'!A:AH,34,FALSE)=8,0,1)</f>
        <v>1</v>
      </c>
      <c r="Z125" s="80">
        <f>Y125*X125*5</f>
        <v>5</v>
      </c>
      <c r="AA125" s="79" t="str">
        <f t="shared" si="16"/>
        <v>3B.6</v>
      </c>
      <c r="AF125" s="90">
        <f t="shared" si="17"/>
        <v>0</v>
      </c>
      <c r="AG125" s="90">
        <f t="shared" si="18"/>
        <v>0</v>
      </c>
      <c r="AH125" s="90" t="str">
        <f t="shared" si="19"/>
        <v>D</v>
      </c>
      <c r="AI125" s="81">
        <f t="shared" si="20"/>
        <v>3</v>
      </c>
      <c r="AJ125" s="90"/>
      <c r="AK125" s="81"/>
    </row>
    <row r="126" spans="1:37" s="79" customFormat="1" ht="30" hidden="1" customHeight="1" x14ac:dyDescent="0.35">
      <c r="A126" s="65">
        <v>454</v>
      </c>
      <c r="B126" s="66" t="str">
        <f t="shared" si="12"/>
        <v>B.6</v>
      </c>
      <c r="C126" s="67">
        <f t="shared" si="13"/>
        <v>2</v>
      </c>
      <c r="D126" s="20"/>
      <c r="E126" s="95" t="str">
        <f t="shared" si="14"/>
        <v>Step 6</v>
      </c>
      <c r="F126" s="262" t="str">
        <f t="shared" si="24"/>
        <v xml:space="preserve">Provide assurance to third parties that business applications can be trusted and that customer data is adequately protected?  </v>
      </c>
      <c r="G126" s="203" t="str">
        <f>IFERROR(VLOOKUP(VLOOKUP($A126,'Assess B'!$A:$AH,34,FALSE),detail_maturity_score,3),"")</f>
        <v/>
      </c>
      <c r="H126" s="203" t="str">
        <f>VLOOKUP($A126,'Assess B'!$A:$O,15,FALSE)</f>
        <v/>
      </c>
      <c r="I126" s="203">
        <f>(VLOOKUP(LEFT($B126,3),targets_lookup,5,FALSE))*VLOOKUP($A126,Weightings!$A:$Y,23,FALSE)</f>
        <v>13.5</v>
      </c>
      <c r="J126" s="203">
        <f>(VLOOKUP(LEFT($B126,3),targets_lookup,5,FALSE))*IF(VLOOKUP($A126,Weightings!$A:$Y,23,FALSE)=0,0,1)</f>
        <v>4.5</v>
      </c>
      <c r="K126" s="69" t="str">
        <f>IF(VLOOKUP(A126,'Assess B'!A:P,16,FALSE)=0,"",VLOOKUP(A126,'Assess B'!A:P,16,FALSE))</f>
        <v/>
      </c>
      <c r="L126" s="67"/>
      <c r="M126" s="67"/>
      <c r="N126" s="67"/>
      <c r="O126" s="67"/>
      <c r="P126" s="67"/>
      <c r="Q126" s="67"/>
      <c r="R126" s="67"/>
      <c r="S126" s="67"/>
      <c r="T126" s="67"/>
      <c r="U126" s="67"/>
      <c r="V126" s="80"/>
      <c r="W126" s="80" t="str">
        <f>IF(AND(C126&gt;4,VLOOKUP(A126,'Assess B'!A:AH,34,FALSE)&lt;&gt;8),LEFT(B126,3),"")</f>
        <v/>
      </c>
      <c r="X126" s="80">
        <f>VLOOKUP(A126,Weightings!A:W,23,FALSE)</f>
        <v>3</v>
      </c>
      <c r="Y126" s="80">
        <f>IF(VLOOKUP(A126,'Assess B'!A:AH,34,FALSE)=8,0,1)</f>
        <v>1</v>
      </c>
      <c r="Z126" s="80">
        <f t="shared" si="15"/>
        <v>12</v>
      </c>
      <c r="AA126" s="79" t="str">
        <f t="shared" si="16"/>
        <v>3</v>
      </c>
      <c r="AF126" s="90">
        <f t="shared" si="17"/>
        <v>0</v>
      </c>
      <c r="AG126" s="90">
        <f t="shared" si="18"/>
        <v>0</v>
      </c>
      <c r="AH126" s="90" t="str">
        <f t="shared" si="19"/>
        <v>D</v>
      </c>
      <c r="AI126" s="81">
        <f t="shared" si="20"/>
        <v>3</v>
      </c>
      <c r="AJ126" s="90"/>
      <c r="AK126" s="81"/>
    </row>
    <row r="127" spans="1:37" s="79" customFormat="1" ht="30" hidden="1" customHeight="1" x14ac:dyDescent="0.35">
      <c r="A127" s="65">
        <v>455</v>
      </c>
      <c r="B127" s="66" t="str">
        <f t="shared" si="12"/>
        <v>B.6</v>
      </c>
      <c r="C127" s="67">
        <f t="shared" si="13"/>
        <v>2</v>
      </c>
      <c r="D127" s="20"/>
      <c r="E127" s="95" t="str">
        <f t="shared" si="14"/>
        <v>Step 6</v>
      </c>
      <c r="F127" s="262" t="str">
        <f t="shared" si="24"/>
        <v>Limit liabilities if things go wrong, or if there is a court case (i.e. take 'reasonable' precautions)?</v>
      </c>
      <c r="G127" s="203" t="str">
        <f>IFERROR(VLOOKUP(VLOOKUP($A127,'Assess B'!$A:$AH,34,FALSE),detail_maturity_score,3),"")</f>
        <v/>
      </c>
      <c r="H127" s="203" t="str">
        <f>VLOOKUP($A127,'Assess B'!$A:$O,15,FALSE)</f>
        <v/>
      </c>
      <c r="I127" s="203">
        <f>(VLOOKUP(LEFT($B127,3),targets_lookup,5,FALSE))*VLOOKUP($A127,Weightings!$A:$Y,23,FALSE)</f>
        <v>13.5</v>
      </c>
      <c r="J127" s="203">
        <f>(VLOOKUP(LEFT($B127,3),targets_lookup,5,FALSE))*IF(VLOOKUP($A127,Weightings!$A:$Y,23,FALSE)=0,0,1)</f>
        <v>4.5</v>
      </c>
      <c r="K127" s="69" t="str">
        <f>IF(VLOOKUP(A127,'Assess B'!A:P,16,FALSE)=0,"",VLOOKUP(A127,'Assess B'!A:P,16,FALSE))</f>
        <v/>
      </c>
      <c r="L127" s="67"/>
      <c r="M127" s="67"/>
      <c r="N127" s="67"/>
      <c r="O127" s="67"/>
      <c r="P127" s="67"/>
      <c r="Q127" s="67"/>
      <c r="R127" s="67"/>
      <c r="S127" s="67"/>
      <c r="T127" s="67"/>
      <c r="U127" s="67"/>
      <c r="V127" s="80"/>
      <c r="W127" s="80" t="str">
        <f>IF(AND(C127&gt;4,VLOOKUP(A127,'Assess B'!A:AH,34,FALSE)&lt;&gt;8),LEFT(B127,3),"")</f>
        <v/>
      </c>
      <c r="X127" s="80">
        <f>VLOOKUP(A127,Weightings!A:W,23,FALSE)</f>
        <v>3</v>
      </c>
      <c r="Y127" s="80">
        <f>IF(VLOOKUP(A127,'Assess B'!A:AH,34,FALSE)=8,0,1)</f>
        <v>1</v>
      </c>
      <c r="Z127" s="80">
        <f t="shared" si="15"/>
        <v>12</v>
      </c>
      <c r="AA127" s="79" t="str">
        <f t="shared" si="16"/>
        <v>3</v>
      </c>
      <c r="AF127" s="90">
        <f t="shared" si="17"/>
        <v>0</v>
      </c>
      <c r="AG127" s="90">
        <f t="shared" si="18"/>
        <v>0</v>
      </c>
      <c r="AH127" s="90" t="str">
        <f t="shared" si="19"/>
        <v>D</v>
      </c>
      <c r="AI127" s="81">
        <f t="shared" si="20"/>
        <v>3</v>
      </c>
      <c r="AJ127" s="90"/>
      <c r="AK127" s="81"/>
    </row>
    <row r="128" spans="1:37" s="79" customFormat="1" ht="30" hidden="1" customHeight="1" x14ac:dyDescent="0.35">
      <c r="A128" s="65">
        <v>456</v>
      </c>
      <c r="B128" s="66" t="str">
        <f t="shared" si="12"/>
        <v>B.6</v>
      </c>
      <c r="C128" s="67">
        <f t="shared" si="13"/>
        <v>2</v>
      </c>
      <c r="D128" s="20"/>
      <c r="E128" s="95" t="str">
        <f t="shared" si="14"/>
        <v>Step 6</v>
      </c>
      <c r="F128" s="262" t="str">
        <f t="shared" si="24"/>
        <v>Better understand threats and risks to the organisation?</v>
      </c>
      <c r="G128" s="203" t="str">
        <f>IFERROR(VLOOKUP(VLOOKUP($A128,'Assess B'!$A:$AH,34,FALSE),detail_maturity_score,3),"")</f>
        <v/>
      </c>
      <c r="H128" s="203" t="str">
        <f>VLOOKUP($A128,'Assess B'!$A:$O,15,FALSE)</f>
        <v/>
      </c>
      <c r="I128" s="203">
        <f>(VLOOKUP(LEFT($B128,3),targets_lookup,5,FALSE))*VLOOKUP($A128,Weightings!$A:$Y,23,FALSE)</f>
        <v>13.5</v>
      </c>
      <c r="J128" s="203">
        <f>(VLOOKUP(LEFT($B128,3),targets_lookup,5,FALSE))*IF(VLOOKUP($A128,Weightings!$A:$Y,23,FALSE)=0,0,1)</f>
        <v>4.5</v>
      </c>
      <c r="K128" s="69" t="str">
        <f>IF(VLOOKUP(A128,'Assess B'!A:P,16,FALSE)=0,"",VLOOKUP(A128,'Assess B'!A:P,16,FALSE))</f>
        <v/>
      </c>
      <c r="L128" s="67"/>
      <c r="M128" s="67"/>
      <c r="N128" s="67"/>
      <c r="O128" s="67"/>
      <c r="P128" s="67"/>
      <c r="Q128" s="67"/>
      <c r="R128" s="67"/>
      <c r="S128" s="67"/>
      <c r="T128" s="67"/>
      <c r="U128" s="67"/>
      <c r="V128" s="80"/>
      <c r="W128" s="80" t="str">
        <f>IF(AND(C128&gt;4,VLOOKUP(A128,'Assess B'!A:AH,34,FALSE)&lt;&gt;8),LEFT(B128,3),"")</f>
        <v/>
      </c>
      <c r="X128" s="80">
        <f>VLOOKUP(A128,Weightings!A:W,23,FALSE)</f>
        <v>3</v>
      </c>
      <c r="Y128" s="80">
        <f>IF(VLOOKUP(A128,'Assess B'!A:AH,34,FALSE)=8,0,1)</f>
        <v>1</v>
      </c>
      <c r="Z128" s="80">
        <f t="shared" si="15"/>
        <v>12</v>
      </c>
      <c r="AA128" s="79" t="str">
        <f t="shared" si="16"/>
        <v>3</v>
      </c>
      <c r="AF128" s="90">
        <f t="shared" si="17"/>
        <v>0</v>
      </c>
      <c r="AG128" s="90">
        <f t="shared" si="18"/>
        <v>0</v>
      </c>
      <c r="AH128" s="90" t="str">
        <f t="shared" si="19"/>
        <v>D</v>
      </c>
      <c r="AI128" s="81">
        <f t="shared" si="20"/>
        <v>3</v>
      </c>
      <c r="AJ128" s="90"/>
      <c r="AK128" s="81"/>
    </row>
    <row r="129" spans="1:37" s="79" customFormat="1" ht="30" hidden="1" customHeight="1" x14ac:dyDescent="0.35">
      <c r="A129" s="65">
        <v>457</v>
      </c>
      <c r="B129" s="66" t="str">
        <f t="shared" si="12"/>
        <v>B.6</v>
      </c>
      <c r="C129" s="67">
        <f t="shared" si="13"/>
        <v>2</v>
      </c>
      <c r="D129" s="20"/>
      <c r="E129" s="95" t="str">
        <f t="shared" si="14"/>
        <v>Step 6</v>
      </c>
      <c r="F129" s="262" t="str">
        <f t="shared" si="24"/>
        <v>Provide insights into remediation priorities based on threat?</v>
      </c>
      <c r="G129" s="203" t="str">
        <f>IFERROR(VLOOKUP(VLOOKUP($A129,'Assess B'!$A:$AH,34,FALSE),detail_maturity_score,3),"")</f>
        <v/>
      </c>
      <c r="H129" s="203" t="str">
        <f>VLOOKUP($A129,'Assess B'!$A:$O,15,FALSE)</f>
        <v/>
      </c>
      <c r="I129" s="203">
        <f>(VLOOKUP(LEFT($B129,3),targets_lookup,5,FALSE))*VLOOKUP($A129,Weightings!$A:$Y,23,FALSE)</f>
        <v>13.5</v>
      </c>
      <c r="J129" s="203">
        <f>(VLOOKUP(LEFT($B129,3),targets_lookup,5,FALSE))*IF(VLOOKUP($A129,Weightings!$A:$Y,23,FALSE)=0,0,1)</f>
        <v>4.5</v>
      </c>
      <c r="K129" s="69" t="str">
        <f>IF(VLOOKUP(A129,'Assess B'!A:P,16,FALSE)=0,"",VLOOKUP(A129,'Assess B'!A:P,16,FALSE))</f>
        <v/>
      </c>
      <c r="L129" s="67"/>
      <c r="M129" s="67"/>
      <c r="N129" s="67"/>
      <c r="O129" s="67"/>
      <c r="P129" s="67"/>
      <c r="Q129" s="67"/>
      <c r="R129" s="67"/>
      <c r="S129" s="67"/>
      <c r="T129" s="67"/>
      <c r="U129" s="67"/>
      <c r="V129" s="80"/>
      <c r="W129" s="80" t="str">
        <f>IF(AND(C129&gt;4,VLOOKUP(A129,'Assess B'!A:AH,34,FALSE)&lt;&gt;8),LEFT(B129,3),"")</f>
        <v/>
      </c>
      <c r="X129" s="80">
        <f>VLOOKUP(A129,Weightings!A:W,23,FALSE)</f>
        <v>3</v>
      </c>
      <c r="Y129" s="80">
        <f>IF(VLOOKUP(A129,'Assess B'!A:AH,34,FALSE)=8,0,1)</f>
        <v>1</v>
      </c>
      <c r="Z129" s="80">
        <f t="shared" si="15"/>
        <v>12</v>
      </c>
      <c r="AA129" s="79" t="str">
        <f t="shared" si="16"/>
        <v>3</v>
      </c>
      <c r="AF129" s="90">
        <f t="shared" si="17"/>
        <v>0</v>
      </c>
      <c r="AG129" s="90">
        <f t="shared" si="18"/>
        <v>0</v>
      </c>
      <c r="AH129" s="90" t="str">
        <f t="shared" si="19"/>
        <v>D</v>
      </c>
      <c r="AI129" s="81">
        <f t="shared" si="20"/>
        <v>3</v>
      </c>
      <c r="AJ129" s="90"/>
      <c r="AK129" s="81"/>
    </row>
    <row r="130" spans="1:37" s="79" customFormat="1" ht="30" hidden="1" customHeight="1" x14ac:dyDescent="0.35">
      <c r="A130" s="65">
        <v>458</v>
      </c>
      <c r="B130" s="66" t="str">
        <f t="shared" si="12"/>
        <v>B.6</v>
      </c>
      <c r="C130" s="67">
        <f t="shared" si="13"/>
        <v>2</v>
      </c>
      <c r="D130" s="20"/>
      <c r="E130" s="95" t="str">
        <f t="shared" si="14"/>
        <v>Step 6</v>
      </c>
      <c r="F130" s="262" t="str">
        <f t="shared" si="24"/>
        <v>Determine most realistic attack paths for red team testing? (i.e. Red Teaming)</v>
      </c>
      <c r="G130" s="203" t="str">
        <f>IFERROR(VLOOKUP(VLOOKUP($A130,'Assess B'!$A:$AH,34,FALSE),detail_maturity_score,3),"")</f>
        <v/>
      </c>
      <c r="H130" s="203" t="str">
        <f>VLOOKUP($A130,'Assess B'!$A:$O,15,FALSE)</f>
        <v/>
      </c>
      <c r="I130" s="203">
        <f>(VLOOKUP(LEFT($B130,3),targets_lookup,5,FALSE))*VLOOKUP($A130,Weightings!$A:$Y,23,FALSE)</f>
        <v>13.5</v>
      </c>
      <c r="J130" s="203">
        <f>(VLOOKUP(LEFT($B130,3),targets_lookup,5,FALSE))*IF(VLOOKUP($A130,Weightings!$A:$Y,23,FALSE)=0,0,1)</f>
        <v>4.5</v>
      </c>
      <c r="K130" s="69" t="str">
        <f>IF(VLOOKUP(A130,'Assess B'!A:P,16,FALSE)=0,"",VLOOKUP(A130,'Assess B'!A:P,16,FALSE))</f>
        <v/>
      </c>
      <c r="L130" s="67"/>
      <c r="M130" s="67"/>
      <c r="N130" s="67"/>
      <c r="O130" s="67"/>
      <c r="P130" s="67"/>
      <c r="Q130" s="67"/>
      <c r="R130" s="67"/>
      <c r="S130" s="67"/>
      <c r="T130" s="67"/>
      <c r="U130" s="67"/>
      <c r="V130" s="80"/>
      <c r="W130" s="80" t="str">
        <f>IF(AND(C130&gt;4,VLOOKUP(A130,'Assess B'!A:AH,34,FALSE)&lt;&gt;8),LEFT(B130,3),"")</f>
        <v/>
      </c>
      <c r="X130" s="80">
        <f>VLOOKUP(A130,Weightings!A:W,23,FALSE)</f>
        <v>3</v>
      </c>
      <c r="Y130" s="80">
        <f>IF(VLOOKUP(A130,'Assess B'!A:AH,34,FALSE)=8,0,1)</f>
        <v>1</v>
      </c>
      <c r="Z130" s="80">
        <f t="shared" si="15"/>
        <v>12</v>
      </c>
      <c r="AA130" s="79" t="str">
        <f t="shared" si="16"/>
        <v>3</v>
      </c>
      <c r="AF130" s="90">
        <f t="shared" si="17"/>
        <v>0</v>
      </c>
      <c r="AG130" s="90">
        <f t="shared" si="18"/>
        <v>0</v>
      </c>
      <c r="AH130" s="90" t="str">
        <f t="shared" si="19"/>
        <v>D</v>
      </c>
      <c r="AI130" s="81">
        <f t="shared" si="20"/>
        <v>3</v>
      </c>
      <c r="AJ130" s="90"/>
      <c r="AK130" s="81"/>
    </row>
    <row r="131" spans="1:37" s="79" customFormat="1" ht="30" hidden="1" customHeight="1" x14ac:dyDescent="0.35">
      <c r="A131" s="65">
        <v>459</v>
      </c>
      <c r="B131" s="66" t="str">
        <f t="shared" si="12"/>
        <v>B.6</v>
      </c>
      <c r="C131" s="67">
        <f t="shared" si="13"/>
        <v>2</v>
      </c>
      <c r="D131" s="20"/>
      <c r="E131" s="95" t="str">
        <f t="shared" si="14"/>
        <v>Step 6</v>
      </c>
      <c r="F131" s="262" t="str">
        <f t="shared" si="24"/>
        <v xml:space="preserve">Are the CTI's strategic requirements subject to annual internal review, or when the organisations risk profile changes significantly? </v>
      </c>
      <c r="G131" s="203" t="str">
        <f>IFERROR(VLOOKUP(VLOOKUP($A131,'Assess B'!$A:$AH,34,FALSE),detail_maturity_score,3),"")</f>
        <v/>
      </c>
      <c r="H131" s="203" t="str">
        <f>VLOOKUP($A131,'Assess B'!$A:$O,15,FALSE)</f>
        <v/>
      </c>
      <c r="I131" s="203">
        <f>(VLOOKUP(LEFT($B131,3),targets_lookup,5,FALSE))*VLOOKUP($A131,Weightings!$A:$Y,23,FALSE)</f>
        <v>13.5</v>
      </c>
      <c r="J131" s="203">
        <f>(VLOOKUP(LEFT($B131,3),targets_lookup,5,FALSE))*IF(VLOOKUP($A131,Weightings!$A:$Y,23,FALSE)=0,0,1)</f>
        <v>4.5</v>
      </c>
      <c r="K131" s="69" t="str">
        <f>IF(VLOOKUP(A131,'Assess B'!A:P,16,FALSE)=0,"",VLOOKUP(A131,'Assess B'!A:P,16,FALSE))</f>
        <v/>
      </c>
      <c r="L131" s="67"/>
      <c r="M131" s="67"/>
      <c r="N131" s="67"/>
      <c r="O131" s="67"/>
      <c r="P131" s="67"/>
      <c r="Q131" s="67"/>
      <c r="R131" s="67"/>
      <c r="S131" s="67"/>
      <c r="T131" s="67"/>
      <c r="U131" s="67"/>
      <c r="V131" s="80"/>
      <c r="W131" s="80" t="str">
        <f>IF(AND(C131&gt;4,VLOOKUP(A131,'Assess B'!A:AH,34,FALSE)&lt;&gt;8),LEFT(B131,3),"")</f>
        <v/>
      </c>
      <c r="X131" s="80">
        <f>VLOOKUP(A131,Weightings!A:W,23,FALSE)</f>
        <v>3</v>
      </c>
      <c r="Y131" s="80">
        <f>IF(VLOOKUP(A131,'Assess B'!A:AH,34,FALSE)=8,0,1)</f>
        <v>1</v>
      </c>
      <c r="Z131" s="80">
        <f t="shared" si="15"/>
        <v>12</v>
      </c>
      <c r="AA131" s="79" t="str">
        <f t="shared" si="16"/>
        <v>3</v>
      </c>
      <c r="AF131" s="90">
        <f t="shared" si="17"/>
        <v>0</v>
      </c>
      <c r="AG131" s="90">
        <f t="shared" si="18"/>
        <v>0</v>
      </c>
      <c r="AH131" s="90" t="str">
        <f t="shared" si="19"/>
        <v>D</v>
      </c>
      <c r="AI131" s="81">
        <f t="shared" si="20"/>
        <v>3</v>
      </c>
      <c r="AJ131" s="90"/>
      <c r="AK131" s="81"/>
    </row>
    <row r="132" spans="1:37" s="79" customFormat="1" ht="30" hidden="1" customHeight="1" x14ac:dyDescent="0.35">
      <c r="A132" s="65">
        <v>460</v>
      </c>
      <c r="B132" s="66" t="str">
        <f t="shared" si="12"/>
        <v>B.6</v>
      </c>
      <c r="C132" s="67">
        <f t="shared" si="13"/>
        <v>2</v>
      </c>
      <c r="D132" s="20"/>
      <c r="E132" s="95" t="str">
        <f t="shared" si="14"/>
        <v>Step 6</v>
      </c>
      <c r="F132" s="261" t="str">
        <f t="shared" si="24"/>
        <v>Do you determine what a CTI function will help you achieve (i.e. the benefits)?</v>
      </c>
      <c r="G132" s="203" t="str">
        <f>IFERROR(VLOOKUP(VLOOKUP($A132,'Assess B'!$A:$AH,34,FALSE),detail_maturity_score,3),"")</f>
        <v/>
      </c>
      <c r="H132" s="203" t="str">
        <f>VLOOKUP($A132,'Assess B'!$A:$O,15,FALSE)</f>
        <v/>
      </c>
      <c r="I132" s="203">
        <f>(VLOOKUP(LEFT($B132,3),targets_lookup,5,FALSE))*VLOOKUP($A132,Weightings!$A:$Y,23,FALSE)</f>
        <v>13.5</v>
      </c>
      <c r="J132" s="203">
        <f>(VLOOKUP(LEFT($B132,3),targets_lookup,5,FALSE))*IF(VLOOKUP($A132,Weightings!$A:$Y,23,FALSE)=0,0,1)</f>
        <v>4.5</v>
      </c>
      <c r="K132" s="69" t="str">
        <f>IF(VLOOKUP(A132,'Assess B'!A:P,16,FALSE)=0,"",VLOOKUP(A132,'Assess B'!A:P,16,FALSE))</f>
        <v/>
      </c>
      <c r="L132" s="67"/>
      <c r="M132" s="67"/>
      <c r="N132" s="67"/>
      <c r="O132" s="67"/>
      <c r="P132" s="67"/>
      <c r="Q132" s="67"/>
      <c r="R132" s="67"/>
      <c r="S132" s="67"/>
      <c r="T132" s="67"/>
      <c r="U132" s="67"/>
      <c r="V132" s="80"/>
      <c r="W132" s="80" t="str">
        <f>IF(AND(C132&gt;4,VLOOKUP(A132,'Assess B'!A:AH,34,FALSE)&lt;&gt;8),LEFT(B132,3),"")</f>
        <v/>
      </c>
      <c r="X132" s="80">
        <f>VLOOKUP(A132,Weightings!A:W,23,FALSE)</f>
        <v>3</v>
      </c>
      <c r="Y132" s="80">
        <f>IF(VLOOKUP(A132,'Assess B'!A:AH,34,FALSE)=8,0,1)</f>
        <v>1</v>
      </c>
      <c r="Z132" s="80">
        <f t="shared" si="15"/>
        <v>12</v>
      </c>
      <c r="AA132" s="79" t="str">
        <f t="shared" si="16"/>
        <v>3</v>
      </c>
      <c r="AF132" s="90">
        <f t="shared" si="17"/>
        <v>0</v>
      </c>
      <c r="AG132" s="90">
        <f t="shared" si="18"/>
        <v>0</v>
      </c>
      <c r="AH132" s="90" t="str">
        <f t="shared" si="19"/>
        <v>D</v>
      </c>
      <c r="AI132" s="81">
        <f t="shared" si="20"/>
        <v>3</v>
      </c>
      <c r="AJ132" s="90"/>
      <c r="AK132" s="81"/>
    </row>
    <row r="133" spans="1:37" s="79" customFormat="1" ht="30" hidden="1" customHeight="1" x14ac:dyDescent="0.35">
      <c r="A133" s="65">
        <v>461</v>
      </c>
      <c r="B133" s="66" t="str">
        <f t="shared" si="12"/>
        <v>B.6</v>
      </c>
      <c r="C133" s="67">
        <f t="shared" si="13"/>
        <v>2</v>
      </c>
      <c r="D133" s="20"/>
      <c r="E133" s="95" t="str">
        <f t="shared" si="14"/>
        <v>Step 6</v>
      </c>
      <c r="F133" s="261" t="str">
        <f t="shared" si="24"/>
        <v>When evaluating the potential benefits of an effective capability, do you consider:</v>
      </c>
      <c r="G133" s="203" t="str">
        <f>IFERROR(VLOOKUP(VLOOKUP($A133,'Assess B'!$A:$AH,34,FALSE),detail_maturity_score,3),"")</f>
        <v/>
      </c>
      <c r="H133" s="203" t="str">
        <f>VLOOKUP($A133,'Assess B'!$A:$O,15,FALSE)</f>
        <v/>
      </c>
      <c r="I133" s="203">
        <f>(VLOOKUP(LEFT($B133,3),targets_lookup,5,FALSE))*VLOOKUP($A133,Weightings!$A:$Y,23,FALSE)</f>
        <v>0</v>
      </c>
      <c r="J133" s="203">
        <f>(VLOOKUP(LEFT($B133,3),targets_lookup,5,FALSE))*IF(VLOOKUP($A133,Weightings!$A:$Y,23,FALSE)=0,0,1)</f>
        <v>0</v>
      </c>
      <c r="K133" s="69" t="str">
        <f>IF(VLOOKUP(A133,'Assess B'!A:P,16,FALSE)=0,"",VLOOKUP(A133,'Assess B'!A:P,16,FALSE))</f>
        <v/>
      </c>
      <c r="L133" s="67"/>
      <c r="M133" s="67"/>
      <c r="N133" s="67"/>
      <c r="O133" s="67"/>
      <c r="P133" s="67"/>
      <c r="Q133" s="67"/>
      <c r="R133" s="67"/>
      <c r="S133" s="67"/>
      <c r="T133" s="67"/>
      <c r="U133" s="67"/>
      <c r="V133" s="80"/>
      <c r="W133" s="80" t="str">
        <f>IF(AND(C133&gt;4,VLOOKUP(A133,'Assess B'!A:AH,34,FALSE)&lt;&gt;8),LEFT(B133,3),"")</f>
        <v/>
      </c>
      <c r="X133" s="80">
        <f>VLOOKUP(A133,Weightings!A:W,23,FALSE)</f>
        <v>0</v>
      </c>
      <c r="Y133" s="80">
        <f>IF(VLOOKUP(A133,'Assess B'!A:AH,34,FALSE)=8,0,1)</f>
        <v>1</v>
      </c>
      <c r="Z133" s="80">
        <f t="shared" si="15"/>
        <v>0</v>
      </c>
      <c r="AA133" s="79" t="str">
        <f t="shared" si="16"/>
        <v>3</v>
      </c>
      <c r="AF133" s="90">
        <f t="shared" si="17"/>
        <v>0</v>
      </c>
      <c r="AG133" s="90">
        <f t="shared" si="18"/>
        <v>0</v>
      </c>
      <c r="AH133" s="90" t="str">
        <f t="shared" si="19"/>
        <v>D</v>
      </c>
      <c r="AI133" s="81">
        <f t="shared" si="20"/>
        <v>3</v>
      </c>
      <c r="AJ133" s="90"/>
      <c r="AK133" s="81"/>
    </row>
    <row r="134" spans="1:37" s="79" customFormat="1" ht="30" hidden="1" customHeight="1" x14ac:dyDescent="0.35">
      <c r="A134" s="65">
        <v>462</v>
      </c>
      <c r="B134" s="66" t="str">
        <f t="shared" si="12"/>
        <v>B.6</v>
      </c>
      <c r="C134" s="67">
        <f t="shared" si="13"/>
        <v>2</v>
      </c>
      <c r="D134" s="20"/>
      <c r="E134" s="95" t="str">
        <f t="shared" si="14"/>
        <v>Step 6</v>
      </c>
      <c r="F134" s="262" t="str">
        <f t="shared" si="24"/>
        <v>A possible reduction in your ICT costs over the long term?</v>
      </c>
      <c r="G134" s="203" t="str">
        <f>IFERROR(VLOOKUP(VLOOKUP($A134,'Assess B'!$A:$AH,34,FALSE),detail_maturity_score,3),"")</f>
        <v/>
      </c>
      <c r="H134" s="203" t="str">
        <f>VLOOKUP($A134,'Assess B'!$A:$O,15,FALSE)</f>
        <v/>
      </c>
      <c r="I134" s="203">
        <f>(VLOOKUP(LEFT($B134,3),targets_lookup,5,FALSE))*VLOOKUP($A134,Weightings!$A:$Y,23,FALSE)</f>
        <v>13.5</v>
      </c>
      <c r="J134" s="203">
        <f>(VLOOKUP(LEFT($B134,3),targets_lookup,5,FALSE))*IF(VLOOKUP($A134,Weightings!$A:$Y,23,FALSE)=0,0,1)</f>
        <v>4.5</v>
      </c>
      <c r="K134" s="69" t="str">
        <f>IF(VLOOKUP(A134,'Assess B'!A:P,16,FALSE)=0,"",VLOOKUP(A134,'Assess B'!A:P,16,FALSE))</f>
        <v/>
      </c>
      <c r="L134" s="67"/>
      <c r="M134" s="67"/>
      <c r="N134" s="67"/>
      <c r="O134" s="67"/>
      <c r="P134" s="67"/>
      <c r="Q134" s="67"/>
      <c r="R134" s="67"/>
      <c r="S134" s="67"/>
      <c r="T134" s="67"/>
      <c r="U134" s="67"/>
      <c r="V134" s="80"/>
      <c r="W134" s="80" t="str">
        <f>IF(AND(C134&gt;4,VLOOKUP(A134,'Assess B'!A:AH,34,FALSE)&lt;&gt;8),LEFT(B134,3),"")</f>
        <v/>
      </c>
      <c r="X134" s="80">
        <f>VLOOKUP(A134,Weightings!A:W,23,FALSE)</f>
        <v>3</v>
      </c>
      <c r="Y134" s="80">
        <f>IF(VLOOKUP(A134,'Assess B'!A:AH,34,FALSE)=8,0,1)</f>
        <v>1</v>
      </c>
      <c r="Z134" s="80">
        <f t="shared" si="15"/>
        <v>12</v>
      </c>
      <c r="AA134" s="79" t="str">
        <f t="shared" si="16"/>
        <v>3</v>
      </c>
      <c r="AF134" s="90">
        <f t="shared" si="17"/>
        <v>0</v>
      </c>
      <c r="AG134" s="90">
        <f t="shared" si="18"/>
        <v>0</v>
      </c>
      <c r="AH134" s="90" t="str">
        <f t="shared" si="19"/>
        <v>D</v>
      </c>
      <c r="AI134" s="81">
        <f t="shared" si="20"/>
        <v>3</v>
      </c>
      <c r="AJ134" s="90"/>
      <c r="AK134" s="81"/>
    </row>
    <row r="135" spans="1:37" s="79" customFormat="1" ht="30" hidden="1" customHeight="1" x14ac:dyDescent="0.35">
      <c r="A135" s="65">
        <v>463</v>
      </c>
      <c r="B135" s="66" t="str">
        <f t="shared" si="12"/>
        <v>B.6</v>
      </c>
      <c r="C135" s="67">
        <f t="shared" si="13"/>
        <v>2</v>
      </c>
      <c r="D135" s="20"/>
      <c r="E135" s="95" t="str">
        <f t="shared" si="14"/>
        <v>Step 6</v>
      </c>
      <c r="F135" s="262" t="str">
        <f t="shared" si="24"/>
        <v>A possible reduction in your DFIR costs over the long term?</v>
      </c>
      <c r="G135" s="203" t="str">
        <f>IFERROR(VLOOKUP(VLOOKUP($A135,'Assess B'!$A:$AH,34,FALSE),detail_maturity_score,3),"")</f>
        <v/>
      </c>
      <c r="H135" s="203" t="str">
        <f>VLOOKUP($A135,'Assess B'!$A:$O,15,FALSE)</f>
        <v/>
      </c>
      <c r="I135" s="203">
        <f>(VLOOKUP(LEFT($B135,3),targets_lookup,5,FALSE))*VLOOKUP($A135,Weightings!$A:$Y,23,FALSE)</f>
        <v>13.5</v>
      </c>
      <c r="J135" s="203">
        <f>(VLOOKUP(LEFT($B135,3),targets_lookup,5,FALSE))*IF(VLOOKUP($A135,Weightings!$A:$Y,23,FALSE)=0,0,1)</f>
        <v>4.5</v>
      </c>
      <c r="K135" s="69" t="str">
        <f>IF(VLOOKUP(A135,'Assess B'!A:P,16,FALSE)=0,"",VLOOKUP(A135,'Assess B'!A:P,16,FALSE))</f>
        <v/>
      </c>
      <c r="L135" s="67"/>
      <c r="M135" s="67"/>
      <c r="N135" s="67"/>
      <c r="O135" s="67"/>
      <c r="P135" s="67"/>
      <c r="Q135" s="67"/>
      <c r="R135" s="67"/>
      <c r="S135" s="67"/>
      <c r="T135" s="67"/>
      <c r="U135" s="67"/>
      <c r="V135" s="80"/>
      <c r="W135" s="80" t="str">
        <f>IF(AND(C135&gt;4,VLOOKUP(A135,'Assess B'!A:AH,34,FALSE)&lt;&gt;8),LEFT(B135,3),"")</f>
        <v/>
      </c>
      <c r="X135" s="80">
        <f>VLOOKUP(A135,Weightings!A:W,23,FALSE)</f>
        <v>3</v>
      </c>
      <c r="Y135" s="80">
        <f>IF(VLOOKUP(A135,'Assess B'!A:AH,34,FALSE)=8,0,1)</f>
        <v>1</v>
      </c>
      <c r="Z135" s="80">
        <f t="shared" si="15"/>
        <v>12</v>
      </c>
      <c r="AA135" s="79" t="str">
        <f t="shared" si="16"/>
        <v>3</v>
      </c>
      <c r="AF135" s="90">
        <f t="shared" si="17"/>
        <v>0</v>
      </c>
      <c r="AG135" s="90">
        <f t="shared" si="18"/>
        <v>0</v>
      </c>
      <c r="AH135" s="90" t="str">
        <f t="shared" si="19"/>
        <v>D</v>
      </c>
      <c r="AI135" s="81">
        <f t="shared" si="20"/>
        <v>3</v>
      </c>
      <c r="AJ135" s="90"/>
      <c r="AK135" s="81"/>
    </row>
    <row r="136" spans="1:37" s="79" customFormat="1" ht="30" hidden="1" customHeight="1" x14ac:dyDescent="0.35">
      <c r="A136" s="65">
        <v>464</v>
      </c>
      <c r="B136" s="66" t="str">
        <f t="shared" ref="B136:B178" si="25">VLOOKUP(A136,contentrefmockup,2,FALSE)</f>
        <v>B.6</v>
      </c>
      <c r="C136" s="67">
        <f t="shared" ref="C136:C178" si="26">VLOOKUP(A136,contentrefmockup,15,FALSE)</f>
        <v>2</v>
      </c>
      <c r="D136" s="20"/>
      <c r="E136" s="95" t="str">
        <f t="shared" ref="E136:E178" si="27">IF(C136=1,"Phase "&amp;B136,IF(C136=2,"Step "&amp;VLOOKUP(A136,contentrefmockup,4,FALSE),B136))</f>
        <v>Step 6</v>
      </c>
      <c r="F136" s="262" t="str">
        <f t="shared" si="24"/>
        <v>Improvements in your technical environment?</v>
      </c>
      <c r="G136" s="203" t="str">
        <f>IFERROR(VLOOKUP(VLOOKUP($A136,'Assess B'!$A:$AH,34,FALSE),detail_maturity_score,3),"")</f>
        <v/>
      </c>
      <c r="H136" s="203" t="str">
        <f>VLOOKUP($A136,'Assess B'!$A:$O,15,FALSE)</f>
        <v/>
      </c>
      <c r="I136" s="203">
        <f>(VLOOKUP(LEFT($B136,3),targets_lookup,5,FALSE))*VLOOKUP($A136,Weightings!$A:$Y,23,FALSE)</f>
        <v>13.5</v>
      </c>
      <c r="J136" s="203">
        <f>(VLOOKUP(LEFT($B136,3),targets_lookup,5,FALSE))*IF(VLOOKUP($A136,Weightings!$A:$Y,23,FALSE)=0,0,1)</f>
        <v>4.5</v>
      </c>
      <c r="K136" s="69" t="str">
        <f>IF(VLOOKUP(A136,'Assess B'!A:P,16,FALSE)=0,"",VLOOKUP(A136,'Assess B'!A:P,16,FALSE))</f>
        <v/>
      </c>
      <c r="L136" s="67"/>
      <c r="M136" s="67"/>
      <c r="N136" s="67"/>
      <c r="O136" s="67"/>
      <c r="P136" s="67"/>
      <c r="Q136" s="67"/>
      <c r="R136" s="67"/>
      <c r="S136" s="67"/>
      <c r="T136" s="67"/>
      <c r="U136" s="67"/>
      <c r="V136" s="80"/>
      <c r="W136" s="80" t="str">
        <f>IF(AND(C136&gt;4,VLOOKUP(A136,'Assess B'!A:AH,34,FALSE)&lt;&gt;8),LEFT(B136,3),"")</f>
        <v/>
      </c>
      <c r="X136" s="80">
        <f>VLOOKUP(A136,Weightings!A:W,23,FALSE)</f>
        <v>3</v>
      </c>
      <c r="Y136" s="80">
        <f>IF(VLOOKUP(A136,'Assess B'!A:AH,34,FALSE)=8,0,1)</f>
        <v>1</v>
      </c>
      <c r="Z136" s="80">
        <f t="shared" ref="Z136:Z178" si="28">Y136*X136*4</f>
        <v>12</v>
      </c>
      <c r="AA136" s="79" t="str">
        <f t="shared" ref="AA136:AA178" si="29">AI136&amp;W136</f>
        <v>3</v>
      </c>
      <c r="AF136" s="90">
        <f t="shared" ref="AF136:AF178" si="30">VLOOKUP($A136,contentrefmockup,26,FALSE)</f>
        <v>0</v>
      </c>
      <c r="AG136" s="90">
        <f t="shared" ref="AG136:AG178" si="31">VLOOKUP($A136,contentrefmockup,27,FALSE)</f>
        <v>0</v>
      </c>
      <c r="AH136" s="90" t="str">
        <f t="shared" ref="AH136:AH178" si="32">VLOOKUP($A136,contentrefmockup,28,FALSE)</f>
        <v>D</v>
      </c>
      <c r="AI136" s="81">
        <f t="shared" ref="AI136:AI178" si="33">IF(AF136="S",1,IF(AG136="I",2,IF(AH136="D",3,4)))</f>
        <v>3</v>
      </c>
      <c r="AJ136" s="90"/>
      <c r="AK136" s="81"/>
    </row>
    <row r="137" spans="1:37" s="79" customFormat="1" ht="30" hidden="1" customHeight="1" x14ac:dyDescent="0.35">
      <c r="A137" s="65">
        <v>465</v>
      </c>
      <c r="B137" s="66" t="str">
        <f t="shared" si="25"/>
        <v>B.6</v>
      </c>
      <c r="C137" s="67">
        <f t="shared" si="26"/>
        <v>2</v>
      </c>
      <c r="D137" s="20"/>
      <c r="E137" s="95" t="str">
        <f t="shared" si="27"/>
        <v>Step 6</v>
      </c>
      <c r="F137" s="262" t="str">
        <f t="shared" si="24"/>
        <v>Greater levels of confidence in the security of your IT environments?</v>
      </c>
      <c r="G137" s="203" t="str">
        <f>IFERROR(VLOOKUP(VLOOKUP($A137,'Assess B'!$A:$AH,34,FALSE),detail_maturity_score,3),"")</f>
        <v/>
      </c>
      <c r="H137" s="203" t="str">
        <f>VLOOKUP($A137,'Assess B'!$A:$O,15,FALSE)</f>
        <v/>
      </c>
      <c r="I137" s="203">
        <f>(VLOOKUP(LEFT($B137,3),targets_lookup,5,FALSE))*VLOOKUP($A137,Weightings!$A:$Y,23,FALSE)</f>
        <v>13.5</v>
      </c>
      <c r="J137" s="203">
        <f>(VLOOKUP(LEFT($B137,3),targets_lookup,5,FALSE))*IF(VLOOKUP($A137,Weightings!$A:$Y,23,FALSE)=0,0,1)</f>
        <v>4.5</v>
      </c>
      <c r="K137" s="69" t="str">
        <f>IF(VLOOKUP(A137,'Assess B'!A:P,16,FALSE)=0,"",VLOOKUP(A137,'Assess B'!A:P,16,FALSE))</f>
        <v/>
      </c>
      <c r="L137" s="67"/>
      <c r="M137" s="67"/>
      <c r="N137" s="67"/>
      <c r="O137" s="67"/>
      <c r="P137" s="67"/>
      <c r="Q137" s="67"/>
      <c r="R137" s="67"/>
      <c r="S137" s="67"/>
      <c r="T137" s="67"/>
      <c r="U137" s="67"/>
      <c r="V137" s="80"/>
      <c r="W137" s="80" t="str">
        <f>IF(AND(C137&gt;4,VLOOKUP(A137,'Assess B'!A:AH,34,FALSE)&lt;&gt;8),LEFT(B137,3),"")</f>
        <v/>
      </c>
      <c r="X137" s="80">
        <f>VLOOKUP(A137,Weightings!A:W,23,FALSE)</f>
        <v>3</v>
      </c>
      <c r="Y137" s="80">
        <f>IF(VLOOKUP(A137,'Assess B'!A:AH,34,FALSE)=8,0,1)</f>
        <v>1</v>
      </c>
      <c r="Z137" s="80">
        <f t="shared" si="28"/>
        <v>12</v>
      </c>
      <c r="AA137" s="79" t="str">
        <f t="shared" si="29"/>
        <v>3</v>
      </c>
      <c r="AF137" s="90">
        <f t="shared" si="30"/>
        <v>0</v>
      </c>
      <c r="AG137" s="90">
        <f t="shared" si="31"/>
        <v>0</v>
      </c>
      <c r="AH137" s="90" t="str">
        <f t="shared" si="32"/>
        <v>D</v>
      </c>
      <c r="AI137" s="81">
        <f t="shared" si="33"/>
        <v>3</v>
      </c>
      <c r="AJ137" s="90"/>
      <c r="AK137" s="81"/>
    </row>
    <row r="138" spans="1:37" s="79" customFormat="1" ht="30" hidden="1" customHeight="1" x14ac:dyDescent="0.35">
      <c r="A138" s="65">
        <v>466</v>
      </c>
      <c r="B138" s="66" t="str">
        <f t="shared" si="25"/>
        <v>B.6</v>
      </c>
      <c r="C138" s="67">
        <f t="shared" si="26"/>
        <v>2</v>
      </c>
      <c r="D138" s="20"/>
      <c r="E138" s="95" t="str">
        <f t="shared" si="27"/>
        <v>Step 6</v>
      </c>
      <c r="F138" s="262" t="str">
        <f t="shared" si="24"/>
        <v>Increased awareness of the need for appropriate technical controls?</v>
      </c>
      <c r="G138" s="203" t="str">
        <f>IFERROR(VLOOKUP(VLOOKUP($A138,'Assess B'!$A:$AH,34,FALSE),detail_maturity_score,3),"")</f>
        <v/>
      </c>
      <c r="H138" s="203" t="str">
        <f>VLOOKUP($A138,'Assess B'!$A:$O,15,FALSE)</f>
        <v/>
      </c>
      <c r="I138" s="203">
        <f>(VLOOKUP(LEFT($B138,3),targets_lookup,5,FALSE))*VLOOKUP($A138,Weightings!$A:$Y,23,FALSE)</f>
        <v>13.5</v>
      </c>
      <c r="J138" s="203">
        <f>(VLOOKUP(LEFT($B138,3),targets_lookup,5,FALSE))*IF(VLOOKUP($A138,Weightings!$A:$Y,23,FALSE)=0,0,1)</f>
        <v>4.5</v>
      </c>
      <c r="K138" s="69" t="str">
        <f>IF(VLOOKUP(A138,'Assess B'!A:P,16,FALSE)=0,"",VLOOKUP(A138,'Assess B'!A:P,16,FALSE))</f>
        <v/>
      </c>
      <c r="L138" s="67"/>
      <c r="M138" s="67"/>
      <c r="N138" s="67"/>
      <c r="O138" s="67"/>
      <c r="P138" s="67"/>
      <c r="Q138" s="67"/>
      <c r="R138" s="67"/>
      <c r="S138" s="67"/>
      <c r="T138" s="67"/>
      <c r="U138" s="67"/>
      <c r="V138" s="80"/>
      <c r="W138" s="80" t="str">
        <f>IF(AND(C138&gt;4,VLOOKUP(A138,'Assess B'!A:AH,34,FALSE)&lt;&gt;8),LEFT(B138,3),"")</f>
        <v/>
      </c>
      <c r="X138" s="80">
        <f>VLOOKUP(A138,Weightings!A:W,23,FALSE)</f>
        <v>3</v>
      </c>
      <c r="Y138" s="80">
        <f>IF(VLOOKUP(A138,'Assess B'!A:AH,34,FALSE)=8,0,1)</f>
        <v>1</v>
      </c>
      <c r="Z138" s="80">
        <f t="shared" si="28"/>
        <v>12</v>
      </c>
      <c r="AA138" s="79" t="str">
        <f t="shared" si="29"/>
        <v>3</v>
      </c>
      <c r="AF138" s="90">
        <f t="shared" si="30"/>
        <v>0</v>
      </c>
      <c r="AG138" s="90">
        <f t="shared" si="31"/>
        <v>0</v>
      </c>
      <c r="AH138" s="90" t="str">
        <f t="shared" si="32"/>
        <v>D</v>
      </c>
      <c r="AI138" s="81">
        <f t="shared" si="33"/>
        <v>3</v>
      </c>
      <c r="AJ138" s="90"/>
      <c r="AK138" s="81"/>
    </row>
    <row r="139" spans="1:37" s="79" customFormat="1" ht="30" hidden="1" customHeight="1" x14ac:dyDescent="0.35">
      <c r="A139" s="65">
        <v>467</v>
      </c>
      <c r="B139" s="66" t="str">
        <f t="shared" si="25"/>
        <v>B.6</v>
      </c>
      <c r="C139" s="67">
        <f t="shared" si="26"/>
        <v>2</v>
      </c>
      <c r="D139" s="20"/>
      <c r="E139" s="95" t="str">
        <f t="shared" si="27"/>
        <v>Step 6</v>
      </c>
      <c r="F139" s="261" t="str">
        <f t="shared" si="24"/>
        <v>Do you consider the limitations of the CTI function?</v>
      </c>
      <c r="G139" s="203" t="str">
        <f>IFERROR(VLOOKUP(VLOOKUP($A139,'Assess B'!$A:$AH,34,FALSE),detail_maturity_score,3),"")</f>
        <v/>
      </c>
      <c r="H139" s="203" t="str">
        <f>VLOOKUP($A139,'Assess B'!$A:$O,15,FALSE)</f>
        <v/>
      </c>
      <c r="I139" s="203">
        <f>(VLOOKUP(LEFT($B139,3),targets_lookup,5,FALSE))*VLOOKUP($A139,Weightings!$A:$Y,23,FALSE)</f>
        <v>13.5</v>
      </c>
      <c r="J139" s="203">
        <f>(VLOOKUP(LEFT($B139,3),targets_lookup,5,FALSE))*IF(VLOOKUP($A139,Weightings!$A:$Y,23,FALSE)=0,0,1)</f>
        <v>4.5</v>
      </c>
      <c r="K139" s="69" t="str">
        <f>IF(VLOOKUP(A139,'Assess B'!A:P,16,FALSE)=0,"",VLOOKUP(A139,'Assess B'!A:P,16,FALSE))</f>
        <v/>
      </c>
      <c r="L139" s="67"/>
      <c r="M139" s="67"/>
      <c r="N139" s="67"/>
      <c r="O139" s="67"/>
      <c r="P139" s="67"/>
      <c r="Q139" s="67"/>
      <c r="R139" s="67"/>
      <c r="S139" s="67"/>
      <c r="T139" s="67"/>
      <c r="U139" s="67"/>
      <c r="V139" s="80"/>
      <c r="W139" s="80" t="str">
        <f>IF(AND(C139&gt;4,VLOOKUP(A139,'Assess B'!A:AH,34,FALSE)&lt;&gt;8),LEFT(B139,3),"")</f>
        <v/>
      </c>
      <c r="X139" s="80">
        <f>VLOOKUP(A139,Weightings!A:W,23,FALSE)</f>
        <v>3</v>
      </c>
      <c r="Y139" s="80">
        <f>IF(VLOOKUP(A139,'Assess B'!A:AH,34,FALSE)=8,0,1)</f>
        <v>1</v>
      </c>
      <c r="Z139" s="80">
        <f t="shared" si="28"/>
        <v>12</v>
      </c>
      <c r="AA139" s="79" t="str">
        <f t="shared" si="29"/>
        <v>3</v>
      </c>
      <c r="AF139" s="90">
        <f t="shared" si="30"/>
        <v>0</v>
      </c>
      <c r="AG139" s="90">
        <f t="shared" si="31"/>
        <v>0</v>
      </c>
      <c r="AH139" s="90" t="str">
        <f t="shared" si="32"/>
        <v>D</v>
      </c>
      <c r="AI139" s="81">
        <f t="shared" si="33"/>
        <v>3</v>
      </c>
      <c r="AJ139" s="90"/>
      <c r="AK139" s="81"/>
    </row>
    <row r="140" spans="1:37" s="79" customFormat="1" ht="30" hidden="1" customHeight="1" x14ac:dyDescent="0.35">
      <c r="A140" s="65">
        <v>468</v>
      </c>
      <c r="B140" s="66" t="str">
        <f t="shared" si="25"/>
        <v>B.6</v>
      </c>
      <c r="C140" s="67">
        <f t="shared" si="26"/>
        <v>2</v>
      </c>
      <c r="D140" s="20"/>
      <c r="E140" s="95" t="str">
        <f t="shared" si="27"/>
        <v>Step 6</v>
      </c>
      <c r="F140" s="261" t="str">
        <f t="shared" si="24"/>
        <v>When evaluating the limitations of Intelligence do you take into account:</v>
      </c>
      <c r="G140" s="203" t="str">
        <f>IFERROR(VLOOKUP(VLOOKUP($A140,'Assess B'!$A:$AH,34,FALSE),detail_maturity_score,3),"")</f>
        <v/>
      </c>
      <c r="H140" s="203" t="str">
        <f>VLOOKUP($A140,'Assess B'!$A:$O,15,FALSE)</f>
        <v/>
      </c>
      <c r="I140" s="203">
        <f>(VLOOKUP(LEFT($B140,3),targets_lookup,5,FALSE))*VLOOKUP($A140,Weightings!$A:$Y,23,FALSE)</f>
        <v>0</v>
      </c>
      <c r="J140" s="203">
        <f>(VLOOKUP(LEFT($B140,3),targets_lookup,5,FALSE))*IF(VLOOKUP($A140,Weightings!$A:$Y,23,FALSE)=0,0,1)</f>
        <v>0</v>
      </c>
      <c r="K140" s="69" t="str">
        <f>IF(VLOOKUP(A140,'Assess B'!A:P,16,FALSE)=0,"",VLOOKUP(A140,'Assess B'!A:P,16,FALSE))</f>
        <v/>
      </c>
      <c r="L140" s="67"/>
      <c r="M140" s="67"/>
      <c r="N140" s="67"/>
      <c r="O140" s="67"/>
      <c r="P140" s="67"/>
      <c r="Q140" s="67"/>
      <c r="R140" s="67"/>
      <c r="S140" s="67"/>
      <c r="T140" s="67"/>
      <c r="U140" s="67"/>
      <c r="V140" s="80"/>
      <c r="W140" s="80" t="str">
        <f>IF(AND(C140&gt;4,VLOOKUP(A140,'Assess B'!A:AH,34,FALSE)&lt;&gt;8),LEFT(B140,3),"")</f>
        <v/>
      </c>
      <c r="X140" s="80">
        <f>VLOOKUP(A140,Weightings!A:W,23,FALSE)</f>
        <v>0</v>
      </c>
      <c r="Y140" s="80">
        <f>IF(VLOOKUP(A140,'Assess B'!A:AH,34,FALSE)=8,0,1)</f>
        <v>1</v>
      </c>
      <c r="Z140" s="80">
        <f t="shared" si="28"/>
        <v>0</v>
      </c>
      <c r="AA140" s="79" t="str">
        <f t="shared" si="29"/>
        <v>3</v>
      </c>
      <c r="AF140" s="90">
        <f t="shared" si="30"/>
        <v>0</v>
      </c>
      <c r="AG140" s="90">
        <f t="shared" si="31"/>
        <v>0</v>
      </c>
      <c r="AH140" s="90" t="str">
        <f t="shared" si="32"/>
        <v>D</v>
      </c>
      <c r="AI140" s="81">
        <f t="shared" si="33"/>
        <v>3</v>
      </c>
      <c r="AJ140" s="90"/>
      <c r="AK140" s="81"/>
    </row>
    <row r="141" spans="1:37" s="79" customFormat="1" ht="30" hidden="1" customHeight="1" x14ac:dyDescent="0.35">
      <c r="A141" s="65">
        <v>469</v>
      </c>
      <c r="B141" s="66" t="str">
        <f t="shared" si="25"/>
        <v>B.6</v>
      </c>
      <c r="C141" s="67">
        <f t="shared" si="26"/>
        <v>2</v>
      </c>
      <c r="D141" s="20"/>
      <c r="E141" s="95" t="str">
        <f t="shared" si="27"/>
        <v>Step 6</v>
      </c>
      <c r="F141" s="262" t="str">
        <f t="shared" si="24"/>
        <v>There are many unknown unknows?</v>
      </c>
      <c r="G141" s="203" t="str">
        <f>IFERROR(VLOOKUP(VLOOKUP($A141,'Assess B'!$A:$AH,34,FALSE),detail_maturity_score,3),"")</f>
        <v/>
      </c>
      <c r="H141" s="203" t="str">
        <f>VLOOKUP($A141,'Assess B'!$A:$O,15,FALSE)</f>
        <v/>
      </c>
      <c r="I141" s="203">
        <f>(VLOOKUP(LEFT($B141,3),targets_lookup,5,FALSE))*VLOOKUP($A141,Weightings!$A:$Y,23,FALSE)</f>
        <v>13.5</v>
      </c>
      <c r="J141" s="203">
        <f>(VLOOKUP(LEFT($B141,3),targets_lookup,5,FALSE))*IF(VLOOKUP($A141,Weightings!$A:$Y,23,FALSE)=0,0,1)</f>
        <v>4.5</v>
      </c>
      <c r="K141" s="69" t="str">
        <f>IF(VLOOKUP(A141,'Assess B'!A:P,16,FALSE)=0,"",VLOOKUP(A141,'Assess B'!A:P,16,FALSE))</f>
        <v/>
      </c>
      <c r="L141" s="67"/>
      <c r="M141" s="67"/>
      <c r="N141" s="67"/>
      <c r="O141" s="67"/>
      <c r="P141" s="67"/>
      <c r="Q141" s="67"/>
      <c r="R141" s="67"/>
      <c r="S141" s="67"/>
      <c r="T141" s="67"/>
      <c r="U141" s="67"/>
      <c r="V141" s="80"/>
      <c r="W141" s="80" t="str">
        <f>IF(AND(C141&gt;4,VLOOKUP(A141,'Assess B'!A:AH,34,FALSE)&lt;&gt;8),LEFT(B141,3),"")</f>
        <v/>
      </c>
      <c r="X141" s="80">
        <f>VLOOKUP(A141,Weightings!A:W,23,FALSE)</f>
        <v>3</v>
      </c>
      <c r="Y141" s="80">
        <f>IF(VLOOKUP(A141,'Assess B'!A:AH,34,FALSE)=8,0,1)</f>
        <v>1</v>
      </c>
      <c r="Z141" s="80">
        <f t="shared" si="28"/>
        <v>12</v>
      </c>
      <c r="AA141" s="79" t="str">
        <f t="shared" si="29"/>
        <v>3</v>
      </c>
      <c r="AF141" s="90">
        <f t="shared" si="30"/>
        <v>0</v>
      </c>
      <c r="AG141" s="90">
        <f t="shared" si="31"/>
        <v>0</v>
      </c>
      <c r="AH141" s="90" t="str">
        <f t="shared" si="32"/>
        <v>D</v>
      </c>
      <c r="AI141" s="81">
        <f t="shared" si="33"/>
        <v>3</v>
      </c>
      <c r="AJ141" s="90"/>
      <c r="AK141" s="81"/>
    </row>
    <row r="142" spans="1:37" s="79" customFormat="1" ht="30" hidden="1" customHeight="1" x14ac:dyDescent="0.35">
      <c r="A142" s="65">
        <v>470</v>
      </c>
      <c r="B142" s="66" t="str">
        <f t="shared" si="25"/>
        <v>B.6</v>
      </c>
      <c r="C142" s="67">
        <f t="shared" si="26"/>
        <v>2</v>
      </c>
      <c r="D142" s="20"/>
      <c r="E142" s="95" t="str">
        <f t="shared" si="27"/>
        <v>Step 6</v>
      </c>
      <c r="F142" s="262" t="str">
        <f t="shared" si="24"/>
        <v>Most intelligence assessment is qualitive?</v>
      </c>
      <c r="G142" s="203" t="str">
        <f>IFERROR(VLOOKUP(VLOOKUP($A142,'Assess B'!$A:$AH,34,FALSE),detail_maturity_score,3),"")</f>
        <v/>
      </c>
      <c r="H142" s="203" t="str">
        <f>VLOOKUP($A142,'Assess B'!$A:$O,15,FALSE)</f>
        <v/>
      </c>
      <c r="I142" s="203">
        <f>(VLOOKUP(LEFT($B142,3),targets_lookup,5,FALSE))*VLOOKUP($A142,Weightings!$A:$Y,23,FALSE)</f>
        <v>13.5</v>
      </c>
      <c r="J142" s="203">
        <f>(VLOOKUP(LEFT($B142,3),targets_lookup,5,FALSE))*IF(VLOOKUP($A142,Weightings!$A:$Y,23,FALSE)=0,0,1)</f>
        <v>4.5</v>
      </c>
      <c r="K142" s="69" t="str">
        <f>IF(VLOOKUP(A142,'Assess B'!A:P,16,FALSE)=0,"",VLOOKUP(A142,'Assess B'!A:P,16,FALSE))</f>
        <v/>
      </c>
      <c r="L142" s="67"/>
      <c r="M142" s="67"/>
      <c r="N142" s="67"/>
      <c r="O142" s="67"/>
      <c r="P142" s="67"/>
      <c r="Q142" s="67"/>
      <c r="R142" s="67"/>
      <c r="S142" s="67"/>
      <c r="T142" s="67"/>
      <c r="U142" s="67"/>
      <c r="V142" s="80"/>
      <c r="W142" s="80" t="str">
        <f>IF(AND(C142&gt;4,VLOOKUP(A142,'Assess B'!A:AH,34,FALSE)&lt;&gt;8),LEFT(B142,3),"")</f>
        <v/>
      </c>
      <c r="X142" s="80">
        <f>VLOOKUP(A142,Weightings!A:W,23,FALSE)</f>
        <v>3</v>
      </c>
      <c r="Y142" s="80">
        <f>IF(VLOOKUP(A142,'Assess B'!A:AH,34,FALSE)=8,0,1)</f>
        <v>1</v>
      </c>
      <c r="Z142" s="80">
        <f t="shared" si="28"/>
        <v>12</v>
      </c>
      <c r="AA142" s="79" t="str">
        <f t="shared" si="29"/>
        <v>3</v>
      </c>
      <c r="AF142" s="90">
        <f t="shared" si="30"/>
        <v>0</v>
      </c>
      <c r="AG142" s="90">
        <f t="shared" si="31"/>
        <v>0</v>
      </c>
      <c r="AH142" s="90" t="str">
        <f t="shared" si="32"/>
        <v>D</v>
      </c>
      <c r="AI142" s="81">
        <f t="shared" si="33"/>
        <v>3</v>
      </c>
      <c r="AJ142" s="90"/>
      <c r="AK142" s="81"/>
    </row>
    <row r="143" spans="1:37" s="79" customFormat="1" ht="30" hidden="1" customHeight="1" x14ac:dyDescent="0.35">
      <c r="A143" s="65">
        <v>471</v>
      </c>
      <c r="B143" s="66" t="str">
        <f t="shared" si="25"/>
        <v>B.6</v>
      </c>
      <c r="C143" s="67">
        <f t="shared" si="26"/>
        <v>2</v>
      </c>
      <c r="D143" s="20"/>
      <c r="E143" s="95" t="str">
        <f t="shared" si="27"/>
        <v>Step 6</v>
      </c>
      <c r="F143" s="262" t="str">
        <f t="shared" si="24"/>
        <v>Is only a snapshot or point in time assessment?</v>
      </c>
      <c r="G143" s="203" t="str">
        <f>IFERROR(VLOOKUP(VLOOKUP($A143,'Assess B'!$A:$AH,34,FALSE),detail_maturity_score,3),"")</f>
        <v/>
      </c>
      <c r="H143" s="203" t="str">
        <f>VLOOKUP($A143,'Assess B'!$A:$O,15,FALSE)</f>
        <v/>
      </c>
      <c r="I143" s="203">
        <f>(VLOOKUP(LEFT($B143,3),targets_lookup,5,FALSE))*VLOOKUP($A143,Weightings!$A:$Y,23,FALSE)</f>
        <v>13.5</v>
      </c>
      <c r="J143" s="203">
        <f>(VLOOKUP(LEFT($B143,3),targets_lookup,5,FALSE))*IF(VLOOKUP($A143,Weightings!$A:$Y,23,FALSE)=0,0,1)</f>
        <v>4.5</v>
      </c>
      <c r="K143" s="69" t="str">
        <f>IF(VLOOKUP(A143,'Assess B'!A:P,16,FALSE)=0,"",VLOOKUP(A143,'Assess B'!A:P,16,FALSE))</f>
        <v/>
      </c>
      <c r="L143" s="67"/>
      <c r="M143" s="67"/>
      <c r="N143" s="67"/>
      <c r="O143" s="67"/>
      <c r="P143" s="67"/>
      <c r="Q143" s="67"/>
      <c r="R143" s="67"/>
      <c r="S143" s="67"/>
      <c r="T143" s="67"/>
      <c r="U143" s="67"/>
      <c r="V143" s="80"/>
      <c r="W143" s="80" t="str">
        <f>IF(AND(C143&gt;4,VLOOKUP(A143,'Assess B'!A:AH,34,FALSE)&lt;&gt;8),LEFT(B143,3),"")</f>
        <v/>
      </c>
      <c r="X143" s="80">
        <f>VLOOKUP(A143,Weightings!A:W,23,FALSE)</f>
        <v>3</v>
      </c>
      <c r="Y143" s="80">
        <f>IF(VLOOKUP(A143,'Assess B'!A:AH,34,FALSE)=8,0,1)</f>
        <v>1</v>
      </c>
      <c r="Z143" s="80">
        <f t="shared" si="28"/>
        <v>12</v>
      </c>
      <c r="AA143" s="79" t="str">
        <f t="shared" si="29"/>
        <v>3</v>
      </c>
      <c r="AF143" s="90">
        <f t="shared" si="30"/>
        <v>0</v>
      </c>
      <c r="AG143" s="90">
        <f t="shared" si="31"/>
        <v>0</v>
      </c>
      <c r="AH143" s="90" t="str">
        <f t="shared" si="32"/>
        <v>D</v>
      </c>
      <c r="AI143" s="81">
        <f t="shared" si="33"/>
        <v>3</v>
      </c>
      <c r="AJ143" s="90"/>
      <c r="AK143" s="81"/>
    </row>
    <row r="144" spans="1:37" s="79" customFormat="1" ht="30" hidden="1" customHeight="1" x14ac:dyDescent="0.35">
      <c r="A144" s="65">
        <v>472</v>
      </c>
      <c r="B144" s="66" t="str">
        <f t="shared" si="25"/>
        <v>B.6</v>
      </c>
      <c r="C144" s="67">
        <f t="shared" si="26"/>
        <v>2</v>
      </c>
      <c r="D144" s="20"/>
      <c r="E144" s="95" t="str">
        <f t="shared" si="27"/>
        <v>Step 6</v>
      </c>
      <c r="F144" s="262" t="str">
        <f t="shared" si="24"/>
        <v>Legal limitations on collection?</v>
      </c>
      <c r="G144" s="203" t="str">
        <f>IFERROR(VLOOKUP(VLOOKUP($A144,'Assess B'!$A:$AH,34,FALSE),detail_maturity_score,3),"")</f>
        <v/>
      </c>
      <c r="H144" s="203" t="str">
        <f>VLOOKUP($A144,'Assess B'!$A:$O,15,FALSE)</f>
        <v/>
      </c>
      <c r="I144" s="203">
        <f>(VLOOKUP(LEFT($B144,3),targets_lookup,5,FALSE))*VLOOKUP($A144,Weightings!$A:$Y,23,FALSE)</f>
        <v>13.5</v>
      </c>
      <c r="J144" s="203">
        <f>(VLOOKUP(LEFT($B144,3),targets_lookup,5,FALSE))*IF(VLOOKUP($A144,Weightings!$A:$Y,23,FALSE)=0,0,1)</f>
        <v>4.5</v>
      </c>
      <c r="K144" s="69" t="str">
        <f>IF(VLOOKUP(A144,'Assess B'!A:P,16,FALSE)=0,"",VLOOKUP(A144,'Assess B'!A:P,16,FALSE))</f>
        <v/>
      </c>
      <c r="L144" s="67"/>
      <c r="M144" s="67"/>
      <c r="N144" s="67"/>
      <c r="O144" s="67"/>
      <c r="P144" s="67"/>
      <c r="Q144" s="67"/>
      <c r="R144" s="67"/>
      <c r="S144" s="67"/>
      <c r="T144" s="67"/>
      <c r="U144" s="67"/>
      <c r="V144" s="80"/>
      <c r="W144" s="80" t="str">
        <f>IF(AND(C144&gt;4,VLOOKUP(A144,'Assess B'!A:AH,34,FALSE)&lt;&gt;8),LEFT(B144,3),"")</f>
        <v/>
      </c>
      <c r="X144" s="80">
        <f>VLOOKUP(A144,Weightings!A:W,23,FALSE)</f>
        <v>3</v>
      </c>
      <c r="Y144" s="80">
        <f>IF(VLOOKUP(A144,'Assess B'!A:AH,34,FALSE)=8,0,1)</f>
        <v>1</v>
      </c>
      <c r="Z144" s="80">
        <f t="shared" si="28"/>
        <v>12</v>
      </c>
      <c r="AA144" s="79" t="str">
        <f t="shared" si="29"/>
        <v>3</v>
      </c>
      <c r="AF144" s="90">
        <f t="shared" si="30"/>
        <v>0</v>
      </c>
      <c r="AG144" s="90">
        <f t="shared" si="31"/>
        <v>0</v>
      </c>
      <c r="AH144" s="90" t="str">
        <f t="shared" si="32"/>
        <v>D</v>
      </c>
      <c r="AI144" s="81">
        <f t="shared" si="33"/>
        <v>3</v>
      </c>
      <c r="AJ144" s="90"/>
      <c r="AK144" s="81"/>
    </row>
    <row r="145" spans="1:37" s="79" customFormat="1" ht="30" hidden="1" customHeight="1" x14ac:dyDescent="0.35">
      <c r="A145" s="65">
        <v>473</v>
      </c>
      <c r="B145" s="66" t="str">
        <f t="shared" si="25"/>
        <v>B.6</v>
      </c>
      <c r="C145" s="67">
        <f t="shared" si="26"/>
        <v>2</v>
      </c>
      <c r="D145" s="20"/>
      <c r="E145" s="95" t="str">
        <f t="shared" si="27"/>
        <v>Step 6</v>
      </c>
      <c r="F145" s="262" t="str">
        <f t="shared" si="24"/>
        <v>Access to telemetry?</v>
      </c>
      <c r="G145" s="203" t="str">
        <f>IFERROR(VLOOKUP(VLOOKUP($A145,'Assess B'!$A:$AH,34,FALSE),detail_maturity_score,3),"")</f>
        <v/>
      </c>
      <c r="H145" s="203" t="str">
        <f>VLOOKUP($A145,'Assess B'!$A:$O,15,FALSE)</f>
        <v/>
      </c>
      <c r="I145" s="203">
        <f>(VLOOKUP(LEFT($B145,3),targets_lookup,5,FALSE))*VLOOKUP($A145,Weightings!$A:$Y,23,FALSE)</f>
        <v>13.5</v>
      </c>
      <c r="J145" s="203">
        <f>(VLOOKUP(LEFT($B145,3),targets_lookup,5,FALSE))*IF(VLOOKUP($A145,Weightings!$A:$Y,23,FALSE)=0,0,1)</f>
        <v>4.5</v>
      </c>
      <c r="K145" s="69" t="str">
        <f>IF(VLOOKUP(A145,'Assess B'!A:P,16,FALSE)=0,"",VLOOKUP(A145,'Assess B'!A:P,16,FALSE))</f>
        <v/>
      </c>
      <c r="L145" s="67"/>
      <c r="M145" s="67"/>
      <c r="N145" s="67"/>
      <c r="O145" s="67"/>
      <c r="P145" s="67"/>
      <c r="Q145" s="67"/>
      <c r="R145" s="67"/>
      <c r="S145" s="67"/>
      <c r="T145" s="67"/>
      <c r="U145" s="67"/>
      <c r="V145" s="80"/>
      <c r="W145" s="80" t="str">
        <f>IF(AND(C145&gt;4,VLOOKUP(A145,'Assess B'!A:AH,34,FALSE)&lt;&gt;8),LEFT(B145,3),"")</f>
        <v/>
      </c>
      <c r="X145" s="80">
        <f>VLOOKUP(A145,Weightings!A:W,23,FALSE)</f>
        <v>3</v>
      </c>
      <c r="Y145" s="80">
        <f>IF(VLOOKUP(A145,'Assess B'!A:AH,34,FALSE)=8,0,1)</f>
        <v>1</v>
      </c>
      <c r="Z145" s="80">
        <f t="shared" si="28"/>
        <v>12</v>
      </c>
      <c r="AA145" s="79" t="str">
        <f t="shared" si="29"/>
        <v>3</v>
      </c>
      <c r="AF145" s="90">
        <f t="shared" si="30"/>
        <v>0</v>
      </c>
      <c r="AG145" s="90">
        <f t="shared" si="31"/>
        <v>0</v>
      </c>
      <c r="AH145" s="90" t="str">
        <f t="shared" si="32"/>
        <v>D</v>
      </c>
      <c r="AI145" s="81">
        <f t="shared" si="33"/>
        <v>3</v>
      </c>
      <c r="AJ145" s="90"/>
      <c r="AK145" s="81"/>
    </row>
    <row r="146" spans="1:37" s="79" customFormat="1" ht="30" hidden="1" customHeight="1" x14ac:dyDescent="0.35">
      <c r="A146" s="65">
        <v>474</v>
      </c>
      <c r="B146" s="66" t="str">
        <f t="shared" si="25"/>
        <v>B.6</v>
      </c>
      <c r="C146" s="67">
        <f t="shared" si="26"/>
        <v>2</v>
      </c>
      <c r="D146" s="20"/>
      <c r="E146" s="95" t="str">
        <f t="shared" si="27"/>
        <v>Step 6</v>
      </c>
      <c r="F146" s="262" t="str">
        <f t="shared" si="24"/>
        <v>Risk of intelligence failures?</v>
      </c>
      <c r="G146" s="203" t="str">
        <f>IFERROR(VLOOKUP(VLOOKUP($A146,'Assess B'!$A:$AH,34,FALSE),detail_maturity_score,3),"")</f>
        <v/>
      </c>
      <c r="H146" s="203" t="str">
        <f>VLOOKUP($A146,'Assess B'!$A:$O,15,FALSE)</f>
        <v/>
      </c>
      <c r="I146" s="203">
        <f>(VLOOKUP(LEFT($B146,3),targets_lookup,5,FALSE))*VLOOKUP($A146,Weightings!$A:$Y,23,FALSE)</f>
        <v>13.5</v>
      </c>
      <c r="J146" s="203">
        <f>(VLOOKUP(LEFT($B146,3),targets_lookup,5,FALSE))*IF(VLOOKUP($A146,Weightings!$A:$Y,23,FALSE)=0,0,1)</f>
        <v>4.5</v>
      </c>
      <c r="K146" s="69" t="str">
        <f>IF(VLOOKUP(A146,'Assess B'!A:P,16,FALSE)=0,"",VLOOKUP(A146,'Assess B'!A:P,16,FALSE))</f>
        <v/>
      </c>
      <c r="L146" s="67"/>
      <c r="M146" s="67"/>
      <c r="N146" s="67"/>
      <c r="O146" s="67"/>
      <c r="P146" s="67"/>
      <c r="Q146" s="67"/>
      <c r="R146" s="67"/>
      <c r="S146" s="67"/>
      <c r="T146" s="67"/>
      <c r="U146" s="67"/>
      <c r="V146" s="80"/>
      <c r="W146" s="80" t="str">
        <f>IF(AND(C146&gt;4,VLOOKUP(A146,'Assess B'!A:AH,34,FALSE)&lt;&gt;8),LEFT(B146,3),"")</f>
        <v/>
      </c>
      <c r="X146" s="80">
        <f>VLOOKUP(A146,Weightings!A:W,23,FALSE)</f>
        <v>3</v>
      </c>
      <c r="Y146" s="80">
        <f>IF(VLOOKUP(A146,'Assess B'!A:AH,34,FALSE)=8,0,1)</f>
        <v>1</v>
      </c>
      <c r="Z146" s="80">
        <f t="shared" si="28"/>
        <v>12</v>
      </c>
      <c r="AA146" s="79" t="str">
        <f t="shared" si="29"/>
        <v>3</v>
      </c>
      <c r="AF146" s="90">
        <f t="shared" si="30"/>
        <v>0</v>
      </c>
      <c r="AG146" s="90">
        <f t="shared" si="31"/>
        <v>0</v>
      </c>
      <c r="AH146" s="90" t="str">
        <f t="shared" si="32"/>
        <v>D</v>
      </c>
      <c r="AI146" s="81">
        <f t="shared" si="33"/>
        <v>3</v>
      </c>
      <c r="AJ146" s="90"/>
      <c r="AK146" s="81"/>
    </row>
    <row r="147" spans="1:37" s="79" customFormat="1" ht="30" hidden="1" customHeight="1" x14ac:dyDescent="0.35">
      <c r="A147" s="65">
        <v>475</v>
      </c>
      <c r="B147" s="66" t="str">
        <f t="shared" si="25"/>
        <v>B.6</v>
      </c>
      <c r="C147" s="67">
        <f t="shared" si="26"/>
        <v>2</v>
      </c>
      <c r="D147" s="20"/>
      <c r="E147" s="95" t="str">
        <f t="shared" si="27"/>
        <v>Step 6</v>
      </c>
      <c r="F147" s="262" t="str">
        <f t="shared" si="24"/>
        <v>Shelf live of data?</v>
      </c>
      <c r="G147" s="203" t="str">
        <f>IFERROR(VLOOKUP(VLOOKUP($A147,'Assess B'!$A:$AH,34,FALSE),detail_maturity_score,3),"")</f>
        <v/>
      </c>
      <c r="H147" s="203" t="str">
        <f>VLOOKUP($A147,'Assess B'!$A:$O,15,FALSE)</f>
        <v/>
      </c>
      <c r="I147" s="203">
        <f>(VLOOKUP(LEFT($B147,3),targets_lookup,5,FALSE))*VLOOKUP($A147,Weightings!$A:$Y,23,FALSE)</f>
        <v>13.5</v>
      </c>
      <c r="J147" s="203">
        <f>(VLOOKUP(LEFT($B147,3),targets_lookup,5,FALSE))*IF(VLOOKUP($A147,Weightings!$A:$Y,23,FALSE)=0,0,1)</f>
        <v>4.5</v>
      </c>
      <c r="K147" s="69" t="str">
        <f>IF(VLOOKUP(A147,'Assess B'!A:P,16,FALSE)=0,"",VLOOKUP(A147,'Assess B'!A:P,16,FALSE))</f>
        <v/>
      </c>
      <c r="L147" s="67"/>
      <c r="M147" s="67"/>
      <c r="N147" s="67"/>
      <c r="O147" s="67"/>
      <c r="P147" s="67"/>
      <c r="Q147" s="67"/>
      <c r="R147" s="67"/>
      <c r="S147" s="67"/>
      <c r="T147" s="67"/>
      <c r="U147" s="67"/>
      <c r="V147" s="80"/>
      <c r="W147" s="80" t="str">
        <f>IF(AND(C147&gt;4,VLOOKUP(A147,'Assess B'!A:AH,34,FALSE)&lt;&gt;8),LEFT(B147,3),"")</f>
        <v/>
      </c>
      <c r="X147" s="80">
        <f>VLOOKUP(A147,Weightings!A:W,23,FALSE)</f>
        <v>3</v>
      </c>
      <c r="Y147" s="80">
        <f>IF(VLOOKUP(A147,'Assess B'!A:AH,34,FALSE)=8,0,1)</f>
        <v>1</v>
      </c>
      <c r="Z147" s="80">
        <f t="shared" si="28"/>
        <v>12</v>
      </c>
      <c r="AA147" s="79" t="str">
        <f t="shared" si="29"/>
        <v>3</v>
      </c>
      <c r="AF147" s="90">
        <f t="shared" si="30"/>
        <v>0</v>
      </c>
      <c r="AG147" s="90">
        <f t="shared" si="31"/>
        <v>0</v>
      </c>
      <c r="AH147" s="90" t="str">
        <f t="shared" si="32"/>
        <v>D</v>
      </c>
      <c r="AI147" s="81">
        <f t="shared" si="33"/>
        <v>3</v>
      </c>
      <c r="AJ147" s="90"/>
      <c r="AK147" s="81"/>
    </row>
    <row r="148" spans="1:37" s="79" customFormat="1" ht="30" hidden="1" customHeight="1" x14ac:dyDescent="0.35">
      <c r="A148" s="65">
        <v>476</v>
      </c>
      <c r="B148" s="66" t="str">
        <f t="shared" si="25"/>
        <v>B.6</v>
      </c>
      <c r="C148" s="67">
        <f t="shared" si="26"/>
        <v>2</v>
      </c>
      <c r="D148" s="20"/>
      <c r="E148" s="95" t="str">
        <f t="shared" si="27"/>
        <v>Step 6</v>
      </c>
      <c r="F148" s="262" t="str">
        <f t="shared" si="24"/>
        <v>Capabilities and skillsets of the team?</v>
      </c>
      <c r="G148" s="203" t="str">
        <f>IFERROR(VLOOKUP(VLOOKUP($A148,'Assess B'!$A:$AH,34,FALSE),detail_maturity_score,3),"")</f>
        <v/>
      </c>
      <c r="H148" s="203" t="str">
        <f>VLOOKUP($A148,'Assess B'!$A:$O,15,FALSE)</f>
        <v/>
      </c>
      <c r="I148" s="203">
        <f>(VLOOKUP(LEFT($B148,3),targets_lookup,5,FALSE))*VLOOKUP($A148,Weightings!$A:$Y,23,FALSE)</f>
        <v>13.5</v>
      </c>
      <c r="J148" s="203">
        <f>(VLOOKUP(LEFT($B148,3),targets_lookup,5,FALSE))*IF(VLOOKUP($A148,Weightings!$A:$Y,23,FALSE)=0,0,1)</f>
        <v>4.5</v>
      </c>
      <c r="K148" s="69" t="str">
        <f>IF(VLOOKUP(A148,'Assess B'!A:P,16,FALSE)=0,"",VLOOKUP(A148,'Assess B'!A:P,16,FALSE))</f>
        <v/>
      </c>
      <c r="L148" s="67"/>
      <c r="M148" s="67"/>
      <c r="N148" s="67"/>
      <c r="O148" s="67"/>
      <c r="P148" s="67"/>
      <c r="Q148" s="67"/>
      <c r="R148" s="67"/>
      <c r="S148" s="67"/>
      <c r="T148" s="67"/>
      <c r="U148" s="67"/>
      <c r="V148" s="80"/>
      <c r="W148" s="80" t="str">
        <f>IF(AND(C148&gt;4,VLOOKUP(A148,'Assess B'!A:AH,34,FALSE)&lt;&gt;8),LEFT(B148,3),"")</f>
        <v/>
      </c>
      <c r="X148" s="80">
        <f>VLOOKUP(A148,Weightings!A:W,23,FALSE)</f>
        <v>3</v>
      </c>
      <c r="Y148" s="80">
        <f>IF(VLOOKUP(A148,'Assess B'!A:AH,34,FALSE)=8,0,1)</f>
        <v>1</v>
      </c>
      <c r="Z148" s="80">
        <f t="shared" si="28"/>
        <v>12</v>
      </c>
      <c r="AA148" s="79" t="str">
        <f t="shared" si="29"/>
        <v>3</v>
      </c>
      <c r="AF148" s="90">
        <f t="shared" si="30"/>
        <v>0</v>
      </c>
      <c r="AG148" s="90">
        <f t="shared" si="31"/>
        <v>0</v>
      </c>
      <c r="AH148" s="90" t="str">
        <f t="shared" si="32"/>
        <v>D</v>
      </c>
      <c r="AI148" s="81">
        <f t="shared" si="33"/>
        <v>3</v>
      </c>
      <c r="AJ148" s="90"/>
      <c r="AK148" s="81"/>
    </row>
    <row r="149" spans="1:37" s="79" customFormat="1" ht="30" hidden="1" customHeight="1" x14ac:dyDescent="0.35">
      <c r="A149" s="65">
        <v>477</v>
      </c>
      <c r="B149" s="66" t="str">
        <f t="shared" si="25"/>
        <v>B.6</v>
      </c>
      <c r="C149" s="67">
        <f t="shared" si="26"/>
        <v>2</v>
      </c>
      <c r="D149" s="20"/>
      <c r="E149" s="95" t="str">
        <f t="shared" si="27"/>
        <v>Step 6</v>
      </c>
      <c r="F149" s="72" t="str">
        <f t="shared" si="24"/>
        <v>The threat and its associated capability evolves rapidly?</v>
      </c>
      <c r="G149" s="203" t="str">
        <f>IFERROR(VLOOKUP(VLOOKUP($A149,'Assess B'!$A:$AH,34,FALSE),detail_maturity_score,3),"")</f>
        <v/>
      </c>
      <c r="H149" s="203" t="str">
        <f>VLOOKUP($A149,'Assess B'!$A:$O,15,FALSE)</f>
        <v/>
      </c>
      <c r="I149" s="203">
        <f>(VLOOKUP(LEFT($B149,3),targets_lookup,5,FALSE))*VLOOKUP($A149,Weightings!$A:$Y,23,FALSE)</f>
        <v>13.5</v>
      </c>
      <c r="J149" s="203">
        <f>(VLOOKUP(LEFT($B149,3),targets_lookup,5,FALSE))*IF(VLOOKUP($A149,Weightings!$A:$Y,23,FALSE)=0,0,1)</f>
        <v>4.5</v>
      </c>
      <c r="K149" s="69" t="str">
        <f>IF(VLOOKUP(A149,'Assess B'!A:P,16,FALSE)=0,"",VLOOKUP(A149,'Assess B'!A:P,16,FALSE))</f>
        <v/>
      </c>
      <c r="L149" s="67"/>
      <c r="M149" s="67"/>
      <c r="N149" s="67"/>
      <c r="O149" s="67"/>
      <c r="P149" s="67"/>
      <c r="Q149" s="67"/>
      <c r="R149" s="67"/>
      <c r="S149" s="67"/>
      <c r="T149" s="67"/>
      <c r="U149" s="67"/>
      <c r="V149" s="80"/>
      <c r="W149" s="80" t="str">
        <f>IF(AND(C149&gt;4,VLOOKUP(A149,'Assess B'!A:AH,34,FALSE)&lt;&gt;8),LEFT(B149,3),"")</f>
        <v/>
      </c>
      <c r="X149" s="80">
        <f>VLOOKUP(A149,Weightings!A:W,23,FALSE)</f>
        <v>3</v>
      </c>
      <c r="Y149" s="80">
        <f>IF(VLOOKUP(A149,'Assess B'!A:AH,34,FALSE)=8,0,1)</f>
        <v>1</v>
      </c>
      <c r="Z149" s="80">
        <f t="shared" si="28"/>
        <v>12</v>
      </c>
      <c r="AA149" s="79" t="str">
        <f t="shared" si="29"/>
        <v>3</v>
      </c>
      <c r="AF149" s="90">
        <f t="shared" si="30"/>
        <v>0</v>
      </c>
      <c r="AG149" s="90">
        <f t="shared" si="31"/>
        <v>0</v>
      </c>
      <c r="AH149" s="90" t="str">
        <f t="shared" si="32"/>
        <v>D</v>
      </c>
      <c r="AI149" s="81">
        <f t="shared" si="33"/>
        <v>3</v>
      </c>
      <c r="AJ149" s="90"/>
      <c r="AK149" s="81"/>
    </row>
    <row r="150" spans="1:37" s="79" customFormat="1" ht="30" customHeight="1" x14ac:dyDescent="0.35">
      <c r="A150" s="65">
        <v>478</v>
      </c>
      <c r="B150" s="66" t="str">
        <f t="shared" si="25"/>
        <v>B.7</v>
      </c>
      <c r="C150" s="67">
        <f t="shared" si="26"/>
        <v>2</v>
      </c>
      <c r="D150" s="20"/>
      <c r="E150" s="114" t="str">
        <f t="shared" si="27"/>
        <v>Step 7</v>
      </c>
      <c r="F150" s="115" t="str">
        <f t="shared" si="24"/>
        <v>Supplier Selection</v>
      </c>
      <c r="G150" s="202" t="str">
        <f>"Maturity level:  "&amp;Q150</f>
        <v>Maturity level:  Level 0</v>
      </c>
      <c r="H150" s="354" t="str">
        <f>"Maturity level:  "&amp;Q150</f>
        <v>Maturity level:  Level 0</v>
      </c>
      <c r="I150" s="355" t="str">
        <f>"Maturity rating: "&amp;TEXT(T150,"0.00")</f>
        <v>Maturity rating: 0.00</v>
      </c>
      <c r="J150" s="355" t="str">
        <f>"Maturity rating: "&amp;TEXT(T150,"0.00")</f>
        <v>Maturity rating: 0.00</v>
      </c>
      <c r="K150" s="180"/>
      <c r="L150" s="110"/>
      <c r="M150" s="110"/>
      <c r="N150" s="110" t="str">
        <f>TEXT(B150,"0.0")</f>
        <v>B.7</v>
      </c>
      <c r="O150" s="109">
        <f>SUMIF(AA:AA,U150&amp;N150,H:H)/(SUMIF(AA:AA,U150&amp;N150,Z:Z))</f>
        <v>0</v>
      </c>
      <c r="P150" s="109" t="str">
        <f>HLOOKUP(O150*100,level_ref,2,TRUE)</f>
        <v>Level 0</v>
      </c>
      <c r="Q150" s="109" t="str">
        <f>IF(ISERROR(P150),"",P150)</f>
        <v>Level 0</v>
      </c>
      <c r="R150" s="109">
        <f>HLOOKUP(O150*100,level_ref,3,TRUE)</f>
        <v>0</v>
      </c>
      <c r="S150" s="109">
        <f>IF(ISERROR(R150),"",R150)</f>
        <v>0</v>
      </c>
      <c r="T150" s="109">
        <f>O150*5</f>
        <v>0</v>
      </c>
      <c r="U150" s="109">
        <f>VLOOKUP(A150,'Assess B'!A:AI,35,FALSE)</f>
        <v>3</v>
      </c>
      <c r="V150" s="109"/>
      <c r="W150" s="109" t="str">
        <f>IF(AND(C150&gt;4,VLOOKUP(A150,'Assess B'!A:AH,34,FALSE)&lt;&gt;8),LEFT(B150,3),"")</f>
        <v/>
      </c>
      <c r="X150" s="109">
        <f>VLOOKUP(A150,Weightings!A:W,23,FALSE)</f>
        <v>0</v>
      </c>
      <c r="Y150" s="109">
        <f>IF(VLOOKUP(A150,'Assess B'!A:AH,34,FALSE)=8,0,1)</f>
        <v>1</v>
      </c>
      <c r="Z150" s="109">
        <f t="shared" si="28"/>
        <v>0</v>
      </c>
      <c r="AA150" s="79" t="str">
        <f t="shared" si="29"/>
        <v>3</v>
      </c>
      <c r="AF150" s="90">
        <f t="shared" si="30"/>
        <v>0</v>
      </c>
      <c r="AG150" s="90">
        <f t="shared" si="31"/>
        <v>0</v>
      </c>
      <c r="AH150" s="90" t="str">
        <f t="shared" si="32"/>
        <v>D</v>
      </c>
      <c r="AI150" s="81">
        <f t="shared" si="33"/>
        <v>3</v>
      </c>
      <c r="AJ150" s="90"/>
      <c r="AK150" s="81"/>
    </row>
    <row r="151" spans="1:37" s="79" customFormat="1" ht="30" customHeight="1" x14ac:dyDescent="0.35">
      <c r="A151" s="65">
        <v>479</v>
      </c>
      <c r="B151" s="66" t="str">
        <f t="shared" si="25"/>
        <v/>
      </c>
      <c r="C151" s="67">
        <f t="shared" si="26"/>
        <v>3</v>
      </c>
      <c r="D151" s="20"/>
      <c r="E151" s="95" t="str">
        <f t="shared" si="27"/>
        <v/>
      </c>
      <c r="F151" s="162" t="str">
        <f t="shared" ref="F151:F178" si="34">VLOOKUP(A151,contentrefmockup,7,FALSE)</f>
        <v>Effective supplier selection criteria should be used to determine if potential suppliers can satisfactorily meet your  requirements, based on their ability to provide: solid reputation, history and ethics; high quality, value-for-money services; research and development capability; highly competent staff who are qualified, certified/accredited; and security and risk management, supported by a strong professional accreditation and complaint process.</v>
      </c>
      <c r="G151" s="203" t="str">
        <f>IFERROR(VLOOKUP(VLOOKUP($A151,'Assess B'!$A:$AH,34,FALSE),detail_maturity_score,3),"")</f>
        <v/>
      </c>
      <c r="H151" s="203" t="str">
        <f>VLOOKUP($A151,'Assess B'!$A:$O,15,FALSE)</f>
        <v/>
      </c>
      <c r="I151" s="203"/>
      <c r="J151" s="203"/>
      <c r="K151" s="69" t="str">
        <f>IF(VLOOKUP(A151,'Assess B'!A:P,16,FALSE)=0,"",VLOOKUP(A151,'Assess B'!A:P,16,FALSE))</f>
        <v/>
      </c>
      <c r="L151" s="67"/>
      <c r="M151" s="67"/>
      <c r="N151" s="67"/>
      <c r="O151" s="67"/>
      <c r="P151" s="67"/>
      <c r="Q151" s="67"/>
      <c r="R151" s="67"/>
      <c r="S151" s="67"/>
      <c r="T151" s="67"/>
      <c r="U151" s="67"/>
      <c r="V151" s="80"/>
      <c r="W151" s="80" t="str">
        <f>IF(AND(C151&gt;4,VLOOKUP(A151,'Assess B'!A:AH,34,FALSE)&lt;&gt;8),LEFT(B151,3),"")</f>
        <v/>
      </c>
      <c r="X151" s="80">
        <f>VLOOKUP(A151,Weightings!A:W,23,FALSE)</f>
        <v>0</v>
      </c>
      <c r="Y151" s="80">
        <f>IF(VLOOKUP(A151,'Assess B'!A:AH,34,FALSE)=8,0,1)</f>
        <v>1</v>
      </c>
      <c r="Z151" s="80">
        <f t="shared" si="28"/>
        <v>0</v>
      </c>
      <c r="AA151" s="79" t="str">
        <f t="shared" si="29"/>
        <v>3</v>
      </c>
      <c r="AF151" s="90">
        <f t="shared" si="30"/>
        <v>0</v>
      </c>
      <c r="AG151" s="90">
        <f t="shared" si="31"/>
        <v>0</v>
      </c>
      <c r="AH151" s="90" t="str">
        <f t="shared" si="32"/>
        <v>D</v>
      </c>
      <c r="AI151" s="81">
        <f t="shared" si="33"/>
        <v>3</v>
      </c>
      <c r="AJ151" s="90"/>
      <c r="AK151" s="81"/>
    </row>
    <row r="152" spans="1:37" s="79" customFormat="1" ht="30" customHeight="1" x14ac:dyDescent="0.35">
      <c r="A152" s="65">
        <v>480</v>
      </c>
      <c r="B152" s="66" t="str">
        <f t="shared" si="25"/>
        <v>B.7.01</v>
      </c>
      <c r="C152" s="67">
        <f t="shared" si="26"/>
        <v>5</v>
      </c>
      <c r="D152" s="20"/>
      <c r="E152" s="95" t="str">
        <f t="shared" si="27"/>
        <v>B.7.01</v>
      </c>
      <c r="F152" s="261" t="str">
        <f t="shared" si="34"/>
        <v xml:space="preserve">If you work with 3rd party Intelligence providers is their appointment based on and their Intelligence direction aligned to your mission and objectives? </v>
      </c>
      <c r="G152" s="203" t="str">
        <f>IFERROR(VLOOKUP(VLOOKUP($A152,'Assess B'!$A:$AH,34,FALSE),detail_maturity_score,3),"")</f>
        <v/>
      </c>
      <c r="H152" s="203" t="str">
        <f>VLOOKUP($A152,'Assess B'!$A:$O,15,FALSE)</f>
        <v/>
      </c>
      <c r="I152" s="203">
        <f>(VLOOKUP(LEFT($B152,3),targets_lookup,5,FALSE))*VLOOKUP($A152,Weightings!$A:$Y,23,FALSE)</f>
        <v>4.5</v>
      </c>
      <c r="J152" s="203">
        <f>(VLOOKUP(LEFT($B152,3),targets_lookup,5,FALSE))*IF(VLOOKUP($A152,Weightings!$A:$Y,23,FALSE)=0,0,1)</f>
        <v>4.5</v>
      </c>
      <c r="K152" s="69"/>
      <c r="L152" s="67"/>
      <c r="M152" s="67"/>
      <c r="N152" s="67"/>
      <c r="O152" s="67"/>
      <c r="P152" s="67"/>
      <c r="Q152" s="67"/>
      <c r="R152" s="67"/>
      <c r="S152" s="67"/>
      <c r="T152" s="67"/>
      <c r="U152" s="67"/>
      <c r="V152" s="80"/>
      <c r="W152" s="80" t="str">
        <f>IF(AND(C152&gt;4,VLOOKUP(A152,'Assess B'!A:AH,34,FALSE)&lt;&gt;8),LEFT(B152,3),"")</f>
        <v>B.7</v>
      </c>
      <c r="X152" s="80">
        <f>VLOOKUP(A152,Weightings!A:W,23,FALSE)</f>
        <v>1</v>
      </c>
      <c r="Y152" s="80">
        <f>IF(VLOOKUP(A152,'Assess B'!A:AH,34,FALSE)=8,0,1)</f>
        <v>1</v>
      </c>
      <c r="Z152" s="80">
        <f>Y152*X152*5</f>
        <v>5</v>
      </c>
      <c r="AA152" s="79" t="str">
        <f t="shared" si="29"/>
        <v>3B.7</v>
      </c>
      <c r="AF152" s="90">
        <f t="shared" si="30"/>
        <v>0</v>
      </c>
      <c r="AG152" s="90">
        <f t="shared" si="31"/>
        <v>0</v>
      </c>
      <c r="AH152" s="90" t="str">
        <f t="shared" si="32"/>
        <v>D</v>
      </c>
      <c r="AI152" s="81">
        <f t="shared" si="33"/>
        <v>3</v>
      </c>
      <c r="AJ152" s="90"/>
      <c r="AK152" s="81"/>
    </row>
    <row r="153" spans="1:37" s="79" customFormat="1" ht="30" customHeight="1" x14ac:dyDescent="0.35">
      <c r="A153" s="65">
        <v>481</v>
      </c>
      <c r="B153" s="66" t="str">
        <f t="shared" si="25"/>
        <v>B.7.02</v>
      </c>
      <c r="C153" s="67">
        <f t="shared" si="26"/>
        <v>5</v>
      </c>
      <c r="D153" s="20"/>
      <c r="E153" s="95" t="str">
        <f t="shared" si="27"/>
        <v>B.7.02</v>
      </c>
      <c r="F153" s="261" t="str">
        <f t="shared" si="34"/>
        <v>Have your 3rd party intelligence suppliers also been evaluated for their legal and ethical standards?</v>
      </c>
      <c r="G153" s="203" t="str">
        <f>IFERROR(VLOOKUP(VLOOKUP($A153,'Assess B'!$A:$AH,34,FALSE),detail_maturity_score,3),"")</f>
        <v/>
      </c>
      <c r="H153" s="203" t="str">
        <f>VLOOKUP($A153,'Assess B'!$A:$O,15,FALSE)</f>
        <v/>
      </c>
      <c r="I153" s="203">
        <f>(VLOOKUP(LEFT($B153,3),targets_lookup,5,FALSE))*VLOOKUP($A153,Weightings!$A:$Y,23,FALSE)</f>
        <v>4.5</v>
      </c>
      <c r="J153" s="203">
        <f>(VLOOKUP(LEFT($B153,3),targets_lookup,5,FALSE))*IF(VLOOKUP($A153,Weightings!$A:$Y,23,FALSE)=0,0,1)</f>
        <v>4.5</v>
      </c>
      <c r="K153" s="69" t="str">
        <f>IF(VLOOKUP(A153,'Assess B'!A:P,16,FALSE)=0,"",VLOOKUP(A153,'Assess B'!A:P,16,FALSE))</f>
        <v/>
      </c>
      <c r="L153" s="67"/>
      <c r="M153" s="67"/>
      <c r="N153" s="67"/>
      <c r="O153" s="67"/>
      <c r="P153" s="67"/>
      <c r="Q153" s="67"/>
      <c r="R153" s="67"/>
      <c r="S153" s="67"/>
      <c r="T153" s="67"/>
      <c r="U153" s="67"/>
      <c r="V153" s="80"/>
      <c r="W153" s="80" t="str">
        <f>IF(AND(C153&gt;4,VLOOKUP(A153,'Assess B'!A:AH,34,FALSE)&lt;&gt;8),LEFT(B153,3),"")</f>
        <v>B.7</v>
      </c>
      <c r="X153" s="80">
        <f>VLOOKUP(A153,Weightings!A:W,23,FALSE)</f>
        <v>1</v>
      </c>
      <c r="Y153" s="80">
        <f>IF(VLOOKUP(A153,'Assess B'!A:AH,34,FALSE)=8,0,1)</f>
        <v>1</v>
      </c>
      <c r="Z153" s="80">
        <f>Y153*X153*5</f>
        <v>5</v>
      </c>
      <c r="AA153" s="79" t="str">
        <f t="shared" si="29"/>
        <v>3B.7</v>
      </c>
      <c r="AF153" s="90">
        <f t="shared" si="30"/>
        <v>0</v>
      </c>
      <c r="AG153" s="90">
        <f t="shared" si="31"/>
        <v>0</v>
      </c>
      <c r="AH153" s="90" t="str">
        <f t="shared" si="32"/>
        <v>D</v>
      </c>
      <c r="AI153" s="81">
        <f t="shared" si="33"/>
        <v>3</v>
      </c>
      <c r="AJ153" s="90"/>
      <c r="AK153" s="81"/>
    </row>
    <row r="154" spans="1:37" s="79" customFormat="1" ht="30" hidden="1" customHeight="1" x14ac:dyDescent="0.35">
      <c r="A154" s="65">
        <v>482</v>
      </c>
      <c r="B154" s="66" t="str">
        <f t="shared" si="25"/>
        <v>B.7</v>
      </c>
      <c r="C154" s="67">
        <f t="shared" si="26"/>
        <v>2</v>
      </c>
      <c r="D154" s="20"/>
      <c r="E154" s="95" t="str">
        <f t="shared" si="27"/>
        <v>Step 7</v>
      </c>
      <c r="F154" s="261" t="str">
        <f t="shared" si="34"/>
        <v>Are requirements for suppliers:</v>
      </c>
      <c r="G154" s="203" t="str">
        <f>IFERROR(VLOOKUP(VLOOKUP($A154,'Assess B'!$A:$AH,34,FALSE),detail_maturity_score,3),"")</f>
        <v/>
      </c>
      <c r="H154" s="203" t="str">
        <f>VLOOKUP($A154,'Assess B'!$A:$O,15,FALSE)</f>
        <v/>
      </c>
      <c r="I154" s="203">
        <f>(VLOOKUP(LEFT($B154,3),targets_lookup,5,FALSE))*VLOOKUP($A154,Weightings!$A:$Y,23,FALSE)</f>
        <v>0</v>
      </c>
      <c r="J154" s="203">
        <f>(VLOOKUP(LEFT($B154,3),targets_lookup,5,FALSE))*IF(VLOOKUP($A154,Weightings!$A:$Y,23,FALSE)=0,0,1)</f>
        <v>0</v>
      </c>
      <c r="K154" s="69" t="str">
        <f>IF(VLOOKUP(A154,'Assess B'!A:P,16,FALSE)=0,"",VLOOKUP(A154,'Assess B'!A:P,16,FALSE))</f>
        <v/>
      </c>
      <c r="L154" s="67"/>
      <c r="M154" s="67"/>
      <c r="N154" s="67"/>
      <c r="O154" s="67"/>
      <c r="P154" s="67"/>
      <c r="Q154" s="67"/>
      <c r="R154" s="67"/>
      <c r="S154" s="67"/>
      <c r="T154" s="67"/>
      <c r="U154" s="67"/>
      <c r="V154" s="80"/>
      <c r="W154" s="80" t="str">
        <f>IF(AND(C154&gt;4,VLOOKUP(A154,'Assess B'!A:AH,34,FALSE)&lt;&gt;8),LEFT(B154,3),"")</f>
        <v/>
      </c>
      <c r="X154" s="80">
        <f>VLOOKUP(A154,Weightings!A:W,23,FALSE)</f>
        <v>0</v>
      </c>
      <c r="Y154" s="80">
        <f>IF(VLOOKUP(A154,'Assess B'!A:AH,34,FALSE)=8,0,1)</f>
        <v>1</v>
      </c>
      <c r="Z154" s="80">
        <f t="shared" si="28"/>
        <v>0</v>
      </c>
      <c r="AA154" s="79" t="str">
        <f t="shared" si="29"/>
        <v>3</v>
      </c>
      <c r="AF154" s="90">
        <f t="shared" si="30"/>
        <v>0</v>
      </c>
      <c r="AG154" s="90">
        <f t="shared" si="31"/>
        <v>0</v>
      </c>
      <c r="AH154" s="90" t="str">
        <f t="shared" si="32"/>
        <v>D</v>
      </c>
      <c r="AI154" s="81">
        <f t="shared" si="33"/>
        <v>3</v>
      </c>
      <c r="AJ154" s="90"/>
      <c r="AK154" s="81"/>
    </row>
    <row r="155" spans="1:37" s="79" customFormat="1" ht="30" customHeight="1" x14ac:dyDescent="0.35">
      <c r="A155" s="65">
        <v>483</v>
      </c>
      <c r="B155" s="66" t="str">
        <f t="shared" si="25"/>
        <v>B.7.03</v>
      </c>
      <c r="C155" s="67">
        <f t="shared" si="26"/>
        <v>5</v>
      </c>
      <c r="D155" s="20"/>
      <c r="E155" s="95" t="str">
        <f t="shared" si="27"/>
        <v>B.7.03</v>
      </c>
      <c r="F155" s="261" t="str">
        <f t="shared" si="34"/>
        <v>Given that your 3rd party intelligence providers likely hold highly sensitive data on your organisation’s security posture, have the supplier had their own security standards reviewed, i.e. meeting ISO27001 or similar?</v>
      </c>
      <c r="G155" s="203" t="str">
        <f>IFERROR(VLOOKUP(VLOOKUP($A155,'Assess B'!$A:$AH,34,FALSE),detail_maturity_score,3),"")</f>
        <v/>
      </c>
      <c r="H155" s="203" t="str">
        <f>VLOOKUP($A155,'Assess B'!$A:$O,15,FALSE)</f>
        <v/>
      </c>
      <c r="I155" s="203">
        <f>(VLOOKUP(LEFT($B155,3),targets_lookup,5,FALSE))*VLOOKUP($A155,Weightings!$A:$Y,23,FALSE)</f>
        <v>4.5</v>
      </c>
      <c r="J155" s="203">
        <f>(VLOOKUP(LEFT($B155,3),targets_lookup,5,FALSE))*IF(VLOOKUP($A155,Weightings!$A:$Y,23,FALSE)=0,0,1)</f>
        <v>4.5</v>
      </c>
      <c r="K155" s="69" t="str">
        <f>IF(VLOOKUP(A155,'Assess B'!A:P,16,FALSE)=0,"",VLOOKUP(A155,'Assess B'!A:P,16,FALSE))</f>
        <v/>
      </c>
      <c r="L155" s="67"/>
      <c r="M155" s="67"/>
      <c r="N155" s="67"/>
      <c r="O155" s="67"/>
      <c r="P155" s="67"/>
      <c r="Q155" s="67"/>
      <c r="R155" s="67"/>
      <c r="S155" s="67"/>
      <c r="T155" s="67"/>
      <c r="U155" s="67"/>
      <c r="V155" s="80"/>
      <c r="W155" s="80" t="str">
        <f>IF(AND(C155&gt;4,VLOOKUP(A155,'Assess B'!A:AH,34,FALSE)&lt;&gt;8),LEFT(B155,3),"")</f>
        <v>B.7</v>
      </c>
      <c r="X155" s="80">
        <f>VLOOKUP(A155,Weightings!A:W,23,FALSE)</f>
        <v>1</v>
      </c>
      <c r="Y155" s="80">
        <f>IF(VLOOKUP(A155,'Assess B'!A:AH,34,FALSE)=8,0,1)</f>
        <v>1</v>
      </c>
      <c r="Z155" s="80">
        <f>Y155*X155*5</f>
        <v>5</v>
      </c>
      <c r="AA155" s="79" t="str">
        <f t="shared" si="29"/>
        <v>3B.7</v>
      </c>
      <c r="AF155" s="90">
        <f t="shared" si="30"/>
        <v>0</v>
      </c>
      <c r="AG155" s="90">
        <f t="shared" si="31"/>
        <v>0</v>
      </c>
      <c r="AH155" s="90" t="str">
        <f t="shared" si="32"/>
        <v>D</v>
      </c>
      <c r="AI155" s="81">
        <f t="shared" si="33"/>
        <v>3</v>
      </c>
      <c r="AJ155" s="90"/>
      <c r="AK155" s="81"/>
    </row>
    <row r="156" spans="1:37" s="79" customFormat="1" ht="30" customHeight="1" x14ac:dyDescent="0.35">
      <c r="A156" s="65">
        <v>484</v>
      </c>
      <c r="B156" s="66" t="str">
        <f t="shared" si="25"/>
        <v>B.7.04</v>
      </c>
      <c r="C156" s="67">
        <f t="shared" si="26"/>
        <v>5</v>
      </c>
      <c r="D156" s="20"/>
      <c r="E156" s="95" t="str">
        <f t="shared" si="27"/>
        <v>B.7.04</v>
      </c>
      <c r="F156" s="261" t="str">
        <f t="shared" si="34"/>
        <v xml:space="preserve">Do your 3rd party intelligence providers have KPIs or other performance-based measures applied to them and is their performance regularly reviewed? </v>
      </c>
      <c r="G156" s="203">
        <f>IFERROR(VLOOKUP(VLOOKUP($A156,'Assess B'!$A:$AH,34,FALSE),detail_maturity_score,3),"")</f>
        <v>0</v>
      </c>
      <c r="H156" s="203">
        <f>VLOOKUP($A156,'Assess B'!$A:$O,15,FALSE)</f>
        <v>0</v>
      </c>
      <c r="I156" s="203">
        <f>(VLOOKUP(LEFT($B156,3),targets_lookup,5,FALSE))*VLOOKUP($A156,Weightings!$A:$Y,23,FALSE)</f>
        <v>4.5</v>
      </c>
      <c r="J156" s="203">
        <f>(VLOOKUP(LEFT($B156,3),targets_lookup,5,FALSE))*IF(VLOOKUP($A156,Weightings!$A:$Y,23,FALSE)=0,0,1)</f>
        <v>4.5</v>
      </c>
      <c r="K156" s="69"/>
      <c r="L156" s="67"/>
      <c r="M156" s="67"/>
      <c r="N156" s="67"/>
      <c r="O156" s="67"/>
      <c r="P156" s="67"/>
      <c r="Q156" s="67"/>
      <c r="R156" s="67"/>
      <c r="S156" s="67"/>
      <c r="T156" s="67"/>
      <c r="U156" s="67"/>
      <c r="V156" s="80"/>
      <c r="W156" s="80" t="str">
        <f>IF(AND(C156&gt;4,VLOOKUP(A156,'Assess B'!A:AH,34,FALSE)&lt;&gt;8),LEFT(B156,3),"")</f>
        <v>B.7</v>
      </c>
      <c r="X156" s="80">
        <f>VLOOKUP(A156,Weightings!A:W,23,FALSE)</f>
        <v>1</v>
      </c>
      <c r="Y156" s="80">
        <f>IF(VLOOKUP(A156,'Assess B'!A:AH,34,FALSE)=8,0,1)</f>
        <v>1</v>
      </c>
      <c r="Z156" s="80">
        <f>Y156*X156*5</f>
        <v>5</v>
      </c>
      <c r="AA156" s="79" t="str">
        <f t="shared" si="29"/>
        <v>3B.7</v>
      </c>
      <c r="AF156" s="90">
        <f t="shared" si="30"/>
        <v>0</v>
      </c>
      <c r="AG156" s="90">
        <f t="shared" si="31"/>
        <v>0</v>
      </c>
      <c r="AH156" s="90" t="str">
        <f t="shared" si="32"/>
        <v>D</v>
      </c>
      <c r="AI156" s="81">
        <f t="shared" si="33"/>
        <v>3</v>
      </c>
      <c r="AJ156" s="90"/>
      <c r="AK156" s="81"/>
    </row>
    <row r="157" spans="1:37" s="79" customFormat="1" ht="30" customHeight="1" x14ac:dyDescent="0.35">
      <c r="A157" s="65">
        <v>485</v>
      </c>
      <c r="B157" s="66" t="str">
        <f t="shared" si="25"/>
        <v>B.7.05</v>
      </c>
      <c r="C157" s="67">
        <f t="shared" si="26"/>
        <v>5</v>
      </c>
      <c r="D157" s="20"/>
      <c r="E157" s="95" t="str">
        <f t="shared" si="27"/>
        <v>B.7.05</v>
      </c>
      <c r="F157" s="261" t="str">
        <f t="shared" si="34"/>
        <v xml:space="preserve">Do you maintain a matrix or similar that details the capabilities and collection areas of each supplier to identify overlap and gaps in collection? </v>
      </c>
      <c r="G157" s="203" t="str">
        <f>IFERROR(VLOOKUP(VLOOKUP($A157,'Assess B'!$A:$AH,34,FALSE),detail_maturity_score,3),"")</f>
        <v/>
      </c>
      <c r="H157" s="203" t="str">
        <f>VLOOKUP($A157,'Assess B'!$A:$O,15,FALSE)</f>
        <v/>
      </c>
      <c r="I157" s="203">
        <f>(VLOOKUP(LEFT($B157,3),targets_lookup,5,FALSE))*VLOOKUP($A157,Weightings!$A:$Y,23,FALSE)</f>
        <v>4.5</v>
      </c>
      <c r="J157" s="203">
        <f>(VLOOKUP(LEFT($B157,3),targets_lookup,5,FALSE))*IF(VLOOKUP($A157,Weightings!$A:$Y,23,FALSE)=0,0,1)</f>
        <v>4.5</v>
      </c>
      <c r="K157" s="69" t="str">
        <f>IF(VLOOKUP(A157,'Assess B'!A:P,16,FALSE)=0,"",VLOOKUP(A157,'Assess B'!A:P,16,FALSE))</f>
        <v/>
      </c>
      <c r="L157" s="67"/>
      <c r="M157" s="67"/>
      <c r="N157" s="67"/>
      <c r="O157" s="67"/>
      <c r="P157" s="67"/>
      <c r="Q157" s="67"/>
      <c r="R157" s="67"/>
      <c r="S157" s="67"/>
      <c r="T157" s="67"/>
      <c r="U157" s="67"/>
      <c r="V157" s="80"/>
      <c r="W157" s="80" t="str">
        <f>IF(AND(C157&gt;4,VLOOKUP(A157,'Assess B'!A:AH,34,FALSE)&lt;&gt;8),LEFT(B157,3),"")</f>
        <v>B.7</v>
      </c>
      <c r="X157" s="80">
        <f>VLOOKUP(A157,Weightings!A:W,23,FALSE)</f>
        <v>1</v>
      </c>
      <c r="Y157" s="80">
        <f>IF(VLOOKUP(A157,'Assess B'!A:AH,34,FALSE)=8,0,1)</f>
        <v>1</v>
      </c>
      <c r="Z157" s="80">
        <f>Y157*X157*5</f>
        <v>5</v>
      </c>
      <c r="AA157" s="79" t="str">
        <f t="shared" si="29"/>
        <v>3B.7</v>
      </c>
      <c r="AF157" s="90">
        <f t="shared" si="30"/>
        <v>0</v>
      </c>
      <c r="AG157" s="90">
        <f t="shared" si="31"/>
        <v>0</v>
      </c>
      <c r="AH157" s="90" t="str">
        <f t="shared" si="32"/>
        <v>D</v>
      </c>
      <c r="AI157" s="81">
        <f t="shared" si="33"/>
        <v>3</v>
      </c>
      <c r="AJ157" s="90"/>
      <c r="AK157" s="81"/>
    </row>
    <row r="158" spans="1:37" s="79" customFormat="1" ht="30" hidden="1" customHeight="1" x14ac:dyDescent="0.35">
      <c r="A158" s="65">
        <v>486</v>
      </c>
      <c r="B158" s="66" t="str">
        <f t="shared" si="25"/>
        <v>B.7</v>
      </c>
      <c r="C158" s="67">
        <f t="shared" si="26"/>
        <v>2</v>
      </c>
      <c r="D158" s="20"/>
      <c r="E158" s="95" t="str">
        <f t="shared" si="27"/>
        <v>Step 7</v>
      </c>
      <c r="F158" s="262" t="str">
        <f t="shared" si="34"/>
        <v>Recorded in a requirements specification?</v>
      </c>
      <c r="G158" s="203" t="str">
        <f>IFERROR(VLOOKUP(VLOOKUP($A158,'Assess B'!$A:$AH,34,FALSE),detail_maturity_score,3),"")</f>
        <v/>
      </c>
      <c r="H158" s="203" t="str">
        <f>VLOOKUP($A158,'Assess B'!$A:$O,15,FALSE)</f>
        <v/>
      </c>
      <c r="I158" s="203">
        <f>(VLOOKUP(LEFT($B158,3),targets_lookup,5,FALSE))*VLOOKUP($A158,Weightings!$A:$Y,23,FALSE)</f>
        <v>13.5</v>
      </c>
      <c r="J158" s="203">
        <f>(VLOOKUP(LEFT($B158,3),targets_lookup,5,FALSE))*IF(VLOOKUP($A158,Weightings!$A:$Y,23,FALSE)=0,0,1)</f>
        <v>4.5</v>
      </c>
      <c r="K158" s="69"/>
      <c r="L158" s="67"/>
      <c r="M158" s="67"/>
      <c r="N158" s="67"/>
      <c r="O158" s="67"/>
      <c r="P158" s="67"/>
      <c r="Q158" s="67"/>
      <c r="R158" s="67"/>
      <c r="S158" s="67"/>
      <c r="T158" s="67"/>
      <c r="U158" s="67"/>
      <c r="V158" s="80"/>
      <c r="W158" s="80" t="str">
        <f>IF(AND(C158&gt;4,VLOOKUP(A158,'Assess B'!A:AH,34,FALSE)&lt;&gt;8),LEFT(B158,3),"")</f>
        <v/>
      </c>
      <c r="X158" s="80">
        <f>VLOOKUP(A158,Weightings!A:W,23,FALSE)</f>
        <v>3</v>
      </c>
      <c r="Y158" s="80">
        <f>IF(VLOOKUP(A158,'Assess B'!A:AH,34,FALSE)=8,0,1)</f>
        <v>1</v>
      </c>
      <c r="Z158" s="80">
        <f t="shared" si="28"/>
        <v>12</v>
      </c>
      <c r="AA158" s="79" t="str">
        <f t="shared" si="29"/>
        <v>3</v>
      </c>
      <c r="AF158" s="90">
        <f t="shared" si="30"/>
        <v>0</v>
      </c>
      <c r="AG158" s="90">
        <f t="shared" si="31"/>
        <v>0</v>
      </c>
      <c r="AH158" s="90" t="str">
        <f t="shared" si="32"/>
        <v>D</v>
      </c>
      <c r="AI158" s="81">
        <f t="shared" si="33"/>
        <v>3</v>
      </c>
      <c r="AJ158" s="90"/>
      <c r="AK158" s="81"/>
    </row>
    <row r="159" spans="1:37" s="79" customFormat="1" ht="30" hidden="1" customHeight="1" x14ac:dyDescent="0.35">
      <c r="A159" s="65">
        <v>487</v>
      </c>
      <c r="B159" s="66" t="str">
        <f t="shared" si="25"/>
        <v>B.7</v>
      </c>
      <c r="C159" s="67">
        <f t="shared" si="26"/>
        <v>2</v>
      </c>
      <c r="D159" s="20"/>
      <c r="E159" s="95" t="str">
        <f t="shared" si="27"/>
        <v>Step 7</v>
      </c>
      <c r="F159" s="262" t="str">
        <f t="shared" si="34"/>
        <v>Integrated into your organisation's procurement process?</v>
      </c>
      <c r="G159" s="203" t="str">
        <f>IFERROR(VLOOKUP(VLOOKUP($A159,'Assess B'!$A:$AH,34,FALSE),detail_maturity_score,3),"")</f>
        <v/>
      </c>
      <c r="H159" s="203" t="str">
        <f>VLOOKUP($A159,'Assess B'!$A:$O,15,FALSE)</f>
        <v/>
      </c>
      <c r="I159" s="203">
        <f>(VLOOKUP(LEFT($B159,3),targets_lookup,5,FALSE))*VLOOKUP($A159,Weightings!$A:$Y,23,FALSE)</f>
        <v>13.5</v>
      </c>
      <c r="J159" s="203">
        <f>(VLOOKUP(LEFT($B159,3),targets_lookup,5,FALSE))*IF(VLOOKUP($A159,Weightings!$A:$Y,23,FALSE)=0,0,1)</f>
        <v>4.5</v>
      </c>
      <c r="K159" s="69" t="str">
        <f>IF(VLOOKUP(A159,'Assess B'!A:P,16,FALSE)=0,"",VLOOKUP(A159,'Assess B'!A:P,16,FALSE))</f>
        <v/>
      </c>
      <c r="L159" s="67"/>
      <c r="M159" s="67"/>
      <c r="N159" s="67"/>
      <c r="O159" s="67"/>
      <c r="P159" s="67"/>
      <c r="Q159" s="67"/>
      <c r="R159" s="67"/>
      <c r="S159" s="67"/>
      <c r="T159" s="67"/>
      <c r="U159" s="67"/>
      <c r="V159" s="80"/>
      <c r="W159" s="80" t="str">
        <f>IF(AND(C159&gt;4,VLOOKUP(A159,'Assess B'!A:AH,34,FALSE)&lt;&gt;8),LEFT(B159,3),"")</f>
        <v/>
      </c>
      <c r="X159" s="80">
        <f>VLOOKUP(A159,Weightings!A:W,23,FALSE)</f>
        <v>3</v>
      </c>
      <c r="Y159" s="80">
        <f>IF(VLOOKUP(A159,'Assess B'!A:AH,34,FALSE)=8,0,1)</f>
        <v>1</v>
      </c>
      <c r="Z159" s="80">
        <f t="shared" si="28"/>
        <v>12</v>
      </c>
      <c r="AA159" s="79" t="str">
        <f t="shared" si="29"/>
        <v>3</v>
      </c>
      <c r="AF159" s="90">
        <f t="shared" si="30"/>
        <v>0</v>
      </c>
      <c r="AG159" s="90">
        <f t="shared" si="31"/>
        <v>0</v>
      </c>
      <c r="AH159" s="90" t="str">
        <f t="shared" si="32"/>
        <v>D</v>
      </c>
      <c r="AI159" s="81">
        <f t="shared" si="33"/>
        <v>3</v>
      </c>
      <c r="AJ159" s="90"/>
      <c r="AK159" s="81"/>
    </row>
    <row r="160" spans="1:37" s="79" customFormat="1" ht="30" hidden="1" customHeight="1" x14ac:dyDescent="0.35">
      <c r="A160" s="65">
        <v>488</v>
      </c>
      <c r="B160" s="66" t="str">
        <f t="shared" si="25"/>
        <v>B.7</v>
      </c>
      <c r="C160" s="67">
        <f t="shared" si="26"/>
        <v>2</v>
      </c>
      <c r="D160" s="20"/>
      <c r="E160" s="95" t="str">
        <f t="shared" si="27"/>
        <v>Step 7</v>
      </c>
      <c r="F160" s="261" t="str">
        <f t="shared" si="34"/>
        <v>Do you define supplier selection criteria to help you choose suitable suppliers?</v>
      </c>
      <c r="G160" s="203" t="str">
        <f>IFERROR(VLOOKUP(VLOOKUP($A160,'Assess B'!$A:$AH,34,FALSE),detail_maturity_score,3),"")</f>
        <v/>
      </c>
      <c r="H160" s="203" t="str">
        <f>VLOOKUP($A160,'Assess B'!$A:$O,15,FALSE)</f>
        <v/>
      </c>
      <c r="I160" s="203">
        <f>(VLOOKUP(LEFT($B160,3),targets_lookup,5,FALSE))*VLOOKUP($A160,Weightings!$A:$Y,23,FALSE)</f>
        <v>13.5</v>
      </c>
      <c r="J160" s="203">
        <f>(VLOOKUP(LEFT($B160,3),targets_lookup,5,FALSE))*IF(VLOOKUP($A160,Weightings!$A:$Y,23,FALSE)=0,0,1)</f>
        <v>4.5</v>
      </c>
      <c r="K160" s="69" t="str">
        <f>IF(VLOOKUP(A160,'Assess B'!A:P,16,FALSE)=0,"",VLOOKUP(A160,'Assess B'!A:P,16,FALSE))</f>
        <v/>
      </c>
      <c r="L160" s="67"/>
      <c r="M160" s="67"/>
      <c r="N160" s="67"/>
      <c r="O160" s="67"/>
      <c r="P160" s="67"/>
      <c r="Q160" s="67"/>
      <c r="R160" s="67"/>
      <c r="S160" s="67"/>
      <c r="T160" s="67"/>
      <c r="U160" s="67"/>
      <c r="V160" s="80"/>
      <c r="W160" s="80" t="str">
        <f>IF(AND(C160&gt;4,VLOOKUP(A160,'Assess B'!A:AH,34,FALSE)&lt;&gt;8),LEFT(B160,3),"")</f>
        <v/>
      </c>
      <c r="X160" s="80">
        <f>VLOOKUP(A160,Weightings!A:W,23,FALSE)</f>
        <v>3</v>
      </c>
      <c r="Y160" s="80">
        <f>IF(VLOOKUP(A160,'Assess B'!A:AH,34,FALSE)=8,0,1)</f>
        <v>1</v>
      </c>
      <c r="Z160" s="80">
        <f t="shared" si="28"/>
        <v>12</v>
      </c>
      <c r="AA160" s="79" t="str">
        <f t="shared" si="29"/>
        <v>3</v>
      </c>
      <c r="AF160" s="90">
        <f t="shared" si="30"/>
        <v>0</v>
      </c>
      <c r="AG160" s="90">
        <f t="shared" si="31"/>
        <v>0</v>
      </c>
      <c r="AH160" s="90" t="str">
        <f t="shared" si="32"/>
        <v>D</v>
      </c>
      <c r="AI160" s="81">
        <f t="shared" si="33"/>
        <v>3</v>
      </c>
      <c r="AJ160" s="90"/>
      <c r="AK160" s="81"/>
    </row>
    <row r="161" spans="1:37" s="79" customFormat="1" ht="30" hidden="1" customHeight="1" x14ac:dyDescent="0.35">
      <c r="A161" s="65">
        <v>489</v>
      </c>
      <c r="B161" s="66" t="str">
        <f t="shared" si="25"/>
        <v>B.7</v>
      </c>
      <c r="C161" s="67">
        <f t="shared" si="26"/>
        <v>2</v>
      </c>
      <c r="D161" s="20"/>
      <c r="E161" s="95" t="str">
        <f t="shared" si="27"/>
        <v>Step 7</v>
      </c>
      <c r="F161" s="261" t="str">
        <f t="shared" si="34"/>
        <v xml:space="preserve">Does your supplier selection criteria specify that potential suppliers should be able to: </v>
      </c>
      <c r="G161" s="203" t="str">
        <f>IFERROR(VLOOKUP(VLOOKUP($A161,'Assess B'!$A:$AH,34,FALSE),detail_maturity_score,3),"")</f>
        <v/>
      </c>
      <c r="H161" s="203" t="str">
        <f>VLOOKUP($A161,'Assess B'!$A:$O,15,FALSE)</f>
        <v/>
      </c>
      <c r="I161" s="203">
        <f>(VLOOKUP(LEFT($B161,3),targets_lookup,5,FALSE))*VLOOKUP($A161,Weightings!$A:$Y,23,FALSE)</f>
        <v>0</v>
      </c>
      <c r="J161" s="203">
        <f>(VLOOKUP(LEFT($B161,3),targets_lookup,5,FALSE))*IF(VLOOKUP($A161,Weightings!$A:$Y,23,FALSE)=0,0,1)</f>
        <v>0</v>
      </c>
      <c r="K161" s="69"/>
      <c r="L161" s="67"/>
      <c r="M161" s="67"/>
      <c r="N161" s="67"/>
      <c r="O161" s="67"/>
      <c r="P161" s="67"/>
      <c r="Q161" s="67"/>
      <c r="R161" s="67"/>
      <c r="S161" s="67"/>
      <c r="T161" s="67"/>
      <c r="U161" s="67"/>
      <c r="V161" s="80"/>
      <c r="W161" s="80" t="str">
        <f>IF(AND(C161&gt;4,VLOOKUP(A161,'Assess B'!A:AH,34,FALSE)&lt;&gt;8),LEFT(B161,3),"")</f>
        <v/>
      </c>
      <c r="X161" s="80">
        <f>VLOOKUP(A161,Weightings!A:W,23,FALSE)</f>
        <v>0</v>
      </c>
      <c r="Y161" s="80">
        <f>IF(VLOOKUP(A161,'Assess B'!A:AH,34,FALSE)=8,0,1)</f>
        <v>1</v>
      </c>
      <c r="Z161" s="80">
        <f t="shared" si="28"/>
        <v>0</v>
      </c>
      <c r="AA161" s="79" t="str">
        <f t="shared" si="29"/>
        <v>3</v>
      </c>
      <c r="AF161" s="90">
        <f t="shared" si="30"/>
        <v>0</v>
      </c>
      <c r="AG161" s="90">
        <f t="shared" si="31"/>
        <v>0</v>
      </c>
      <c r="AH161" s="90" t="str">
        <f t="shared" si="32"/>
        <v>D</v>
      </c>
      <c r="AI161" s="81">
        <f t="shared" si="33"/>
        <v>3</v>
      </c>
      <c r="AJ161" s="90"/>
      <c r="AK161" s="81"/>
    </row>
    <row r="162" spans="1:37" s="79" customFormat="1" ht="30" hidden="1" customHeight="1" x14ac:dyDescent="0.35">
      <c r="A162" s="65">
        <v>490</v>
      </c>
      <c r="B162" s="66" t="str">
        <f t="shared" si="25"/>
        <v>B.7</v>
      </c>
      <c r="C162" s="67">
        <f t="shared" si="26"/>
        <v>2</v>
      </c>
      <c r="D162" s="20"/>
      <c r="E162" s="95" t="str">
        <f t="shared" si="27"/>
        <v>Step 7</v>
      </c>
      <c r="F162" s="262" t="str">
        <f t="shared" si="34"/>
        <v>Provide a reliable, effective and proven service at a reasonable price, within specified timescales?</v>
      </c>
      <c r="G162" s="203" t="str">
        <f>IFERROR(VLOOKUP(VLOOKUP($A162,'Assess B'!$A:$AH,34,FALSE),detail_maturity_score,3),"")</f>
        <v/>
      </c>
      <c r="H162" s="203" t="str">
        <f>VLOOKUP($A162,'Assess B'!$A:$O,15,FALSE)</f>
        <v/>
      </c>
      <c r="I162" s="203">
        <f>(VLOOKUP(LEFT($B162,3),targets_lookup,5,FALSE))*VLOOKUP($A162,Weightings!$A:$Y,23,FALSE)</f>
        <v>13.5</v>
      </c>
      <c r="J162" s="203">
        <f>(VLOOKUP(LEFT($B162,3),targets_lookup,5,FALSE))*IF(VLOOKUP($A162,Weightings!$A:$Y,23,FALSE)=0,0,1)</f>
        <v>4.5</v>
      </c>
      <c r="K162" s="69" t="str">
        <f>IF(VLOOKUP(A162,'Assess B'!A:P,16,FALSE)=0,"",VLOOKUP(A162,'Assess B'!A:P,16,FALSE))</f>
        <v/>
      </c>
      <c r="L162" s="67"/>
      <c r="M162" s="67"/>
      <c r="N162" s="67"/>
      <c r="O162" s="67"/>
      <c r="P162" s="67"/>
      <c r="Q162" s="67"/>
      <c r="R162" s="67"/>
      <c r="S162" s="67"/>
      <c r="T162" s="67"/>
      <c r="U162" s="67"/>
      <c r="V162" s="80"/>
      <c r="W162" s="80" t="str">
        <f>IF(AND(C162&gt;4,VLOOKUP(A162,'Assess B'!A:AH,34,FALSE)&lt;&gt;8),LEFT(B162,3),"")</f>
        <v/>
      </c>
      <c r="X162" s="80">
        <f>VLOOKUP(A162,Weightings!A:W,23,FALSE)</f>
        <v>3</v>
      </c>
      <c r="Y162" s="80">
        <f>IF(VLOOKUP(A162,'Assess B'!A:AH,34,FALSE)=8,0,1)</f>
        <v>1</v>
      </c>
      <c r="Z162" s="80">
        <f t="shared" si="28"/>
        <v>12</v>
      </c>
      <c r="AA162" s="79" t="str">
        <f t="shared" si="29"/>
        <v>3</v>
      </c>
      <c r="AF162" s="90">
        <f t="shared" si="30"/>
        <v>0</v>
      </c>
      <c r="AG162" s="90">
        <f t="shared" si="31"/>
        <v>0</v>
      </c>
      <c r="AH162" s="90" t="str">
        <f t="shared" si="32"/>
        <v>D</v>
      </c>
      <c r="AI162" s="81">
        <f t="shared" si="33"/>
        <v>3</v>
      </c>
      <c r="AJ162" s="90"/>
      <c r="AK162" s="81"/>
    </row>
    <row r="163" spans="1:37" s="79" customFormat="1" ht="30" hidden="1" customHeight="1" x14ac:dyDescent="0.35">
      <c r="A163" s="65">
        <v>491</v>
      </c>
      <c r="B163" s="66" t="str">
        <f t="shared" si="25"/>
        <v>B.7</v>
      </c>
      <c r="C163" s="67">
        <f t="shared" si="26"/>
        <v>2</v>
      </c>
      <c r="D163" s="20"/>
      <c r="E163" s="95" t="str">
        <f t="shared" si="27"/>
        <v>Step 7</v>
      </c>
      <c r="F163" s="262" t="str">
        <f t="shared" si="34"/>
        <v>Meet compliance standards and the requirements of corporate or government policy, protecting client information and systems?</v>
      </c>
      <c r="G163" s="203" t="str">
        <f>IFERROR(VLOOKUP(VLOOKUP($A163,'Assess B'!$A:$AH,34,FALSE),detail_maturity_score,3),"")</f>
        <v/>
      </c>
      <c r="H163" s="203" t="str">
        <f>VLOOKUP($A163,'Assess B'!$A:$O,15,FALSE)</f>
        <v/>
      </c>
      <c r="I163" s="203">
        <f>(VLOOKUP(LEFT($B163,3),targets_lookup,5,FALSE))*VLOOKUP($A163,Weightings!$A:$Y,23,FALSE)</f>
        <v>13.5</v>
      </c>
      <c r="J163" s="203">
        <f>(VLOOKUP(LEFT($B163,3),targets_lookup,5,FALSE))*IF(VLOOKUP($A163,Weightings!$A:$Y,23,FALSE)=0,0,1)</f>
        <v>4.5</v>
      </c>
      <c r="K163" s="69"/>
      <c r="L163" s="67"/>
      <c r="M163" s="67"/>
      <c r="N163" s="67"/>
      <c r="O163" s="67"/>
      <c r="P163" s="67"/>
      <c r="Q163" s="67"/>
      <c r="R163" s="67"/>
      <c r="S163" s="67"/>
      <c r="T163" s="67"/>
      <c r="U163" s="67"/>
      <c r="V163" s="80"/>
      <c r="W163" s="80" t="str">
        <f>IF(AND(C163&gt;4,VLOOKUP(A163,'Assess B'!A:AH,34,FALSE)&lt;&gt;8),LEFT(B163,3),"")</f>
        <v/>
      </c>
      <c r="X163" s="80">
        <f>VLOOKUP(A163,Weightings!A:W,23,FALSE)</f>
        <v>3</v>
      </c>
      <c r="Y163" s="80">
        <f>IF(VLOOKUP(A163,'Assess B'!A:AH,34,FALSE)=8,0,1)</f>
        <v>1</v>
      </c>
      <c r="Z163" s="80">
        <f t="shared" si="28"/>
        <v>12</v>
      </c>
      <c r="AA163" s="79" t="str">
        <f t="shared" si="29"/>
        <v>3</v>
      </c>
      <c r="AF163" s="90">
        <f t="shared" si="30"/>
        <v>0</v>
      </c>
      <c r="AG163" s="90">
        <f t="shared" si="31"/>
        <v>0</v>
      </c>
      <c r="AH163" s="90" t="str">
        <f t="shared" si="32"/>
        <v>D</v>
      </c>
      <c r="AI163" s="81">
        <f t="shared" si="33"/>
        <v>3</v>
      </c>
      <c r="AJ163" s="90"/>
      <c r="AK163" s="81"/>
    </row>
    <row r="164" spans="1:37" s="79" customFormat="1" ht="30" hidden="1" customHeight="1" x14ac:dyDescent="0.35">
      <c r="A164" s="65">
        <v>492</v>
      </c>
      <c r="B164" s="66" t="str">
        <f t="shared" si="25"/>
        <v>B.7</v>
      </c>
      <c r="C164" s="67">
        <f t="shared" si="26"/>
        <v>2</v>
      </c>
      <c r="D164" s="20"/>
      <c r="E164" s="95" t="str">
        <f t="shared" si="27"/>
        <v>Step 7</v>
      </c>
      <c r="F164" s="262" t="str">
        <f t="shared" si="34"/>
        <v>Adhere to a proven intelligence methodology?</v>
      </c>
      <c r="G164" s="203" t="str">
        <f>IFERROR(VLOOKUP(VLOOKUP($A164,'Assess B'!$A:$AH,34,FALSE),detail_maturity_score,3),"")</f>
        <v/>
      </c>
      <c r="H164" s="203" t="str">
        <f>VLOOKUP($A164,'Assess B'!$A:$O,15,FALSE)</f>
        <v/>
      </c>
      <c r="I164" s="203">
        <f>(VLOOKUP(LEFT($B164,3),targets_lookup,5,FALSE))*VLOOKUP($A164,Weightings!$A:$Y,23,FALSE)</f>
        <v>13.5</v>
      </c>
      <c r="J164" s="203">
        <f>(VLOOKUP(LEFT($B164,3),targets_lookup,5,FALSE))*IF(VLOOKUP($A164,Weightings!$A:$Y,23,FALSE)=0,0,1)</f>
        <v>4.5</v>
      </c>
      <c r="K164" s="69" t="str">
        <f>IF(VLOOKUP(A164,'Assess B'!A:P,16,FALSE)=0,"",VLOOKUP(A164,'Assess B'!A:P,16,FALSE))</f>
        <v/>
      </c>
      <c r="L164" s="67"/>
      <c r="M164" s="67"/>
      <c r="N164" s="67"/>
      <c r="O164" s="67"/>
      <c r="P164" s="67"/>
      <c r="Q164" s="67"/>
      <c r="R164" s="67"/>
      <c r="S164" s="67"/>
      <c r="T164" s="67"/>
      <c r="U164" s="67"/>
      <c r="V164" s="80"/>
      <c r="W164" s="80" t="str">
        <f>IF(AND(C164&gt;4,VLOOKUP(A164,'Assess B'!A:AH,34,FALSE)&lt;&gt;8),LEFT(B164,3),"")</f>
        <v/>
      </c>
      <c r="X164" s="80">
        <f>VLOOKUP(A164,Weightings!A:W,23,FALSE)</f>
        <v>3</v>
      </c>
      <c r="Y164" s="80">
        <f>IF(VLOOKUP(A164,'Assess B'!A:AH,34,FALSE)=8,0,1)</f>
        <v>1</v>
      </c>
      <c r="Z164" s="80">
        <f t="shared" si="28"/>
        <v>12</v>
      </c>
      <c r="AA164" s="79" t="str">
        <f t="shared" si="29"/>
        <v>3</v>
      </c>
      <c r="AF164" s="90">
        <f t="shared" si="30"/>
        <v>0</v>
      </c>
      <c r="AG164" s="90">
        <f t="shared" si="31"/>
        <v>0</v>
      </c>
      <c r="AH164" s="90" t="str">
        <f t="shared" si="32"/>
        <v>D</v>
      </c>
      <c r="AI164" s="81">
        <f t="shared" si="33"/>
        <v>3</v>
      </c>
      <c r="AJ164" s="90"/>
      <c r="AK164" s="81"/>
    </row>
    <row r="165" spans="1:37" s="79" customFormat="1" ht="30" hidden="1" customHeight="1" x14ac:dyDescent="0.35">
      <c r="A165" s="65">
        <v>493</v>
      </c>
      <c r="B165" s="66" t="str">
        <f t="shared" si="25"/>
        <v>B.7</v>
      </c>
      <c r="C165" s="67">
        <f t="shared" si="26"/>
        <v>2</v>
      </c>
      <c r="D165" s="20"/>
      <c r="E165" s="95" t="str">
        <f t="shared" si="27"/>
        <v>Step 7</v>
      </c>
      <c r="F165" s="261" t="str">
        <f t="shared" si="34"/>
        <v xml:space="preserve">Does your supplier selection criteria consider if potential suppliers can provide: </v>
      </c>
      <c r="G165" s="203" t="str">
        <f>IFERROR(VLOOKUP(VLOOKUP($A165,'Assess B'!$A:$AH,34,FALSE),detail_maturity_score,3),"")</f>
        <v/>
      </c>
      <c r="H165" s="203" t="str">
        <f>VLOOKUP($A165,'Assess B'!$A:$O,15,FALSE)</f>
        <v/>
      </c>
      <c r="I165" s="203">
        <f>(VLOOKUP(LEFT($B165,3),targets_lookup,5,FALSE))*VLOOKUP($A165,Weightings!$A:$Y,23,FALSE)</f>
        <v>0</v>
      </c>
      <c r="J165" s="203">
        <f>(VLOOKUP(LEFT($B165,3),targets_lookup,5,FALSE))*IF(VLOOKUP($A165,Weightings!$A:$Y,23,FALSE)=0,0,1)</f>
        <v>0</v>
      </c>
      <c r="K165" s="69" t="str">
        <f>IF(VLOOKUP(A165,'Assess B'!A:P,16,FALSE)=0,"",VLOOKUP(A165,'Assess B'!A:P,16,FALSE))</f>
        <v/>
      </c>
      <c r="L165" s="67"/>
      <c r="M165" s="67"/>
      <c r="N165" s="67"/>
      <c r="O165" s="67"/>
      <c r="P165" s="67"/>
      <c r="Q165" s="67"/>
      <c r="R165" s="67"/>
      <c r="S165" s="67"/>
      <c r="T165" s="67"/>
      <c r="U165" s="67"/>
      <c r="V165" s="80"/>
      <c r="W165" s="80" t="str">
        <f>IF(AND(C165&gt;4,VLOOKUP(A165,'Assess B'!A:AH,34,FALSE)&lt;&gt;8),LEFT(B165,3),"")</f>
        <v/>
      </c>
      <c r="X165" s="80">
        <f>VLOOKUP(A165,Weightings!A:W,23,FALSE)</f>
        <v>0</v>
      </c>
      <c r="Y165" s="80">
        <f>IF(VLOOKUP(A165,'Assess B'!A:AH,34,FALSE)=8,0,1)</f>
        <v>1</v>
      </c>
      <c r="Z165" s="80">
        <f t="shared" si="28"/>
        <v>0</v>
      </c>
      <c r="AA165" s="79" t="str">
        <f t="shared" si="29"/>
        <v>3</v>
      </c>
      <c r="AF165" s="90">
        <f t="shared" si="30"/>
        <v>0</v>
      </c>
      <c r="AG165" s="90">
        <f t="shared" si="31"/>
        <v>0</v>
      </c>
      <c r="AH165" s="90" t="str">
        <f t="shared" si="32"/>
        <v>D</v>
      </c>
      <c r="AI165" s="81">
        <f t="shared" si="33"/>
        <v>3</v>
      </c>
      <c r="AJ165" s="90"/>
      <c r="AK165" s="81"/>
    </row>
    <row r="166" spans="1:37" s="79" customFormat="1" ht="30" hidden="1" customHeight="1" x14ac:dyDescent="0.35">
      <c r="A166" s="65">
        <v>494</v>
      </c>
      <c r="B166" s="66" t="str">
        <f t="shared" si="25"/>
        <v>B.7</v>
      </c>
      <c r="C166" s="67">
        <f t="shared" si="26"/>
        <v>2</v>
      </c>
      <c r="D166" s="20"/>
      <c r="E166" s="95" t="str">
        <f t="shared" si="27"/>
        <v>Step 7</v>
      </c>
      <c r="F166" s="262" t="str">
        <f t="shared" si="34"/>
        <v xml:space="preserve">Solid reputation, history and ethics? </v>
      </c>
      <c r="G166" s="203" t="str">
        <f>IFERROR(VLOOKUP(VLOOKUP($A166,'Assess B'!$A:$AH,34,FALSE),detail_maturity_score,3),"")</f>
        <v/>
      </c>
      <c r="H166" s="203" t="str">
        <f>VLOOKUP($A166,'Assess B'!$A:$O,15,FALSE)</f>
        <v/>
      </c>
      <c r="I166" s="203">
        <f>(VLOOKUP(LEFT($B166,3),targets_lookup,5,FALSE))*VLOOKUP($A166,Weightings!$A:$Y,23,FALSE)</f>
        <v>13.5</v>
      </c>
      <c r="J166" s="203">
        <f>(VLOOKUP(LEFT($B166,3),targets_lookup,5,FALSE))*IF(VLOOKUP($A166,Weightings!$A:$Y,23,FALSE)=0,0,1)</f>
        <v>4.5</v>
      </c>
      <c r="K166" s="69" t="str">
        <f>IF(VLOOKUP(A166,'Assess B'!A:P,16,FALSE)=0,"",VLOOKUP(A166,'Assess B'!A:P,16,FALSE))</f>
        <v/>
      </c>
      <c r="L166" s="67"/>
      <c r="M166" s="67"/>
      <c r="N166" s="67"/>
      <c r="O166" s="67"/>
      <c r="P166" s="67"/>
      <c r="Q166" s="67"/>
      <c r="R166" s="67"/>
      <c r="S166" s="67"/>
      <c r="T166" s="67"/>
      <c r="U166" s="67"/>
      <c r="V166" s="80"/>
      <c r="W166" s="80" t="str">
        <f>IF(AND(C166&gt;4,VLOOKUP(A166,'Assess B'!A:AH,34,FALSE)&lt;&gt;8),LEFT(B166,3),"")</f>
        <v/>
      </c>
      <c r="X166" s="80">
        <f>VLOOKUP(A166,Weightings!A:W,23,FALSE)</f>
        <v>3</v>
      </c>
      <c r="Y166" s="80">
        <f>IF(VLOOKUP(A166,'Assess B'!A:AH,34,FALSE)=8,0,1)</f>
        <v>1</v>
      </c>
      <c r="Z166" s="80">
        <f t="shared" si="28"/>
        <v>12</v>
      </c>
      <c r="AA166" s="79" t="str">
        <f t="shared" si="29"/>
        <v>3</v>
      </c>
      <c r="AF166" s="90">
        <f t="shared" si="30"/>
        <v>0</v>
      </c>
      <c r="AG166" s="90">
        <f t="shared" si="31"/>
        <v>0</v>
      </c>
      <c r="AH166" s="90" t="str">
        <f t="shared" si="32"/>
        <v>D</v>
      </c>
      <c r="AI166" s="81">
        <f t="shared" si="33"/>
        <v>3</v>
      </c>
      <c r="AJ166" s="90"/>
      <c r="AK166" s="81"/>
    </row>
    <row r="167" spans="1:37" s="79" customFormat="1" ht="30" hidden="1" customHeight="1" x14ac:dyDescent="0.35">
      <c r="A167" s="65">
        <v>495</v>
      </c>
      <c r="B167" s="66" t="str">
        <f t="shared" si="25"/>
        <v>B.7</v>
      </c>
      <c r="C167" s="67">
        <f t="shared" si="26"/>
        <v>2</v>
      </c>
      <c r="D167" s="20"/>
      <c r="E167" s="95" t="str">
        <f t="shared" si="27"/>
        <v>Step 7</v>
      </c>
      <c r="F167" s="262" t="str">
        <f t="shared" si="34"/>
        <v>High quality, value-for-money services?</v>
      </c>
      <c r="G167" s="203" t="str">
        <f>IFERROR(VLOOKUP(VLOOKUP($A167,'Assess B'!$A:$AH,34,FALSE),detail_maturity_score,3),"")</f>
        <v/>
      </c>
      <c r="H167" s="203" t="str">
        <f>VLOOKUP($A167,'Assess B'!$A:$O,15,FALSE)</f>
        <v/>
      </c>
      <c r="I167" s="203">
        <f>(VLOOKUP(LEFT($B167,3),targets_lookup,5,FALSE))*VLOOKUP($A167,Weightings!$A:$Y,23,FALSE)</f>
        <v>13.5</v>
      </c>
      <c r="J167" s="203">
        <f>(VLOOKUP(LEFT($B167,3),targets_lookup,5,FALSE))*IF(VLOOKUP($A167,Weightings!$A:$Y,23,FALSE)=0,0,1)</f>
        <v>4.5</v>
      </c>
      <c r="K167" s="69" t="str">
        <f>IF(VLOOKUP(A167,'Assess B'!A:P,16,FALSE)=0,"",VLOOKUP(A167,'Assess B'!A:P,16,FALSE))</f>
        <v/>
      </c>
      <c r="L167" s="67"/>
      <c r="M167" s="67"/>
      <c r="N167" s="67"/>
      <c r="O167" s="67"/>
      <c r="P167" s="67"/>
      <c r="Q167" s="67"/>
      <c r="R167" s="67"/>
      <c r="S167" s="67"/>
      <c r="T167" s="67"/>
      <c r="U167" s="67"/>
      <c r="V167" s="80"/>
      <c r="W167" s="80" t="str">
        <f>IF(AND(C167&gt;4,VLOOKUP(A167,'Assess B'!A:AH,34,FALSE)&lt;&gt;8),LEFT(B167,3),"")</f>
        <v/>
      </c>
      <c r="X167" s="80">
        <f>VLOOKUP(A167,Weightings!A:W,23,FALSE)</f>
        <v>3</v>
      </c>
      <c r="Y167" s="80">
        <f>IF(VLOOKUP(A167,'Assess B'!A:AH,34,FALSE)=8,0,1)</f>
        <v>1</v>
      </c>
      <c r="Z167" s="80">
        <f t="shared" si="28"/>
        <v>12</v>
      </c>
      <c r="AA167" s="79" t="str">
        <f t="shared" si="29"/>
        <v>3</v>
      </c>
      <c r="AF167" s="90">
        <f t="shared" si="30"/>
        <v>0</v>
      </c>
      <c r="AG167" s="90">
        <f t="shared" si="31"/>
        <v>0</v>
      </c>
      <c r="AH167" s="90" t="str">
        <f t="shared" si="32"/>
        <v>D</v>
      </c>
      <c r="AI167" s="81">
        <f t="shared" si="33"/>
        <v>3</v>
      </c>
      <c r="AJ167" s="90"/>
      <c r="AK167" s="81"/>
    </row>
    <row r="168" spans="1:37" s="79" customFormat="1" ht="30" hidden="1" customHeight="1" x14ac:dyDescent="0.35">
      <c r="A168" s="65">
        <v>496</v>
      </c>
      <c r="B168" s="66" t="str">
        <f t="shared" si="25"/>
        <v>B.7</v>
      </c>
      <c r="C168" s="67">
        <f t="shared" si="26"/>
        <v>2</v>
      </c>
      <c r="D168" s="20"/>
      <c r="E168" s="95" t="str">
        <f t="shared" si="27"/>
        <v>Step 7</v>
      </c>
      <c r="F168" s="262" t="str">
        <f t="shared" si="34"/>
        <v>Research and development capability?</v>
      </c>
      <c r="G168" s="203" t="str">
        <f>IFERROR(VLOOKUP(VLOOKUP($A168,'Assess B'!$A:$AH,34,FALSE),detail_maturity_score,3),"")</f>
        <v/>
      </c>
      <c r="H168" s="203" t="str">
        <f>VLOOKUP($A168,'Assess B'!$A:$O,15,FALSE)</f>
        <v/>
      </c>
      <c r="I168" s="203">
        <f>(VLOOKUP(LEFT($B168,3),targets_lookup,5,FALSE))*VLOOKUP($A168,Weightings!$A:$Y,23,FALSE)</f>
        <v>13.5</v>
      </c>
      <c r="J168" s="203">
        <f>(VLOOKUP(LEFT($B168,3),targets_lookup,5,FALSE))*IF(VLOOKUP($A168,Weightings!$A:$Y,23,FALSE)=0,0,1)</f>
        <v>4.5</v>
      </c>
      <c r="K168" s="69" t="str">
        <f>IF(VLOOKUP(A168,'Assess B'!A:P,16,FALSE)=0,"",VLOOKUP(A168,'Assess B'!A:P,16,FALSE))</f>
        <v/>
      </c>
      <c r="L168" s="67"/>
      <c r="M168" s="67"/>
      <c r="N168" s="67"/>
      <c r="O168" s="67"/>
      <c r="P168" s="67"/>
      <c r="Q168" s="67"/>
      <c r="R168" s="67"/>
      <c r="S168" s="67"/>
      <c r="T168" s="67"/>
      <c r="U168" s="67"/>
      <c r="V168" s="80"/>
      <c r="W168" s="80" t="str">
        <f>IF(AND(C168&gt;4,VLOOKUP(A168,'Assess B'!A:AH,34,FALSE)&lt;&gt;8),LEFT(B168,3),"")</f>
        <v/>
      </c>
      <c r="X168" s="80">
        <f>VLOOKUP(A168,Weightings!A:W,23,FALSE)</f>
        <v>3</v>
      </c>
      <c r="Y168" s="80">
        <f>IF(VLOOKUP(A168,'Assess B'!A:AH,34,FALSE)=8,0,1)</f>
        <v>1</v>
      </c>
      <c r="Z168" s="80">
        <f t="shared" si="28"/>
        <v>12</v>
      </c>
      <c r="AA168" s="79" t="str">
        <f t="shared" si="29"/>
        <v>3</v>
      </c>
      <c r="AF168" s="90">
        <f t="shared" si="30"/>
        <v>0</v>
      </c>
      <c r="AG168" s="90">
        <f t="shared" si="31"/>
        <v>0</v>
      </c>
      <c r="AH168" s="90" t="str">
        <f t="shared" si="32"/>
        <v>D</v>
      </c>
      <c r="AI168" s="81">
        <f t="shared" si="33"/>
        <v>3</v>
      </c>
      <c r="AJ168" s="90"/>
      <c r="AK168" s="81"/>
    </row>
    <row r="169" spans="1:37" s="79" customFormat="1" ht="30" hidden="1" customHeight="1" x14ac:dyDescent="0.35">
      <c r="A169" s="65">
        <v>497</v>
      </c>
      <c r="B169" s="66" t="str">
        <f t="shared" si="25"/>
        <v>B.7</v>
      </c>
      <c r="C169" s="67">
        <f t="shared" si="26"/>
        <v>2</v>
      </c>
      <c r="D169" s="20"/>
      <c r="E169" s="95" t="str">
        <f t="shared" si="27"/>
        <v>Step 7</v>
      </c>
      <c r="F169" s="262" t="str">
        <f t="shared" si="34"/>
        <v>Highly competent?</v>
      </c>
      <c r="G169" s="203" t="str">
        <f>IFERROR(VLOOKUP(VLOOKUP($A169,'Assess B'!$A:$AH,34,FALSE),detail_maturity_score,3),"")</f>
        <v/>
      </c>
      <c r="H169" s="203" t="str">
        <f>VLOOKUP($A169,'Assess B'!$A:$O,15,FALSE)</f>
        <v/>
      </c>
      <c r="I169" s="203">
        <f>(VLOOKUP(LEFT($B169,3),targets_lookup,5,FALSE))*VLOOKUP($A169,Weightings!$A:$Y,23,FALSE)</f>
        <v>13.5</v>
      </c>
      <c r="J169" s="203">
        <f>(VLOOKUP(LEFT($B169,3),targets_lookup,5,FALSE))*IF(VLOOKUP($A169,Weightings!$A:$Y,23,FALSE)=0,0,1)</f>
        <v>4.5</v>
      </c>
      <c r="K169" s="69" t="str">
        <f>IF(VLOOKUP(A169,'Assess B'!A:P,16,FALSE)=0,"",VLOOKUP(A169,'Assess B'!A:P,16,FALSE))</f>
        <v/>
      </c>
      <c r="L169" s="67"/>
      <c r="M169" s="67"/>
      <c r="N169" s="67"/>
      <c r="O169" s="67"/>
      <c r="P169" s="67"/>
      <c r="Q169" s="67"/>
      <c r="R169" s="67"/>
      <c r="S169" s="67"/>
      <c r="T169" s="67"/>
      <c r="U169" s="67"/>
      <c r="V169" s="80"/>
      <c r="W169" s="80" t="str">
        <f>IF(AND(C169&gt;4,VLOOKUP(A169,'Assess B'!A:AH,34,FALSE)&lt;&gt;8),LEFT(B169,3),"")</f>
        <v/>
      </c>
      <c r="X169" s="80">
        <f>VLOOKUP(A169,Weightings!A:W,23,FALSE)</f>
        <v>3</v>
      </c>
      <c r="Y169" s="80">
        <f>IF(VLOOKUP(A169,'Assess B'!A:AH,34,FALSE)=8,0,1)</f>
        <v>1</v>
      </c>
      <c r="Z169" s="80">
        <f t="shared" si="28"/>
        <v>12</v>
      </c>
      <c r="AA169" s="79" t="str">
        <f t="shared" si="29"/>
        <v>3</v>
      </c>
      <c r="AF169" s="90">
        <f t="shared" si="30"/>
        <v>0</v>
      </c>
      <c r="AG169" s="90">
        <f t="shared" si="31"/>
        <v>0</v>
      </c>
      <c r="AH169" s="90" t="str">
        <f t="shared" si="32"/>
        <v>D</v>
      </c>
      <c r="AI169" s="81">
        <f t="shared" si="33"/>
        <v>3</v>
      </c>
      <c r="AJ169" s="90"/>
      <c r="AK169" s="81"/>
    </row>
    <row r="170" spans="1:37" s="79" customFormat="1" ht="30" hidden="1" customHeight="1" x14ac:dyDescent="0.35">
      <c r="A170" s="65">
        <v>498</v>
      </c>
      <c r="B170" s="66" t="str">
        <f t="shared" si="25"/>
        <v>B.7</v>
      </c>
      <c r="C170" s="67">
        <f t="shared" si="26"/>
        <v>2</v>
      </c>
      <c r="D170" s="20"/>
      <c r="E170" s="95" t="str">
        <f t="shared" si="27"/>
        <v>Step 7</v>
      </c>
      <c r="F170" s="262" t="str">
        <f t="shared" si="34"/>
        <v>Security and risk management?</v>
      </c>
      <c r="G170" s="203" t="str">
        <f>IFERROR(VLOOKUP(VLOOKUP($A170,'Assess B'!$A:$AH,34,FALSE),detail_maturity_score,3),"")</f>
        <v/>
      </c>
      <c r="H170" s="203" t="str">
        <f>VLOOKUP($A170,'Assess B'!$A:$O,15,FALSE)</f>
        <v/>
      </c>
      <c r="I170" s="203">
        <f>(VLOOKUP(LEFT($B170,3),targets_lookup,5,FALSE))*VLOOKUP($A170,Weightings!$A:$Y,23,FALSE)</f>
        <v>13.5</v>
      </c>
      <c r="J170" s="203">
        <f>(VLOOKUP(LEFT($B170,3),targets_lookup,5,FALSE))*IF(VLOOKUP($A170,Weightings!$A:$Y,23,FALSE)=0,0,1)</f>
        <v>4.5</v>
      </c>
      <c r="K170" s="69" t="str">
        <f>IF(VLOOKUP(A170,'Assess B'!A:P,16,FALSE)=0,"",VLOOKUP(A170,'Assess B'!A:P,16,FALSE))</f>
        <v/>
      </c>
      <c r="L170" s="67"/>
      <c r="M170" s="67"/>
      <c r="N170" s="67"/>
      <c r="O170" s="67"/>
      <c r="P170" s="67"/>
      <c r="Q170" s="67"/>
      <c r="R170" s="67"/>
      <c r="S170" s="67"/>
      <c r="T170" s="67"/>
      <c r="U170" s="67"/>
      <c r="V170" s="80"/>
      <c r="W170" s="80" t="str">
        <f>IF(AND(C170&gt;4,VLOOKUP(A170,'Assess B'!A:AH,34,FALSE)&lt;&gt;8),LEFT(B170,3),"")</f>
        <v/>
      </c>
      <c r="X170" s="80">
        <f>VLOOKUP(A170,Weightings!A:W,23,FALSE)</f>
        <v>3</v>
      </c>
      <c r="Y170" s="80">
        <f>IF(VLOOKUP(A170,'Assess B'!A:AH,34,FALSE)=8,0,1)</f>
        <v>1</v>
      </c>
      <c r="Z170" s="80">
        <f t="shared" si="28"/>
        <v>12</v>
      </c>
      <c r="AA170" s="79" t="str">
        <f t="shared" si="29"/>
        <v>3</v>
      </c>
      <c r="AF170" s="90">
        <f t="shared" si="30"/>
        <v>0</v>
      </c>
      <c r="AG170" s="90">
        <f t="shared" si="31"/>
        <v>0</v>
      </c>
      <c r="AH170" s="90" t="str">
        <f t="shared" si="32"/>
        <v>D</v>
      </c>
      <c r="AI170" s="81">
        <f t="shared" si="33"/>
        <v>3</v>
      </c>
      <c r="AJ170" s="90"/>
      <c r="AK170" s="81"/>
    </row>
    <row r="171" spans="1:37" s="79" customFormat="1" ht="30" hidden="1" customHeight="1" x14ac:dyDescent="0.35">
      <c r="A171" s="65">
        <v>499</v>
      </c>
      <c r="B171" s="66" t="str">
        <f t="shared" si="25"/>
        <v>B.7</v>
      </c>
      <c r="C171" s="67">
        <f t="shared" si="26"/>
        <v>2</v>
      </c>
      <c r="D171" s="20"/>
      <c r="E171" s="95" t="str">
        <f t="shared" si="27"/>
        <v>Step 7</v>
      </c>
      <c r="F171" s="262" t="str">
        <f t="shared" si="34"/>
        <v>A strong professional accreditation and complaint process?</v>
      </c>
      <c r="G171" s="203" t="str">
        <f>IFERROR(VLOOKUP(VLOOKUP($A171,'Assess B'!$A:$AH,34,FALSE),detail_maturity_score,3),"")</f>
        <v/>
      </c>
      <c r="H171" s="203" t="str">
        <f>VLOOKUP($A171,'Assess B'!$A:$O,15,FALSE)</f>
        <v/>
      </c>
      <c r="I171" s="203">
        <f>(VLOOKUP(LEFT($B171,3),targets_lookup,5,FALSE))*VLOOKUP($A171,Weightings!$A:$Y,23,FALSE)</f>
        <v>13.5</v>
      </c>
      <c r="J171" s="203">
        <f>(VLOOKUP(LEFT($B171,3),targets_lookup,5,FALSE))*IF(VLOOKUP($A171,Weightings!$A:$Y,23,FALSE)=0,0,1)</f>
        <v>4.5</v>
      </c>
      <c r="K171" s="69" t="str">
        <f>IF(VLOOKUP(A171,'Assess B'!A:P,16,FALSE)=0,"",VLOOKUP(A171,'Assess B'!A:P,16,FALSE))</f>
        <v/>
      </c>
      <c r="L171" s="67"/>
      <c r="M171" s="67"/>
      <c r="N171" s="67"/>
      <c r="O171" s="67"/>
      <c r="P171" s="67"/>
      <c r="Q171" s="67"/>
      <c r="R171" s="67"/>
      <c r="S171" s="67"/>
      <c r="T171" s="67"/>
      <c r="U171" s="67"/>
      <c r="V171" s="80"/>
      <c r="W171" s="80" t="str">
        <f>IF(AND(C171&gt;4,VLOOKUP(A171,'Assess B'!A:AH,34,FALSE)&lt;&gt;8),LEFT(B171,3),"")</f>
        <v/>
      </c>
      <c r="X171" s="80">
        <f>VLOOKUP(A171,Weightings!A:W,23,FALSE)</f>
        <v>3</v>
      </c>
      <c r="Y171" s="80">
        <f>IF(VLOOKUP(A171,'Assess B'!A:AH,34,FALSE)=8,0,1)</f>
        <v>1</v>
      </c>
      <c r="Z171" s="80">
        <f t="shared" si="28"/>
        <v>12</v>
      </c>
      <c r="AA171" s="79" t="str">
        <f t="shared" si="29"/>
        <v>3</v>
      </c>
      <c r="AF171" s="90">
        <f t="shared" si="30"/>
        <v>0</v>
      </c>
      <c r="AG171" s="90">
        <f t="shared" si="31"/>
        <v>0</v>
      </c>
      <c r="AH171" s="90" t="str">
        <f t="shared" si="32"/>
        <v>D</v>
      </c>
      <c r="AI171" s="81">
        <f t="shared" si="33"/>
        <v>3</v>
      </c>
      <c r="AJ171" s="90"/>
      <c r="AK171" s="81"/>
    </row>
    <row r="172" spans="1:37" s="79" customFormat="1" ht="30" hidden="1" customHeight="1" x14ac:dyDescent="0.35">
      <c r="A172" s="65">
        <v>500</v>
      </c>
      <c r="B172" s="66" t="str">
        <f t="shared" si="25"/>
        <v>B.7</v>
      </c>
      <c r="C172" s="67">
        <f t="shared" si="26"/>
        <v>2</v>
      </c>
      <c r="D172" s="20"/>
      <c r="E172" s="95" t="str">
        <f t="shared" si="27"/>
        <v>Step 7</v>
      </c>
      <c r="F172" s="261" t="str">
        <f t="shared" si="34"/>
        <v>Is your supplier selection criteria recorded in a document that can be passed to potential suppliers - and your procurement department - sometimes as part of an RFP (Request for Proposal)?</v>
      </c>
      <c r="G172" s="203" t="str">
        <f>IFERROR(VLOOKUP(VLOOKUP($A172,'Assess B'!$A:$AH,34,FALSE),detail_maturity_score,3),"")</f>
        <v/>
      </c>
      <c r="H172" s="203" t="str">
        <f>VLOOKUP($A172,'Assess B'!$A:$O,15,FALSE)</f>
        <v/>
      </c>
      <c r="I172" s="203">
        <f>(VLOOKUP(LEFT($B172,3),targets_lookup,5,FALSE))*VLOOKUP($A172,Weightings!$A:$Y,23,FALSE)</f>
        <v>13.5</v>
      </c>
      <c r="J172" s="203">
        <f>(VLOOKUP(LEFT($B172,3),targets_lookup,5,FALSE))*IF(VLOOKUP($A172,Weightings!$A:$Y,23,FALSE)=0,0,1)</f>
        <v>4.5</v>
      </c>
      <c r="K172" s="69" t="str">
        <f>IF(VLOOKUP(A172,'Assess B'!A:P,16,FALSE)=0,"",VLOOKUP(A172,'Assess B'!A:P,16,FALSE))</f>
        <v/>
      </c>
      <c r="L172" s="67"/>
      <c r="M172" s="67"/>
      <c r="N172" s="67"/>
      <c r="O172" s="67"/>
      <c r="P172" s="67"/>
      <c r="Q172" s="67"/>
      <c r="R172" s="67"/>
      <c r="S172" s="67"/>
      <c r="T172" s="67"/>
      <c r="U172" s="67"/>
      <c r="V172" s="80"/>
      <c r="W172" s="80" t="str">
        <f>IF(AND(C172&gt;4,VLOOKUP(A172,'Assess B'!A:AH,34,FALSE)&lt;&gt;8),LEFT(B172,3),"")</f>
        <v/>
      </c>
      <c r="X172" s="80">
        <f>VLOOKUP(A172,Weightings!A:W,23,FALSE)</f>
        <v>3</v>
      </c>
      <c r="Y172" s="80">
        <f>IF(VLOOKUP(A172,'Assess B'!A:AH,34,FALSE)=8,0,1)</f>
        <v>1</v>
      </c>
      <c r="Z172" s="80">
        <f t="shared" si="28"/>
        <v>12</v>
      </c>
      <c r="AA172" s="79" t="str">
        <f t="shared" si="29"/>
        <v>3</v>
      </c>
      <c r="AF172" s="90">
        <f t="shared" si="30"/>
        <v>0</v>
      </c>
      <c r="AG172" s="90">
        <f t="shared" si="31"/>
        <v>0</v>
      </c>
      <c r="AH172" s="90" t="str">
        <f t="shared" si="32"/>
        <v>D</v>
      </c>
      <c r="AI172" s="81">
        <f t="shared" si="33"/>
        <v>3</v>
      </c>
      <c r="AJ172" s="90"/>
      <c r="AK172" s="81"/>
    </row>
    <row r="173" spans="1:37" s="79" customFormat="1" ht="30" hidden="1" customHeight="1" x14ac:dyDescent="0.35">
      <c r="A173" s="65">
        <v>501</v>
      </c>
      <c r="B173" s="66" t="str">
        <f t="shared" si="25"/>
        <v>B.7</v>
      </c>
      <c r="C173" s="67">
        <f t="shared" si="26"/>
        <v>2</v>
      </c>
      <c r="D173" s="20"/>
      <c r="E173" s="95" t="str">
        <f t="shared" si="27"/>
        <v>Step 7</v>
      </c>
      <c r="F173" s="261" t="str">
        <f t="shared" si="34"/>
        <v>Do you ensure that your chosen suppliers are able to:</v>
      </c>
      <c r="G173" s="203" t="str">
        <f>IFERROR(VLOOKUP(VLOOKUP($A173,'Assess B'!$A:$AH,34,FALSE),detail_maturity_score,3),"")</f>
        <v/>
      </c>
      <c r="H173" s="203" t="str">
        <f>VLOOKUP($A173,'Assess B'!$A:$O,15,FALSE)</f>
        <v/>
      </c>
      <c r="I173" s="203">
        <f>(VLOOKUP(LEFT($B173,3),targets_lookup,5,FALSE))*VLOOKUP($A173,Weightings!$A:$Y,23,FALSE)</f>
        <v>0</v>
      </c>
      <c r="J173" s="203">
        <f>(VLOOKUP(LEFT($B173,3),targets_lookup,5,FALSE))*IF(VLOOKUP($A173,Weightings!$A:$Y,23,FALSE)=0,0,1)</f>
        <v>0</v>
      </c>
      <c r="K173" s="69" t="str">
        <f>IF(VLOOKUP(A173,'Assess B'!A:P,16,FALSE)=0,"",VLOOKUP(A173,'Assess B'!A:P,16,FALSE))</f>
        <v/>
      </c>
      <c r="L173" s="67"/>
      <c r="M173" s="67"/>
      <c r="N173" s="67"/>
      <c r="O173" s="67"/>
      <c r="P173" s="67"/>
      <c r="Q173" s="67"/>
      <c r="R173" s="67"/>
      <c r="S173" s="67"/>
      <c r="T173" s="67"/>
      <c r="U173" s="67"/>
      <c r="V173" s="80"/>
      <c r="W173" s="80" t="str">
        <f>IF(AND(C173&gt;4,VLOOKUP(A173,'Assess B'!A:AH,34,FALSE)&lt;&gt;8),LEFT(B173,3),"")</f>
        <v/>
      </c>
      <c r="X173" s="80">
        <f>VLOOKUP(A173,Weightings!A:W,23,FALSE)</f>
        <v>0</v>
      </c>
      <c r="Y173" s="80">
        <f>IF(VLOOKUP(A173,'Assess B'!A:AH,34,FALSE)=8,0,1)</f>
        <v>1</v>
      </c>
      <c r="Z173" s="80">
        <f t="shared" si="28"/>
        <v>0</v>
      </c>
      <c r="AA173" s="79" t="str">
        <f t="shared" si="29"/>
        <v>3</v>
      </c>
      <c r="AF173" s="90">
        <f t="shared" si="30"/>
        <v>0</v>
      </c>
      <c r="AG173" s="90">
        <f t="shared" si="31"/>
        <v>0</v>
      </c>
      <c r="AH173" s="90" t="str">
        <f t="shared" si="32"/>
        <v>D</v>
      </c>
      <c r="AI173" s="81">
        <f t="shared" si="33"/>
        <v>3</v>
      </c>
      <c r="AJ173" s="90"/>
      <c r="AK173" s="81"/>
    </row>
    <row r="174" spans="1:37" s="79" customFormat="1" ht="30" hidden="1" customHeight="1" x14ac:dyDescent="0.35">
      <c r="A174" s="65">
        <v>502</v>
      </c>
      <c r="B174" s="66" t="str">
        <f t="shared" si="25"/>
        <v>B.7</v>
      </c>
      <c r="C174" s="67">
        <f t="shared" si="26"/>
        <v>2</v>
      </c>
      <c r="D174" s="20"/>
      <c r="E174" s="95" t="str">
        <f t="shared" si="27"/>
        <v>Step 7</v>
      </c>
      <c r="F174" s="262" t="str">
        <f t="shared" si="34"/>
        <v>Effectively meet - or exceed - your supplier selection criteria?</v>
      </c>
      <c r="G174" s="203" t="str">
        <f>IFERROR(VLOOKUP(VLOOKUP($A174,'Assess B'!$A:$AH,34,FALSE),detail_maturity_score,3),"")</f>
        <v/>
      </c>
      <c r="H174" s="203" t="str">
        <f>VLOOKUP($A174,'Assess B'!$A:$O,15,FALSE)</f>
        <v/>
      </c>
      <c r="I174" s="203">
        <f>(VLOOKUP(LEFT($B174,3),targets_lookup,5,FALSE))*VLOOKUP($A174,Weightings!$A:$Y,23,FALSE)</f>
        <v>13.5</v>
      </c>
      <c r="J174" s="203">
        <f>(VLOOKUP(LEFT($B174,3),targets_lookup,5,FALSE))*IF(VLOOKUP($A174,Weightings!$A:$Y,23,FALSE)=0,0,1)</f>
        <v>4.5</v>
      </c>
      <c r="K174" s="69" t="str">
        <f>IF(VLOOKUP(A174,'Assess B'!A:P,16,FALSE)=0,"",VLOOKUP(A174,'Assess B'!A:P,16,FALSE))</f>
        <v/>
      </c>
      <c r="L174" s="67"/>
      <c r="M174" s="67"/>
      <c r="N174" s="67"/>
      <c r="O174" s="67"/>
      <c r="P174" s="67"/>
      <c r="Q174" s="67"/>
      <c r="R174" s="67"/>
      <c r="S174" s="67"/>
      <c r="T174" s="67"/>
      <c r="U174" s="67"/>
      <c r="V174" s="80"/>
      <c r="W174" s="80" t="str">
        <f>IF(AND(C174&gt;4,VLOOKUP(A174,'Assess B'!A:AH,34,FALSE)&lt;&gt;8),LEFT(B174,3),"")</f>
        <v/>
      </c>
      <c r="X174" s="80">
        <f>VLOOKUP(A174,Weightings!A:W,23,FALSE)</f>
        <v>3</v>
      </c>
      <c r="Y174" s="80">
        <f>IF(VLOOKUP(A174,'Assess B'!A:AH,34,FALSE)=8,0,1)</f>
        <v>1</v>
      </c>
      <c r="Z174" s="80">
        <f t="shared" si="28"/>
        <v>12</v>
      </c>
      <c r="AA174" s="79" t="str">
        <f t="shared" si="29"/>
        <v>3</v>
      </c>
      <c r="AF174" s="90">
        <f t="shared" si="30"/>
        <v>0</v>
      </c>
      <c r="AG174" s="90">
        <f t="shared" si="31"/>
        <v>0</v>
      </c>
      <c r="AH174" s="90" t="str">
        <f t="shared" si="32"/>
        <v>D</v>
      </c>
      <c r="AI174" s="81">
        <f t="shared" si="33"/>
        <v>3</v>
      </c>
      <c r="AJ174" s="90"/>
      <c r="AK174" s="81"/>
    </row>
    <row r="175" spans="1:37" s="79" customFormat="1" ht="30" hidden="1" customHeight="1" x14ac:dyDescent="0.35">
      <c r="A175" s="65">
        <v>503</v>
      </c>
      <c r="B175" s="66" t="str">
        <f t="shared" si="25"/>
        <v>B.7</v>
      </c>
      <c r="C175" s="67">
        <f t="shared" si="26"/>
        <v>2</v>
      </c>
      <c r="D175" s="20"/>
      <c r="E175" s="95" t="str">
        <f t="shared" si="27"/>
        <v>Step 7</v>
      </c>
      <c r="F175" s="262" t="str">
        <f t="shared" si="34"/>
        <v>Provide tangible value for money?</v>
      </c>
      <c r="G175" s="203" t="str">
        <f>IFERROR(VLOOKUP(VLOOKUP($A175,'Assess B'!$A:$AH,34,FALSE),detail_maturity_score,3),"")</f>
        <v/>
      </c>
      <c r="H175" s="203" t="str">
        <f>VLOOKUP($A175,'Assess B'!$A:$O,15,FALSE)</f>
        <v/>
      </c>
      <c r="I175" s="203">
        <f>(VLOOKUP(LEFT($B175,3),targets_lookup,5,FALSE))*VLOOKUP($A175,Weightings!$A:$Y,23,FALSE)</f>
        <v>13.5</v>
      </c>
      <c r="J175" s="203">
        <f>(VLOOKUP(LEFT($B175,3),targets_lookup,5,FALSE))*IF(VLOOKUP($A175,Weightings!$A:$Y,23,FALSE)=0,0,1)</f>
        <v>4.5</v>
      </c>
      <c r="K175" s="69" t="str">
        <f>IF(VLOOKUP(A175,'Assess B'!A:P,16,FALSE)=0,"",VLOOKUP(A175,'Assess B'!A:P,16,FALSE))</f>
        <v/>
      </c>
      <c r="L175" s="67"/>
      <c r="M175" s="67"/>
      <c r="N175" s="67"/>
      <c r="O175" s="67"/>
      <c r="P175" s="67"/>
      <c r="Q175" s="67"/>
      <c r="R175" s="67"/>
      <c r="S175" s="67"/>
      <c r="T175" s="67"/>
      <c r="U175" s="67"/>
      <c r="V175" s="80"/>
      <c r="W175" s="80" t="str">
        <f>IF(AND(C175&gt;4,VLOOKUP(A175,'Assess B'!A:AH,34,FALSE)&lt;&gt;8),LEFT(B175,3),"")</f>
        <v/>
      </c>
      <c r="X175" s="80">
        <f>VLOOKUP(A175,Weightings!A:W,23,FALSE)</f>
        <v>3</v>
      </c>
      <c r="Y175" s="80">
        <f>IF(VLOOKUP(A175,'Assess B'!A:AH,34,FALSE)=8,0,1)</f>
        <v>1</v>
      </c>
      <c r="Z175" s="80">
        <f t="shared" si="28"/>
        <v>12</v>
      </c>
      <c r="AA175" s="79" t="str">
        <f t="shared" si="29"/>
        <v>3</v>
      </c>
      <c r="AF175" s="90">
        <f t="shared" si="30"/>
        <v>0</v>
      </c>
      <c r="AG175" s="90">
        <f t="shared" si="31"/>
        <v>0</v>
      </c>
      <c r="AH175" s="90" t="str">
        <f t="shared" si="32"/>
        <v>D</v>
      </c>
      <c r="AI175" s="81">
        <f t="shared" si="33"/>
        <v>3</v>
      </c>
      <c r="AJ175" s="90"/>
      <c r="AK175" s="81"/>
    </row>
    <row r="176" spans="1:37" s="79" customFormat="1" ht="30" hidden="1" customHeight="1" x14ac:dyDescent="0.35">
      <c r="A176" s="65">
        <v>504</v>
      </c>
      <c r="B176" s="66" t="str">
        <f t="shared" si="25"/>
        <v>B.7</v>
      </c>
      <c r="C176" s="67">
        <f t="shared" si="26"/>
        <v>2</v>
      </c>
      <c r="D176" s="20"/>
      <c r="E176" s="95" t="str">
        <f t="shared" si="27"/>
        <v>Step 7</v>
      </c>
      <c r="F176" s="262" t="str">
        <f t="shared" si="34"/>
        <v>Do you produce a short list of potential suppliers, based on evaluation of at least three different suppliers?</v>
      </c>
      <c r="G176" s="203" t="str">
        <f>IFERROR(VLOOKUP(VLOOKUP($A176,'Assess B'!$A:$AH,34,FALSE),detail_maturity_score,3),"")</f>
        <v/>
      </c>
      <c r="H176" s="203" t="str">
        <f>VLOOKUP($A176,'Assess B'!$A:$O,15,FALSE)</f>
        <v/>
      </c>
      <c r="I176" s="203">
        <f>(VLOOKUP(LEFT($B176,3),targets_lookup,5,FALSE))*VLOOKUP($A176,Weightings!$A:$Y,23,FALSE)</f>
        <v>13.5</v>
      </c>
      <c r="J176" s="203">
        <f>(VLOOKUP(LEFT($B176,3),targets_lookup,5,FALSE))*IF(VLOOKUP($A176,Weightings!$A:$Y,23,FALSE)=0,0,1)</f>
        <v>4.5</v>
      </c>
      <c r="K176" s="69" t="str">
        <f>IF(VLOOKUP(A176,'Assess B'!A:P,16,FALSE)=0,"",VLOOKUP(A176,'Assess B'!A:P,16,FALSE))</f>
        <v/>
      </c>
      <c r="L176" s="67"/>
      <c r="M176" s="67"/>
      <c r="N176" s="67"/>
      <c r="O176" s="67"/>
      <c r="P176" s="67"/>
      <c r="Q176" s="67"/>
      <c r="R176" s="67"/>
      <c r="S176" s="67"/>
      <c r="T176" s="67"/>
      <c r="U176" s="67"/>
      <c r="V176" s="80"/>
      <c r="W176" s="80" t="str">
        <f>IF(AND(C176&gt;4,VLOOKUP(A176,'Assess B'!A:AH,34,FALSE)&lt;&gt;8),LEFT(B176,3),"")</f>
        <v/>
      </c>
      <c r="X176" s="80">
        <f>VLOOKUP(A176,Weightings!A:W,23,FALSE)</f>
        <v>3</v>
      </c>
      <c r="Y176" s="80">
        <f>IF(VLOOKUP(A176,'Assess B'!A:AH,34,FALSE)=8,0,1)</f>
        <v>1</v>
      </c>
      <c r="Z176" s="80">
        <f t="shared" si="28"/>
        <v>12</v>
      </c>
      <c r="AA176" s="79" t="str">
        <f t="shared" si="29"/>
        <v>3</v>
      </c>
      <c r="AF176" s="90">
        <f t="shared" si="30"/>
        <v>0</v>
      </c>
      <c r="AG176" s="90">
        <f t="shared" si="31"/>
        <v>0</v>
      </c>
      <c r="AH176" s="90" t="str">
        <f t="shared" si="32"/>
        <v>D</v>
      </c>
      <c r="AI176" s="81">
        <f t="shared" si="33"/>
        <v>3</v>
      </c>
      <c r="AJ176" s="90"/>
      <c r="AK176" s="81"/>
    </row>
    <row r="177" spans="1:37" s="79" customFormat="1" ht="30" hidden="1" customHeight="1" x14ac:dyDescent="0.35">
      <c r="A177" s="65">
        <v>505</v>
      </c>
      <c r="B177" s="66" t="str">
        <f t="shared" si="25"/>
        <v>B.7</v>
      </c>
      <c r="C177" s="67">
        <f t="shared" si="26"/>
        <v>2</v>
      </c>
      <c r="D177" s="20"/>
      <c r="E177" s="95" t="str">
        <f t="shared" si="27"/>
        <v>Step 7</v>
      </c>
      <c r="F177" s="262" t="str">
        <f t="shared" si="34"/>
        <v>Do you validate the ability of potential suppliers to meet your specific requirements (not just one who can offer a variety of often impressive products and services, some of which may not necessarily be relevant)?</v>
      </c>
      <c r="G177" s="203" t="str">
        <f>IFERROR(VLOOKUP(VLOOKUP($A177,'Assess B'!$A:$AH,34,FALSE),detail_maturity_score,3),"")</f>
        <v/>
      </c>
      <c r="H177" s="203" t="str">
        <f>VLOOKUP($A177,'Assess B'!$A:$O,15,FALSE)</f>
        <v/>
      </c>
      <c r="I177" s="203">
        <f>(VLOOKUP(LEFT($B177,3),targets_lookup,5,FALSE))*VLOOKUP($A177,Weightings!$A:$Y,23,FALSE)</f>
        <v>13.5</v>
      </c>
      <c r="J177" s="203">
        <f>(VLOOKUP(LEFT($B177,3),targets_lookup,5,FALSE))*IF(VLOOKUP($A177,Weightings!$A:$Y,23,FALSE)=0,0,1)</f>
        <v>4.5</v>
      </c>
      <c r="K177" s="69" t="str">
        <f>IF(VLOOKUP(A177,'Assess B'!A:P,16,FALSE)=0,"",VLOOKUP(A177,'Assess B'!A:P,16,FALSE))</f>
        <v/>
      </c>
      <c r="L177" s="67"/>
      <c r="M177" s="67"/>
      <c r="N177" s="67"/>
      <c r="O177" s="67"/>
      <c r="P177" s="67"/>
      <c r="Q177" s="67"/>
      <c r="R177" s="67"/>
      <c r="S177" s="67"/>
      <c r="T177" s="67"/>
      <c r="U177" s="67"/>
      <c r="V177" s="80"/>
      <c r="W177" s="80" t="str">
        <f>IF(AND(C177&gt;4,VLOOKUP(A177,'Assess B'!A:AH,34,FALSE)&lt;&gt;8),LEFT(B177,3),"")</f>
        <v/>
      </c>
      <c r="X177" s="80">
        <f>VLOOKUP(A177,Weightings!A:W,23,FALSE)</f>
        <v>3</v>
      </c>
      <c r="Y177" s="80">
        <f>IF(VLOOKUP(A177,'Assess B'!A:AH,34,FALSE)=8,0,1)</f>
        <v>1</v>
      </c>
      <c r="Z177" s="80">
        <f t="shared" si="28"/>
        <v>12</v>
      </c>
      <c r="AA177" s="79" t="str">
        <f t="shared" si="29"/>
        <v>3</v>
      </c>
      <c r="AF177" s="90">
        <f t="shared" si="30"/>
        <v>0</v>
      </c>
      <c r="AG177" s="90">
        <f t="shared" si="31"/>
        <v>0</v>
      </c>
      <c r="AH177" s="90" t="str">
        <f t="shared" si="32"/>
        <v>D</v>
      </c>
      <c r="AI177" s="81">
        <f t="shared" si="33"/>
        <v>3</v>
      </c>
      <c r="AJ177" s="90"/>
      <c r="AK177" s="81"/>
    </row>
    <row r="178" spans="1:37" s="79" customFormat="1" ht="30" hidden="1" customHeight="1" x14ac:dyDescent="0.35">
      <c r="A178" s="65">
        <v>506</v>
      </c>
      <c r="B178" s="66" t="str">
        <f t="shared" si="25"/>
        <v>B.7</v>
      </c>
      <c r="C178" s="67">
        <f t="shared" si="26"/>
        <v>2</v>
      </c>
      <c r="D178" s="20"/>
      <c r="E178" s="95" t="str">
        <f t="shared" si="27"/>
        <v>Step 7</v>
      </c>
      <c r="F178" s="261" t="str">
        <f t="shared" si="34"/>
        <v>Do you go through a formal, approved appointment process for selected suppliers?</v>
      </c>
      <c r="G178" s="203" t="str">
        <f>IFERROR(VLOOKUP(VLOOKUP($A178,'Assess B'!$A:$AH,34,FALSE),detail_maturity_score,3),"")</f>
        <v/>
      </c>
      <c r="H178" s="203" t="str">
        <f>VLOOKUP($A178,'Assess B'!$A:$O,15,FALSE)</f>
        <v/>
      </c>
      <c r="I178" s="203">
        <f>(VLOOKUP(LEFT($B178,3),targets_lookup,5,FALSE))*VLOOKUP($A178,Weightings!$A:$Y,23,FALSE)</f>
        <v>13.5</v>
      </c>
      <c r="J178" s="203">
        <f>(VLOOKUP(LEFT($B178,3),targets_lookup,5,FALSE))*IF(VLOOKUP($A178,Weightings!$A:$Y,23,FALSE)=0,0,1)</f>
        <v>4.5</v>
      </c>
      <c r="K178" s="69" t="str">
        <f>IF(VLOOKUP(A178,'Assess B'!A:P,16,FALSE)=0,"",VLOOKUP(A178,'Assess B'!A:P,16,FALSE))</f>
        <v/>
      </c>
      <c r="L178" s="67"/>
      <c r="M178" s="67"/>
      <c r="N178" s="67"/>
      <c r="O178" s="67"/>
      <c r="P178" s="67"/>
      <c r="Q178" s="67"/>
      <c r="R178" s="67"/>
      <c r="S178" s="67"/>
      <c r="T178" s="67"/>
      <c r="U178" s="67"/>
      <c r="V178" s="80"/>
      <c r="W178" s="80" t="str">
        <f>IF(AND(C178&gt;4,VLOOKUP(A178,'Assess B'!A:AH,34,FALSE)&lt;&gt;8),LEFT(B178,3),"")</f>
        <v/>
      </c>
      <c r="X178" s="80">
        <f>VLOOKUP(A178,Weightings!A:W,23,FALSE)</f>
        <v>3</v>
      </c>
      <c r="Y178" s="80">
        <f>IF(VLOOKUP(A178,'Assess B'!A:AH,34,FALSE)=8,0,1)</f>
        <v>1</v>
      </c>
      <c r="Z178" s="80">
        <f t="shared" si="28"/>
        <v>12</v>
      </c>
      <c r="AA178" s="79" t="str">
        <f t="shared" si="29"/>
        <v>3</v>
      </c>
      <c r="AF178" s="90">
        <f t="shared" si="30"/>
        <v>0</v>
      </c>
      <c r="AG178" s="90">
        <f t="shared" si="31"/>
        <v>0</v>
      </c>
      <c r="AH178" s="90" t="str">
        <f t="shared" si="32"/>
        <v>D</v>
      </c>
      <c r="AI178" s="81">
        <f t="shared" si="33"/>
        <v>3</v>
      </c>
      <c r="AJ178" s="90"/>
      <c r="AK178" s="81"/>
    </row>
  </sheetData>
  <sortState xmlns:xlrd2="http://schemas.microsoft.com/office/spreadsheetml/2017/richdata2" ref="A8:AI393">
    <sortCondition ref="A8:A393"/>
  </sortState>
  <mergeCells count="2">
    <mergeCell ref="F2:K3"/>
    <mergeCell ref="F4:K5"/>
  </mergeCells>
  <conditionalFormatting sqref="H17:H36">
    <cfRule type="dataBar" priority="211">
      <dataBar>
        <cfvo type="num" val="0"/>
        <cfvo type="num" val="5"/>
        <color rgb="FF638EC6"/>
      </dataBar>
      <extLst>
        <ext xmlns:x14="http://schemas.microsoft.com/office/spreadsheetml/2009/9/main" uri="{B025F937-C7B1-47D3-B67F-A62EFF666E3E}">
          <x14:id>{018D2FA3-DA45-45D1-99D6-F32F5C9CE8AA}</x14:id>
        </ext>
      </extLst>
    </cfRule>
  </conditionalFormatting>
  <conditionalFormatting sqref="I17:I36">
    <cfRule type="dataBar" priority="210">
      <dataBar>
        <cfvo type="num" val="0"/>
        <cfvo type="num" val="20"/>
        <color rgb="FF00B050"/>
      </dataBar>
      <extLst>
        <ext xmlns:x14="http://schemas.microsoft.com/office/spreadsheetml/2009/9/main" uri="{B025F937-C7B1-47D3-B67F-A62EFF666E3E}">
          <x14:id>{4BB5F45C-8F86-417D-8A10-26420E98D74D}</x14:id>
        </ext>
      </extLst>
    </cfRule>
  </conditionalFormatting>
  <conditionalFormatting sqref="I91:I109 I111:I117 I119:I178">
    <cfRule type="dataBar" priority="207">
      <dataBar>
        <cfvo type="num" val="0"/>
        <cfvo type="num" val="20"/>
        <color rgb="FF00B050"/>
      </dataBar>
      <extLst>
        <ext xmlns:x14="http://schemas.microsoft.com/office/spreadsheetml/2009/9/main" uri="{B025F937-C7B1-47D3-B67F-A62EFF666E3E}">
          <x14:id>{DB1DF58E-C37D-4B7D-AC72-80CBCD77E633}</x14:id>
        </ext>
      </extLst>
    </cfRule>
  </conditionalFormatting>
  <conditionalFormatting sqref="H91:H109 H111:H117 H119:H178">
    <cfRule type="dataBar" priority="206">
      <dataBar>
        <cfvo type="num" val="0"/>
        <cfvo type="num" val="5"/>
        <color rgb="FF638EC6"/>
      </dataBar>
      <extLst>
        <ext xmlns:x14="http://schemas.microsoft.com/office/spreadsheetml/2009/9/main" uri="{B025F937-C7B1-47D3-B67F-A62EFF666E3E}">
          <x14:id>{36C8EA92-2FA2-45EF-8BAF-49386CB196F5}</x14:id>
        </ext>
      </extLst>
    </cfRule>
  </conditionalFormatting>
  <conditionalFormatting sqref="H17:H36">
    <cfRule type="dataBar" priority="205">
      <dataBar>
        <cfvo type="num" val="0"/>
        <cfvo type="num" val="5"/>
        <color rgb="FF638EC6"/>
      </dataBar>
      <extLst>
        <ext xmlns:x14="http://schemas.microsoft.com/office/spreadsheetml/2009/9/main" uri="{B025F937-C7B1-47D3-B67F-A62EFF666E3E}">
          <x14:id>{5677DE1D-536E-42EA-A861-337171E5E4C0}</x14:id>
        </ext>
      </extLst>
    </cfRule>
  </conditionalFormatting>
  <conditionalFormatting sqref="I17:I36">
    <cfRule type="dataBar" priority="204">
      <dataBar>
        <cfvo type="num" val="0"/>
        <cfvo type="num" val="20"/>
        <color rgb="FF00B050"/>
      </dataBar>
      <extLst>
        <ext xmlns:x14="http://schemas.microsoft.com/office/spreadsheetml/2009/9/main" uri="{B025F937-C7B1-47D3-B67F-A62EFF666E3E}">
          <x14:id>{C2C23AE3-7715-4A15-B7C8-A3FA48456070}</x14:id>
        </ext>
      </extLst>
    </cfRule>
  </conditionalFormatting>
  <conditionalFormatting sqref="I55:I73">
    <cfRule type="dataBar" priority="203">
      <dataBar>
        <cfvo type="num" val="0"/>
        <cfvo type="num" val="20"/>
        <color rgb="FF00B050"/>
      </dataBar>
      <extLst>
        <ext xmlns:x14="http://schemas.microsoft.com/office/spreadsheetml/2009/9/main" uri="{B025F937-C7B1-47D3-B67F-A62EFF666E3E}">
          <x14:id>{65AD8E3D-FBAE-4B8D-8C27-C98D8AB1A44B}</x14:id>
        </ext>
      </extLst>
    </cfRule>
  </conditionalFormatting>
  <conditionalFormatting sqref="H55:H73">
    <cfRule type="dataBar" priority="202">
      <dataBar>
        <cfvo type="num" val="0"/>
        <cfvo type="num" val="5"/>
        <color rgb="FF638EC6"/>
      </dataBar>
      <extLst>
        <ext xmlns:x14="http://schemas.microsoft.com/office/spreadsheetml/2009/9/main" uri="{B025F937-C7B1-47D3-B67F-A62EFF666E3E}">
          <x14:id>{00253F1A-6F50-42C4-A9F8-A3F9D15C8C40}</x14:id>
        </ext>
      </extLst>
    </cfRule>
  </conditionalFormatting>
  <conditionalFormatting sqref="I11:I16">
    <cfRule type="dataBar" priority="188">
      <dataBar>
        <cfvo type="num" val="0"/>
        <cfvo type="num" val="20"/>
        <color rgb="FF00B050"/>
      </dataBar>
      <extLst>
        <ext xmlns:x14="http://schemas.microsoft.com/office/spreadsheetml/2009/9/main" uri="{B025F937-C7B1-47D3-B67F-A62EFF666E3E}">
          <x14:id>{57A457AC-CBEF-47D3-A1B9-51F0303B8D20}</x14:id>
        </ext>
      </extLst>
    </cfRule>
  </conditionalFormatting>
  <conditionalFormatting sqref="H10">
    <cfRule type="dataBar" priority="195">
      <dataBar>
        <cfvo type="num" val="0"/>
        <cfvo type="num" val="20"/>
        <color rgb="FF638EC6"/>
      </dataBar>
      <extLst>
        <ext xmlns:x14="http://schemas.microsoft.com/office/spreadsheetml/2009/9/main" uri="{B025F937-C7B1-47D3-B67F-A62EFF666E3E}">
          <x14:id>{45DB64CD-59E3-4781-89E0-6732B11EF49F}</x14:id>
        </ext>
      </extLst>
    </cfRule>
  </conditionalFormatting>
  <conditionalFormatting sqref="I10">
    <cfRule type="dataBar" priority="194">
      <dataBar>
        <cfvo type="num" val="0"/>
        <cfvo type="num" val="20"/>
        <color rgb="FF00B050"/>
      </dataBar>
      <extLst>
        <ext xmlns:x14="http://schemas.microsoft.com/office/spreadsheetml/2009/9/main" uri="{B025F937-C7B1-47D3-B67F-A62EFF666E3E}">
          <x14:id>{66E7FF27-F002-4C07-94CB-3C36C1CD5D38}</x14:id>
        </ext>
      </extLst>
    </cfRule>
  </conditionalFormatting>
  <conditionalFormatting sqref="H10">
    <cfRule type="dataBar" priority="193">
      <dataBar>
        <cfvo type="num" val="0"/>
        <cfvo type="num" val="20"/>
        <color rgb="FF638EC6"/>
      </dataBar>
      <extLst>
        <ext xmlns:x14="http://schemas.microsoft.com/office/spreadsheetml/2009/9/main" uri="{B025F937-C7B1-47D3-B67F-A62EFF666E3E}">
          <x14:id>{34222041-1AB7-47F2-B9E3-23E16036965F}</x14:id>
        </ext>
      </extLst>
    </cfRule>
  </conditionalFormatting>
  <conditionalFormatting sqref="I10">
    <cfRule type="dataBar" priority="192">
      <dataBar>
        <cfvo type="num" val="0"/>
        <cfvo type="num" val="20"/>
        <color rgb="FF00B050"/>
      </dataBar>
      <extLst>
        <ext xmlns:x14="http://schemas.microsoft.com/office/spreadsheetml/2009/9/main" uri="{B025F937-C7B1-47D3-B67F-A62EFF666E3E}">
          <x14:id>{08B84852-1A79-4AB1-B4FF-225AFC037904}</x14:id>
        </ext>
      </extLst>
    </cfRule>
  </conditionalFormatting>
  <conditionalFormatting sqref="H9">
    <cfRule type="dataBar" priority="191">
      <dataBar>
        <cfvo type="num" val="0"/>
        <cfvo type="num" val="20"/>
        <color rgb="FF638EC6"/>
      </dataBar>
      <extLst>
        <ext xmlns:x14="http://schemas.microsoft.com/office/spreadsheetml/2009/9/main" uri="{B025F937-C7B1-47D3-B67F-A62EFF666E3E}">
          <x14:id>{A2BD0D8D-7641-4B81-8F6D-9982236BC4C2}</x14:id>
        </ext>
      </extLst>
    </cfRule>
  </conditionalFormatting>
  <conditionalFormatting sqref="I9">
    <cfRule type="dataBar" priority="190">
      <dataBar>
        <cfvo type="num" val="0"/>
        <cfvo type="num" val="20"/>
        <color rgb="FF00B050"/>
      </dataBar>
      <extLst>
        <ext xmlns:x14="http://schemas.microsoft.com/office/spreadsheetml/2009/9/main" uri="{B025F937-C7B1-47D3-B67F-A62EFF666E3E}">
          <x14:id>{93FE31A5-B84F-4360-AA4B-553F3408EE8E}</x14:id>
        </ext>
      </extLst>
    </cfRule>
  </conditionalFormatting>
  <conditionalFormatting sqref="H11:H16">
    <cfRule type="dataBar" priority="189">
      <dataBar>
        <cfvo type="num" val="0"/>
        <cfvo type="num" val="20"/>
        <color rgb="FF638EC6"/>
      </dataBar>
      <extLst>
        <ext xmlns:x14="http://schemas.microsoft.com/office/spreadsheetml/2009/9/main" uri="{B025F937-C7B1-47D3-B67F-A62EFF666E3E}">
          <x14:id>{7387446A-91C4-475B-8CD8-CEB91CCD1291}</x14:id>
        </ext>
      </extLst>
    </cfRule>
  </conditionalFormatting>
  <conditionalFormatting sqref="H46:H54">
    <cfRule type="dataBar" priority="181">
      <dataBar>
        <cfvo type="num" val="0"/>
        <cfvo type="num" val="20"/>
        <color rgb="FF638EC6"/>
      </dataBar>
      <extLst>
        <ext xmlns:x14="http://schemas.microsoft.com/office/spreadsheetml/2009/9/main" uri="{B025F937-C7B1-47D3-B67F-A62EFF666E3E}">
          <x14:id>{B8210111-B3E2-4C11-BC38-0FDD9FA2F758}</x14:id>
        </ext>
      </extLst>
    </cfRule>
  </conditionalFormatting>
  <conditionalFormatting sqref="I46:I54">
    <cfRule type="dataBar" priority="180">
      <dataBar>
        <cfvo type="num" val="0"/>
        <cfvo type="num" val="20"/>
        <color rgb="FF00B050"/>
      </dataBar>
      <extLst>
        <ext xmlns:x14="http://schemas.microsoft.com/office/spreadsheetml/2009/9/main" uri="{B025F937-C7B1-47D3-B67F-A62EFF666E3E}">
          <x14:id>{51C89155-123C-4435-A7B4-35CAA3B16C95}</x14:id>
        </ext>
      </extLst>
    </cfRule>
  </conditionalFormatting>
  <conditionalFormatting sqref="H46:H54">
    <cfRule type="dataBar" priority="179">
      <dataBar>
        <cfvo type="num" val="0"/>
        <cfvo type="num" val="20"/>
        <color rgb="FF638EC6"/>
      </dataBar>
      <extLst>
        <ext xmlns:x14="http://schemas.microsoft.com/office/spreadsheetml/2009/9/main" uri="{B025F937-C7B1-47D3-B67F-A62EFF666E3E}">
          <x14:id>{7EC4D5E0-BCEF-42BB-9C35-C9A5753B5BEF}</x14:id>
        </ext>
      </extLst>
    </cfRule>
  </conditionalFormatting>
  <conditionalFormatting sqref="I46:I54">
    <cfRule type="dataBar" priority="178">
      <dataBar>
        <cfvo type="num" val="0"/>
        <cfvo type="num" val="20"/>
        <color rgb="FF00B050"/>
      </dataBar>
      <extLst>
        <ext xmlns:x14="http://schemas.microsoft.com/office/spreadsheetml/2009/9/main" uri="{B025F937-C7B1-47D3-B67F-A62EFF666E3E}">
          <x14:id>{5B4ACEC3-AEAD-4485-85A9-29E78A50686F}</x14:id>
        </ext>
      </extLst>
    </cfRule>
  </conditionalFormatting>
  <conditionalFormatting sqref="I40:I45">
    <cfRule type="dataBar" priority="170">
      <dataBar>
        <cfvo type="num" val="0"/>
        <cfvo type="num" val="20"/>
        <color rgb="FF00B050"/>
      </dataBar>
      <extLst>
        <ext xmlns:x14="http://schemas.microsoft.com/office/spreadsheetml/2009/9/main" uri="{B025F937-C7B1-47D3-B67F-A62EFF666E3E}">
          <x14:id>{791EBD9D-D3C6-4680-AA17-FCC0215B0D62}</x14:id>
        </ext>
      </extLst>
    </cfRule>
  </conditionalFormatting>
  <conditionalFormatting sqref="H39">
    <cfRule type="dataBar" priority="177">
      <dataBar>
        <cfvo type="num" val="0"/>
        <cfvo type="num" val="20"/>
        <color rgb="FF638EC6"/>
      </dataBar>
      <extLst>
        <ext xmlns:x14="http://schemas.microsoft.com/office/spreadsheetml/2009/9/main" uri="{B025F937-C7B1-47D3-B67F-A62EFF666E3E}">
          <x14:id>{7EB4A128-E048-4FC5-9C91-9EEB8CF72FB9}</x14:id>
        </ext>
      </extLst>
    </cfRule>
  </conditionalFormatting>
  <conditionalFormatting sqref="I39">
    <cfRule type="dataBar" priority="176">
      <dataBar>
        <cfvo type="num" val="0"/>
        <cfvo type="num" val="20"/>
        <color rgb="FF00B050"/>
      </dataBar>
      <extLst>
        <ext xmlns:x14="http://schemas.microsoft.com/office/spreadsheetml/2009/9/main" uri="{B025F937-C7B1-47D3-B67F-A62EFF666E3E}">
          <x14:id>{C2CFE8A6-4DDC-478D-BF5F-89AEF2CE7637}</x14:id>
        </ext>
      </extLst>
    </cfRule>
  </conditionalFormatting>
  <conditionalFormatting sqref="H39">
    <cfRule type="dataBar" priority="175">
      <dataBar>
        <cfvo type="num" val="0"/>
        <cfvo type="num" val="20"/>
        <color rgb="FF638EC6"/>
      </dataBar>
      <extLst>
        <ext xmlns:x14="http://schemas.microsoft.com/office/spreadsheetml/2009/9/main" uri="{B025F937-C7B1-47D3-B67F-A62EFF666E3E}">
          <x14:id>{96271BE5-B628-4767-9B96-EE83FFB9D400}</x14:id>
        </ext>
      </extLst>
    </cfRule>
  </conditionalFormatting>
  <conditionalFormatting sqref="I39">
    <cfRule type="dataBar" priority="174">
      <dataBar>
        <cfvo type="num" val="0"/>
        <cfvo type="num" val="20"/>
        <color rgb="FF00B050"/>
      </dataBar>
      <extLst>
        <ext xmlns:x14="http://schemas.microsoft.com/office/spreadsheetml/2009/9/main" uri="{B025F937-C7B1-47D3-B67F-A62EFF666E3E}">
          <x14:id>{E052C0D3-8F4F-4183-8B82-CEDC039624A6}</x14:id>
        </ext>
      </extLst>
    </cfRule>
  </conditionalFormatting>
  <conditionalFormatting sqref="H38">
    <cfRule type="dataBar" priority="173">
      <dataBar>
        <cfvo type="num" val="0"/>
        <cfvo type="num" val="20"/>
        <color rgb="FF638EC6"/>
      </dataBar>
      <extLst>
        <ext xmlns:x14="http://schemas.microsoft.com/office/spreadsheetml/2009/9/main" uri="{B025F937-C7B1-47D3-B67F-A62EFF666E3E}">
          <x14:id>{E295B375-0115-4E7A-A61C-D96F9D4CE44C}</x14:id>
        </ext>
      </extLst>
    </cfRule>
  </conditionalFormatting>
  <conditionalFormatting sqref="I38">
    <cfRule type="dataBar" priority="172">
      <dataBar>
        <cfvo type="num" val="0"/>
        <cfvo type="num" val="20"/>
        <color rgb="FF00B050"/>
      </dataBar>
      <extLst>
        <ext xmlns:x14="http://schemas.microsoft.com/office/spreadsheetml/2009/9/main" uri="{B025F937-C7B1-47D3-B67F-A62EFF666E3E}">
          <x14:id>{C5A343AF-95E8-4F12-BE4E-011559E3C812}</x14:id>
        </ext>
      </extLst>
    </cfRule>
  </conditionalFormatting>
  <conditionalFormatting sqref="H40:H45">
    <cfRule type="dataBar" priority="171">
      <dataBar>
        <cfvo type="num" val="0"/>
        <cfvo type="num" val="20"/>
        <color rgb="FF638EC6"/>
      </dataBar>
      <extLst>
        <ext xmlns:x14="http://schemas.microsoft.com/office/spreadsheetml/2009/9/main" uri="{B025F937-C7B1-47D3-B67F-A62EFF666E3E}">
          <x14:id>{DDF9CB26-D230-49FF-A60B-6E9D2F2D8D71}</x14:id>
        </ext>
      </extLst>
    </cfRule>
  </conditionalFormatting>
  <conditionalFormatting sqref="H76:H88 H90">
    <cfRule type="dataBar" priority="169">
      <dataBar>
        <cfvo type="num" val="0"/>
        <cfvo type="num" val="5"/>
        <color rgb="FF638EC6"/>
      </dataBar>
      <extLst>
        <ext xmlns:x14="http://schemas.microsoft.com/office/spreadsheetml/2009/9/main" uri="{B025F937-C7B1-47D3-B67F-A62EFF666E3E}">
          <x14:id>{0ACD38A3-557E-4176-B506-BCB6D9AFBD57}</x14:id>
        </ext>
      </extLst>
    </cfRule>
  </conditionalFormatting>
  <conditionalFormatting sqref="I76:I88 I90">
    <cfRule type="dataBar" priority="168">
      <dataBar>
        <cfvo type="num" val="0"/>
        <cfvo type="num" val="20"/>
        <color rgb="FF00B050"/>
      </dataBar>
      <extLst>
        <ext xmlns:x14="http://schemas.microsoft.com/office/spreadsheetml/2009/9/main" uri="{B025F937-C7B1-47D3-B67F-A62EFF666E3E}">
          <x14:id>{1B955AAB-F16B-45FD-A6BF-8F960B849B6A}</x14:id>
        </ext>
      </extLst>
    </cfRule>
  </conditionalFormatting>
  <conditionalFormatting sqref="H76:H88 H90">
    <cfRule type="dataBar" priority="167">
      <dataBar>
        <cfvo type="num" val="0"/>
        <cfvo type="num" val="5"/>
        <color rgb="FF638EC6"/>
      </dataBar>
      <extLst>
        <ext xmlns:x14="http://schemas.microsoft.com/office/spreadsheetml/2009/9/main" uri="{B025F937-C7B1-47D3-B67F-A62EFF666E3E}">
          <x14:id>{FC88FE86-A97A-4054-8E64-B91062A580E8}</x14:id>
        </ext>
      </extLst>
    </cfRule>
  </conditionalFormatting>
  <conditionalFormatting sqref="I76:I88 I90">
    <cfRule type="dataBar" priority="166">
      <dataBar>
        <cfvo type="num" val="0"/>
        <cfvo type="num" val="20"/>
        <color rgb="FF00B050"/>
      </dataBar>
      <extLst>
        <ext xmlns:x14="http://schemas.microsoft.com/office/spreadsheetml/2009/9/main" uri="{B025F937-C7B1-47D3-B67F-A62EFF666E3E}">
          <x14:id>{A8B64571-A1CA-44CA-A7EB-099D6C3C907F}</x14:id>
        </ext>
      </extLst>
    </cfRule>
  </conditionalFormatting>
  <conditionalFormatting sqref="H75">
    <cfRule type="dataBar" priority="161">
      <dataBar>
        <cfvo type="num" val="0"/>
        <cfvo type="num" val="20"/>
        <color rgb="FF638EC6"/>
      </dataBar>
      <extLst>
        <ext xmlns:x14="http://schemas.microsoft.com/office/spreadsheetml/2009/9/main" uri="{B025F937-C7B1-47D3-B67F-A62EFF666E3E}">
          <x14:id>{41CCCA24-E614-488F-9144-6D7BFCB0A9CC}</x14:id>
        </ext>
      </extLst>
    </cfRule>
  </conditionalFormatting>
  <conditionalFormatting sqref="I75">
    <cfRule type="dataBar" priority="160">
      <dataBar>
        <cfvo type="num" val="0"/>
        <cfvo type="num" val="20"/>
        <color rgb="FF00B050"/>
      </dataBar>
      <extLst>
        <ext xmlns:x14="http://schemas.microsoft.com/office/spreadsheetml/2009/9/main" uri="{B025F937-C7B1-47D3-B67F-A62EFF666E3E}">
          <x14:id>{A1729CF1-D5CD-4627-AF8E-9EF6DA61B744}</x14:id>
        </ext>
      </extLst>
    </cfRule>
  </conditionalFormatting>
  <conditionalFormatting sqref="I111:I117 I119">
    <cfRule type="dataBar" priority="157">
      <dataBar>
        <cfvo type="num" val="0"/>
        <cfvo type="num" val="20"/>
        <color rgb="FF00B050"/>
      </dataBar>
      <extLst>
        <ext xmlns:x14="http://schemas.microsoft.com/office/spreadsheetml/2009/9/main" uri="{B025F937-C7B1-47D3-B67F-A62EFF666E3E}">
          <x14:id>{61562868-2680-42D3-9761-A2126EF0A67B}</x14:id>
        </ext>
      </extLst>
    </cfRule>
  </conditionalFormatting>
  <conditionalFormatting sqref="H111:H117 H119">
    <cfRule type="dataBar" priority="156">
      <dataBar>
        <cfvo type="num" val="0"/>
        <cfvo type="num" val="5"/>
        <color rgb="FF638EC6"/>
      </dataBar>
      <extLst>
        <ext xmlns:x14="http://schemas.microsoft.com/office/spreadsheetml/2009/9/main" uri="{B025F937-C7B1-47D3-B67F-A62EFF666E3E}">
          <x14:id>{2BFDF763-FAAA-4660-AE0D-61613C9FC940}</x14:id>
        </ext>
      </extLst>
    </cfRule>
  </conditionalFormatting>
  <conditionalFormatting sqref="H91:H109">
    <cfRule type="dataBar" priority="155">
      <dataBar>
        <cfvo type="num" val="0"/>
        <cfvo type="num" val="5"/>
        <color rgb="FF638EC6"/>
      </dataBar>
      <extLst>
        <ext xmlns:x14="http://schemas.microsoft.com/office/spreadsheetml/2009/9/main" uri="{B025F937-C7B1-47D3-B67F-A62EFF666E3E}">
          <x14:id>{2476BA9B-9DF9-4575-8531-470D4AC4108D}</x14:id>
        </ext>
      </extLst>
    </cfRule>
  </conditionalFormatting>
  <conditionalFormatting sqref="I91:I109">
    <cfRule type="dataBar" priority="154">
      <dataBar>
        <cfvo type="num" val="0"/>
        <cfvo type="num" val="20"/>
        <color rgb="FF00B050"/>
      </dataBar>
      <extLst>
        <ext xmlns:x14="http://schemas.microsoft.com/office/spreadsheetml/2009/9/main" uri="{B025F937-C7B1-47D3-B67F-A62EFF666E3E}">
          <x14:id>{628B0FC4-C3A9-43AF-BD0D-DF65EAA41910}</x14:id>
        </ext>
      </extLst>
    </cfRule>
  </conditionalFormatting>
  <conditionalFormatting sqref="H91:H109">
    <cfRule type="dataBar" priority="153">
      <dataBar>
        <cfvo type="num" val="0"/>
        <cfvo type="num" val="5"/>
        <color rgb="FF638EC6"/>
      </dataBar>
      <extLst>
        <ext xmlns:x14="http://schemas.microsoft.com/office/spreadsheetml/2009/9/main" uri="{B025F937-C7B1-47D3-B67F-A62EFF666E3E}">
          <x14:id>{C64FEBE9-73CF-4261-BBAE-DCF2BBE982BA}</x14:id>
        </ext>
      </extLst>
    </cfRule>
  </conditionalFormatting>
  <conditionalFormatting sqref="I91:I109">
    <cfRule type="dataBar" priority="152">
      <dataBar>
        <cfvo type="num" val="0"/>
        <cfvo type="num" val="20"/>
        <color rgb="FF00B050"/>
      </dataBar>
      <extLst>
        <ext xmlns:x14="http://schemas.microsoft.com/office/spreadsheetml/2009/9/main" uri="{B025F937-C7B1-47D3-B67F-A62EFF666E3E}">
          <x14:id>{45E33404-919D-4156-B009-100F5F738F3E}</x14:id>
        </ext>
      </extLst>
    </cfRule>
  </conditionalFormatting>
  <conditionalFormatting sqref="H90">
    <cfRule type="dataBar" priority="147">
      <dataBar>
        <cfvo type="num" val="0"/>
        <cfvo type="num" val="20"/>
        <color rgb="FF638EC6"/>
      </dataBar>
      <extLst>
        <ext xmlns:x14="http://schemas.microsoft.com/office/spreadsheetml/2009/9/main" uri="{B025F937-C7B1-47D3-B67F-A62EFF666E3E}">
          <x14:id>{BA288AD5-E34E-4E5E-9C71-074FCE1707D2}</x14:id>
        </ext>
      </extLst>
    </cfRule>
  </conditionalFormatting>
  <conditionalFormatting sqref="I90">
    <cfRule type="dataBar" priority="146">
      <dataBar>
        <cfvo type="num" val="0"/>
        <cfvo type="num" val="20"/>
        <color rgb="FF00B050"/>
      </dataBar>
      <extLst>
        <ext xmlns:x14="http://schemas.microsoft.com/office/spreadsheetml/2009/9/main" uri="{B025F937-C7B1-47D3-B67F-A62EFF666E3E}">
          <x14:id>{39B3FB9B-84A0-4F56-9EE2-A4633781A606}</x14:id>
        </ext>
      </extLst>
    </cfRule>
  </conditionalFormatting>
  <conditionalFormatting sqref="I112:I117 I119">
    <cfRule type="dataBar" priority="143">
      <dataBar>
        <cfvo type="num" val="0"/>
        <cfvo type="num" val="20"/>
        <color rgb="FF00B050"/>
      </dataBar>
      <extLst>
        <ext xmlns:x14="http://schemas.microsoft.com/office/spreadsheetml/2009/9/main" uri="{B025F937-C7B1-47D3-B67F-A62EFF666E3E}">
          <x14:id>{4C70003A-30AB-47E6-A219-72B0220C3E4A}</x14:id>
        </ext>
      </extLst>
    </cfRule>
  </conditionalFormatting>
  <conditionalFormatting sqref="H112:H117 H119">
    <cfRule type="dataBar" priority="142">
      <dataBar>
        <cfvo type="num" val="0"/>
        <cfvo type="num" val="5"/>
        <color rgb="FF638EC6"/>
      </dataBar>
      <extLst>
        <ext xmlns:x14="http://schemas.microsoft.com/office/spreadsheetml/2009/9/main" uri="{B025F937-C7B1-47D3-B67F-A62EFF666E3E}">
          <x14:id>{EE838AD1-3A21-471C-86EF-939DEF71774A}</x14:id>
        </ext>
      </extLst>
    </cfRule>
  </conditionalFormatting>
  <conditionalFormatting sqref="H111">
    <cfRule type="dataBar" priority="141">
      <dataBar>
        <cfvo type="num" val="0"/>
        <cfvo type="num" val="20"/>
        <color rgb="FF638EC6"/>
      </dataBar>
      <extLst>
        <ext xmlns:x14="http://schemas.microsoft.com/office/spreadsheetml/2009/9/main" uri="{B025F937-C7B1-47D3-B67F-A62EFF666E3E}">
          <x14:id>{A58047D2-BC11-4DBC-BB13-F0846F29EBA3}</x14:id>
        </ext>
      </extLst>
    </cfRule>
  </conditionalFormatting>
  <conditionalFormatting sqref="I111">
    <cfRule type="dataBar" priority="140">
      <dataBar>
        <cfvo type="num" val="0"/>
        <cfvo type="num" val="20"/>
        <color rgb="FF00B050"/>
      </dataBar>
      <extLst>
        <ext xmlns:x14="http://schemas.microsoft.com/office/spreadsheetml/2009/9/main" uri="{B025F937-C7B1-47D3-B67F-A62EFF666E3E}">
          <x14:id>{BB44D7D8-7E09-47DF-A456-A9FDE018EDCE}</x14:id>
        </ext>
      </extLst>
    </cfRule>
  </conditionalFormatting>
  <conditionalFormatting sqref="H111">
    <cfRule type="dataBar" priority="139">
      <dataBar>
        <cfvo type="num" val="0"/>
        <cfvo type="num" val="20"/>
        <color rgb="FF638EC6"/>
      </dataBar>
      <extLst>
        <ext xmlns:x14="http://schemas.microsoft.com/office/spreadsheetml/2009/9/main" uri="{B025F937-C7B1-47D3-B67F-A62EFF666E3E}">
          <x14:id>{51F90407-F9F9-4245-9BC9-3137825E50B0}</x14:id>
        </ext>
      </extLst>
    </cfRule>
  </conditionalFormatting>
  <conditionalFormatting sqref="I111">
    <cfRule type="dataBar" priority="138">
      <dataBar>
        <cfvo type="num" val="0"/>
        <cfvo type="num" val="20"/>
        <color rgb="FF00B050"/>
      </dataBar>
      <extLst>
        <ext xmlns:x14="http://schemas.microsoft.com/office/spreadsheetml/2009/9/main" uri="{B025F937-C7B1-47D3-B67F-A62EFF666E3E}">
          <x14:id>{132C1B94-2609-4976-9786-456B54E8B287}</x14:id>
        </ext>
      </extLst>
    </cfRule>
  </conditionalFormatting>
  <conditionalFormatting sqref="H119">
    <cfRule type="dataBar" priority="135">
      <dataBar>
        <cfvo type="num" val="0"/>
        <cfvo type="num" val="20"/>
        <color rgb="FF638EC6"/>
      </dataBar>
      <extLst>
        <ext xmlns:x14="http://schemas.microsoft.com/office/spreadsheetml/2009/9/main" uri="{B025F937-C7B1-47D3-B67F-A62EFF666E3E}">
          <x14:id>{078EFA9D-08F4-4433-A96D-0EA9B33C77F3}</x14:id>
        </ext>
      </extLst>
    </cfRule>
  </conditionalFormatting>
  <conditionalFormatting sqref="I119">
    <cfRule type="dataBar" priority="134">
      <dataBar>
        <cfvo type="num" val="0"/>
        <cfvo type="num" val="20"/>
        <color rgb="FF00B050"/>
      </dataBar>
      <extLst>
        <ext xmlns:x14="http://schemas.microsoft.com/office/spreadsheetml/2009/9/main" uri="{B025F937-C7B1-47D3-B67F-A62EFF666E3E}">
          <x14:id>{7C727016-B27D-4532-AE3A-1EEE6345808F}</x14:id>
        </ext>
      </extLst>
    </cfRule>
  </conditionalFormatting>
  <conditionalFormatting sqref="H119">
    <cfRule type="dataBar" priority="133">
      <dataBar>
        <cfvo type="num" val="0"/>
        <cfvo type="num" val="20"/>
        <color rgb="FF638EC6"/>
      </dataBar>
      <extLst>
        <ext xmlns:x14="http://schemas.microsoft.com/office/spreadsheetml/2009/9/main" uri="{B025F937-C7B1-47D3-B67F-A62EFF666E3E}">
          <x14:id>{CA650801-B35B-49B1-AD30-D96886823A89}</x14:id>
        </ext>
      </extLst>
    </cfRule>
  </conditionalFormatting>
  <conditionalFormatting sqref="I119">
    <cfRule type="dataBar" priority="132">
      <dataBar>
        <cfvo type="num" val="0"/>
        <cfvo type="num" val="20"/>
        <color rgb="FF00B050"/>
      </dataBar>
      <extLst>
        <ext xmlns:x14="http://schemas.microsoft.com/office/spreadsheetml/2009/9/main" uri="{B025F937-C7B1-47D3-B67F-A62EFF666E3E}">
          <x14:id>{5F27BB67-140C-4FFB-9A18-42582067E57E}</x14:id>
        </ext>
      </extLst>
    </cfRule>
  </conditionalFormatting>
  <conditionalFormatting sqref="I112:I117">
    <cfRule type="dataBar" priority="124">
      <dataBar>
        <cfvo type="num" val="0"/>
        <cfvo type="num" val="20"/>
        <color rgb="FF00B050"/>
      </dataBar>
      <extLst>
        <ext xmlns:x14="http://schemas.microsoft.com/office/spreadsheetml/2009/9/main" uri="{B025F937-C7B1-47D3-B67F-A62EFF666E3E}">
          <x14:id>{A516D8A2-081E-473B-9EC7-004851400D45}</x14:id>
        </ext>
      </extLst>
    </cfRule>
  </conditionalFormatting>
  <conditionalFormatting sqref="H111">
    <cfRule type="dataBar" priority="127">
      <dataBar>
        <cfvo type="num" val="0"/>
        <cfvo type="num" val="20"/>
        <color rgb="FF638EC6"/>
      </dataBar>
      <extLst>
        <ext xmlns:x14="http://schemas.microsoft.com/office/spreadsheetml/2009/9/main" uri="{B025F937-C7B1-47D3-B67F-A62EFF666E3E}">
          <x14:id>{4D566975-5485-4D88-A008-A0B246FCAFD4}</x14:id>
        </ext>
      </extLst>
    </cfRule>
  </conditionalFormatting>
  <conditionalFormatting sqref="I111">
    <cfRule type="dataBar" priority="126">
      <dataBar>
        <cfvo type="num" val="0"/>
        <cfvo type="num" val="20"/>
        <color rgb="FF00B050"/>
      </dataBar>
      <extLst>
        <ext xmlns:x14="http://schemas.microsoft.com/office/spreadsheetml/2009/9/main" uri="{B025F937-C7B1-47D3-B67F-A62EFF666E3E}">
          <x14:id>{1FF2E16E-C4EE-4F9E-B08D-B3B0000810EE}</x14:id>
        </ext>
      </extLst>
    </cfRule>
  </conditionalFormatting>
  <conditionalFormatting sqref="H112:H117">
    <cfRule type="dataBar" priority="125">
      <dataBar>
        <cfvo type="num" val="0"/>
        <cfvo type="num" val="5"/>
        <color rgb="FF638EC6"/>
      </dataBar>
      <extLst>
        <ext xmlns:x14="http://schemas.microsoft.com/office/spreadsheetml/2009/9/main" uri="{B025F937-C7B1-47D3-B67F-A62EFF666E3E}">
          <x14:id>{A78BFB68-6559-4401-A31B-10AFF3B034B9}</x14:id>
        </ext>
      </extLst>
    </cfRule>
  </conditionalFormatting>
  <conditionalFormatting sqref="H119">
    <cfRule type="dataBar" priority="119">
      <dataBar>
        <cfvo type="num" val="0"/>
        <cfvo type="num" val="20"/>
        <color rgb="FF638EC6"/>
      </dataBar>
      <extLst>
        <ext xmlns:x14="http://schemas.microsoft.com/office/spreadsheetml/2009/9/main" uri="{B025F937-C7B1-47D3-B67F-A62EFF666E3E}">
          <x14:id>{38B28ED0-7585-4243-808D-39EA397F2609}</x14:id>
        </ext>
      </extLst>
    </cfRule>
  </conditionalFormatting>
  <conditionalFormatting sqref="I119">
    <cfRule type="dataBar" priority="118">
      <dataBar>
        <cfvo type="num" val="0"/>
        <cfvo type="num" val="20"/>
        <color rgb="FF00B050"/>
      </dataBar>
      <extLst>
        <ext xmlns:x14="http://schemas.microsoft.com/office/spreadsheetml/2009/9/main" uri="{B025F937-C7B1-47D3-B67F-A62EFF666E3E}">
          <x14:id>{D9ED2950-AC9B-44FA-AAC4-475F326750E1}</x14:id>
        </ext>
      </extLst>
    </cfRule>
  </conditionalFormatting>
  <conditionalFormatting sqref="H119">
    <cfRule type="dataBar" priority="117">
      <dataBar>
        <cfvo type="num" val="0"/>
        <cfvo type="num" val="20"/>
        <color rgb="FF638EC6"/>
      </dataBar>
      <extLst>
        <ext xmlns:x14="http://schemas.microsoft.com/office/spreadsheetml/2009/9/main" uri="{B025F937-C7B1-47D3-B67F-A62EFF666E3E}">
          <x14:id>{CB768A5E-9CA4-4F72-B95F-263A564446DF}</x14:id>
        </ext>
      </extLst>
    </cfRule>
  </conditionalFormatting>
  <conditionalFormatting sqref="I119">
    <cfRule type="dataBar" priority="116">
      <dataBar>
        <cfvo type="num" val="0"/>
        <cfvo type="num" val="20"/>
        <color rgb="FF00B050"/>
      </dataBar>
      <extLst>
        <ext xmlns:x14="http://schemas.microsoft.com/office/spreadsheetml/2009/9/main" uri="{B025F937-C7B1-47D3-B67F-A62EFF666E3E}">
          <x14:id>{3A66F7D2-92E4-4867-B177-F3342E50D944}</x14:id>
        </ext>
      </extLst>
    </cfRule>
  </conditionalFormatting>
  <conditionalFormatting sqref="H119">
    <cfRule type="dataBar" priority="111">
      <dataBar>
        <cfvo type="num" val="0"/>
        <cfvo type="num" val="20"/>
        <color rgb="FF638EC6"/>
      </dataBar>
      <extLst>
        <ext xmlns:x14="http://schemas.microsoft.com/office/spreadsheetml/2009/9/main" uri="{B025F937-C7B1-47D3-B67F-A62EFF666E3E}">
          <x14:id>{9B3E9674-EE57-4FBE-AA01-0F1222871E27}</x14:id>
        </ext>
      </extLst>
    </cfRule>
  </conditionalFormatting>
  <conditionalFormatting sqref="I119">
    <cfRule type="dataBar" priority="110">
      <dataBar>
        <cfvo type="num" val="0"/>
        <cfvo type="num" val="20"/>
        <color rgb="FF00B050"/>
      </dataBar>
      <extLst>
        <ext xmlns:x14="http://schemas.microsoft.com/office/spreadsheetml/2009/9/main" uri="{B025F937-C7B1-47D3-B67F-A62EFF666E3E}">
          <x14:id>{237B6821-389F-4238-BE44-DA8B48A45660}</x14:id>
        </ext>
      </extLst>
    </cfRule>
  </conditionalFormatting>
  <conditionalFormatting sqref="J18:J33 J55:J73 J76:J88 J91:J109 J112:J117 J120:J149 J152:J178">
    <cfRule type="dataBar" priority="107">
      <dataBar>
        <cfvo type="num" val="0"/>
        <cfvo type="num" val="5"/>
        <color rgb="FF00B050"/>
      </dataBar>
      <extLst>
        <ext xmlns:x14="http://schemas.microsoft.com/office/spreadsheetml/2009/9/main" uri="{B025F937-C7B1-47D3-B67F-A62EFF666E3E}">
          <x14:id>{33D3C0F8-463A-43A5-B924-28A761646ACE}</x14:id>
        </ext>
      </extLst>
    </cfRule>
  </conditionalFormatting>
  <conditionalFormatting sqref="G18:G33 G55:G73 G76:G88 G91:G109 G112:G117 G120:G149 G152:G178">
    <cfRule type="dataBar" priority="45">
      <dataBar>
        <cfvo type="num" val="0"/>
        <cfvo type="num" val="4"/>
        <color rgb="FF638EC6"/>
      </dataBar>
      <extLst>
        <ext xmlns:x14="http://schemas.microsoft.com/office/spreadsheetml/2009/9/main" uri="{B025F937-C7B1-47D3-B67F-A62EFF666E3E}">
          <x14:id>{2CD37F99-D17E-46BF-B444-6C40ACFE18E8}</x14:id>
        </ext>
      </extLst>
    </cfRule>
  </conditionalFormatting>
  <conditionalFormatting sqref="G34">
    <cfRule type="dataBar" priority="2">
      <dataBar>
        <cfvo type="num" val="0"/>
        <cfvo type="num" val="4"/>
        <color rgb="FF638EC6"/>
      </dataBar>
      <extLst>
        <ext xmlns:x14="http://schemas.microsoft.com/office/spreadsheetml/2009/9/main" uri="{B025F937-C7B1-47D3-B67F-A62EFF666E3E}">
          <x14:id>{13EE9CC6-9DDA-4D6B-A328-87D4E5D75E3B}</x14:id>
        </ext>
      </extLst>
    </cfRule>
  </conditionalFormatting>
  <conditionalFormatting sqref="J34">
    <cfRule type="dataBar" priority="1">
      <dataBar>
        <cfvo type="num" val="0"/>
        <cfvo type="num" val="5"/>
        <color rgb="FF00B050"/>
      </dataBar>
      <extLst>
        <ext xmlns:x14="http://schemas.microsoft.com/office/spreadsheetml/2009/9/main" uri="{B025F937-C7B1-47D3-B67F-A62EFF666E3E}">
          <x14:id>{6246F353-78F3-430B-A484-C99479F8617D}</x14:id>
        </ext>
      </extLst>
    </cfRule>
  </conditionalFormatting>
  <pageMargins left="0.7" right="0.7" top="0.75" bottom="0.75" header="0.3" footer="0.3"/>
  <pageSetup paperSize="9" scale="73" fitToHeight="0" orientation="landscape" horizontalDpi="4294967293" r:id="rId1"/>
  <drawing r:id="rId2"/>
  <extLst>
    <ext xmlns:x14="http://schemas.microsoft.com/office/spreadsheetml/2009/9/main" uri="{78C0D931-6437-407d-A8EE-F0AAD7539E65}">
      <x14:conditionalFormattings>
        <x14:conditionalFormatting xmlns:xm="http://schemas.microsoft.com/office/excel/2006/main">
          <x14:cfRule type="dataBar" id="{018D2FA3-DA45-45D1-99D6-F32F5C9CE8AA}">
            <x14:dataBar minLength="0" maxLength="100" gradient="0">
              <x14:cfvo type="num">
                <xm:f>0</xm:f>
              </x14:cfvo>
              <x14:cfvo type="num">
                <xm:f>5</xm:f>
              </x14:cfvo>
              <x14:negativeFillColor rgb="FFFF0000"/>
              <x14:axisColor rgb="FF000000"/>
            </x14:dataBar>
          </x14:cfRule>
          <xm:sqref>H17:H36</xm:sqref>
        </x14:conditionalFormatting>
        <x14:conditionalFormatting xmlns:xm="http://schemas.microsoft.com/office/excel/2006/main">
          <x14:cfRule type="dataBar" id="{4BB5F45C-8F86-417D-8A10-26420E98D74D}">
            <x14:dataBar minLength="0" maxLength="100" gradient="0">
              <x14:cfvo type="num">
                <xm:f>0</xm:f>
              </x14:cfvo>
              <x14:cfvo type="num">
                <xm:f>20</xm:f>
              </x14:cfvo>
              <x14:negativeFillColor rgb="FFFF0000"/>
              <x14:axisColor rgb="FF000000"/>
            </x14:dataBar>
          </x14:cfRule>
          <xm:sqref>I17:I36</xm:sqref>
        </x14:conditionalFormatting>
        <x14:conditionalFormatting xmlns:xm="http://schemas.microsoft.com/office/excel/2006/main">
          <x14:cfRule type="dataBar" id="{DB1DF58E-C37D-4B7D-AC72-80CBCD77E633}">
            <x14:dataBar minLength="0" maxLength="100" gradient="0">
              <x14:cfvo type="num">
                <xm:f>0</xm:f>
              </x14:cfvo>
              <x14:cfvo type="num">
                <xm:f>20</xm:f>
              </x14:cfvo>
              <x14:negativeFillColor rgb="FFFF0000"/>
              <x14:axisColor rgb="FF000000"/>
            </x14:dataBar>
          </x14:cfRule>
          <xm:sqref>I91:I109 I111:I117 I119:I178</xm:sqref>
        </x14:conditionalFormatting>
        <x14:conditionalFormatting xmlns:xm="http://schemas.microsoft.com/office/excel/2006/main">
          <x14:cfRule type="dataBar" id="{36C8EA92-2FA2-45EF-8BAF-49386CB196F5}">
            <x14:dataBar minLength="0" maxLength="100" gradient="0">
              <x14:cfvo type="num">
                <xm:f>0</xm:f>
              </x14:cfvo>
              <x14:cfvo type="num">
                <xm:f>5</xm:f>
              </x14:cfvo>
              <x14:negativeFillColor rgb="FFFF0000"/>
              <x14:axisColor rgb="FF000000"/>
            </x14:dataBar>
          </x14:cfRule>
          <xm:sqref>H91:H109 H111:H117 H119:H178</xm:sqref>
        </x14:conditionalFormatting>
        <x14:conditionalFormatting xmlns:xm="http://schemas.microsoft.com/office/excel/2006/main">
          <x14:cfRule type="dataBar" id="{5677DE1D-536E-42EA-A861-337171E5E4C0}">
            <x14:dataBar minLength="0" maxLength="100" gradient="0">
              <x14:cfvo type="num">
                <xm:f>0</xm:f>
              </x14:cfvo>
              <x14:cfvo type="num">
                <xm:f>5</xm:f>
              </x14:cfvo>
              <x14:negativeFillColor rgb="FFFF0000"/>
              <x14:axisColor rgb="FF000000"/>
            </x14:dataBar>
          </x14:cfRule>
          <xm:sqref>H17:H36</xm:sqref>
        </x14:conditionalFormatting>
        <x14:conditionalFormatting xmlns:xm="http://schemas.microsoft.com/office/excel/2006/main">
          <x14:cfRule type="dataBar" id="{C2C23AE3-7715-4A15-B7C8-A3FA48456070}">
            <x14:dataBar minLength="0" maxLength="100" gradient="0">
              <x14:cfvo type="num">
                <xm:f>0</xm:f>
              </x14:cfvo>
              <x14:cfvo type="num">
                <xm:f>20</xm:f>
              </x14:cfvo>
              <x14:negativeFillColor rgb="FFFF0000"/>
              <x14:axisColor rgb="FF000000"/>
            </x14:dataBar>
          </x14:cfRule>
          <xm:sqref>I17:I36</xm:sqref>
        </x14:conditionalFormatting>
        <x14:conditionalFormatting xmlns:xm="http://schemas.microsoft.com/office/excel/2006/main">
          <x14:cfRule type="dataBar" id="{65AD8E3D-FBAE-4B8D-8C27-C98D8AB1A44B}">
            <x14:dataBar minLength="0" maxLength="100" gradient="0">
              <x14:cfvo type="num">
                <xm:f>0</xm:f>
              </x14:cfvo>
              <x14:cfvo type="num">
                <xm:f>20</xm:f>
              </x14:cfvo>
              <x14:negativeFillColor rgb="FFFF0000"/>
              <x14:axisColor rgb="FF000000"/>
            </x14:dataBar>
          </x14:cfRule>
          <xm:sqref>I55:I73</xm:sqref>
        </x14:conditionalFormatting>
        <x14:conditionalFormatting xmlns:xm="http://schemas.microsoft.com/office/excel/2006/main">
          <x14:cfRule type="dataBar" id="{00253F1A-6F50-42C4-A9F8-A3F9D15C8C40}">
            <x14:dataBar minLength="0" maxLength="100" gradient="0">
              <x14:cfvo type="num">
                <xm:f>0</xm:f>
              </x14:cfvo>
              <x14:cfvo type="num">
                <xm:f>5</xm:f>
              </x14:cfvo>
              <x14:negativeFillColor rgb="FFFF0000"/>
              <x14:axisColor rgb="FF000000"/>
            </x14:dataBar>
          </x14:cfRule>
          <xm:sqref>H55:H73</xm:sqref>
        </x14:conditionalFormatting>
        <x14:conditionalFormatting xmlns:xm="http://schemas.microsoft.com/office/excel/2006/main">
          <x14:cfRule type="dataBar" id="{57A457AC-CBEF-47D3-A1B9-51F0303B8D20}">
            <x14:dataBar minLength="0" maxLength="100" gradient="0">
              <x14:cfvo type="num">
                <xm:f>0</xm:f>
              </x14:cfvo>
              <x14:cfvo type="num">
                <xm:f>20</xm:f>
              </x14:cfvo>
              <x14:negativeFillColor rgb="FFFF0000"/>
              <x14:axisColor rgb="FF000000"/>
            </x14:dataBar>
          </x14:cfRule>
          <xm:sqref>I11:I16</xm:sqref>
        </x14:conditionalFormatting>
        <x14:conditionalFormatting xmlns:xm="http://schemas.microsoft.com/office/excel/2006/main">
          <x14:cfRule type="dataBar" id="{45DB64CD-59E3-4781-89E0-6732B11EF49F}">
            <x14:dataBar minLength="0" maxLength="100" gradient="0">
              <x14:cfvo type="num">
                <xm:f>0</xm:f>
              </x14:cfvo>
              <x14:cfvo type="num">
                <xm:f>20</xm:f>
              </x14:cfvo>
              <x14:negativeFillColor rgb="FFFF0000"/>
              <x14:axisColor rgb="FF000000"/>
            </x14:dataBar>
          </x14:cfRule>
          <xm:sqref>H10</xm:sqref>
        </x14:conditionalFormatting>
        <x14:conditionalFormatting xmlns:xm="http://schemas.microsoft.com/office/excel/2006/main">
          <x14:cfRule type="dataBar" id="{66E7FF27-F002-4C07-94CB-3C36C1CD5D38}">
            <x14:dataBar minLength="0" maxLength="100" gradient="0">
              <x14:cfvo type="num">
                <xm:f>0</xm:f>
              </x14:cfvo>
              <x14:cfvo type="num">
                <xm:f>20</xm:f>
              </x14:cfvo>
              <x14:negativeFillColor rgb="FFFF0000"/>
              <x14:axisColor rgb="FF000000"/>
            </x14:dataBar>
          </x14:cfRule>
          <xm:sqref>I10</xm:sqref>
        </x14:conditionalFormatting>
        <x14:conditionalFormatting xmlns:xm="http://schemas.microsoft.com/office/excel/2006/main">
          <x14:cfRule type="dataBar" id="{34222041-1AB7-47F2-B9E3-23E16036965F}">
            <x14:dataBar minLength="0" maxLength="100" gradient="0">
              <x14:cfvo type="num">
                <xm:f>0</xm:f>
              </x14:cfvo>
              <x14:cfvo type="num">
                <xm:f>20</xm:f>
              </x14:cfvo>
              <x14:negativeFillColor rgb="FFFF0000"/>
              <x14:axisColor rgb="FF000000"/>
            </x14:dataBar>
          </x14:cfRule>
          <xm:sqref>H10</xm:sqref>
        </x14:conditionalFormatting>
        <x14:conditionalFormatting xmlns:xm="http://schemas.microsoft.com/office/excel/2006/main">
          <x14:cfRule type="dataBar" id="{08B84852-1A79-4AB1-B4FF-225AFC037904}">
            <x14:dataBar minLength="0" maxLength="100" gradient="0">
              <x14:cfvo type="num">
                <xm:f>0</xm:f>
              </x14:cfvo>
              <x14:cfvo type="num">
                <xm:f>20</xm:f>
              </x14:cfvo>
              <x14:negativeFillColor rgb="FFFF0000"/>
              <x14:axisColor rgb="FF000000"/>
            </x14:dataBar>
          </x14:cfRule>
          <xm:sqref>I10</xm:sqref>
        </x14:conditionalFormatting>
        <x14:conditionalFormatting xmlns:xm="http://schemas.microsoft.com/office/excel/2006/main">
          <x14:cfRule type="dataBar" id="{A2BD0D8D-7641-4B81-8F6D-9982236BC4C2}">
            <x14:dataBar minLength="0" maxLength="100" gradient="0">
              <x14:cfvo type="num">
                <xm:f>0</xm:f>
              </x14:cfvo>
              <x14:cfvo type="num">
                <xm:f>20</xm:f>
              </x14:cfvo>
              <x14:negativeFillColor rgb="FFFF0000"/>
              <x14:axisColor rgb="FF000000"/>
            </x14:dataBar>
          </x14:cfRule>
          <xm:sqref>H9</xm:sqref>
        </x14:conditionalFormatting>
        <x14:conditionalFormatting xmlns:xm="http://schemas.microsoft.com/office/excel/2006/main">
          <x14:cfRule type="dataBar" id="{93FE31A5-B84F-4360-AA4B-553F3408EE8E}">
            <x14:dataBar minLength="0" maxLength="100" gradient="0">
              <x14:cfvo type="num">
                <xm:f>0</xm:f>
              </x14:cfvo>
              <x14:cfvo type="num">
                <xm:f>20</xm:f>
              </x14:cfvo>
              <x14:negativeFillColor rgb="FFFF0000"/>
              <x14:axisColor rgb="FF000000"/>
            </x14:dataBar>
          </x14:cfRule>
          <xm:sqref>I9</xm:sqref>
        </x14:conditionalFormatting>
        <x14:conditionalFormatting xmlns:xm="http://schemas.microsoft.com/office/excel/2006/main">
          <x14:cfRule type="dataBar" id="{7387446A-91C4-475B-8CD8-CEB91CCD1291}">
            <x14:dataBar minLength="0" maxLength="100" gradient="0">
              <x14:cfvo type="num">
                <xm:f>0</xm:f>
              </x14:cfvo>
              <x14:cfvo type="num">
                <xm:f>20</xm:f>
              </x14:cfvo>
              <x14:negativeFillColor rgb="FFFF0000"/>
              <x14:axisColor rgb="FF000000"/>
            </x14:dataBar>
          </x14:cfRule>
          <xm:sqref>H11:H16</xm:sqref>
        </x14:conditionalFormatting>
        <x14:conditionalFormatting xmlns:xm="http://schemas.microsoft.com/office/excel/2006/main">
          <x14:cfRule type="dataBar" id="{B8210111-B3E2-4C11-BC38-0FDD9FA2F758}">
            <x14:dataBar minLength="0" maxLength="100" gradient="0">
              <x14:cfvo type="num">
                <xm:f>0</xm:f>
              </x14:cfvo>
              <x14:cfvo type="num">
                <xm:f>20</xm:f>
              </x14:cfvo>
              <x14:negativeFillColor rgb="FFFF0000"/>
              <x14:axisColor rgb="FF000000"/>
            </x14:dataBar>
          </x14:cfRule>
          <xm:sqref>H46:H54</xm:sqref>
        </x14:conditionalFormatting>
        <x14:conditionalFormatting xmlns:xm="http://schemas.microsoft.com/office/excel/2006/main">
          <x14:cfRule type="dataBar" id="{51C89155-123C-4435-A7B4-35CAA3B16C95}">
            <x14:dataBar minLength="0" maxLength="100" gradient="0">
              <x14:cfvo type="num">
                <xm:f>0</xm:f>
              </x14:cfvo>
              <x14:cfvo type="num">
                <xm:f>20</xm:f>
              </x14:cfvo>
              <x14:negativeFillColor rgb="FFFF0000"/>
              <x14:axisColor rgb="FF000000"/>
            </x14:dataBar>
          </x14:cfRule>
          <xm:sqref>I46:I54</xm:sqref>
        </x14:conditionalFormatting>
        <x14:conditionalFormatting xmlns:xm="http://schemas.microsoft.com/office/excel/2006/main">
          <x14:cfRule type="dataBar" id="{7EC4D5E0-BCEF-42BB-9C35-C9A5753B5BEF}">
            <x14:dataBar minLength="0" maxLength="100" gradient="0">
              <x14:cfvo type="num">
                <xm:f>0</xm:f>
              </x14:cfvo>
              <x14:cfvo type="num">
                <xm:f>20</xm:f>
              </x14:cfvo>
              <x14:negativeFillColor rgb="FFFF0000"/>
              <x14:axisColor rgb="FF000000"/>
            </x14:dataBar>
          </x14:cfRule>
          <xm:sqref>H46:H54</xm:sqref>
        </x14:conditionalFormatting>
        <x14:conditionalFormatting xmlns:xm="http://schemas.microsoft.com/office/excel/2006/main">
          <x14:cfRule type="dataBar" id="{5B4ACEC3-AEAD-4485-85A9-29E78A50686F}">
            <x14:dataBar minLength="0" maxLength="100" gradient="0">
              <x14:cfvo type="num">
                <xm:f>0</xm:f>
              </x14:cfvo>
              <x14:cfvo type="num">
                <xm:f>20</xm:f>
              </x14:cfvo>
              <x14:negativeFillColor rgb="FFFF0000"/>
              <x14:axisColor rgb="FF000000"/>
            </x14:dataBar>
          </x14:cfRule>
          <xm:sqref>I46:I54</xm:sqref>
        </x14:conditionalFormatting>
        <x14:conditionalFormatting xmlns:xm="http://schemas.microsoft.com/office/excel/2006/main">
          <x14:cfRule type="dataBar" id="{791EBD9D-D3C6-4680-AA17-FCC0215B0D62}">
            <x14:dataBar minLength="0" maxLength="100" gradient="0">
              <x14:cfvo type="num">
                <xm:f>0</xm:f>
              </x14:cfvo>
              <x14:cfvo type="num">
                <xm:f>20</xm:f>
              </x14:cfvo>
              <x14:negativeFillColor rgb="FFFF0000"/>
              <x14:axisColor rgb="FF000000"/>
            </x14:dataBar>
          </x14:cfRule>
          <xm:sqref>I40:I45</xm:sqref>
        </x14:conditionalFormatting>
        <x14:conditionalFormatting xmlns:xm="http://schemas.microsoft.com/office/excel/2006/main">
          <x14:cfRule type="dataBar" id="{7EB4A128-E048-4FC5-9C91-9EEB8CF72FB9}">
            <x14:dataBar minLength="0" maxLength="100" gradient="0">
              <x14:cfvo type="num">
                <xm:f>0</xm:f>
              </x14:cfvo>
              <x14:cfvo type="num">
                <xm:f>20</xm:f>
              </x14:cfvo>
              <x14:negativeFillColor rgb="FFFF0000"/>
              <x14:axisColor rgb="FF000000"/>
            </x14:dataBar>
          </x14:cfRule>
          <xm:sqref>H39</xm:sqref>
        </x14:conditionalFormatting>
        <x14:conditionalFormatting xmlns:xm="http://schemas.microsoft.com/office/excel/2006/main">
          <x14:cfRule type="dataBar" id="{C2CFE8A6-4DDC-478D-BF5F-89AEF2CE7637}">
            <x14:dataBar minLength="0" maxLength="100" gradient="0">
              <x14:cfvo type="num">
                <xm:f>0</xm:f>
              </x14:cfvo>
              <x14:cfvo type="num">
                <xm:f>20</xm:f>
              </x14:cfvo>
              <x14:negativeFillColor rgb="FFFF0000"/>
              <x14:axisColor rgb="FF000000"/>
            </x14:dataBar>
          </x14:cfRule>
          <xm:sqref>I39</xm:sqref>
        </x14:conditionalFormatting>
        <x14:conditionalFormatting xmlns:xm="http://schemas.microsoft.com/office/excel/2006/main">
          <x14:cfRule type="dataBar" id="{96271BE5-B628-4767-9B96-EE83FFB9D400}">
            <x14:dataBar minLength="0" maxLength="100" gradient="0">
              <x14:cfvo type="num">
                <xm:f>0</xm:f>
              </x14:cfvo>
              <x14:cfvo type="num">
                <xm:f>20</xm:f>
              </x14:cfvo>
              <x14:negativeFillColor rgb="FFFF0000"/>
              <x14:axisColor rgb="FF000000"/>
            </x14:dataBar>
          </x14:cfRule>
          <xm:sqref>H39</xm:sqref>
        </x14:conditionalFormatting>
        <x14:conditionalFormatting xmlns:xm="http://schemas.microsoft.com/office/excel/2006/main">
          <x14:cfRule type="dataBar" id="{E052C0D3-8F4F-4183-8B82-CEDC039624A6}">
            <x14:dataBar minLength="0" maxLength="100" gradient="0">
              <x14:cfvo type="num">
                <xm:f>0</xm:f>
              </x14:cfvo>
              <x14:cfvo type="num">
                <xm:f>20</xm:f>
              </x14:cfvo>
              <x14:negativeFillColor rgb="FFFF0000"/>
              <x14:axisColor rgb="FF000000"/>
            </x14:dataBar>
          </x14:cfRule>
          <xm:sqref>I39</xm:sqref>
        </x14:conditionalFormatting>
        <x14:conditionalFormatting xmlns:xm="http://schemas.microsoft.com/office/excel/2006/main">
          <x14:cfRule type="dataBar" id="{E295B375-0115-4E7A-A61C-D96F9D4CE44C}">
            <x14:dataBar minLength="0" maxLength="100" gradient="0">
              <x14:cfvo type="num">
                <xm:f>0</xm:f>
              </x14:cfvo>
              <x14:cfvo type="num">
                <xm:f>20</xm:f>
              </x14:cfvo>
              <x14:negativeFillColor rgb="FFFF0000"/>
              <x14:axisColor rgb="FF000000"/>
            </x14:dataBar>
          </x14:cfRule>
          <xm:sqref>H38</xm:sqref>
        </x14:conditionalFormatting>
        <x14:conditionalFormatting xmlns:xm="http://schemas.microsoft.com/office/excel/2006/main">
          <x14:cfRule type="dataBar" id="{C5A343AF-95E8-4F12-BE4E-011559E3C812}">
            <x14:dataBar minLength="0" maxLength="100" gradient="0">
              <x14:cfvo type="num">
                <xm:f>0</xm:f>
              </x14:cfvo>
              <x14:cfvo type="num">
                <xm:f>20</xm:f>
              </x14:cfvo>
              <x14:negativeFillColor rgb="FFFF0000"/>
              <x14:axisColor rgb="FF000000"/>
            </x14:dataBar>
          </x14:cfRule>
          <xm:sqref>I38</xm:sqref>
        </x14:conditionalFormatting>
        <x14:conditionalFormatting xmlns:xm="http://schemas.microsoft.com/office/excel/2006/main">
          <x14:cfRule type="dataBar" id="{DDF9CB26-D230-49FF-A60B-6E9D2F2D8D71}">
            <x14:dataBar minLength="0" maxLength="100" gradient="0">
              <x14:cfvo type="num">
                <xm:f>0</xm:f>
              </x14:cfvo>
              <x14:cfvo type="num">
                <xm:f>20</xm:f>
              </x14:cfvo>
              <x14:negativeFillColor rgb="FFFF0000"/>
              <x14:axisColor rgb="FF000000"/>
            </x14:dataBar>
          </x14:cfRule>
          <xm:sqref>H40:H45</xm:sqref>
        </x14:conditionalFormatting>
        <x14:conditionalFormatting xmlns:xm="http://schemas.microsoft.com/office/excel/2006/main">
          <x14:cfRule type="dataBar" id="{0ACD38A3-557E-4176-B506-BCB6D9AFBD57}">
            <x14:dataBar minLength="0" maxLength="100" gradient="0">
              <x14:cfvo type="num">
                <xm:f>0</xm:f>
              </x14:cfvo>
              <x14:cfvo type="num">
                <xm:f>5</xm:f>
              </x14:cfvo>
              <x14:negativeFillColor rgb="FFFF0000"/>
              <x14:axisColor rgb="FF000000"/>
            </x14:dataBar>
          </x14:cfRule>
          <xm:sqref>H76:H88 H90</xm:sqref>
        </x14:conditionalFormatting>
        <x14:conditionalFormatting xmlns:xm="http://schemas.microsoft.com/office/excel/2006/main">
          <x14:cfRule type="dataBar" id="{1B955AAB-F16B-45FD-A6BF-8F960B849B6A}">
            <x14:dataBar minLength="0" maxLength="100" gradient="0">
              <x14:cfvo type="num">
                <xm:f>0</xm:f>
              </x14:cfvo>
              <x14:cfvo type="num">
                <xm:f>20</xm:f>
              </x14:cfvo>
              <x14:negativeFillColor rgb="FFFF0000"/>
              <x14:axisColor rgb="FF000000"/>
            </x14:dataBar>
          </x14:cfRule>
          <xm:sqref>I76:I88 I90</xm:sqref>
        </x14:conditionalFormatting>
        <x14:conditionalFormatting xmlns:xm="http://schemas.microsoft.com/office/excel/2006/main">
          <x14:cfRule type="dataBar" id="{FC88FE86-A97A-4054-8E64-B91062A580E8}">
            <x14:dataBar minLength="0" maxLength="100" gradient="0">
              <x14:cfvo type="num">
                <xm:f>0</xm:f>
              </x14:cfvo>
              <x14:cfvo type="num">
                <xm:f>5</xm:f>
              </x14:cfvo>
              <x14:negativeFillColor rgb="FFFF0000"/>
              <x14:axisColor rgb="FF000000"/>
            </x14:dataBar>
          </x14:cfRule>
          <xm:sqref>H76:H88 H90</xm:sqref>
        </x14:conditionalFormatting>
        <x14:conditionalFormatting xmlns:xm="http://schemas.microsoft.com/office/excel/2006/main">
          <x14:cfRule type="dataBar" id="{A8B64571-A1CA-44CA-A7EB-099D6C3C907F}">
            <x14:dataBar minLength="0" maxLength="100" gradient="0">
              <x14:cfvo type="num">
                <xm:f>0</xm:f>
              </x14:cfvo>
              <x14:cfvo type="num">
                <xm:f>20</xm:f>
              </x14:cfvo>
              <x14:negativeFillColor rgb="FFFF0000"/>
              <x14:axisColor rgb="FF000000"/>
            </x14:dataBar>
          </x14:cfRule>
          <xm:sqref>I76:I88 I90</xm:sqref>
        </x14:conditionalFormatting>
        <x14:conditionalFormatting xmlns:xm="http://schemas.microsoft.com/office/excel/2006/main">
          <x14:cfRule type="dataBar" id="{41CCCA24-E614-488F-9144-6D7BFCB0A9CC}">
            <x14:dataBar minLength="0" maxLength="100" gradient="0">
              <x14:cfvo type="num">
                <xm:f>0</xm:f>
              </x14:cfvo>
              <x14:cfvo type="num">
                <xm:f>20</xm:f>
              </x14:cfvo>
              <x14:negativeFillColor rgb="FFFF0000"/>
              <x14:axisColor rgb="FF000000"/>
            </x14:dataBar>
          </x14:cfRule>
          <xm:sqref>H75</xm:sqref>
        </x14:conditionalFormatting>
        <x14:conditionalFormatting xmlns:xm="http://schemas.microsoft.com/office/excel/2006/main">
          <x14:cfRule type="dataBar" id="{A1729CF1-D5CD-4627-AF8E-9EF6DA61B744}">
            <x14:dataBar minLength="0" maxLength="100" gradient="0">
              <x14:cfvo type="num">
                <xm:f>0</xm:f>
              </x14:cfvo>
              <x14:cfvo type="num">
                <xm:f>20</xm:f>
              </x14:cfvo>
              <x14:negativeFillColor rgb="FFFF0000"/>
              <x14:axisColor rgb="FF000000"/>
            </x14:dataBar>
          </x14:cfRule>
          <xm:sqref>I75</xm:sqref>
        </x14:conditionalFormatting>
        <x14:conditionalFormatting xmlns:xm="http://schemas.microsoft.com/office/excel/2006/main">
          <x14:cfRule type="dataBar" id="{61562868-2680-42D3-9761-A2126EF0A67B}">
            <x14:dataBar minLength="0" maxLength="100" gradient="0">
              <x14:cfvo type="num">
                <xm:f>0</xm:f>
              </x14:cfvo>
              <x14:cfvo type="num">
                <xm:f>20</xm:f>
              </x14:cfvo>
              <x14:negativeFillColor rgb="FFFF0000"/>
              <x14:axisColor rgb="FF000000"/>
            </x14:dataBar>
          </x14:cfRule>
          <xm:sqref>I111:I117 I119</xm:sqref>
        </x14:conditionalFormatting>
        <x14:conditionalFormatting xmlns:xm="http://schemas.microsoft.com/office/excel/2006/main">
          <x14:cfRule type="dataBar" id="{2BFDF763-FAAA-4660-AE0D-61613C9FC940}">
            <x14:dataBar minLength="0" maxLength="100" gradient="0">
              <x14:cfvo type="num">
                <xm:f>0</xm:f>
              </x14:cfvo>
              <x14:cfvo type="num">
                <xm:f>5</xm:f>
              </x14:cfvo>
              <x14:negativeFillColor rgb="FFFF0000"/>
              <x14:axisColor rgb="FF000000"/>
            </x14:dataBar>
          </x14:cfRule>
          <xm:sqref>H111:H117 H119</xm:sqref>
        </x14:conditionalFormatting>
        <x14:conditionalFormatting xmlns:xm="http://schemas.microsoft.com/office/excel/2006/main">
          <x14:cfRule type="dataBar" id="{2476BA9B-9DF9-4575-8531-470D4AC4108D}">
            <x14:dataBar minLength="0" maxLength="100" gradient="0">
              <x14:cfvo type="num">
                <xm:f>0</xm:f>
              </x14:cfvo>
              <x14:cfvo type="num">
                <xm:f>5</xm:f>
              </x14:cfvo>
              <x14:negativeFillColor rgb="FFFF0000"/>
              <x14:axisColor rgb="FF000000"/>
            </x14:dataBar>
          </x14:cfRule>
          <xm:sqref>H91:H109</xm:sqref>
        </x14:conditionalFormatting>
        <x14:conditionalFormatting xmlns:xm="http://schemas.microsoft.com/office/excel/2006/main">
          <x14:cfRule type="dataBar" id="{628B0FC4-C3A9-43AF-BD0D-DF65EAA41910}">
            <x14:dataBar minLength="0" maxLength="100" gradient="0">
              <x14:cfvo type="num">
                <xm:f>0</xm:f>
              </x14:cfvo>
              <x14:cfvo type="num">
                <xm:f>20</xm:f>
              </x14:cfvo>
              <x14:negativeFillColor rgb="FFFF0000"/>
              <x14:axisColor rgb="FF000000"/>
            </x14:dataBar>
          </x14:cfRule>
          <xm:sqref>I91:I109</xm:sqref>
        </x14:conditionalFormatting>
        <x14:conditionalFormatting xmlns:xm="http://schemas.microsoft.com/office/excel/2006/main">
          <x14:cfRule type="dataBar" id="{C64FEBE9-73CF-4261-BBAE-DCF2BBE982BA}">
            <x14:dataBar minLength="0" maxLength="100" gradient="0">
              <x14:cfvo type="num">
                <xm:f>0</xm:f>
              </x14:cfvo>
              <x14:cfvo type="num">
                <xm:f>5</xm:f>
              </x14:cfvo>
              <x14:negativeFillColor rgb="FFFF0000"/>
              <x14:axisColor rgb="FF000000"/>
            </x14:dataBar>
          </x14:cfRule>
          <xm:sqref>H91:H109</xm:sqref>
        </x14:conditionalFormatting>
        <x14:conditionalFormatting xmlns:xm="http://schemas.microsoft.com/office/excel/2006/main">
          <x14:cfRule type="dataBar" id="{45E33404-919D-4156-B009-100F5F738F3E}">
            <x14:dataBar minLength="0" maxLength="100" gradient="0">
              <x14:cfvo type="num">
                <xm:f>0</xm:f>
              </x14:cfvo>
              <x14:cfvo type="num">
                <xm:f>20</xm:f>
              </x14:cfvo>
              <x14:negativeFillColor rgb="FFFF0000"/>
              <x14:axisColor rgb="FF000000"/>
            </x14:dataBar>
          </x14:cfRule>
          <xm:sqref>I91:I109</xm:sqref>
        </x14:conditionalFormatting>
        <x14:conditionalFormatting xmlns:xm="http://schemas.microsoft.com/office/excel/2006/main">
          <x14:cfRule type="dataBar" id="{BA288AD5-E34E-4E5E-9C71-074FCE1707D2}">
            <x14:dataBar minLength="0" maxLength="100" gradient="0">
              <x14:cfvo type="num">
                <xm:f>0</xm:f>
              </x14:cfvo>
              <x14:cfvo type="num">
                <xm:f>20</xm:f>
              </x14:cfvo>
              <x14:negativeFillColor rgb="FFFF0000"/>
              <x14:axisColor rgb="FF000000"/>
            </x14:dataBar>
          </x14:cfRule>
          <xm:sqref>H90</xm:sqref>
        </x14:conditionalFormatting>
        <x14:conditionalFormatting xmlns:xm="http://schemas.microsoft.com/office/excel/2006/main">
          <x14:cfRule type="dataBar" id="{39B3FB9B-84A0-4F56-9EE2-A4633781A606}">
            <x14:dataBar minLength="0" maxLength="100" gradient="0">
              <x14:cfvo type="num">
                <xm:f>0</xm:f>
              </x14:cfvo>
              <x14:cfvo type="num">
                <xm:f>20</xm:f>
              </x14:cfvo>
              <x14:negativeFillColor rgb="FFFF0000"/>
              <x14:axisColor rgb="FF000000"/>
            </x14:dataBar>
          </x14:cfRule>
          <xm:sqref>I90</xm:sqref>
        </x14:conditionalFormatting>
        <x14:conditionalFormatting xmlns:xm="http://schemas.microsoft.com/office/excel/2006/main">
          <x14:cfRule type="dataBar" id="{4C70003A-30AB-47E6-A219-72B0220C3E4A}">
            <x14:dataBar minLength="0" maxLength="100" gradient="0">
              <x14:cfvo type="num">
                <xm:f>0</xm:f>
              </x14:cfvo>
              <x14:cfvo type="num">
                <xm:f>20</xm:f>
              </x14:cfvo>
              <x14:negativeFillColor rgb="FFFF0000"/>
              <x14:axisColor rgb="FF000000"/>
            </x14:dataBar>
          </x14:cfRule>
          <xm:sqref>I112:I117 I119</xm:sqref>
        </x14:conditionalFormatting>
        <x14:conditionalFormatting xmlns:xm="http://schemas.microsoft.com/office/excel/2006/main">
          <x14:cfRule type="dataBar" id="{EE838AD1-3A21-471C-86EF-939DEF71774A}">
            <x14:dataBar minLength="0" maxLength="100" gradient="0">
              <x14:cfvo type="num">
                <xm:f>0</xm:f>
              </x14:cfvo>
              <x14:cfvo type="num">
                <xm:f>5</xm:f>
              </x14:cfvo>
              <x14:negativeFillColor rgb="FFFF0000"/>
              <x14:axisColor rgb="FF000000"/>
            </x14:dataBar>
          </x14:cfRule>
          <xm:sqref>H112:H117 H119</xm:sqref>
        </x14:conditionalFormatting>
        <x14:conditionalFormatting xmlns:xm="http://schemas.microsoft.com/office/excel/2006/main">
          <x14:cfRule type="dataBar" id="{A58047D2-BC11-4DBC-BB13-F0846F29EBA3}">
            <x14:dataBar minLength="0" maxLength="100" gradient="0">
              <x14:cfvo type="num">
                <xm:f>0</xm:f>
              </x14:cfvo>
              <x14:cfvo type="num">
                <xm:f>20</xm:f>
              </x14:cfvo>
              <x14:negativeFillColor rgb="FFFF0000"/>
              <x14:axisColor rgb="FF000000"/>
            </x14:dataBar>
          </x14:cfRule>
          <xm:sqref>H111</xm:sqref>
        </x14:conditionalFormatting>
        <x14:conditionalFormatting xmlns:xm="http://schemas.microsoft.com/office/excel/2006/main">
          <x14:cfRule type="dataBar" id="{BB44D7D8-7E09-47DF-A456-A9FDE018EDCE}">
            <x14:dataBar minLength="0" maxLength="100" gradient="0">
              <x14:cfvo type="num">
                <xm:f>0</xm:f>
              </x14:cfvo>
              <x14:cfvo type="num">
                <xm:f>20</xm:f>
              </x14:cfvo>
              <x14:negativeFillColor rgb="FFFF0000"/>
              <x14:axisColor rgb="FF000000"/>
            </x14:dataBar>
          </x14:cfRule>
          <xm:sqref>I111</xm:sqref>
        </x14:conditionalFormatting>
        <x14:conditionalFormatting xmlns:xm="http://schemas.microsoft.com/office/excel/2006/main">
          <x14:cfRule type="dataBar" id="{51F90407-F9F9-4245-9BC9-3137825E50B0}">
            <x14:dataBar minLength="0" maxLength="100" gradient="0">
              <x14:cfvo type="num">
                <xm:f>0</xm:f>
              </x14:cfvo>
              <x14:cfvo type="num">
                <xm:f>20</xm:f>
              </x14:cfvo>
              <x14:negativeFillColor rgb="FFFF0000"/>
              <x14:axisColor rgb="FF000000"/>
            </x14:dataBar>
          </x14:cfRule>
          <xm:sqref>H111</xm:sqref>
        </x14:conditionalFormatting>
        <x14:conditionalFormatting xmlns:xm="http://schemas.microsoft.com/office/excel/2006/main">
          <x14:cfRule type="dataBar" id="{132C1B94-2609-4976-9786-456B54E8B287}">
            <x14:dataBar minLength="0" maxLength="100" gradient="0">
              <x14:cfvo type="num">
                <xm:f>0</xm:f>
              </x14:cfvo>
              <x14:cfvo type="num">
                <xm:f>20</xm:f>
              </x14:cfvo>
              <x14:negativeFillColor rgb="FFFF0000"/>
              <x14:axisColor rgb="FF000000"/>
            </x14:dataBar>
          </x14:cfRule>
          <xm:sqref>I111</xm:sqref>
        </x14:conditionalFormatting>
        <x14:conditionalFormatting xmlns:xm="http://schemas.microsoft.com/office/excel/2006/main">
          <x14:cfRule type="dataBar" id="{078EFA9D-08F4-4433-A96D-0EA9B33C77F3}">
            <x14:dataBar minLength="0" maxLength="100" gradient="0">
              <x14:cfvo type="num">
                <xm:f>0</xm:f>
              </x14:cfvo>
              <x14:cfvo type="num">
                <xm:f>20</xm:f>
              </x14:cfvo>
              <x14:negativeFillColor rgb="FFFF0000"/>
              <x14:axisColor rgb="FF000000"/>
            </x14:dataBar>
          </x14:cfRule>
          <xm:sqref>H119</xm:sqref>
        </x14:conditionalFormatting>
        <x14:conditionalFormatting xmlns:xm="http://schemas.microsoft.com/office/excel/2006/main">
          <x14:cfRule type="dataBar" id="{7C727016-B27D-4532-AE3A-1EEE6345808F}">
            <x14:dataBar minLength="0" maxLength="100" gradient="0">
              <x14:cfvo type="num">
                <xm:f>0</xm:f>
              </x14:cfvo>
              <x14:cfvo type="num">
                <xm:f>20</xm:f>
              </x14:cfvo>
              <x14:negativeFillColor rgb="FFFF0000"/>
              <x14:axisColor rgb="FF000000"/>
            </x14:dataBar>
          </x14:cfRule>
          <xm:sqref>I119</xm:sqref>
        </x14:conditionalFormatting>
        <x14:conditionalFormatting xmlns:xm="http://schemas.microsoft.com/office/excel/2006/main">
          <x14:cfRule type="dataBar" id="{CA650801-B35B-49B1-AD30-D96886823A89}">
            <x14:dataBar minLength="0" maxLength="100" gradient="0">
              <x14:cfvo type="num">
                <xm:f>0</xm:f>
              </x14:cfvo>
              <x14:cfvo type="num">
                <xm:f>20</xm:f>
              </x14:cfvo>
              <x14:negativeFillColor rgb="FFFF0000"/>
              <x14:axisColor rgb="FF000000"/>
            </x14:dataBar>
          </x14:cfRule>
          <xm:sqref>H119</xm:sqref>
        </x14:conditionalFormatting>
        <x14:conditionalFormatting xmlns:xm="http://schemas.microsoft.com/office/excel/2006/main">
          <x14:cfRule type="dataBar" id="{5F27BB67-140C-4FFB-9A18-42582067E57E}">
            <x14:dataBar minLength="0" maxLength="100" gradient="0">
              <x14:cfvo type="num">
                <xm:f>0</xm:f>
              </x14:cfvo>
              <x14:cfvo type="num">
                <xm:f>20</xm:f>
              </x14:cfvo>
              <x14:negativeFillColor rgb="FFFF0000"/>
              <x14:axisColor rgb="FF000000"/>
            </x14:dataBar>
          </x14:cfRule>
          <xm:sqref>I119</xm:sqref>
        </x14:conditionalFormatting>
        <x14:conditionalFormatting xmlns:xm="http://schemas.microsoft.com/office/excel/2006/main">
          <x14:cfRule type="dataBar" id="{A516D8A2-081E-473B-9EC7-004851400D45}">
            <x14:dataBar minLength="0" maxLength="100" gradient="0">
              <x14:cfvo type="num">
                <xm:f>0</xm:f>
              </x14:cfvo>
              <x14:cfvo type="num">
                <xm:f>20</xm:f>
              </x14:cfvo>
              <x14:negativeFillColor rgb="FFFF0000"/>
              <x14:axisColor rgb="FF000000"/>
            </x14:dataBar>
          </x14:cfRule>
          <xm:sqref>I112:I117</xm:sqref>
        </x14:conditionalFormatting>
        <x14:conditionalFormatting xmlns:xm="http://schemas.microsoft.com/office/excel/2006/main">
          <x14:cfRule type="dataBar" id="{4D566975-5485-4D88-A008-A0B246FCAFD4}">
            <x14:dataBar minLength="0" maxLength="100" gradient="0">
              <x14:cfvo type="num">
                <xm:f>0</xm:f>
              </x14:cfvo>
              <x14:cfvo type="num">
                <xm:f>20</xm:f>
              </x14:cfvo>
              <x14:negativeFillColor rgb="FFFF0000"/>
              <x14:axisColor rgb="FF000000"/>
            </x14:dataBar>
          </x14:cfRule>
          <xm:sqref>H111</xm:sqref>
        </x14:conditionalFormatting>
        <x14:conditionalFormatting xmlns:xm="http://schemas.microsoft.com/office/excel/2006/main">
          <x14:cfRule type="dataBar" id="{1FF2E16E-C4EE-4F9E-B08D-B3B0000810EE}">
            <x14:dataBar minLength="0" maxLength="100" gradient="0">
              <x14:cfvo type="num">
                <xm:f>0</xm:f>
              </x14:cfvo>
              <x14:cfvo type="num">
                <xm:f>20</xm:f>
              </x14:cfvo>
              <x14:negativeFillColor rgb="FFFF0000"/>
              <x14:axisColor rgb="FF000000"/>
            </x14:dataBar>
          </x14:cfRule>
          <xm:sqref>I111</xm:sqref>
        </x14:conditionalFormatting>
        <x14:conditionalFormatting xmlns:xm="http://schemas.microsoft.com/office/excel/2006/main">
          <x14:cfRule type="dataBar" id="{A78BFB68-6559-4401-A31B-10AFF3B034B9}">
            <x14:dataBar minLength="0" maxLength="100" gradient="0">
              <x14:cfvo type="num">
                <xm:f>0</xm:f>
              </x14:cfvo>
              <x14:cfvo type="num">
                <xm:f>5</xm:f>
              </x14:cfvo>
              <x14:negativeFillColor rgb="FFFF0000"/>
              <x14:axisColor rgb="FF000000"/>
            </x14:dataBar>
          </x14:cfRule>
          <xm:sqref>H112:H117</xm:sqref>
        </x14:conditionalFormatting>
        <x14:conditionalFormatting xmlns:xm="http://schemas.microsoft.com/office/excel/2006/main">
          <x14:cfRule type="dataBar" id="{38B28ED0-7585-4243-808D-39EA397F2609}">
            <x14:dataBar minLength="0" maxLength="100" gradient="0">
              <x14:cfvo type="num">
                <xm:f>0</xm:f>
              </x14:cfvo>
              <x14:cfvo type="num">
                <xm:f>20</xm:f>
              </x14:cfvo>
              <x14:negativeFillColor rgb="FFFF0000"/>
              <x14:axisColor rgb="FF000000"/>
            </x14:dataBar>
          </x14:cfRule>
          <xm:sqref>H119</xm:sqref>
        </x14:conditionalFormatting>
        <x14:conditionalFormatting xmlns:xm="http://schemas.microsoft.com/office/excel/2006/main">
          <x14:cfRule type="dataBar" id="{D9ED2950-AC9B-44FA-AAC4-475F326750E1}">
            <x14:dataBar minLength="0" maxLength="100" gradient="0">
              <x14:cfvo type="num">
                <xm:f>0</xm:f>
              </x14:cfvo>
              <x14:cfvo type="num">
                <xm:f>20</xm:f>
              </x14:cfvo>
              <x14:negativeFillColor rgb="FFFF0000"/>
              <x14:axisColor rgb="FF000000"/>
            </x14:dataBar>
          </x14:cfRule>
          <xm:sqref>I119</xm:sqref>
        </x14:conditionalFormatting>
        <x14:conditionalFormatting xmlns:xm="http://schemas.microsoft.com/office/excel/2006/main">
          <x14:cfRule type="dataBar" id="{CB768A5E-9CA4-4F72-B95F-263A564446DF}">
            <x14:dataBar minLength="0" maxLength="100" gradient="0">
              <x14:cfvo type="num">
                <xm:f>0</xm:f>
              </x14:cfvo>
              <x14:cfvo type="num">
                <xm:f>20</xm:f>
              </x14:cfvo>
              <x14:negativeFillColor rgb="FFFF0000"/>
              <x14:axisColor rgb="FF000000"/>
            </x14:dataBar>
          </x14:cfRule>
          <xm:sqref>H119</xm:sqref>
        </x14:conditionalFormatting>
        <x14:conditionalFormatting xmlns:xm="http://schemas.microsoft.com/office/excel/2006/main">
          <x14:cfRule type="dataBar" id="{3A66F7D2-92E4-4867-B177-F3342E50D944}">
            <x14:dataBar minLength="0" maxLength="100" gradient="0">
              <x14:cfvo type="num">
                <xm:f>0</xm:f>
              </x14:cfvo>
              <x14:cfvo type="num">
                <xm:f>20</xm:f>
              </x14:cfvo>
              <x14:negativeFillColor rgb="FFFF0000"/>
              <x14:axisColor rgb="FF000000"/>
            </x14:dataBar>
          </x14:cfRule>
          <xm:sqref>I119</xm:sqref>
        </x14:conditionalFormatting>
        <x14:conditionalFormatting xmlns:xm="http://schemas.microsoft.com/office/excel/2006/main">
          <x14:cfRule type="dataBar" id="{9B3E9674-EE57-4FBE-AA01-0F1222871E27}">
            <x14:dataBar minLength="0" maxLength="100" gradient="0">
              <x14:cfvo type="num">
                <xm:f>0</xm:f>
              </x14:cfvo>
              <x14:cfvo type="num">
                <xm:f>20</xm:f>
              </x14:cfvo>
              <x14:negativeFillColor rgb="FFFF0000"/>
              <x14:axisColor rgb="FF000000"/>
            </x14:dataBar>
          </x14:cfRule>
          <xm:sqref>H119</xm:sqref>
        </x14:conditionalFormatting>
        <x14:conditionalFormatting xmlns:xm="http://schemas.microsoft.com/office/excel/2006/main">
          <x14:cfRule type="dataBar" id="{237B6821-389F-4238-BE44-DA8B48A45660}">
            <x14:dataBar minLength="0" maxLength="100" gradient="0">
              <x14:cfvo type="num">
                <xm:f>0</xm:f>
              </x14:cfvo>
              <x14:cfvo type="num">
                <xm:f>20</xm:f>
              </x14:cfvo>
              <x14:negativeFillColor rgb="FFFF0000"/>
              <x14:axisColor rgb="FF000000"/>
            </x14:dataBar>
          </x14:cfRule>
          <xm:sqref>I119</xm:sqref>
        </x14:conditionalFormatting>
        <x14:conditionalFormatting xmlns:xm="http://schemas.microsoft.com/office/excel/2006/main">
          <x14:cfRule type="dataBar" id="{33D3C0F8-463A-43A5-B924-28A761646ACE}">
            <x14:dataBar minLength="0" maxLength="100" gradient="0">
              <x14:cfvo type="num">
                <xm:f>0</xm:f>
              </x14:cfvo>
              <x14:cfvo type="num">
                <xm:f>5</xm:f>
              </x14:cfvo>
              <x14:negativeFillColor rgb="FFFF0000"/>
              <x14:axisColor rgb="FF000000"/>
            </x14:dataBar>
          </x14:cfRule>
          <xm:sqref>J18:J33 J55:J73 J76:J88 J91:J109 J112:J117 J120:J149 J152:J178</xm:sqref>
        </x14:conditionalFormatting>
        <x14:conditionalFormatting xmlns:xm="http://schemas.microsoft.com/office/excel/2006/main">
          <x14:cfRule type="dataBar" id="{2CD37F99-D17E-46BF-B444-6C40ACFE18E8}">
            <x14:dataBar minLength="0" maxLength="100" gradient="0">
              <x14:cfvo type="num">
                <xm:f>0</xm:f>
              </x14:cfvo>
              <x14:cfvo type="num">
                <xm:f>4</xm:f>
              </x14:cfvo>
              <x14:negativeFillColor rgb="FFFF0000"/>
              <x14:axisColor rgb="FF000000"/>
            </x14:dataBar>
          </x14:cfRule>
          <xm:sqref>G18:G33 G55:G73 G76:G88 G91:G109 G112:G117 G120:G149 G152:G178</xm:sqref>
        </x14:conditionalFormatting>
        <x14:conditionalFormatting xmlns:xm="http://schemas.microsoft.com/office/excel/2006/main">
          <x14:cfRule type="dataBar" id="{13EE9CC6-9DDA-4D6B-A328-87D4E5D75E3B}">
            <x14:dataBar minLength="0" maxLength="100" gradient="0">
              <x14:cfvo type="num">
                <xm:f>0</xm:f>
              </x14:cfvo>
              <x14:cfvo type="num">
                <xm:f>4</xm:f>
              </x14:cfvo>
              <x14:negativeFillColor rgb="FFFF0000"/>
              <x14:axisColor rgb="FF000000"/>
            </x14:dataBar>
          </x14:cfRule>
          <xm:sqref>G34</xm:sqref>
        </x14:conditionalFormatting>
        <x14:conditionalFormatting xmlns:xm="http://schemas.microsoft.com/office/excel/2006/main">
          <x14:cfRule type="dataBar" id="{6246F353-78F3-430B-A484-C99479F8617D}">
            <x14:dataBar minLength="0" maxLength="100" gradient="0">
              <x14:cfvo type="num">
                <xm:f>0</xm:f>
              </x14:cfvo>
              <x14:cfvo type="num">
                <xm:f>5</xm:f>
              </x14:cfvo>
              <x14:negativeFillColor rgb="FFFF0000"/>
              <x14:axisColor rgb="FF000000"/>
            </x14:dataBar>
          </x14:cfRule>
          <xm:sqref>J34</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rgb="FF00B050"/>
    <pageSetUpPr autoPageBreaks="0" fitToPage="1"/>
  </sheetPr>
  <dimension ref="A2:BF137"/>
  <sheetViews>
    <sheetView showGridLines="0" showRowColHeaders="0" topLeftCell="D1" zoomScaleNormal="100" workbookViewId="0">
      <pane ySplit="7" topLeftCell="A8" activePane="bottomLeft" state="frozen"/>
      <selection activeCell="D1" sqref="D1"/>
      <selection pane="bottomLeft" activeCell="D1" sqref="D1"/>
    </sheetView>
  </sheetViews>
  <sheetFormatPr defaultColWidth="9.1796875" defaultRowHeight="14.5" x14ac:dyDescent="0.35"/>
  <cols>
    <col min="1" max="1" width="11.1796875" style="179" hidden="1" customWidth="1"/>
    <col min="2" max="2" width="10.54296875" style="21" hidden="1" customWidth="1"/>
    <col min="3" max="3" width="7" style="21" hidden="1" customWidth="1"/>
    <col min="4" max="4" width="6.453125" style="21" customWidth="1"/>
    <col min="5" max="5" width="15.54296875" style="21" customWidth="1"/>
    <col min="6" max="6" width="130.54296875" style="21" customWidth="1"/>
    <col min="7" max="7" width="27" style="21" hidden="1" customWidth="1"/>
    <col min="8" max="8" width="27" style="21" customWidth="1"/>
    <col min="9" max="9" width="27" style="21" hidden="1" customWidth="1"/>
    <col min="10" max="10" width="27" style="21" customWidth="1"/>
    <col min="11" max="11" width="142.81640625" style="91" customWidth="1"/>
    <col min="12" max="13" width="72" style="21" hidden="1" customWidth="1"/>
    <col min="14" max="27" width="9.1796875" style="21" hidden="1" customWidth="1"/>
    <col min="28" max="28" width="9.1796875" style="21" customWidth="1"/>
    <col min="29" max="29" width="6.81640625" style="21" customWidth="1"/>
    <col min="30" max="31" width="9.1796875" style="21" customWidth="1"/>
    <col min="32" max="37" width="9.1796875" style="21" hidden="1" customWidth="1"/>
    <col min="38" max="16384" width="9.1796875" style="21"/>
  </cols>
  <sheetData>
    <row r="2" spans="1:37" s="53" customFormat="1" ht="15" customHeight="1" x14ac:dyDescent="0.35">
      <c r="A2" s="179"/>
      <c r="B2" s="21"/>
      <c r="C2" s="21"/>
      <c r="D2" s="21"/>
      <c r="E2" s="21"/>
      <c r="F2" s="385" t="str">
        <f>"Results"&amp;IF(LEN(profile_name_of_organisation)=0,""," for "&amp;profile_name_of_organisation)</f>
        <v>Results</v>
      </c>
      <c r="G2" s="385"/>
      <c r="H2" s="385"/>
      <c r="I2" s="385"/>
      <c r="J2" s="385"/>
      <c r="K2" s="385"/>
      <c r="L2" s="117"/>
      <c r="M2" s="117"/>
      <c r="N2" s="117"/>
      <c r="O2" s="117"/>
      <c r="P2" s="117"/>
      <c r="Q2" s="117"/>
      <c r="R2" s="117"/>
      <c r="S2" s="117"/>
      <c r="T2" s="117"/>
      <c r="U2" s="117"/>
      <c r="V2" s="117"/>
      <c r="W2" s="117"/>
      <c r="X2" s="117"/>
      <c r="Y2" s="117"/>
      <c r="Z2" s="117"/>
    </row>
    <row r="3" spans="1:37" s="53" customFormat="1" ht="15" customHeight="1" x14ac:dyDescent="0.35">
      <c r="A3" s="179"/>
      <c r="B3" s="21"/>
      <c r="C3" s="21"/>
      <c r="D3" s="21"/>
      <c r="E3" s="21"/>
      <c r="F3" s="385"/>
      <c r="G3" s="385"/>
      <c r="H3" s="385"/>
      <c r="I3" s="385"/>
      <c r="J3" s="385"/>
      <c r="K3" s="385"/>
      <c r="L3" s="117"/>
      <c r="M3" s="117"/>
      <c r="N3" s="117"/>
      <c r="O3" s="117"/>
      <c r="P3" s="117"/>
      <c r="Q3" s="117"/>
      <c r="R3" s="117"/>
      <c r="S3" s="117"/>
      <c r="T3" s="117"/>
      <c r="U3" s="117"/>
      <c r="V3" s="117"/>
      <c r="W3" s="117"/>
      <c r="X3" s="117"/>
      <c r="Y3" s="117"/>
      <c r="Z3" s="117"/>
    </row>
    <row r="4" spans="1:37" s="53" customFormat="1" ht="15" customHeight="1" x14ac:dyDescent="0.35">
      <c r="A4" s="179"/>
      <c r="B4" s="21"/>
      <c r="C4" s="21"/>
      <c r="D4" s="21"/>
      <c r="E4" s="21"/>
      <c r="F4" s="386" t="str">
        <f>'Assess C'!F2</f>
        <v>Maturity model for Stage C - Threat Intelligence Operation</v>
      </c>
      <c r="G4" s="386"/>
      <c r="H4" s="386"/>
      <c r="I4" s="386"/>
      <c r="J4" s="386"/>
      <c r="K4" s="386"/>
      <c r="L4" s="117"/>
      <c r="M4" s="117"/>
      <c r="N4" s="117"/>
      <c r="O4" s="117"/>
      <c r="P4" s="117"/>
      <c r="Q4" s="117"/>
      <c r="R4" s="117"/>
      <c r="S4" s="117"/>
      <c r="T4" s="117"/>
      <c r="U4" s="117"/>
      <c r="V4" s="117"/>
      <c r="W4" s="117"/>
      <c r="X4" s="117"/>
      <c r="Y4" s="117"/>
      <c r="Z4" s="117"/>
    </row>
    <row r="5" spans="1:37" s="53" customFormat="1" ht="15" customHeight="1" x14ac:dyDescent="0.35">
      <c r="A5" s="179"/>
      <c r="B5" s="21"/>
      <c r="C5" s="21"/>
      <c r="D5" s="21"/>
      <c r="E5" s="21"/>
      <c r="F5" s="386"/>
      <c r="G5" s="386"/>
      <c r="H5" s="386"/>
      <c r="I5" s="386"/>
      <c r="J5" s="386"/>
      <c r="K5" s="386"/>
      <c r="L5" s="117"/>
      <c r="M5" s="117"/>
      <c r="N5" s="117"/>
      <c r="O5" s="117"/>
      <c r="P5" s="117"/>
      <c r="Q5" s="117"/>
      <c r="R5" s="117"/>
      <c r="S5" s="117"/>
      <c r="T5" s="117"/>
      <c r="U5" s="117"/>
      <c r="V5" s="117"/>
      <c r="W5" s="117"/>
      <c r="X5" s="117"/>
      <c r="Y5" s="117"/>
      <c r="Z5" s="117"/>
    </row>
    <row r="7" spans="1:37" ht="30" customHeight="1" thickBot="1" x14ac:dyDescent="0.5">
      <c r="A7" s="9" t="s">
        <v>99</v>
      </c>
      <c r="B7" s="63" t="s">
        <v>104</v>
      </c>
      <c r="C7" s="13" t="s">
        <v>103</v>
      </c>
      <c r="F7" s="54"/>
      <c r="G7" s="56" t="s">
        <v>236</v>
      </c>
      <c r="H7" s="56" t="s">
        <v>236</v>
      </c>
      <c r="I7" s="57" t="s">
        <v>219</v>
      </c>
      <c r="J7" s="57" t="s">
        <v>219</v>
      </c>
      <c r="K7" s="92" t="s">
        <v>79</v>
      </c>
      <c r="AF7" s="157" t="s">
        <v>180</v>
      </c>
      <c r="AG7" s="157" t="s">
        <v>181</v>
      </c>
      <c r="AH7" s="157" t="s">
        <v>126</v>
      </c>
      <c r="AI7" s="158" t="s">
        <v>183</v>
      </c>
      <c r="AJ7" s="157"/>
      <c r="AK7" s="158"/>
    </row>
    <row r="8" spans="1:37" s="78" customFormat="1" ht="30" customHeight="1" x14ac:dyDescent="0.35">
      <c r="A8" s="70">
        <v>532</v>
      </c>
      <c r="B8" s="71" t="str">
        <f t="shared" ref="B8:B35" si="0">VLOOKUP(A8,contentrefmockup,2,FALSE)</f>
        <v>C.1</v>
      </c>
      <c r="C8" s="20">
        <f t="shared" ref="C8:C35" si="1">VLOOKUP(A8,contentrefmockup,15,FALSE)</f>
        <v>2</v>
      </c>
      <c r="D8" s="96"/>
      <c r="E8" s="64" t="str">
        <f t="shared" ref="E8:E33" si="2">IF(C8=1,"Phase "&amp;B8,IF(C8=2,"Step "&amp;VLOOKUP(A8,contentrefmockup,4,FALSE),B8))</f>
        <v>Step 1</v>
      </c>
      <c r="F8" s="115" t="str">
        <f>VLOOKUP(A8,contentrefmockup,7,FALSE)</f>
        <v>Direction</v>
      </c>
      <c r="G8" s="116" t="str">
        <f>"Maturity level:  "&amp;Q8</f>
        <v>Maturity level:  Level 0</v>
      </c>
      <c r="H8" s="352" t="str">
        <f>"Maturity level:  "&amp;Q8</f>
        <v>Maturity level:  Level 0</v>
      </c>
      <c r="I8" s="353" t="str">
        <f>"Maturity rating: "&amp;TEXT(T8,"0.00")</f>
        <v>Maturity rating: 0.00</v>
      </c>
      <c r="J8" s="353" t="str">
        <f>"Maturity rating: "&amp;TEXT(T8,"0.00")</f>
        <v>Maturity rating: 0.00</v>
      </c>
      <c r="K8" s="122"/>
      <c r="L8" s="117"/>
      <c r="M8" s="117"/>
      <c r="N8" s="117" t="str">
        <f>TEXT(B8,"0.0")</f>
        <v>C.1</v>
      </c>
      <c r="O8" s="116">
        <f>SUMIF(AA:AA,U8&amp;N8,G:G)/(SUMIF(AA:AA,U8&amp;N8,Z:Z))</f>
        <v>0</v>
      </c>
      <c r="P8" s="116" t="str">
        <f>HLOOKUP(O8*100,level_ref,2,TRUE)</f>
        <v>Level 0</v>
      </c>
      <c r="Q8" s="116" t="str">
        <f>IF(ISERROR(P8),"",P8)</f>
        <v>Level 0</v>
      </c>
      <c r="R8" s="116">
        <f>HLOOKUP(O8*100,level_ref,3,TRUE)</f>
        <v>0</v>
      </c>
      <c r="S8" s="116">
        <f>IF(ISERROR(R8),"",R8)</f>
        <v>0</v>
      </c>
      <c r="T8" s="116">
        <f>O8*5</f>
        <v>0</v>
      </c>
      <c r="U8" s="116">
        <f>VLOOKUP(A8,'Assess C'!A:AI,35,FALSE)</f>
        <v>3</v>
      </c>
      <c r="V8" s="116"/>
      <c r="W8" s="116" t="str">
        <f>IF(AND(C8&gt;4,VLOOKUP(A8,'Assess C'!A:AH,34,FALSE)&lt;&gt;8),LEFT(B8,3),"")</f>
        <v/>
      </c>
      <c r="X8" s="116">
        <f>VLOOKUP(A8,Weightings!A:W,23,FALSE)</f>
        <v>0</v>
      </c>
      <c r="Y8" s="116">
        <f>IF(VLOOKUP(A8,'Assess C'!A:AH,34,FALSE)=8,0,1)</f>
        <v>1</v>
      </c>
      <c r="Z8" s="116">
        <f t="shared" ref="Z8:Z33" si="3">Y8*X8*4</f>
        <v>0</v>
      </c>
      <c r="AA8" s="78" t="str">
        <f t="shared" ref="AA8:AA35" si="4">AI8&amp;W8</f>
        <v>3</v>
      </c>
      <c r="AF8" s="90">
        <f t="shared" ref="AF8:AF35" si="5">VLOOKUP($A8,contentrefmockup,26,FALSE)</f>
        <v>0</v>
      </c>
      <c r="AG8" s="90">
        <f t="shared" ref="AG8:AG35" si="6">VLOOKUP($A8,contentrefmockup,27,FALSE)</f>
        <v>0</v>
      </c>
      <c r="AH8" s="90" t="str">
        <f t="shared" ref="AH8:AH35" si="7">VLOOKUP($A8,contentrefmockup,28,FALSE)</f>
        <v>D</v>
      </c>
      <c r="AI8" s="81">
        <f t="shared" ref="AI8:AI35" si="8">IF(AF8="S",1,IF(AG8="I",2,IF(AH8="D",3,4)))</f>
        <v>3</v>
      </c>
      <c r="AJ8" s="90"/>
      <c r="AK8" s="81"/>
    </row>
    <row r="9" spans="1:37" s="79" customFormat="1" ht="45" customHeight="1" x14ac:dyDescent="0.35">
      <c r="A9" s="65">
        <v>533</v>
      </c>
      <c r="B9" s="66" t="str">
        <f t="shared" si="0"/>
        <v/>
      </c>
      <c r="C9" s="67">
        <f t="shared" si="1"/>
        <v>3</v>
      </c>
      <c r="D9" s="20"/>
      <c r="E9" s="95" t="str">
        <f t="shared" si="2"/>
        <v/>
      </c>
      <c r="F9" s="162" t="str">
        <f t="shared" ref="F9:F21" si="9">VLOOKUP(A9,contentrefmockup,7,FALSE)</f>
        <v xml:space="preserve">Intelligence direction is an integral element, usually only partly completed by security organisations. There are two key elements to this. 1) Is there a senior position, qualified and skilled in Intelligence who is the central point for all intelligence direction. 2) Does this single point of contact also engage with the wider business and external elements to better understand Intelligence Requirements(IRs), 'refine the question' and then offer clear direction to the team. </v>
      </c>
      <c r="G9" s="203"/>
      <c r="H9" s="203"/>
      <c r="I9" s="203"/>
      <c r="J9" s="203"/>
      <c r="K9" s="69" t="str">
        <f>IF(VLOOKUP(A9,'Assess C'!A:P,16,FALSE)=0,"",VLOOKUP(A9,'Assess C'!A:P,16,FALSE))</f>
        <v/>
      </c>
      <c r="L9" s="67"/>
      <c r="M9" s="67"/>
      <c r="N9" s="67"/>
      <c r="O9" s="67"/>
      <c r="P9" s="67"/>
      <c r="Q9" s="67"/>
      <c r="R9" s="67"/>
      <c r="S9" s="67"/>
      <c r="T9" s="67"/>
      <c r="U9" s="67"/>
      <c r="V9" s="80"/>
      <c r="W9" s="80" t="str">
        <f>IF(AND(C9&gt;4,VLOOKUP(A9,'Assess C'!A:AH,34,FALSE)&lt;&gt;8),LEFT(B9,3),"")</f>
        <v/>
      </c>
      <c r="X9" s="80">
        <f>VLOOKUP(A9,Weightings!A:W,23,FALSE)</f>
        <v>0</v>
      </c>
      <c r="Y9" s="80">
        <f>IF(VLOOKUP(A9,'Assess C'!A:AH,34,FALSE)=8,0,1)</f>
        <v>1</v>
      </c>
      <c r="Z9" s="80">
        <f t="shared" si="3"/>
        <v>0</v>
      </c>
      <c r="AA9" s="79" t="str">
        <f t="shared" si="4"/>
        <v>3</v>
      </c>
      <c r="AF9" s="90">
        <f t="shared" si="5"/>
        <v>0</v>
      </c>
      <c r="AG9" s="90">
        <f t="shared" si="6"/>
        <v>0</v>
      </c>
      <c r="AH9" s="90" t="str">
        <f t="shared" si="7"/>
        <v>D</v>
      </c>
      <c r="AI9" s="81">
        <f t="shared" si="8"/>
        <v>3</v>
      </c>
      <c r="AJ9" s="90"/>
      <c r="AK9" s="81"/>
    </row>
    <row r="10" spans="1:37" s="79" customFormat="1" ht="30" customHeight="1" x14ac:dyDescent="0.35">
      <c r="A10" s="70">
        <v>534</v>
      </c>
      <c r="B10" s="66" t="str">
        <f t="shared" si="0"/>
        <v>C.1.01</v>
      </c>
      <c r="C10" s="67">
        <f t="shared" si="1"/>
        <v>5</v>
      </c>
      <c r="D10" s="20"/>
      <c r="E10" s="95" t="str">
        <f t="shared" si="2"/>
        <v>C.1.01</v>
      </c>
      <c r="F10" s="261" t="str">
        <f t="shared" si="9"/>
        <v xml:space="preserve">Do you have a 'head of' or similar for the intelligence function that is separate from the Security Ops function in order to prevent direction bias? </v>
      </c>
      <c r="G10" s="204" t="str">
        <f>VLOOKUP($A10,'Assess C'!$A:$O,15,FALSE)</f>
        <v/>
      </c>
      <c r="H10" s="203" t="str">
        <f>IFERROR(VLOOKUP(VLOOKUP($A10,'Assess C'!$A:$AH,34,FALSE),detail_maturity_score,3),"")</f>
        <v/>
      </c>
      <c r="I10" s="204">
        <f>(VLOOKUP(LEFT($B10,3),targets_lookup,5,FALSE))*VLOOKUP($A10,Weightings!$A:$Y,23,FALSE)</f>
        <v>4.5</v>
      </c>
      <c r="J10" s="204">
        <f>(VLOOKUP(LEFT($B10,3),targets_lookup,5,FALSE))*IF(VLOOKUP($A10,Weightings!$A:$Y,23,FALSE)=0,0,1)</f>
        <v>4.5</v>
      </c>
      <c r="K10" s="69"/>
      <c r="L10" s="67"/>
      <c r="M10" s="67"/>
      <c r="N10" s="67"/>
      <c r="O10" s="67"/>
      <c r="P10" s="67"/>
      <c r="Q10" s="67"/>
      <c r="R10" s="67"/>
      <c r="S10" s="67"/>
      <c r="T10" s="67"/>
      <c r="U10" s="67"/>
      <c r="V10" s="80"/>
      <c r="W10" s="80" t="str">
        <f>IF(AND(C10&gt;4,VLOOKUP(A10,'Assess C'!A:AH,34,FALSE)&lt;&gt;8),LEFT(B10,3),"")</f>
        <v>C.1</v>
      </c>
      <c r="X10" s="80">
        <f>VLOOKUP(A10,Weightings!A:W,23,FALSE)</f>
        <v>1</v>
      </c>
      <c r="Y10" s="80">
        <f>IF(VLOOKUP(A10,'Assess C'!A:AH,34,FALSE)=8,0,1)</f>
        <v>1</v>
      </c>
      <c r="Z10" s="80">
        <f>Y10*X10*5</f>
        <v>5</v>
      </c>
      <c r="AA10" s="79" t="str">
        <f t="shared" si="4"/>
        <v>3C.1</v>
      </c>
      <c r="AF10" s="90">
        <f t="shared" si="5"/>
        <v>0</v>
      </c>
      <c r="AG10" s="90">
        <f t="shared" si="6"/>
        <v>0</v>
      </c>
      <c r="AH10" s="90" t="str">
        <f t="shared" si="7"/>
        <v>D</v>
      </c>
      <c r="AI10" s="81">
        <f t="shared" si="8"/>
        <v>3</v>
      </c>
      <c r="AJ10" s="90"/>
      <c r="AK10" s="81"/>
    </row>
    <row r="11" spans="1:37" s="79" customFormat="1" ht="30" hidden="1" customHeight="1" x14ac:dyDescent="0.35">
      <c r="A11" s="65">
        <v>535</v>
      </c>
      <c r="B11" s="66" t="str">
        <f t="shared" si="0"/>
        <v>C.1</v>
      </c>
      <c r="C11" s="67">
        <f t="shared" si="1"/>
        <v>2</v>
      </c>
      <c r="D11" s="20"/>
      <c r="E11" s="95" t="str">
        <f t="shared" si="2"/>
        <v>Step 1</v>
      </c>
      <c r="F11" s="261" t="str">
        <f t="shared" si="9"/>
        <v xml:space="preserve">Have you identified all of your internal and external intelligence customers, your internal resources and your external sources and agencies? </v>
      </c>
      <c r="G11" s="204" t="str">
        <f>VLOOKUP($A11,'Assess C'!$A:$O,15,FALSE)</f>
        <v/>
      </c>
      <c r="H11" s="203" t="str">
        <f>IFERROR(VLOOKUP(VLOOKUP($A11,'Assess C'!$A:$AH,34,FALSE),detail_maturity_score,3),"")</f>
        <v/>
      </c>
      <c r="I11" s="204">
        <f>(VLOOKUP(LEFT($B11,3),targets_lookup,5,FALSE))*VLOOKUP($A11,Weightings!$A:$Y,23,FALSE)</f>
        <v>13.5</v>
      </c>
      <c r="J11" s="204">
        <f>(VLOOKUP(LEFT($B11,3),targets_lookup,5,FALSE))*IF(VLOOKUP($A11,Weightings!$A:$Y,23,FALSE)=0,0,1)</f>
        <v>4.5</v>
      </c>
      <c r="K11" s="69" t="str">
        <f>IF(VLOOKUP(A11,'Assess C'!A:P,16,FALSE)=0,"",VLOOKUP(A11,'Assess C'!A:P,16,FALSE))</f>
        <v/>
      </c>
      <c r="L11" s="67"/>
      <c r="M11" s="67"/>
      <c r="N11" s="67"/>
      <c r="O11" s="67"/>
      <c r="P11" s="67"/>
      <c r="Q11" s="67"/>
      <c r="R11" s="67"/>
      <c r="S11" s="67"/>
      <c r="T11" s="67"/>
      <c r="U11" s="67"/>
      <c r="V11" s="80"/>
      <c r="W11" s="80" t="str">
        <f>IF(AND(C11&gt;4,VLOOKUP(A11,'Assess C'!A:AH,34,FALSE)&lt;&gt;8),LEFT(B11,3),"")</f>
        <v/>
      </c>
      <c r="X11" s="80">
        <f>VLOOKUP(A11,Weightings!A:W,23,FALSE)</f>
        <v>3</v>
      </c>
      <c r="Y11" s="80">
        <f>IF(VLOOKUP(A11,'Assess C'!A:AH,34,FALSE)=8,0,1)</f>
        <v>1</v>
      </c>
      <c r="Z11" s="80">
        <f t="shared" si="3"/>
        <v>12</v>
      </c>
      <c r="AA11" s="79" t="str">
        <f t="shared" si="4"/>
        <v>3</v>
      </c>
      <c r="AF11" s="90">
        <f t="shared" si="5"/>
        <v>0</v>
      </c>
      <c r="AG11" s="90">
        <f t="shared" si="6"/>
        <v>0</v>
      </c>
      <c r="AH11" s="90" t="str">
        <f t="shared" si="7"/>
        <v>D</v>
      </c>
      <c r="AI11" s="81">
        <f t="shared" si="8"/>
        <v>3</v>
      </c>
      <c r="AJ11" s="90"/>
      <c r="AK11" s="81"/>
    </row>
    <row r="12" spans="1:37" s="79" customFormat="1" ht="30" customHeight="1" x14ac:dyDescent="0.35">
      <c r="A12" s="70">
        <v>536</v>
      </c>
      <c r="B12" s="66" t="str">
        <f t="shared" si="0"/>
        <v>C.1.02</v>
      </c>
      <c r="C12" s="67">
        <f t="shared" si="1"/>
        <v>5</v>
      </c>
      <c r="D12" s="20"/>
      <c r="E12" s="95" t="str">
        <f t="shared" si="2"/>
        <v>C.1.02</v>
      </c>
      <c r="F12" s="261" t="str">
        <f t="shared" si="9"/>
        <v>Have you identified all of your internal and external intelligence customers whose Intelligence Requirements will form the basis of you Intelligence Direction?</v>
      </c>
      <c r="G12" s="204" t="str">
        <f>VLOOKUP($A12,'Assess C'!$A:$O,15,FALSE)</f>
        <v/>
      </c>
      <c r="H12" s="203" t="str">
        <f>IFERROR(VLOOKUP(VLOOKUP($A12,'Assess C'!$A:$AH,34,FALSE),detail_maturity_score,3),"")</f>
        <v/>
      </c>
      <c r="I12" s="204">
        <f>(VLOOKUP(LEFT($B12,3),targets_lookup,5,FALSE))*VLOOKUP($A12,Weightings!$A:$Y,23,FALSE)</f>
        <v>4.5</v>
      </c>
      <c r="J12" s="204">
        <f>(VLOOKUP(LEFT($B12,3),targets_lookup,5,FALSE))*IF(VLOOKUP($A12,Weightings!$A:$Y,23,FALSE)=0,0,1)</f>
        <v>4.5</v>
      </c>
      <c r="K12" s="69" t="str">
        <f>IF(VLOOKUP(A12,'Assess C'!A:P,16,FALSE)=0,"",VLOOKUP(A12,'Assess C'!A:P,16,FALSE))</f>
        <v/>
      </c>
      <c r="L12" s="67"/>
      <c r="M12" s="67"/>
      <c r="N12" s="67"/>
      <c r="O12" s="67"/>
      <c r="P12" s="67"/>
      <c r="Q12" s="67"/>
      <c r="R12" s="67"/>
      <c r="S12" s="67"/>
      <c r="T12" s="67"/>
      <c r="U12" s="67"/>
      <c r="V12" s="80"/>
      <c r="W12" s="80" t="str">
        <f>IF(AND(C12&gt;4,VLOOKUP(A12,'Assess C'!A:AH,34,FALSE)&lt;&gt;8),LEFT(B12,3),"")</f>
        <v>C.1</v>
      </c>
      <c r="X12" s="80">
        <f>VLOOKUP(A12,Weightings!A:W,23,FALSE)</f>
        <v>1</v>
      </c>
      <c r="Y12" s="80">
        <f>IF(VLOOKUP(A12,'Assess C'!A:AH,34,FALSE)=8,0,1)</f>
        <v>1</v>
      </c>
      <c r="Z12" s="80">
        <f>Y12*X12*5</f>
        <v>5</v>
      </c>
      <c r="AA12" s="79" t="str">
        <f t="shared" si="4"/>
        <v>3C.1</v>
      </c>
      <c r="AF12" s="90">
        <f t="shared" si="5"/>
        <v>0</v>
      </c>
      <c r="AG12" s="90">
        <f t="shared" si="6"/>
        <v>0</v>
      </c>
      <c r="AH12" s="90" t="str">
        <f t="shared" si="7"/>
        <v>D</v>
      </c>
      <c r="AI12" s="81">
        <f t="shared" si="8"/>
        <v>3</v>
      </c>
      <c r="AJ12" s="90"/>
      <c r="AK12" s="81"/>
    </row>
    <row r="13" spans="1:37" s="79" customFormat="1" ht="30" hidden="1" customHeight="1" x14ac:dyDescent="0.35">
      <c r="A13" s="65">
        <v>537</v>
      </c>
      <c r="B13" s="66" t="str">
        <f t="shared" si="0"/>
        <v>C.1</v>
      </c>
      <c r="C13" s="67">
        <f t="shared" si="1"/>
        <v>2</v>
      </c>
      <c r="D13" s="20"/>
      <c r="E13" s="95" t="str">
        <f t="shared" si="2"/>
        <v>Step 1</v>
      </c>
      <c r="F13" s="261" t="str">
        <f t="shared" si="9"/>
        <v xml:space="preserve">Do you have a clear method for receiving intelligence direction from internal intelligence customers? </v>
      </c>
      <c r="G13" s="204" t="str">
        <f>VLOOKUP($A13,'Assess C'!$A:$O,15,FALSE)</f>
        <v/>
      </c>
      <c r="H13" s="203" t="str">
        <f>IFERROR(VLOOKUP(VLOOKUP($A13,'Assess C'!$A:$AH,34,FALSE),detail_maturity_score,3),"")</f>
        <v/>
      </c>
      <c r="I13" s="204">
        <f>(VLOOKUP(LEFT($B13,3),targets_lookup,5,FALSE))*VLOOKUP($A13,Weightings!$A:$Y,23,FALSE)</f>
        <v>13.5</v>
      </c>
      <c r="J13" s="204">
        <f>(VLOOKUP(LEFT($B13,3),targets_lookup,5,FALSE))*IF(VLOOKUP($A13,Weightings!$A:$Y,23,FALSE)=0,0,1)</f>
        <v>4.5</v>
      </c>
      <c r="K13" s="69"/>
      <c r="L13" s="67"/>
      <c r="M13" s="67"/>
      <c r="N13" s="67"/>
      <c r="O13" s="67"/>
      <c r="P13" s="67"/>
      <c r="Q13" s="67"/>
      <c r="R13" s="67"/>
      <c r="S13" s="67"/>
      <c r="T13" s="67"/>
      <c r="U13" s="67"/>
      <c r="V13" s="80"/>
      <c r="W13" s="80" t="str">
        <f>IF(AND(C13&gt;4,VLOOKUP(A13,'Assess C'!A:AH,34,FALSE)&lt;&gt;8),LEFT(B13,3),"")</f>
        <v/>
      </c>
      <c r="X13" s="80">
        <f>VLOOKUP(A13,Weightings!A:W,23,FALSE)</f>
        <v>3</v>
      </c>
      <c r="Y13" s="80">
        <f>IF(VLOOKUP(A13,'Assess C'!A:AH,34,FALSE)=8,0,1)</f>
        <v>1</v>
      </c>
      <c r="Z13" s="80">
        <f t="shared" si="3"/>
        <v>12</v>
      </c>
      <c r="AA13" s="79" t="str">
        <f t="shared" si="4"/>
        <v>3</v>
      </c>
      <c r="AF13" s="90">
        <f t="shared" si="5"/>
        <v>0</v>
      </c>
      <c r="AG13" s="90">
        <f t="shared" si="6"/>
        <v>0</v>
      </c>
      <c r="AH13" s="90" t="str">
        <f t="shared" si="7"/>
        <v>D</v>
      </c>
      <c r="AI13" s="81">
        <f t="shared" si="8"/>
        <v>3</v>
      </c>
      <c r="AJ13" s="90"/>
      <c r="AK13" s="81"/>
    </row>
    <row r="14" spans="1:37" s="79" customFormat="1" ht="30" customHeight="1" x14ac:dyDescent="0.35">
      <c r="A14" s="70">
        <v>538</v>
      </c>
      <c r="B14" s="66" t="str">
        <f t="shared" si="0"/>
        <v>C.1.03</v>
      </c>
      <c r="C14" s="67">
        <f t="shared" si="1"/>
        <v>5</v>
      </c>
      <c r="D14" s="20"/>
      <c r="E14" s="95" t="str">
        <f t="shared" si="2"/>
        <v>C.1.03</v>
      </c>
      <c r="F14" s="261" t="str">
        <f t="shared" si="9"/>
        <v xml:space="preserve">Do you have a clear and documented methodology for receiving intelligence direction that would include elements such as; refining the question; defining the format, output and timelines; measuring against KPIs; recording findings from the feedback and review loop; assigning resource; assigning sources etc? </v>
      </c>
      <c r="G14" s="204" t="str">
        <f>VLOOKUP($A14,'Assess C'!$A:$O,15,FALSE)</f>
        <v/>
      </c>
      <c r="H14" s="203" t="str">
        <f>IFERROR(VLOOKUP(VLOOKUP($A14,'Assess C'!$A:$AH,34,FALSE),detail_maturity_score,3),"")</f>
        <v/>
      </c>
      <c r="I14" s="204">
        <f>(VLOOKUP(LEFT($B14,3),targets_lookup,5,FALSE))*VLOOKUP($A14,Weightings!$A:$Y,23,FALSE)</f>
        <v>4.5</v>
      </c>
      <c r="J14" s="204">
        <f>(VLOOKUP(LEFT($B14,3),targets_lookup,5,FALSE))*IF(VLOOKUP($A14,Weightings!$A:$Y,23,FALSE)=0,0,1)</f>
        <v>4.5</v>
      </c>
      <c r="K14" s="69" t="str">
        <f>IF(VLOOKUP(A14,'Assess C'!A:P,16,FALSE)=0,"",VLOOKUP(A14,'Assess C'!A:P,16,FALSE))</f>
        <v/>
      </c>
      <c r="L14" s="67"/>
      <c r="M14" s="67"/>
      <c r="N14" s="67"/>
      <c r="O14" s="67"/>
      <c r="P14" s="67"/>
      <c r="Q14" s="67"/>
      <c r="R14" s="67"/>
      <c r="S14" s="67"/>
      <c r="T14" s="67"/>
      <c r="U14" s="67"/>
      <c r="V14" s="80"/>
      <c r="W14" s="80" t="str">
        <f>IF(AND(C14&gt;4,VLOOKUP(A14,'Assess C'!A:AH,34,FALSE)&lt;&gt;8),LEFT(B14,3),"")</f>
        <v>C.1</v>
      </c>
      <c r="X14" s="80">
        <f>VLOOKUP(A14,Weightings!A:W,23,FALSE)</f>
        <v>1</v>
      </c>
      <c r="Y14" s="80">
        <f>IF(VLOOKUP(A14,'Assess C'!A:AH,34,FALSE)=8,0,1)</f>
        <v>1</v>
      </c>
      <c r="Z14" s="80">
        <f>Y14*X14*5</f>
        <v>5</v>
      </c>
      <c r="AA14" s="79" t="str">
        <f t="shared" si="4"/>
        <v>3C.1</v>
      </c>
      <c r="AF14" s="90">
        <f t="shared" si="5"/>
        <v>0</v>
      </c>
      <c r="AG14" s="90">
        <f t="shared" si="6"/>
        <v>0</v>
      </c>
      <c r="AH14" s="90" t="str">
        <f t="shared" si="7"/>
        <v>D</v>
      </c>
      <c r="AI14" s="81">
        <f t="shared" si="8"/>
        <v>3</v>
      </c>
      <c r="AJ14" s="90"/>
      <c r="AK14" s="81"/>
    </row>
    <row r="15" spans="1:37" s="79" customFormat="1" ht="30" hidden="1" customHeight="1" x14ac:dyDescent="0.35">
      <c r="A15" s="65">
        <v>539</v>
      </c>
      <c r="B15" s="66" t="str">
        <f t="shared" si="0"/>
        <v>C.1</v>
      </c>
      <c r="C15" s="67">
        <f t="shared" si="1"/>
        <v>2</v>
      </c>
      <c r="D15" s="20"/>
      <c r="E15" s="95" t="str">
        <f t="shared" si="2"/>
        <v>Step 1</v>
      </c>
      <c r="F15" s="261" t="str">
        <f t="shared" si="9"/>
        <v xml:space="preserve">Is there a names role or person responsible for managing Internal Intelligence Direction? </v>
      </c>
      <c r="G15" s="204" t="str">
        <f>VLOOKUP($A15,'Assess C'!$A:$O,15,FALSE)</f>
        <v/>
      </c>
      <c r="H15" s="203" t="str">
        <f>IFERROR(VLOOKUP(VLOOKUP($A15,'Assess C'!$A:$AH,34,FALSE),detail_maturity_score,3),"")</f>
        <v/>
      </c>
      <c r="I15" s="204">
        <f>(VLOOKUP(LEFT($B15,3),targets_lookup,5,FALSE))*VLOOKUP($A15,Weightings!$A:$Y,23,FALSE)</f>
        <v>13.5</v>
      </c>
      <c r="J15" s="204">
        <f>(VLOOKUP(LEFT($B15,3),targets_lookup,5,FALSE))*IF(VLOOKUP($A15,Weightings!$A:$Y,23,FALSE)=0,0,1)</f>
        <v>4.5</v>
      </c>
      <c r="K15" s="69" t="str">
        <f>IF(VLOOKUP(A15,'Assess C'!A:P,16,FALSE)=0,"",VLOOKUP(A15,'Assess C'!A:P,16,FALSE))</f>
        <v/>
      </c>
      <c r="L15" s="67"/>
      <c r="M15" s="67"/>
      <c r="N15" s="67"/>
      <c r="O15" s="67"/>
      <c r="P15" s="67"/>
      <c r="Q15" s="67"/>
      <c r="R15" s="67"/>
      <c r="S15" s="67"/>
      <c r="T15" s="67"/>
      <c r="U15" s="67"/>
      <c r="V15" s="80"/>
      <c r="W15" s="80" t="str">
        <f>IF(AND(C15&gt;4,VLOOKUP(A15,'Assess C'!A:AH,34,FALSE)&lt;&gt;8),LEFT(B15,3),"")</f>
        <v/>
      </c>
      <c r="X15" s="80">
        <f>VLOOKUP(A15,Weightings!A:W,23,FALSE)</f>
        <v>3</v>
      </c>
      <c r="Y15" s="80">
        <f>IF(VLOOKUP(A15,'Assess C'!A:AH,34,FALSE)=8,0,1)</f>
        <v>1</v>
      </c>
      <c r="Z15" s="80">
        <f t="shared" si="3"/>
        <v>12</v>
      </c>
      <c r="AA15" s="79" t="str">
        <f t="shared" si="4"/>
        <v>3</v>
      </c>
      <c r="AF15" s="90">
        <f t="shared" si="5"/>
        <v>0</v>
      </c>
      <c r="AG15" s="90">
        <f t="shared" si="6"/>
        <v>0</v>
      </c>
      <c r="AH15" s="90" t="str">
        <f t="shared" si="7"/>
        <v>D</v>
      </c>
      <c r="AI15" s="81">
        <f t="shared" si="8"/>
        <v>3</v>
      </c>
      <c r="AJ15" s="90"/>
      <c r="AK15" s="81"/>
    </row>
    <row r="16" spans="1:37" s="79" customFormat="1" ht="30" hidden="1" customHeight="1" x14ac:dyDescent="0.35">
      <c r="A16" s="70">
        <v>540</v>
      </c>
      <c r="B16" s="66" t="str">
        <f t="shared" si="0"/>
        <v>C.1</v>
      </c>
      <c r="C16" s="67">
        <f t="shared" si="1"/>
        <v>2</v>
      </c>
      <c r="D16" s="20"/>
      <c r="E16" s="95" t="str">
        <f t="shared" si="2"/>
        <v>Step 1</v>
      </c>
      <c r="F16" s="261" t="str">
        <f t="shared" si="9"/>
        <v xml:space="preserve">Does the process contain the ability to 'refine, define and qualify' the question or direction? </v>
      </c>
      <c r="G16" s="204" t="str">
        <f>VLOOKUP($A16,'Assess C'!$A:$O,15,FALSE)</f>
        <v/>
      </c>
      <c r="H16" s="203" t="str">
        <f>IFERROR(VLOOKUP(VLOOKUP($A16,'Assess C'!$A:$AH,34,FALSE),detail_maturity_score,3),"")</f>
        <v/>
      </c>
      <c r="I16" s="204">
        <f>(VLOOKUP(LEFT($B16,3),targets_lookup,5,FALSE))*VLOOKUP($A16,Weightings!$A:$Y,23,FALSE)</f>
        <v>13.5</v>
      </c>
      <c r="J16" s="204">
        <f>(VLOOKUP(LEFT($B16,3),targets_lookup,5,FALSE))*IF(VLOOKUP($A16,Weightings!$A:$Y,23,FALSE)=0,0,1)</f>
        <v>4.5</v>
      </c>
      <c r="K16" s="69" t="str">
        <f>IF(VLOOKUP(A16,'Assess C'!A:P,16,FALSE)=0,"",VLOOKUP(A16,'Assess C'!A:P,16,FALSE))</f>
        <v/>
      </c>
      <c r="L16" s="67"/>
      <c r="M16" s="67"/>
      <c r="N16" s="67"/>
      <c r="O16" s="67"/>
      <c r="P16" s="67"/>
      <c r="Q16" s="67"/>
      <c r="R16" s="67"/>
      <c r="S16" s="67"/>
      <c r="T16" s="67"/>
      <c r="U16" s="67"/>
      <c r="V16" s="80"/>
      <c r="W16" s="80" t="str">
        <f>IF(AND(C16&gt;4,VLOOKUP(A16,'Assess C'!A:AH,34,FALSE)&lt;&gt;8),LEFT(B16,3),"")</f>
        <v/>
      </c>
      <c r="X16" s="80">
        <f>VLOOKUP(A16,Weightings!A:W,23,FALSE)</f>
        <v>3</v>
      </c>
      <c r="Y16" s="80">
        <f>IF(VLOOKUP(A16,'Assess C'!A:AH,34,FALSE)=8,0,1)</f>
        <v>1</v>
      </c>
      <c r="Z16" s="80">
        <f t="shared" si="3"/>
        <v>12</v>
      </c>
      <c r="AA16" s="79" t="str">
        <f t="shared" si="4"/>
        <v>3</v>
      </c>
      <c r="AF16" s="90">
        <f t="shared" si="5"/>
        <v>0</v>
      </c>
      <c r="AG16" s="90">
        <f t="shared" si="6"/>
        <v>0</v>
      </c>
      <c r="AH16" s="90" t="str">
        <f t="shared" si="7"/>
        <v>D</v>
      </c>
      <c r="AI16" s="81">
        <f t="shared" si="8"/>
        <v>3</v>
      </c>
      <c r="AJ16" s="90"/>
      <c r="AK16" s="81"/>
    </row>
    <row r="17" spans="1:37" s="79" customFormat="1" ht="30" hidden="1" customHeight="1" x14ac:dyDescent="0.35">
      <c r="A17" s="65">
        <v>541</v>
      </c>
      <c r="B17" s="66" t="str">
        <f t="shared" si="0"/>
        <v>C.1</v>
      </c>
      <c r="C17" s="67">
        <f t="shared" si="1"/>
        <v>2</v>
      </c>
      <c r="D17" s="20"/>
      <c r="E17" s="95" t="str">
        <f t="shared" si="2"/>
        <v>Step 1</v>
      </c>
      <c r="F17" s="261" t="str">
        <f t="shared" si="9"/>
        <v xml:space="preserve">Is direction received regularly reviewed and part of the Intelligence teams 'Business-as-usual'? </v>
      </c>
      <c r="G17" s="204" t="str">
        <f>VLOOKUP($A17,'Assess C'!$A:$O,15,FALSE)</f>
        <v/>
      </c>
      <c r="H17" s="203" t="str">
        <f>IFERROR(VLOOKUP(VLOOKUP($A17,'Assess C'!$A:$AH,34,FALSE),detail_maturity_score,3),"")</f>
        <v/>
      </c>
      <c r="I17" s="204">
        <f>(VLOOKUP(LEFT($B17,3),targets_lookup,5,FALSE))*VLOOKUP($A17,Weightings!$A:$Y,23,FALSE)</f>
        <v>13.5</v>
      </c>
      <c r="J17" s="204">
        <f>(VLOOKUP(LEFT($B17,3),targets_lookup,5,FALSE))*IF(VLOOKUP($A17,Weightings!$A:$Y,23,FALSE)=0,0,1)</f>
        <v>4.5</v>
      </c>
      <c r="K17" s="69" t="str">
        <f>IF(VLOOKUP(A17,'Assess C'!A:P,16,FALSE)=0,"",VLOOKUP(A17,'Assess C'!A:P,16,FALSE))</f>
        <v/>
      </c>
      <c r="L17" s="67"/>
      <c r="M17" s="67"/>
      <c r="N17" s="67"/>
      <c r="O17" s="67"/>
      <c r="P17" s="67"/>
      <c r="Q17" s="67"/>
      <c r="R17" s="67"/>
      <c r="S17" s="67"/>
      <c r="T17" s="67"/>
      <c r="U17" s="67"/>
      <c r="V17" s="80"/>
      <c r="W17" s="80" t="str">
        <f>IF(AND(C17&gt;4,VLOOKUP(A17,'Assess C'!A:AH,34,FALSE)&lt;&gt;8),LEFT(B17,3),"")</f>
        <v/>
      </c>
      <c r="X17" s="80">
        <f>VLOOKUP(A17,Weightings!A:W,23,FALSE)</f>
        <v>3</v>
      </c>
      <c r="Y17" s="80">
        <f>IF(VLOOKUP(A17,'Assess C'!A:AH,34,FALSE)=8,0,1)</f>
        <v>1</v>
      </c>
      <c r="Z17" s="80">
        <f t="shared" si="3"/>
        <v>12</v>
      </c>
      <c r="AA17" s="79" t="str">
        <f t="shared" si="4"/>
        <v>3</v>
      </c>
      <c r="AF17" s="90">
        <f t="shared" si="5"/>
        <v>0</v>
      </c>
      <c r="AG17" s="90">
        <f t="shared" si="6"/>
        <v>0</v>
      </c>
      <c r="AH17" s="90" t="str">
        <f t="shared" si="7"/>
        <v>D</v>
      </c>
      <c r="AI17" s="81">
        <f t="shared" si="8"/>
        <v>3</v>
      </c>
      <c r="AJ17" s="90"/>
      <c r="AK17" s="81"/>
    </row>
    <row r="18" spans="1:37" s="79" customFormat="1" ht="30" hidden="1" customHeight="1" x14ac:dyDescent="0.35">
      <c r="A18" s="70">
        <v>542</v>
      </c>
      <c r="B18" s="66" t="str">
        <f t="shared" si="0"/>
        <v>C.1</v>
      </c>
      <c r="C18" s="67">
        <f t="shared" si="1"/>
        <v>2</v>
      </c>
      <c r="D18" s="20"/>
      <c r="E18" s="95" t="str">
        <f t="shared" si="2"/>
        <v>Step 1</v>
      </c>
      <c r="F18" s="261" t="str">
        <f t="shared" si="9"/>
        <v>Do any of the internal intelligence customers have a seat on the intelligence steering committee?</v>
      </c>
      <c r="G18" s="204" t="str">
        <f>VLOOKUP($A18,'Assess C'!$A:$O,15,FALSE)</f>
        <v/>
      </c>
      <c r="H18" s="203" t="str">
        <f>IFERROR(VLOOKUP(VLOOKUP($A18,'Assess C'!$A:$AH,34,FALSE),detail_maturity_score,3),"")</f>
        <v/>
      </c>
      <c r="I18" s="204">
        <f>(VLOOKUP(LEFT($B18,3),targets_lookup,5,FALSE))*VLOOKUP($A18,Weightings!$A:$Y,23,FALSE)</f>
        <v>13.5</v>
      </c>
      <c r="J18" s="204">
        <f>(VLOOKUP(LEFT($B18,3),targets_lookup,5,FALSE))*IF(VLOOKUP($A18,Weightings!$A:$Y,23,FALSE)=0,0,1)</f>
        <v>4.5</v>
      </c>
      <c r="K18" s="69" t="str">
        <f>IF(VLOOKUP(A18,'Assess C'!A:P,16,FALSE)=0,"",VLOOKUP(A18,'Assess C'!A:P,16,FALSE))</f>
        <v/>
      </c>
      <c r="L18" s="67"/>
      <c r="M18" s="67"/>
      <c r="N18" s="67"/>
      <c r="O18" s="67"/>
      <c r="P18" s="67"/>
      <c r="Q18" s="67"/>
      <c r="R18" s="67"/>
      <c r="S18" s="67"/>
      <c r="T18" s="67"/>
      <c r="U18" s="67"/>
      <c r="V18" s="80"/>
      <c r="W18" s="80" t="str">
        <f>IF(AND(C18&gt;4,VLOOKUP(A18,'Assess C'!A:AH,34,FALSE)&lt;&gt;8),LEFT(B18,3),"")</f>
        <v/>
      </c>
      <c r="X18" s="80">
        <f>VLOOKUP(A18,Weightings!A:W,23,FALSE)</f>
        <v>3</v>
      </c>
      <c r="Y18" s="80">
        <f>IF(VLOOKUP(A18,'Assess C'!A:AH,34,FALSE)=8,0,1)</f>
        <v>1</v>
      </c>
      <c r="Z18" s="80">
        <f t="shared" si="3"/>
        <v>12</v>
      </c>
      <c r="AA18" s="79" t="str">
        <f t="shared" si="4"/>
        <v>3</v>
      </c>
      <c r="AF18" s="90">
        <f t="shared" si="5"/>
        <v>0</v>
      </c>
      <c r="AG18" s="90">
        <f t="shared" si="6"/>
        <v>0</v>
      </c>
      <c r="AH18" s="90" t="str">
        <f t="shared" si="7"/>
        <v>D</v>
      </c>
      <c r="AI18" s="81">
        <f t="shared" si="8"/>
        <v>3</v>
      </c>
      <c r="AJ18" s="90"/>
      <c r="AK18" s="81"/>
    </row>
    <row r="19" spans="1:37" s="79" customFormat="1" ht="30" hidden="1" customHeight="1" x14ac:dyDescent="0.35">
      <c r="A19" s="65">
        <v>543</v>
      </c>
      <c r="B19" s="66" t="str">
        <f t="shared" si="0"/>
        <v>C.1</v>
      </c>
      <c r="C19" s="67">
        <f t="shared" si="1"/>
        <v>2</v>
      </c>
      <c r="D19" s="20"/>
      <c r="E19" s="95" t="str">
        <f t="shared" si="2"/>
        <v>Step 1</v>
      </c>
      <c r="F19" s="261" t="str">
        <f t="shared" si="9"/>
        <v>Does each internal customer have a separate repository or section within a repository of current and historical questions and products?</v>
      </c>
      <c r="G19" s="204" t="str">
        <f>VLOOKUP($A19,'Assess C'!$A:$O,15,FALSE)</f>
        <v/>
      </c>
      <c r="H19" s="203" t="str">
        <f>IFERROR(VLOOKUP(VLOOKUP($A19,'Assess C'!$A:$AH,34,FALSE),detail_maturity_score,3),"")</f>
        <v/>
      </c>
      <c r="I19" s="204">
        <f>(VLOOKUP(LEFT($B19,3),targets_lookup,5,FALSE))*VLOOKUP($A19,Weightings!$A:$Y,23,FALSE)</f>
        <v>13.5</v>
      </c>
      <c r="J19" s="204">
        <f>(VLOOKUP(LEFT($B19,3),targets_lookup,5,FALSE))*IF(VLOOKUP($A19,Weightings!$A:$Y,23,FALSE)=0,0,1)</f>
        <v>4.5</v>
      </c>
      <c r="K19" s="69" t="str">
        <f>IF(VLOOKUP(A19,'Assess C'!A:P,16,FALSE)=0,"",VLOOKUP(A19,'Assess C'!A:P,16,FALSE))</f>
        <v/>
      </c>
      <c r="L19" s="67"/>
      <c r="M19" s="67"/>
      <c r="N19" s="67"/>
      <c r="O19" s="67"/>
      <c r="P19" s="67"/>
      <c r="Q19" s="67"/>
      <c r="R19" s="67"/>
      <c r="S19" s="67"/>
      <c r="T19" s="67"/>
      <c r="U19" s="67"/>
      <c r="V19" s="80"/>
      <c r="W19" s="80" t="str">
        <f>IF(AND(C19&gt;4,VLOOKUP(A19,'Assess C'!A:AH,34,FALSE)&lt;&gt;8),LEFT(B19,3),"")</f>
        <v/>
      </c>
      <c r="X19" s="80">
        <f>VLOOKUP(A19,Weightings!A:W,23,FALSE)</f>
        <v>3</v>
      </c>
      <c r="Y19" s="80">
        <f>IF(VLOOKUP(A19,'Assess C'!A:AH,34,FALSE)=8,0,1)</f>
        <v>1</v>
      </c>
      <c r="Z19" s="80">
        <f t="shared" si="3"/>
        <v>12</v>
      </c>
      <c r="AA19" s="79" t="str">
        <f t="shared" si="4"/>
        <v>3</v>
      </c>
      <c r="AF19" s="90">
        <f t="shared" si="5"/>
        <v>0</v>
      </c>
      <c r="AG19" s="90">
        <f t="shared" si="6"/>
        <v>0</v>
      </c>
      <c r="AH19" s="90" t="str">
        <f t="shared" si="7"/>
        <v>D</v>
      </c>
      <c r="AI19" s="81">
        <f t="shared" si="8"/>
        <v>3</v>
      </c>
      <c r="AJ19" s="90"/>
      <c r="AK19" s="81"/>
    </row>
    <row r="20" spans="1:37" s="79" customFormat="1" ht="30" hidden="1" customHeight="1" x14ac:dyDescent="0.35">
      <c r="A20" s="70">
        <v>548</v>
      </c>
      <c r="B20" s="66" t="str">
        <f t="shared" si="0"/>
        <v>C.1</v>
      </c>
      <c r="C20" s="67">
        <f t="shared" si="1"/>
        <v>2</v>
      </c>
      <c r="D20" s="20"/>
      <c r="E20" s="95" t="str">
        <f t="shared" si="2"/>
        <v>Step 1</v>
      </c>
      <c r="F20" s="261" t="str">
        <f t="shared" si="9"/>
        <v xml:space="preserve">Do you have a clear method for receiving intelligence direction from external intelligence customers? </v>
      </c>
      <c r="G20" s="204" t="str">
        <f>VLOOKUP($A20,'Assess C'!$A:$O,15,FALSE)</f>
        <v/>
      </c>
      <c r="H20" s="203" t="str">
        <f>IFERROR(VLOOKUP(VLOOKUP($A20,'Assess C'!$A:$AH,34,FALSE),detail_maturity_score,3),"")</f>
        <v/>
      </c>
      <c r="I20" s="204">
        <f>(VLOOKUP(LEFT($B20,3),targets_lookup,5,FALSE))*VLOOKUP($A20,Weightings!$A:$Y,23,FALSE)</f>
        <v>13.5</v>
      </c>
      <c r="J20" s="204">
        <f>(VLOOKUP(LEFT($B20,3),targets_lookup,5,FALSE))*IF(VLOOKUP($A20,Weightings!$A:$Y,23,FALSE)=0,0,1)</f>
        <v>4.5</v>
      </c>
      <c r="K20" s="69" t="str">
        <f>IF(VLOOKUP(A20,'Assess C'!A:P,16,FALSE)=0,"",VLOOKUP(A20,'Assess C'!A:P,16,FALSE))</f>
        <v/>
      </c>
      <c r="L20" s="67"/>
      <c r="M20" s="67"/>
      <c r="N20" s="67"/>
      <c r="O20" s="67"/>
      <c r="P20" s="67"/>
      <c r="Q20" s="67"/>
      <c r="R20" s="67"/>
      <c r="S20" s="67"/>
      <c r="T20" s="67"/>
      <c r="U20" s="67"/>
      <c r="V20" s="80"/>
      <c r="W20" s="80" t="str">
        <f>IF(AND(C20&gt;4,VLOOKUP(A20,'Assess C'!A:AH,34,FALSE)&lt;&gt;8),LEFT(B20,3),"")</f>
        <v/>
      </c>
      <c r="X20" s="80">
        <f>VLOOKUP(A20,Weightings!A:W,23,FALSE)</f>
        <v>3</v>
      </c>
      <c r="Y20" s="80">
        <f>IF(VLOOKUP(A20,'Assess C'!A:AH,34,FALSE)=8,0,1)</f>
        <v>1</v>
      </c>
      <c r="Z20" s="80">
        <f t="shared" si="3"/>
        <v>12</v>
      </c>
      <c r="AA20" s="79" t="str">
        <f t="shared" si="4"/>
        <v>3</v>
      </c>
      <c r="AF20" s="90">
        <f t="shared" si="5"/>
        <v>0</v>
      </c>
      <c r="AG20" s="90">
        <f t="shared" si="6"/>
        <v>0</v>
      </c>
      <c r="AH20" s="90" t="str">
        <f t="shared" si="7"/>
        <v>D</v>
      </c>
      <c r="AI20" s="81">
        <f t="shared" si="8"/>
        <v>3</v>
      </c>
      <c r="AJ20" s="90"/>
      <c r="AK20" s="81"/>
    </row>
    <row r="21" spans="1:37" s="79" customFormat="1" ht="30" customHeight="1" x14ac:dyDescent="0.35">
      <c r="A21" s="70">
        <v>549</v>
      </c>
      <c r="B21" s="66" t="str">
        <f t="shared" si="0"/>
        <v>C.1.04</v>
      </c>
      <c r="C21" s="67">
        <f t="shared" si="1"/>
        <v>5</v>
      </c>
      <c r="D21" s="20"/>
      <c r="E21" s="95" t="str">
        <f t="shared" si="2"/>
        <v>C.1.04</v>
      </c>
      <c r="F21" s="261" t="str">
        <f t="shared" si="9"/>
        <v>If working with 3rd party suppliers do you have a clear and secure process for disseminating your own Intelligence Requirements to them?</v>
      </c>
      <c r="G21" s="204" t="str">
        <f>VLOOKUP($A21,'Assess C'!$A:$O,15,FALSE)</f>
        <v/>
      </c>
      <c r="H21" s="203" t="str">
        <f>IFERROR(VLOOKUP(VLOOKUP($A21,'Assess C'!$A:$AH,34,FALSE),detail_maturity_score,3),"")</f>
        <v/>
      </c>
      <c r="I21" s="204">
        <f>(VLOOKUP(LEFT($B21,3),targets_lookup,5,FALSE))*VLOOKUP($A21,Weightings!$A:$Y,23,FALSE)</f>
        <v>4.5</v>
      </c>
      <c r="J21" s="204">
        <f>(VLOOKUP(LEFT($B21,3),targets_lookup,5,FALSE))*IF(VLOOKUP($A21,Weightings!$A:$Y,23,FALSE)=0,0,1)</f>
        <v>4.5</v>
      </c>
      <c r="K21" s="69" t="str">
        <f>IF(VLOOKUP(A21,'Assess C'!A:P,16,FALSE)=0,"",VLOOKUP(A21,'Assess C'!A:P,16,FALSE))</f>
        <v/>
      </c>
      <c r="L21" s="67"/>
      <c r="M21" s="67"/>
      <c r="N21" s="67"/>
      <c r="O21" s="67"/>
      <c r="P21" s="67"/>
      <c r="Q21" s="67"/>
      <c r="R21" s="67"/>
      <c r="S21" s="67"/>
      <c r="T21" s="67"/>
      <c r="U21" s="67"/>
      <c r="V21" s="80"/>
      <c r="W21" s="80" t="str">
        <f>IF(AND(C21&gt;4,VLOOKUP(A21,'Assess C'!A:AH,34,FALSE)&lt;&gt;8),LEFT(B21,3),"")</f>
        <v>C.1</v>
      </c>
      <c r="X21" s="80">
        <f>VLOOKUP(A21,Weightings!A:W,23,FALSE)</f>
        <v>1</v>
      </c>
      <c r="Y21" s="80">
        <f>IF(VLOOKUP(A21,'Assess C'!A:AH,34,FALSE)=8,0,1)</f>
        <v>1</v>
      </c>
      <c r="Z21" s="80">
        <f>Y21*X21*5</f>
        <v>5</v>
      </c>
      <c r="AA21" s="79" t="str">
        <f t="shared" si="4"/>
        <v>3C.1</v>
      </c>
      <c r="AF21" s="90">
        <f t="shared" si="5"/>
        <v>0</v>
      </c>
      <c r="AG21" s="90">
        <f t="shared" si="6"/>
        <v>0</v>
      </c>
      <c r="AH21" s="90" t="str">
        <f t="shared" si="7"/>
        <v>D</v>
      </c>
      <c r="AI21" s="81">
        <f t="shared" si="8"/>
        <v>3</v>
      </c>
      <c r="AJ21" s="90"/>
      <c r="AK21" s="81"/>
    </row>
    <row r="22" spans="1:37" s="79" customFormat="1" ht="30" hidden="1" customHeight="1" x14ac:dyDescent="0.35">
      <c r="A22" s="65">
        <v>550</v>
      </c>
      <c r="B22" s="66" t="str">
        <f t="shared" si="0"/>
        <v>C.1</v>
      </c>
      <c r="C22" s="67">
        <f t="shared" si="1"/>
        <v>2</v>
      </c>
      <c r="D22" s="20"/>
      <c r="E22" s="95" t="str">
        <f t="shared" ref="E22" si="10">IF(C22=1,"Phase "&amp;B22,IF(C22=2,"Step "&amp;VLOOKUP(A22,contentrefmockup,4,FALSE),B22))</f>
        <v>Step 1</v>
      </c>
      <c r="F22" s="261" t="str">
        <f t="shared" ref="F22" si="11">VLOOKUP(A22,contentrefmockup,7,FALSE)</f>
        <v xml:space="preserve">Is there a names role or person responsible for managing external Intelligence Direction? </v>
      </c>
      <c r="G22" s="204" t="str">
        <f>VLOOKUP($A22,'Assess C'!$A:$O,15,FALSE)</f>
        <v/>
      </c>
      <c r="H22" s="203" t="str">
        <f>IFERROR(VLOOKUP(VLOOKUP($A22,'Assess C'!$A:$AH,34,FALSE),detail_maturity_score,3),"")</f>
        <v/>
      </c>
      <c r="I22" s="204">
        <f>(VLOOKUP(LEFT($B22,3),targets_lookup,5,FALSE))*VLOOKUP($A22,Weightings!$A:$Y,23,FALSE)</f>
        <v>13.5</v>
      </c>
      <c r="J22" s="204">
        <f>(VLOOKUP(LEFT($B22,3),targets_lookup,5,FALSE))*IF(VLOOKUP($A22,Weightings!$A:$Y,23,FALSE)=0,0,1)</f>
        <v>4.5</v>
      </c>
      <c r="K22" s="69" t="str">
        <f>IF(VLOOKUP(A22,'Assess C'!A:P,16,FALSE)=0,"",VLOOKUP(A22,'Assess C'!A:P,16,FALSE))</f>
        <v/>
      </c>
      <c r="L22" s="67"/>
      <c r="M22" s="67"/>
      <c r="N22" s="67"/>
      <c r="O22" s="67"/>
      <c r="P22" s="67"/>
      <c r="Q22" s="67"/>
      <c r="R22" s="67"/>
      <c r="S22" s="67"/>
      <c r="T22" s="67"/>
      <c r="U22" s="67"/>
      <c r="V22" s="80"/>
      <c r="W22" s="80" t="str">
        <f>IF(AND(C22&gt;4,VLOOKUP(A22,'Assess C'!A:AH,34,FALSE)&lt;&gt;8),LEFT(B22,3),"")</f>
        <v/>
      </c>
      <c r="X22" s="80">
        <f>VLOOKUP(A22,Weightings!A:W,23,FALSE)</f>
        <v>3</v>
      </c>
      <c r="Y22" s="80">
        <f>IF(VLOOKUP(A22,'Assess C'!A:AH,34,FALSE)=8,0,1)</f>
        <v>1</v>
      </c>
      <c r="Z22" s="80">
        <f t="shared" ref="Z22" si="12">Y22*X22*4</f>
        <v>12</v>
      </c>
      <c r="AA22" s="79" t="str">
        <f t="shared" ref="AA22" si="13">AI22&amp;W22</f>
        <v>3</v>
      </c>
      <c r="AF22" s="90">
        <f t="shared" si="5"/>
        <v>0</v>
      </c>
      <c r="AG22" s="90">
        <f t="shared" si="6"/>
        <v>0</v>
      </c>
      <c r="AH22" s="90" t="str">
        <f t="shared" si="7"/>
        <v>D</v>
      </c>
      <c r="AI22" s="81">
        <f t="shared" si="8"/>
        <v>3</v>
      </c>
      <c r="AJ22" s="90"/>
      <c r="AK22" s="81"/>
    </row>
    <row r="23" spans="1:37" s="79" customFormat="1" ht="30" hidden="1" customHeight="1" x14ac:dyDescent="0.35">
      <c r="A23" s="70">
        <v>551</v>
      </c>
      <c r="B23" s="66" t="str">
        <f t="shared" si="0"/>
        <v>C.1</v>
      </c>
      <c r="C23" s="67">
        <f t="shared" si="1"/>
        <v>2</v>
      </c>
      <c r="D23" s="20"/>
      <c r="E23" s="95" t="str">
        <f t="shared" si="2"/>
        <v>Step 1</v>
      </c>
      <c r="F23" s="261" t="str">
        <f t="shared" ref="F23:F33" si="14">VLOOKUP(A23,contentrefmockup,7,FALSE)</f>
        <v>Does the process reference a mechanism for defining, refining and qualifying the intelligence requirement?</v>
      </c>
      <c r="G23" s="204" t="str">
        <f>VLOOKUP($A23,'Assess C'!$A:$O,15,FALSE)</f>
        <v/>
      </c>
      <c r="H23" s="203" t="str">
        <f>IFERROR(VLOOKUP(VLOOKUP($A23,'Assess C'!$A:$AH,34,FALSE),detail_maturity_score,3),"")</f>
        <v/>
      </c>
      <c r="I23" s="204">
        <f>(VLOOKUP(LEFT($B23,3),targets_lookup,5,FALSE))*VLOOKUP($A23,Weightings!$A:$Y,23,FALSE)</f>
        <v>13.5</v>
      </c>
      <c r="J23" s="204">
        <f>(VLOOKUP(LEFT($B23,3),targets_lookup,5,FALSE))*IF(VLOOKUP($A23,Weightings!$A:$Y,23,FALSE)=0,0,1)</f>
        <v>4.5</v>
      </c>
      <c r="K23" s="69" t="str">
        <f>IF(VLOOKUP(A23,'Assess C'!A:P,16,FALSE)=0,"",VLOOKUP(A23,'Assess C'!A:P,16,FALSE))</f>
        <v/>
      </c>
      <c r="L23" s="67"/>
      <c r="M23" s="67"/>
      <c r="N23" s="67"/>
      <c r="O23" s="67"/>
      <c r="P23" s="67"/>
      <c r="Q23" s="67"/>
      <c r="R23" s="67"/>
      <c r="S23" s="67"/>
      <c r="T23" s="67"/>
      <c r="U23" s="67"/>
      <c r="V23" s="80"/>
      <c r="W23" s="80" t="str">
        <f>IF(AND(C23&gt;4,VLOOKUP(A23,'Assess C'!A:AH,34,FALSE)&lt;&gt;8),LEFT(B23,3),"")</f>
        <v/>
      </c>
      <c r="X23" s="80">
        <f>VLOOKUP(A23,Weightings!A:W,23,FALSE)</f>
        <v>3</v>
      </c>
      <c r="Y23" s="80">
        <f>IF(VLOOKUP(A23,'Assess C'!A:AH,34,FALSE)=8,0,1)</f>
        <v>1</v>
      </c>
      <c r="Z23" s="80">
        <f t="shared" si="3"/>
        <v>12</v>
      </c>
      <c r="AA23" s="79" t="str">
        <f t="shared" si="4"/>
        <v>3</v>
      </c>
      <c r="AF23" s="90">
        <f t="shared" si="5"/>
        <v>0</v>
      </c>
      <c r="AG23" s="90">
        <f t="shared" si="6"/>
        <v>0</v>
      </c>
      <c r="AH23" s="90" t="str">
        <f t="shared" si="7"/>
        <v>D</v>
      </c>
      <c r="AI23" s="81">
        <f t="shared" si="8"/>
        <v>3</v>
      </c>
      <c r="AJ23" s="90"/>
      <c r="AK23" s="81"/>
    </row>
    <row r="24" spans="1:37" s="79" customFormat="1" ht="30" hidden="1" customHeight="1" x14ac:dyDescent="0.35">
      <c r="A24" s="65">
        <v>552</v>
      </c>
      <c r="B24" s="66" t="str">
        <f t="shared" si="0"/>
        <v>C.1</v>
      </c>
      <c r="C24" s="67">
        <f t="shared" si="1"/>
        <v>2</v>
      </c>
      <c r="D24" s="20"/>
      <c r="E24" s="95" t="str">
        <f t="shared" si="2"/>
        <v>Step 1</v>
      </c>
      <c r="F24" s="261" t="str">
        <f t="shared" si="14"/>
        <v xml:space="preserve">Is there a documented process for turning intelligence direction into RFIs, Intelligence Requirements and mapping them into an Intelligence Collection Plan? </v>
      </c>
      <c r="G24" s="204" t="str">
        <f>VLOOKUP($A24,'Assess C'!$A:$O,15,FALSE)</f>
        <v/>
      </c>
      <c r="H24" s="203" t="str">
        <f>IFERROR(VLOOKUP(VLOOKUP($A24,'Assess C'!$A:$AH,34,FALSE),detail_maturity_score,3),"")</f>
        <v/>
      </c>
      <c r="I24" s="204">
        <f>(VLOOKUP(LEFT($B24,3),targets_lookup,5,FALSE))*VLOOKUP($A24,Weightings!$A:$Y,23,FALSE)</f>
        <v>13.5</v>
      </c>
      <c r="J24" s="204">
        <f>(VLOOKUP(LEFT($B24,3),targets_lookup,5,FALSE))*IF(VLOOKUP($A24,Weightings!$A:$Y,23,FALSE)=0,0,1)</f>
        <v>4.5</v>
      </c>
      <c r="K24" s="69"/>
      <c r="L24" s="67"/>
      <c r="M24" s="67"/>
      <c r="N24" s="67"/>
      <c r="O24" s="67"/>
      <c r="P24" s="67"/>
      <c r="Q24" s="67"/>
      <c r="R24" s="67"/>
      <c r="S24" s="67"/>
      <c r="T24" s="67"/>
      <c r="U24" s="67"/>
      <c r="V24" s="80"/>
      <c r="W24" s="80" t="str">
        <f>IF(AND(C24&gt;4,VLOOKUP(A24,'Assess C'!A:AH,34,FALSE)&lt;&gt;8),LEFT(B24,3),"")</f>
        <v/>
      </c>
      <c r="X24" s="80">
        <f>VLOOKUP(A24,Weightings!A:W,23,FALSE)</f>
        <v>3</v>
      </c>
      <c r="Y24" s="80">
        <f>IF(VLOOKUP(A24,'Assess C'!A:AH,34,FALSE)=8,0,1)</f>
        <v>1</v>
      </c>
      <c r="Z24" s="80">
        <f t="shared" si="3"/>
        <v>12</v>
      </c>
      <c r="AA24" s="79" t="str">
        <f t="shared" si="4"/>
        <v>3</v>
      </c>
      <c r="AF24" s="90">
        <f t="shared" si="5"/>
        <v>0</v>
      </c>
      <c r="AG24" s="90">
        <f t="shared" si="6"/>
        <v>0</v>
      </c>
      <c r="AH24" s="90" t="str">
        <f t="shared" si="7"/>
        <v>D</v>
      </c>
      <c r="AI24" s="81">
        <f t="shared" si="8"/>
        <v>3</v>
      </c>
      <c r="AJ24" s="90"/>
      <c r="AK24" s="81"/>
    </row>
    <row r="25" spans="1:37" s="79" customFormat="1" ht="30" hidden="1" customHeight="1" x14ac:dyDescent="0.35">
      <c r="A25" s="70">
        <v>553</v>
      </c>
      <c r="B25" s="66" t="str">
        <f t="shared" si="0"/>
        <v>C.1</v>
      </c>
      <c r="C25" s="67">
        <f t="shared" si="1"/>
        <v>2</v>
      </c>
      <c r="D25" s="20"/>
      <c r="E25" s="95" t="str">
        <f t="shared" si="2"/>
        <v>Step 1</v>
      </c>
      <c r="F25" s="261" t="str">
        <f t="shared" si="14"/>
        <v xml:space="preserve">Is direction received regularly reviewed and part of the Intelligence teams 'Business-as-usual' process? </v>
      </c>
      <c r="G25" s="204" t="str">
        <f>VLOOKUP($A25,'Assess C'!$A:$O,15,FALSE)</f>
        <v/>
      </c>
      <c r="H25" s="203" t="str">
        <f>IFERROR(VLOOKUP(VLOOKUP($A25,'Assess C'!$A:$AH,34,FALSE),detail_maturity_score,3),"")</f>
        <v/>
      </c>
      <c r="I25" s="204">
        <f>(VLOOKUP(LEFT($B25,3),targets_lookup,5,FALSE))*VLOOKUP($A25,Weightings!$A:$Y,23,FALSE)</f>
        <v>13.5</v>
      </c>
      <c r="J25" s="204">
        <f>(VLOOKUP(LEFT($B25,3),targets_lookup,5,FALSE))*IF(VLOOKUP($A25,Weightings!$A:$Y,23,FALSE)=0,0,1)</f>
        <v>4.5</v>
      </c>
      <c r="K25" s="69" t="str">
        <f>IF(VLOOKUP(A25,'Assess C'!A:P,16,FALSE)=0,"",VLOOKUP(A25,'Assess C'!A:P,16,FALSE))</f>
        <v/>
      </c>
      <c r="L25" s="67"/>
      <c r="M25" s="67"/>
      <c r="N25" s="67"/>
      <c r="O25" s="67"/>
      <c r="P25" s="67"/>
      <c r="Q25" s="67"/>
      <c r="R25" s="67"/>
      <c r="S25" s="67"/>
      <c r="T25" s="67"/>
      <c r="U25" s="67"/>
      <c r="V25" s="80"/>
      <c r="W25" s="80" t="str">
        <f>IF(AND(C25&gt;4,VLOOKUP(A25,'Assess C'!A:AH,34,FALSE)&lt;&gt;8),LEFT(B25,3),"")</f>
        <v/>
      </c>
      <c r="X25" s="80">
        <f>VLOOKUP(A25,Weightings!A:W,23,FALSE)</f>
        <v>3</v>
      </c>
      <c r="Y25" s="80">
        <f>IF(VLOOKUP(A25,'Assess C'!A:AH,34,FALSE)=8,0,1)</f>
        <v>1</v>
      </c>
      <c r="Z25" s="80">
        <f t="shared" si="3"/>
        <v>12</v>
      </c>
      <c r="AA25" s="79" t="str">
        <f t="shared" si="4"/>
        <v>3</v>
      </c>
      <c r="AF25" s="90">
        <f t="shared" si="5"/>
        <v>0</v>
      </c>
      <c r="AG25" s="90">
        <f t="shared" si="6"/>
        <v>0</v>
      </c>
      <c r="AH25" s="90" t="str">
        <f t="shared" si="7"/>
        <v>D</v>
      </c>
      <c r="AI25" s="81">
        <f t="shared" si="8"/>
        <v>3</v>
      </c>
      <c r="AJ25" s="90"/>
      <c r="AK25" s="81"/>
    </row>
    <row r="26" spans="1:37" s="79" customFormat="1" ht="30" hidden="1" customHeight="1" x14ac:dyDescent="0.35">
      <c r="A26" s="65">
        <v>554</v>
      </c>
      <c r="B26" s="66" t="str">
        <f t="shared" si="0"/>
        <v>C.1</v>
      </c>
      <c r="C26" s="67">
        <f t="shared" si="1"/>
        <v>2</v>
      </c>
      <c r="D26" s="20"/>
      <c r="E26" s="95" t="str">
        <f t="shared" si="2"/>
        <v>Step 1</v>
      </c>
      <c r="F26" s="261" t="str">
        <f t="shared" si="14"/>
        <v>Do you have a clear method for giving intelligence direction to external sources, partners and agencies?</v>
      </c>
      <c r="G26" s="204" t="str">
        <f>VLOOKUP($A26,'Assess C'!$A:$O,15,FALSE)</f>
        <v/>
      </c>
      <c r="H26" s="203" t="str">
        <f>IFERROR(VLOOKUP(VLOOKUP($A26,'Assess C'!$A:$AH,34,FALSE),detail_maturity_score,3),"")</f>
        <v/>
      </c>
      <c r="I26" s="204">
        <f>(VLOOKUP(LEFT($B26,3),targets_lookup,5,FALSE))*VLOOKUP($A26,Weightings!$A:$Y,23,FALSE)</f>
        <v>13.5</v>
      </c>
      <c r="J26" s="204">
        <f>(VLOOKUP(LEFT($B26,3),targets_lookup,5,FALSE))*IF(VLOOKUP($A26,Weightings!$A:$Y,23,FALSE)=0,0,1)</f>
        <v>4.5</v>
      </c>
      <c r="K26" s="69" t="str">
        <f>IF(VLOOKUP(A26,'Assess C'!A:P,16,FALSE)=0,"",VLOOKUP(A26,'Assess C'!A:P,16,FALSE))</f>
        <v/>
      </c>
      <c r="L26" s="67"/>
      <c r="M26" s="67"/>
      <c r="N26" s="67"/>
      <c r="O26" s="67"/>
      <c r="P26" s="67"/>
      <c r="Q26" s="67"/>
      <c r="R26" s="67"/>
      <c r="S26" s="67"/>
      <c r="T26" s="67"/>
      <c r="U26" s="67"/>
      <c r="V26" s="80"/>
      <c r="W26" s="80" t="str">
        <f>IF(AND(C26&gt;4,VLOOKUP(A26,'Assess C'!A:AH,34,FALSE)&lt;&gt;8),LEFT(B26,3),"")</f>
        <v/>
      </c>
      <c r="X26" s="80">
        <f>VLOOKUP(A26,Weightings!A:W,23,FALSE)</f>
        <v>3</v>
      </c>
      <c r="Y26" s="80">
        <f>IF(VLOOKUP(A26,'Assess C'!A:AH,34,FALSE)=8,0,1)</f>
        <v>1</v>
      </c>
      <c r="Z26" s="80">
        <f t="shared" si="3"/>
        <v>12</v>
      </c>
      <c r="AA26" s="79" t="str">
        <f t="shared" si="4"/>
        <v>3</v>
      </c>
      <c r="AF26" s="90">
        <f t="shared" si="5"/>
        <v>0</v>
      </c>
      <c r="AG26" s="90">
        <f t="shared" si="6"/>
        <v>0</v>
      </c>
      <c r="AH26" s="90" t="str">
        <f t="shared" si="7"/>
        <v>D</v>
      </c>
      <c r="AI26" s="81">
        <f t="shared" si="8"/>
        <v>3</v>
      </c>
      <c r="AJ26" s="90"/>
      <c r="AK26" s="81"/>
    </row>
    <row r="27" spans="1:37" s="79" customFormat="1" ht="30" customHeight="1" x14ac:dyDescent="0.35">
      <c r="A27" s="70">
        <v>555</v>
      </c>
      <c r="B27" s="66" t="str">
        <f t="shared" si="0"/>
        <v>C.1.05</v>
      </c>
      <c r="C27" s="67">
        <f t="shared" si="1"/>
        <v>5</v>
      </c>
      <c r="D27" s="20"/>
      <c r="E27" s="95" t="str">
        <f t="shared" si="2"/>
        <v>C.1.05</v>
      </c>
      <c r="F27" s="261" t="str">
        <f t="shared" si="14"/>
        <v xml:space="preserve">Do you have a clear and documented methodology for giving intelligence direction to 3rd parties that would include elements such as; documenting the question; defining the format, output and timelines; measuring against KPIs; recording findings from the feedback and review loop etc? </v>
      </c>
      <c r="G27" s="204" t="str">
        <f>VLOOKUP($A27,'Assess C'!$A:$O,15,FALSE)</f>
        <v/>
      </c>
      <c r="H27" s="203" t="str">
        <f>IFERROR(VLOOKUP(VLOOKUP($A27,'Assess C'!$A:$AH,34,FALSE),detail_maturity_score,3),"")</f>
        <v/>
      </c>
      <c r="I27" s="204">
        <f>(VLOOKUP(LEFT($B27,3),targets_lookup,5,FALSE))*VLOOKUP($A27,Weightings!$A:$Y,23,FALSE)</f>
        <v>4.5</v>
      </c>
      <c r="J27" s="204">
        <f>(VLOOKUP(LEFT($B27,3),targets_lookup,5,FALSE))*IF(VLOOKUP($A27,Weightings!$A:$Y,23,FALSE)=0,0,1)</f>
        <v>4.5</v>
      </c>
      <c r="K27" s="69"/>
      <c r="L27" s="67"/>
      <c r="M27" s="67"/>
      <c r="N27" s="67"/>
      <c r="O27" s="67"/>
      <c r="P27" s="67"/>
      <c r="Q27" s="67"/>
      <c r="R27" s="67"/>
      <c r="S27" s="67"/>
      <c r="T27" s="67"/>
      <c r="U27" s="67"/>
      <c r="V27" s="80"/>
      <c r="W27" s="80" t="str">
        <f>IF(AND(C27&gt;4,VLOOKUP(A27,'Assess C'!A:AH,34,FALSE)&lt;&gt;8),LEFT(B27,3),"")</f>
        <v>C.1</v>
      </c>
      <c r="X27" s="80">
        <f>VLOOKUP(A27,Weightings!A:W,23,FALSE)</f>
        <v>1</v>
      </c>
      <c r="Y27" s="80">
        <f>IF(VLOOKUP(A27,'Assess C'!A:AH,34,FALSE)=8,0,1)</f>
        <v>1</v>
      </c>
      <c r="Z27" s="80">
        <f>Y27*X27*5</f>
        <v>5</v>
      </c>
      <c r="AA27" s="79" t="str">
        <f t="shared" si="4"/>
        <v>3C.1</v>
      </c>
      <c r="AF27" s="90">
        <f t="shared" si="5"/>
        <v>0</v>
      </c>
      <c r="AG27" s="90">
        <f t="shared" si="6"/>
        <v>0</v>
      </c>
      <c r="AH27" s="90" t="str">
        <f t="shared" si="7"/>
        <v>D</v>
      </c>
      <c r="AI27" s="81">
        <f t="shared" si="8"/>
        <v>3</v>
      </c>
      <c r="AJ27" s="90"/>
      <c r="AK27" s="81"/>
    </row>
    <row r="28" spans="1:37" s="79" customFormat="1" ht="30" hidden="1" customHeight="1" x14ac:dyDescent="0.35">
      <c r="A28" s="65">
        <v>556</v>
      </c>
      <c r="B28" s="66" t="str">
        <f t="shared" si="0"/>
        <v>C.1</v>
      </c>
      <c r="C28" s="67">
        <f t="shared" si="1"/>
        <v>2</v>
      </c>
      <c r="D28" s="20"/>
      <c r="E28" s="95" t="str">
        <f t="shared" si="2"/>
        <v>Step 1</v>
      </c>
      <c r="F28" s="262" t="str">
        <f t="shared" si="14"/>
        <v>Is the intelligence direction achievable and measurable?</v>
      </c>
      <c r="G28" s="204" t="str">
        <f>VLOOKUP($A28,'Assess C'!$A:$O,15,FALSE)</f>
        <v/>
      </c>
      <c r="H28" s="203" t="str">
        <f>IFERROR(VLOOKUP(VLOOKUP($A28,'Assess C'!$A:$AH,34,FALSE),detail_maturity_score,3),"")</f>
        <v/>
      </c>
      <c r="I28" s="204">
        <f>(VLOOKUP(LEFT($B28,3),targets_lookup,5,FALSE))*VLOOKUP($A28,Weightings!$A:$Y,23,FALSE)</f>
        <v>13.5</v>
      </c>
      <c r="J28" s="204">
        <f>(VLOOKUP(LEFT($B28,3),targets_lookup,5,FALSE))*IF(VLOOKUP($A28,Weightings!$A:$Y,23,FALSE)=0,0,1)</f>
        <v>4.5</v>
      </c>
      <c r="K28" s="69" t="str">
        <f>IF(VLOOKUP(A28,'Assess C'!A:P,16,FALSE)=0,"",VLOOKUP(A28,'Assess C'!A:P,16,FALSE))</f>
        <v/>
      </c>
      <c r="L28" s="67"/>
      <c r="M28" s="67"/>
      <c r="N28" s="67"/>
      <c r="O28" s="67"/>
      <c r="P28" s="67"/>
      <c r="Q28" s="67"/>
      <c r="R28" s="67"/>
      <c r="S28" s="67"/>
      <c r="T28" s="67"/>
      <c r="U28" s="67"/>
      <c r="V28" s="80"/>
      <c r="W28" s="80" t="str">
        <f>IF(AND(C28&gt;4,VLOOKUP(A28,'Assess C'!A:AH,34,FALSE)&lt;&gt;8),LEFT(B28,3),"")</f>
        <v/>
      </c>
      <c r="X28" s="80">
        <f>VLOOKUP(A28,Weightings!A:W,23,FALSE)</f>
        <v>3</v>
      </c>
      <c r="Y28" s="80">
        <f>IF(VLOOKUP(A28,'Assess C'!A:AH,34,FALSE)=8,0,1)</f>
        <v>1</v>
      </c>
      <c r="Z28" s="80">
        <f t="shared" si="3"/>
        <v>12</v>
      </c>
      <c r="AA28" s="79" t="str">
        <f t="shared" si="4"/>
        <v>3</v>
      </c>
      <c r="AF28" s="90">
        <f t="shared" si="5"/>
        <v>0</v>
      </c>
      <c r="AG28" s="90">
        <f t="shared" si="6"/>
        <v>0</v>
      </c>
      <c r="AH28" s="90" t="str">
        <f t="shared" si="7"/>
        <v>D</v>
      </c>
      <c r="AI28" s="81">
        <f t="shared" si="8"/>
        <v>3</v>
      </c>
      <c r="AJ28" s="90"/>
      <c r="AK28" s="81"/>
    </row>
    <row r="29" spans="1:37" s="79" customFormat="1" ht="30" hidden="1" customHeight="1" x14ac:dyDescent="0.35">
      <c r="A29" s="70">
        <v>557</v>
      </c>
      <c r="B29" s="66" t="str">
        <f t="shared" si="0"/>
        <v>C.1</v>
      </c>
      <c r="C29" s="67">
        <f t="shared" si="1"/>
        <v>2</v>
      </c>
      <c r="D29" s="20"/>
      <c r="E29" s="95" t="str">
        <f t="shared" si="2"/>
        <v>Step 1</v>
      </c>
      <c r="F29" s="262" t="str">
        <f t="shared" si="14"/>
        <v xml:space="preserve">Is the dissemination of intelligence direction controlled by one person or role? </v>
      </c>
      <c r="G29" s="204" t="str">
        <f>VLOOKUP($A29,'Assess C'!$A:$O,15,FALSE)</f>
        <v/>
      </c>
      <c r="H29" s="203" t="str">
        <f>IFERROR(VLOOKUP(VLOOKUP($A29,'Assess C'!$A:$AH,34,FALSE),detail_maturity_score,3),"")</f>
        <v/>
      </c>
      <c r="I29" s="204">
        <f>(VLOOKUP(LEFT($B29,3),targets_lookup,5,FALSE))*VLOOKUP($A29,Weightings!$A:$Y,23,FALSE)</f>
        <v>13.5</v>
      </c>
      <c r="J29" s="204">
        <f>(VLOOKUP(LEFT($B29,3),targets_lookup,5,FALSE))*IF(VLOOKUP($A29,Weightings!$A:$Y,23,FALSE)=0,0,1)</f>
        <v>4.5</v>
      </c>
      <c r="K29" s="69" t="str">
        <f>IF(VLOOKUP(A29,'Assess C'!A:P,16,FALSE)=0,"",VLOOKUP(A29,'Assess C'!A:P,16,FALSE))</f>
        <v/>
      </c>
      <c r="L29" s="67"/>
      <c r="M29" s="67"/>
      <c r="N29" s="67"/>
      <c r="O29" s="67"/>
      <c r="P29" s="67"/>
      <c r="Q29" s="67"/>
      <c r="R29" s="67"/>
      <c r="S29" s="67"/>
      <c r="T29" s="67"/>
      <c r="U29" s="67"/>
      <c r="V29" s="80"/>
      <c r="W29" s="80" t="str">
        <f>IF(AND(C29&gt;4,VLOOKUP(A29,'Assess C'!A:AH,34,FALSE)&lt;&gt;8),LEFT(B29,3),"")</f>
        <v/>
      </c>
      <c r="X29" s="80">
        <f>VLOOKUP(A29,Weightings!A:W,23,FALSE)</f>
        <v>3</v>
      </c>
      <c r="Y29" s="80">
        <f>IF(VLOOKUP(A29,'Assess C'!A:AH,34,FALSE)=8,0,1)</f>
        <v>1</v>
      </c>
      <c r="Z29" s="80">
        <f t="shared" si="3"/>
        <v>12</v>
      </c>
      <c r="AA29" s="79" t="str">
        <f t="shared" si="4"/>
        <v>3</v>
      </c>
      <c r="AF29" s="90">
        <f t="shared" si="5"/>
        <v>0</v>
      </c>
      <c r="AG29" s="90">
        <f t="shared" si="6"/>
        <v>0</v>
      </c>
      <c r="AH29" s="90" t="str">
        <f t="shared" si="7"/>
        <v>D</v>
      </c>
      <c r="AI29" s="81">
        <f t="shared" si="8"/>
        <v>3</v>
      </c>
      <c r="AJ29" s="90"/>
      <c r="AK29" s="81"/>
    </row>
    <row r="30" spans="1:37" s="79" customFormat="1" ht="30" hidden="1" customHeight="1" x14ac:dyDescent="0.35">
      <c r="A30" s="65">
        <v>558</v>
      </c>
      <c r="B30" s="66" t="str">
        <f t="shared" si="0"/>
        <v>C.1</v>
      </c>
      <c r="C30" s="67">
        <f t="shared" si="1"/>
        <v>2</v>
      </c>
      <c r="D30" s="20"/>
      <c r="E30" s="95" t="str">
        <f t="shared" si="2"/>
        <v>Step 1</v>
      </c>
      <c r="F30" s="262" t="str">
        <f t="shared" si="14"/>
        <v>Is external intelligence direction regularly reviewed and part of the intelligence teams 'Business-as-usual'?</v>
      </c>
      <c r="G30" s="204" t="str">
        <f>VLOOKUP($A30,'Assess C'!$A:$O,15,FALSE)</f>
        <v/>
      </c>
      <c r="H30" s="203" t="str">
        <f>IFERROR(VLOOKUP(VLOOKUP($A30,'Assess C'!$A:$AH,34,FALSE),detail_maturity_score,3),"")</f>
        <v/>
      </c>
      <c r="I30" s="204">
        <f>(VLOOKUP(LEFT($B30,3),targets_lookup,5,FALSE))*VLOOKUP($A30,Weightings!$A:$Y,23,FALSE)</f>
        <v>13.5</v>
      </c>
      <c r="J30" s="204">
        <f>(VLOOKUP(LEFT($B30,3),targets_lookup,5,FALSE))*IF(VLOOKUP($A30,Weightings!$A:$Y,23,FALSE)=0,0,1)</f>
        <v>4.5</v>
      </c>
      <c r="K30" s="69" t="str">
        <f>IF(VLOOKUP(A30,'Assess C'!A:P,16,FALSE)=0,"",VLOOKUP(A30,'Assess C'!A:P,16,FALSE))</f>
        <v/>
      </c>
      <c r="L30" s="67"/>
      <c r="M30" s="67"/>
      <c r="N30" s="67"/>
      <c r="O30" s="67"/>
      <c r="P30" s="67"/>
      <c r="Q30" s="67"/>
      <c r="R30" s="67"/>
      <c r="S30" s="67"/>
      <c r="T30" s="67"/>
      <c r="U30" s="67"/>
      <c r="V30" s="80"/>
      <c r="W30" s="80" t="str">
        <f>IF(AND(C30&gt;4,VLOOKUP(A30,'Assess C'!A:AH,34,FALSE)&lt;&gt;8),LEFT(B30,3),"")</f>
        <v/>
      </c>
      <c r="X30" s="80">
        <f>VLOOKUP(A30,Weightings!A:W,23,FALSE)</f>
        <v>3</v>
      </c>
      <c r="Y30" s="80">
        <f>IF(VLOOKUP(A30,'Assess C'!A:AH,34,FALSE)=8,0,1)</f>
        <v>1</v>
      </c>
      <c r="Z30" s="80">
        <f t="shared" si="3"/>
        <v>12</v>
      </c>
      <c r="AA30" s="79" t="str">
        <f t="shared" si="4"/>
        <v>3</v>
      </c>
      <c r="AF30" s="90">
        <f t="shared" si="5"/>
        <v>0</v>
      </c>
      <c r="AG30" s="90">
        <f t="shared" si="6"/>
        <v>0</v>
      </c>
      <c r="AH30" s="90" t="str">
        <f t="shared" si="7"/>
        <v>D</v>
      </c>
      <c r="AI30" s="81">
        <f t="shared" si="8"/>
        <v>3</v>
      </c>
      <c r="AJ30" s="90"/>
      <c r="AK30" s="81"/>
    </row>
    <row r="31" spans="1:37" s="79" customFormat="1" ht="30" hidden="1" customHeight="1" x14ac:dyDescent="0.35">
      <c r="A31" s="70">
        <v>559</v>
      </c>
      <c r="B31" s="66" t="str">
        <f t="shared" si="0"/>
        <v>C.1</v>
      </c>
      <c r="C31" s="67">
        <f t="shared" si="1"/>
        <v>2</v>
      </c>
      <c r="D31" s="20"/>
      <c r="E31" s="95" t="str">
        <f t="shared" si="2"/>
        <v>Step 1</v>
      </c>
      <c r="F31" s="261" t="str">
        <f t="shared" si="14"/>
        <v xml:space="preserve">Do you have a clear structure for giving intelligence direction to internal resources? </v>
      </c>
      <c r="G31" s="204" t="str">
        <f>VLOOKUP($A31,'Assess C'!$A:$O,15,FALSE)</f>
        <v/>
      </c>
      <c r="H31" s="203" t="str">
        <f>IFERROR(VLOOKUP(VLOOKUP($A31,'Assess C'!$A:$AH,34,FALSE),detail_maturity_score,3),"")</f>
        <v/>
      </c>
      <c r="I31" s="204">
        <f>(VLOOKUP(LEFT($B31,3),targets_lookup,5,FALSE))*VLOOKUP($A31,Weightings!$A:$Y,23,FALSE)</f>
        <v>13.5</v>
      </c>
      <c r="J31" s="204">
        <f>(VLOOKUP(LEFT($B31,3),targets_lookup,5,FALSE))*IF(VLOOKUP($A31,Weightings!$A:$Y,23,FALSE)=0,0,1)</f>
        <v>4.5</v>
      </c>
      <c r="K31" s="69" t="str">
        <f>IF(VLOOKUP(A31,'Assess C'!A:P,16,FALSE)=0,"",VLOOKUP(A31,'Assess C'!A:P,16,FALSE))</f>
        <v/>
      </c>
      <c r="L31" s="67"/>
      <c r="M31" s="67"/>
      <c r="N31" s="67"/>
      <c r="O31" s="67"/>
      <c r="P31" s="67"/>
      <c r="Q31" s="67"/>
      <c r="R31" s="67"/>
      <c r="S31" s="67"/>
      <c r="T31" s="67"/>
      <c r="U31" s="67"/>
      <c r="V31" s="80"/>
      <c r="W31" s="80" t="str">
        <f>IF(AND(C31&gt;4,VLOOKUP(A31,'Assess C'!A:AH,34,FALSE)&lt;&gt;8),LEFT(B31,3),"")</f>
        <v/>
      </c>
      <c r="X31" s="80">
        <f>VLOOKUP(A31,Weightings!A:W,23,FALSE)</f>
        <v>3</v>
      </c>
      <c r="Y31" s="80">
        <f>IF(VLOOKUP(A31,'Assess C'!A:AH,34,FALSE)=8,0,1)</f>
        <v>1</v>
      </c>
      <c r="Z31" s="80">
        <f t="shared" si="3"/>
        <v>12</v>
      </c>
      <c r="AA31" s="79" t="str">
        <f t="shared" si="4"/>
        <v>3</v>
      </c>
      <c r="AF31" s="90">
        <f t="shared" si="5"/>
        <v>0</v>
      </c>
      <c r="AG31" s="90">
        <f t="shared" si="6"/>
        <v>0</v>
      </c>
      <c r="AH31" s="90" t="str">
        <f t="shared" si="7"/>
        <v>D</v>
      </c>
      <c r="AI31" s="81">
        <f t="shared" si="8"/>
        <v>3</v>
      </c>
      <c r="AJ31" s="90"/>
      <c r="AK31" s="81"/>
    </row>
    <row r="32" spans="1:37" s="79" customFormat="1" ht="30" hidden="1" customHeight="1" x14ac:dyDescent="0.35">
      <c r="A32" s="65">
        <v>560</v>
      </c>
      <c r="B32" s="66" t="str">
        <f t="shared" si="0"/>
        <v>C.1</v>
      </c>
      <c r="C32" s="67">
        <f t="shared" si="1"/>
        <v>2</v>
      </c>
      <c r="D32" s="20"/>
      <c r="E32" s="95" t="str">
        <f t="shared" si="2"/>
        <v>Step 1</v>
      </c>
      <c r="F32" s="262" t="str">
        <f t="shared" si="14"/>
        <v>Is intelligence direction given clearly recorded?</v>
      </c>
      <c r="G32" s="204" t="str">
        <f>VLOOKUP($A32,'Assess C'!$A:$O,15,FALSE)</f>
        <v/>
      </c>
      <c r="H32" s="203" t="str">
        <f>IFERROR(VLOOKUP(VLOOKUP($A32,'Assess C'!$A:$AH,34,FALSE),detail_maturity_score,3),"")</f>
        <v/>
      </c>
      <c r="I32" s="204">
        <f>(VLOOKUP(LEFT($B32,3),targets_lookup,5,FALSE))*VLOOKUP($A32,Weightings!$A:$Y,23,FALSE)</f>
        <v>13.5</v>
      </c>
      <c r="J32" s="204">
        <f>(VLOOKUP(LEFT($B32,3),targets_lookup,5,FALSE))*IF(VLOOKUP($A32,Weightings!$A:$Y,23,FALSE)=0,0,1)</f>
        <v>4.5</v>
      </c>
      <c r="K32" s="69" t="str">
        <f>IF(VLOOKUP(A32,'Assess C'!A:P,16,FALSE)=0,"",VLOOKUP(A32,'Assess C'!A:P,16,FALSE))</f>
        <v/>
      </c>
      <c r="L32" s="67"/>
      <c r="M32" s="67"/>
      <c r="N32" s="67"/>
      <c r="O32" s="67"/>
      <c r="P32" s="67"/>
      <c r="Q32" s="67"/>
      <c r="R32" s="67"/>
      <c r="S32" s="67"/>
      <c r="T32" s="67"/>
      <c r="U32" s="67"/>
      <c r="V32" s="80"/>
      <c r="W32" s="80" t="str">
        <f>IF(AND(C32&gt;4,VLOOKUP(A32,'Assess C'!A:AH,34,FALSE)&lt;&gt;8),LEFT(B32,3),"")</f>
        <v/>
      </c>
      <c r="X32" s="80">
        <f>VLOOKUP(A32,Weightings!A:W,23,FALSE)</f>
        <v>3</v>
      </c>
      <c r="Y32" s="80">
        <f>IF(VLOOKUP(A32,'Assess C'!A:AH,34,FALSE)=8,0,1)</f>
        <v>1</v>
      </c>
      <c r="Z32" s="80">
        <f t="shared" si="3"/>
        <v>12</v>
      </c>
      <c r="AA32" s="79" t="str">
        <f t="shared" si="4"/>
        <v>3</v>
      </c>
      <c r="AF32" s="90">
        <f t="shared" si="5"/>
        <v>0</v>
      </c>
      <c r="AG32" s="90">
        <f t="shared" si="6"/>
        <v>0</v>
      </c>
      <c r="AH32" s="90" t="str">
        <f t="shared" si="7"/>
        <v>D</v>
      </c>
      <c r="AI32" s="81">
        <f t="shared" si="8"/>
        <v>3</v>
      </c>
      <c r="AJ32" s="90"/>
      <c r="AK32" s="81"/>
    </row>
    <row r="33" spans="1:37" s="79" customFormat="1" ht="30" hidden="1" customHeight="1" x14ac:dyDescent="0.35">
      <c r="A33" s="70">
        <v>561</v>
      </c>
      <c r="B33" s="66" t="str">
        <f t="shared" si="0"/>
        <v>C.1</v>
      </c>
      <c r="C33" s="67">
        <f t="shared" si="1"/>
        <v>2</v>
      </c>
      <c r="D33" s="20"/>
      <c r="E33" s="95" t="str">
        <f t="shared" si="2"/>
        <v>Step 1</v>
      </c>
      <c r="F33" s="262" t="str">
        <f t="shared" si="14"/>
        <v>Is the intelligence direction achievable and measurable?</v>
      </c>
      <c r="G33" s="204" t="str">
        <f>VLOOKUP($A33,'Assess C'!$A:$O,15,FALSE)</f>
        <v/>
      </c>
      <c r="H33" s="203" t="str">
        <f>IFERROR(VLOOKUP(VLOOKUP($A33,'Assess C'!$A:$AH,34,FALSE),detail_maturity_score,3),"")</f>
        <v/>
      </c>
      <c r="I33" s="204">
        <f>(VLOOKUP(LEFT($B33,3),targets_lookup,5,FALSE))*VLOOKUP($A33,Weightings!$A:$Y,23,FALSE)</f>
        <v>13.5</v>
      </c>
      <c r="J33" s="204">
        <f>(VLOOKUP(LEFT($B33,3),targets_lookup,5,FALSE))*IF(VLOOKUP($A33,Weightings!$A:$Y,23,FALSE)=0,0,1)</f>
        <v>4.5</v>
      </c>
      <c r="K33" s="69" t="str">
        <f>IF(VLOOKUP(A33,'Assess C'!A:P,16,FALSE)=0,"",VLOOKUP(A33,'Assess C'!A:P,16,FALSE))</f>
        <v/>
      </c>
      <c r="L33" s="67"/>
      <c r="M33" s="67"/>
      <c r="N33" s="67"/>
      <c r="O33" s="67"/>
      <c r="P33" s="67"/>
      <c r="Q33" s="67"/>
      <c r="R33" s="67"/>
      <c r="S33" s="67"/>
      <c r="T33" s="67"/>
      <c r="U33" s="67"/>
      <c r="V33" s="80"/>
      <c r="W33" s="80" t="str">
        <f>IF(AND(C33&gt;4,VLOOKUP(A33,'Assess C'!A:AH,34,FALSE)&lt;&gt;8),LEFT(B33,3),"")</f>
        <v/>
      </c>
      <c r="X33" s="80">
        <f>VLOOKUP(A33,Weightings!A:W,23,FALSE)</f>
        <v>3</v>
      </c>
      <c r="Y33" s="80">
        <f>IF(VLOOKUP(A33,'Assess C'!A:AH,34,FALSE)=8,0,1)</f>
        <v>1</v>
      </c>
      <c r="Z33" s="80">
        <f t="shared" si="3"/>
        <v>12</v>
      </c>
      <c r="AA33" s="79" t="str">
        <f t="shared" si="4"/>
        <v>3</v>
      </c>
      <c r="AF33" s="90">
        <f t="shared" si="5"/>
        <v>0</v>
      </c>
      <c r="AG33" s="90">
        <f t="shared" si="6"/>
        <v>0</v>
      </c>
      <c r="AH33" s="90" t="str">
        <f t="shared" si="7"/>
        <v>D</v>
      </c>
      <c r="AI33" s="81">
        <f t="shared" si="8"/>
        <v>3</v>
      </c>
      <c r="AJ33" s="90"/>
      <c r="AK33" s="81"/>
    </row>
    <row r="34" spans="1:37" s="79" customFormat="1" ht="30" hidden="1" customHeight="1" x14ac:dyDescent="0.35">
      <c r="A34" s="65">
        <v>562</v>
      </c>
      <c r="B34" s="66" t="str">
        <f t="shared" si="0"/>
        <v>C.1</v>
      </c>
      <c r="C34" s="67">
        <f t="shared" si="1"/>
        <v>2</v>
      </c>
      <c r="D34" s="20"/>
      <c r="E34" s="95" t="str">
        <f t="shared" ref="E34:E35" si="15">IF(C34=1,"Phase "&amp;B34,IF(C34=2,"Step "&amp;VLOOKUP(A34,contentrefmockup,4,FALSE),B34))</f>
        <v>Step 1</v>
      </c>
      <c r="F34" s="262" t="str">
        <f t="shared" ref="F34:F35" si="16">VLOOKUP(A34,contentrefmockup,7,FALSE)</f>
        <v xml:space="preserve">Is the dissemination of intelligence direction controlled by one person or role? </v>
      </c>
      <c r="G34" s="204" t="str">
        <f>VLOOKUP($A34,'Assess C'!$A:$O,15,FALSE)</f>
        <v/>
      </c>
      <c r="H34" s="203" t="str">
        <f>IFERROR(VLOOKUP(VLOOKUP($A34,'Assess C'!$A:$AH,34,FALSE),detail_maturity_score,3),"")</f>
        <v/>
      </c>
      <c r="I34" s="204">
        <f>(VLOOKUP(LEFT($B34,3),targets_lookup,5,FALSE))*VLOOKUP($A34,Weightings!$A:$Y,23,FALSE)</f>
        <v>13.5</v>
      </c>
      <c r="J34" s="204">
        <f>(VLOOKUP(LEFT($B34,3),targets_lookup,5,FALSE))*IF(VLOOKUP($A34,Weightings!$A:$Y,23,FALSE)=0,0,1)</f>
        <v>4.5</v>
      </c>
      <c r="K34" s="69" t="str">
        <f>IF(VLOOKUP(A34,'Assess C'!A:P,16,FALSE)=0,"",VLOOKUP(A34,'Assess C'!A:P,16,FALSE))</f>
        <v/>
      </c>
      <c r="L34" s="67"/>
      <c r="M34" s="67"/>
      <c r="N34" s="67"/>
      <c r="O34" s="67"/>
      <c r="P34" s="67"/>
      <c r="Q34" s="67"/>
      <c r="R34" s="67"/>
      <c r="S34" s="67"/>
      <c r="T34" s="67"/>
      <c r="U34" s="67"/>
      <c r="V34" s="80"/>
      <c r="W34" s="80" t="str">
        <f>IF(AND(C34&gt;4,VLOOKUP(A34,'Assess C'!A:AH,34,FALSE)&lt;&gt;8),LEFT(B34,3),"")</f>
        <v/>
      </c>
      <c r="X34" s="80">
        <f>VLOOKUP(A34,Weightings!A:W,23,FALSE)</f>
        <v>3</v>
      </c>
      <c r="Y34" s="80">
        <f>IF(VLOOKUP(A34,'Assess C'!A:AH,34,FALSE)=8,0,1)</f>
        <v>1</v>
      </c>
      <c r="Z34" s="80">
        <f t="shared" ref="Z34:Z35" si="17">Y34*X34*4</f>
        <v>12</v>
      </c>
      <c r="AA34" s="79" t="str">
        <f t="shared" si="4"/>
        <v>3</v>
      </c>
      <c r="AF34" s="90">
        <f t="shared" si="5"/>
        <v>0</v>
      </c>
      <c r="AG34" s="90">
        <f t="shared" si="6"/>
        <v>0</v>
      </c>
      <c r="AH34" s="90" t="str">
        <f t="shared" si="7"/>
        <v>D</v>
      </c>
      <c r="AI34" s="81">
        <f t="shared" si="8"/>
        <v>3</v>
      </c>
      <c r="AJ34" s="90"/>
      <c r="AK34" s="81"/>
    </row>
    <row r="35" spans="1:37" s="79" customFormat="1" ht="30" hidden="1" customHeight="1" x14ac:dyDescent="0.35">
      <c r="A35" s="70">
        <v>563</v>
      </c>
      <c r="B35" s="66" t="str">
        <f t="shared" si="0"/>
        <v>C.1</v>
      </c>
      <c r="C35" s="67">
        <f t="shared" si="1"/>
        <v>2</v>
      </c>
      <c r="D35" s="20"/>
      <c r="E35" s="95" t="str">
        <f t="shared" si="15"/>
        <v>Step 1</v>
      </c>
      <c r="F35" s="262" t="str">
        <f t="shared" si="16"/>
        <v>Is internal intelligence direction regularly reviewed and part of the intelligence teams 'Business-as-usual'?</v>
      </c>
      <c r="G35" s="204" t="str">
        <f>VLOOKUP($A35,'Assess C'!$A:$O,15,FALSE)</f>
        <v/>
      </c>
      <c r="H35" s="203" t="str">
        <f>IFERROR(VLOOKUP(VLOOKUP($A35,'Assess C'!$A:$AH,34,FALSE),detail_maturity_score,3),"")</f>
        <v/>
      </c>
      <c r="I35" s="204">
        <f>(VLOOKUP(LEFT($B35,3),targets_lookup,5,FALSE))*VLOOKUP($A35,Weightings!$A:$Y,23,FALSE)</f>
        <v>13.5</v>
      </c>
      <c r="J35" s="204">
        <f>(VLOOKUP(LEFT($B35,3),targets_lookup,5,FALSE))*IF(VLOOKUP($A35,Weightings!$A:$Y,23,FALSE)=0,0,1)</f>
        <v>4.5</v>
      </c>
      <c r="K35" s="69" t="str">
        <f>IF(VLOOKUP(A35,'Assess C'!A:P,16,FALSE)=0,"",VLOOKUP(A35,'Assess C'!A:P,16,FALSE))</f>
        <v/>
      </c>
      <c r="L35" s="67"/>
      <c r="M35" s="67"/>
      <c r="N35" s="67"/>
      <c r="O35" s="67"/>
      <c r="P35" s="67"/>
      <c r="Q35" s="67"/>
      <c r="R35" s="67"/>
      <c r="S35" s="67"/>
      <c r="T35" s="67"/>
      <c r="U35" s="67"/>
      <c r="V35" s="80"/>
      <c r="W35" s="80" t="str">
        <f>IF(AND(C35&gt;4,VLOOKUP(A35,'Assess C'!A:AH,34,FALSE)&lt;&gt;8),LEFT(B35,3),"")</f>
        <v/>
      </c>
      <c r="X35" s="80">
        <f>VLOOKUP(A35,Weightings!A:W,23,FALSE)</f>
        <v>3</v>
      </c>
      <c r="Y35" s="80">
        <f>IF(VLOOKUP(A35,'Assess C'!A:AH,34,FALSE)=8,0,1)</f>
        <v>1</v>
      </c>
      <c r="Z35" s="80">
        <f t="shared" si="17"/>
        <v>12</v>
      </c>
      <c r="AA35" s="79" t="str">
        <f t="shared" si="4"/>
        <v>3</v>
      </c>
      <c r="AF35" s="90">
        <f t="shared" si="5"/>
        <v>0</v>
      </c>
      <c r="AG35" s="90">
        <f t="shared" si="6"/>
        <v>0</v>
      </c>
      <c r="AH35" s="90" t="str">
        <f t="shared" si="7"/>
        <v>D</v>
      </c>
      <c r="AI35" s="81">
        <f t="shared" si="8"/>
        <v>3</v>
      </c>
      <c r="AJ35" s="90"/>
      <c r="AK35" s="81"/>
    </row>
    <row r="36" spans="1:37" s="79" customFormat="1" ht="30" customHeight="1" x14ac:dyDescent="0.35">
      <c r="A36" s="65">
        <v>564</v>
      </c>
      <c r="B36" s="66" t="str">
        <f t="shared" ref="B36:B66" si="18">VLOOKUP(A36,contentrefmockup,2,FALSE)</f>
        <v>C.2</v>
      </c>
      <c r="C36" s="67">
        <f t="shared" ref="C36:C66" si="19">VLOOKUP(A36,contentrefmockup,15,FALSE)</f>
        <v>2</v>
      </c>
      <c r="D36" s="20"/>
      <c r="E36" s="64" t="str">
        <f t="shared" ref="E36:E66" si="20">IF(C36=1,"Phase "&amp;B36,IF(C36=2,"Step "&amp;VLOOKUP(A36,contentrefmockup,4,FALSE),B36))</f>
        <v>Step 2</v>
      </c>
      <c r="F36" s="115" t="str">
        <f t="shared" ref="F36:F48" si="21">VLOOKUP(A36,contentrefmockup,7,FALSE)</f>
        <v xml:space="preserve">Intelligence Collection </v>
      </c>
      <c r="G36" s="201" t="str">
        <f>"Maturity level:  "&amp;Q36</f>
        <v>Maturity level:  Level 0</v>
      </c>
      <c r="H36" s="356" t="str">
        <f>"Maturity level:  "&amp;Q36</f>
        <v>Maturity level:  Level 0</v>
      </c>
      <c r="I36" s="357" t="str">
        <f>"Maturity rating: "&amp;TEXT(S36,"0.00")</f>
        <v>Maturity rating: 0.00</v>
      </c>
      <c r="J36" s="357" t="str">
        <f>"Maturity rating: "&amp;TEXT(T36,"0.00")</f>
        <v>Maturity rating: 0.00</v>
      </c>
      <c r="K36" s="180"/>
      <c r="L36" s="110"/>
      <c r="M36" s="110"/>
      <c r="N36" s="110" t="str">
        <f>TEXT(B36,"0.0")</f>
        <v>C.2</v>
      </c>
      <c r="O36" s="109">
        <f>SUMIF(AA:AA,U36&amp;N36,G:G)/(SUMIF(AA:AA,U36&amp;N36,Z:Z))</f>
        <v>0</v>
      </c>
      <c r="P36" s="109" t="str">
        <f>HLOOKUP(O36*100,level_ref,2,TRUE)</f>
        <v>Level 0</v>
      </c>
      <c r="Q36" s="109" t="str">
        <f>IF(ISERROR(P36),"",P36)</f>
        <v>Level 0</v>
      </c>
      <c r="R36" s="109">
        <f>HLOOKUP(O36*100,level_ref,3,TRUE)</f>
        <v>0</v>
      </c>
      <c r="S36" s="109">
        <f>IF(ISERROR(R36),"",R36)</f>
        <v>0</v>
      </c>
      <c r="T36" s="109">
        <f>O36*5</f>
        <v>0</v>
      </c>
      <c r="U36" s="109">
        <f>VLOOKUP(A36,'Assess C'!A:AI,35,FALSE)</f>
        <v>3</v>
      </c>
      <c r="V36" s="116"/>
      <c r="W36" s="116" t="str">
        <f>IF(AND(C36&gt;4,VLOOKUP(A36,'Assess C'!A:AH,34,FALSE)&lt;&gt;8),LEFT(B36,3),"")</f>
        <v/>
      </c>
      <c r="X36" s="116">
        <f>VLOOKUP(A36,Weightings!A:W,23,FALSE)</f>
        <v>0</v>
      </c>
      <c r="Y36" s="116">
        <f>IF(VLOOKUP(A36,'Assess C'!A:AH,34,FALSE)=8,0,1)</f>
        <v>1</v>
      </c>
      <c r="Z36" s="116">
        <f t="shared" ref="Z36:Z63" si="22">Y36*X36*4</f>
        <v>0</v>
      </c>
      <c r="AA36" s="79" t="str">
        <f t="shared" ref="AA36:AA66" si="23">AI36&amp;W36</f>
        <v>3</v>
      </c>
      <c r="AF36" s="90">
        <f t="shared" ref="AF36:AF66" si="24">VLOOKUP($A36,contentrefmockup,26,FALSE)</f>
        <v>0</v>
      </c>
      <c r="AG36" s="90">
        <f t="shared" ref="AG36:AG66" si="25">VLOOKUP($A36,contentrefmockup,27,FALSE)</f>
        <v>0</v>
      </c>
      <c r="AH36" s="90" t="str">
        <f t="shared" ref="AH36:AH66" si="26">VLOOKUP($A36,contentrefmockup,28,FALSE)</f>
        <v>D</v>
      </c>
      <c r="AI36" s="81">
        <f t="shared" ref="AI36:AI66" si="27">IF(AF36="S",1,IF(AG36="I",2,IF(AH36="D",3,4)))</f>
        <v>3</v>
      </c>
      <c r="AJ36" s="90"/>
      <c r="AK36" s="81"/>
    </row>
    <row r="37" spans="1:37" s="79" customFormat="1" ht="58" x14ac:dyDescent="0.35">
      <c r="A37" s="70">
        <v>565</v>
      </c>
      <c r="B37" s="66" t="str">
        <f t="shared" si="18"/>
        <v/>
      </c>
      <c r="C37" s="67">
        <f t="shared" si="19"/>
        <v>3</v>
      </c>
      <c r="D37" s="20"/>
      <c r="E37" s="95" t="str">
        <f t="shared" si="20"/>
        <v/>
      </c>
      <c r="F37" s="162" t="str">
        <f t="shared" si="21"/>
        <v xml:space="preserve">The ICP is a baseplate for all intelligence capabilities. The ICP should consider the Intelligence requirements, Priority Intelligence Requirements (PIRs), the mapping of intelligence sources (and possibly the grading) as a minimum, but could also consider timelines, review dates, responsible officers etc. It should remain 'live' and reviewed regularly. It should also have a diverse and broad set of intelligence sources, with multiple sources for different collection areas to prevent single source collection and bias. </v>
      </c>
      <c r="G37" s="204" t="str">
        <f>VLOOKUP($A37,'Assess C'!$A:$O,15,FALSE)</f>
        <v/>
      </c>
      <c r="H37" s="203" t="str">
        <f>IFERROR(VLOOKUP(VLOOKUP($A37,'Assess C'!$A:$AH,34,FALSE),detail_maturity_score,3),"")</f>
        <v/>
      </c>
      <c r="I37" s="204"/>
      <c r="J37" s="204"/>
      <c r="K37" s="69" t="str">
        <f>IF(VLOOKUP(A37,'Assess C'!A:P,16,FALSE)=0,"",VLOOKUP(A37,'Assess C'!A:P,16,FALSE))</f>
        <v/>
      </c>
      <c r="L37" s="67"/>
      <c r="M37" s="67"/>
      <c r="N37" s="67"/>
      <c r="O37" s="67"/>
      <c r="P37" s="67"/>
      <c r="Q37" s="67"/>
      <c r="R37" s="67"/>
      <c r="S37" s="67"/>
      <c r="T37" s="67"/>
      <c r="U37" s="67"/>
      <c r="V37" s="80"/>
      <c r="W37" s="80" t="str">
        <f>IF(AND(C37&gt;4,VLOOKUP(A37,'Assess C'!A:AH,34,FALSE)&lt;&gt;8),LEFT(B37,3),"")</f>
        <v/>
      </c>
      <c r="X37" s="80">
        <f>VLOOKUP(A37,Weightings!A:W,23,FALSE)</f>
        <v>0</v>
      </c>
      <c r="Y37" s="80">
        <f>IF(VLOOKUP(A37,'Assess C'!A:AH,34,FALSE)=8,0,1)</f>
        <v>1</v>
      </c>
      <c r="Z37" s="80">
        <f t="shared" si="22"/>
        <v>0</v>
      </c>
      <c r="AA37" s="79" t="str">
        <f t="shared" si="23"/>
        <v>3</v>
      </c>
      <c r="AF37" s="90">
        <f t="shared" si="24"/>
        <v>0</v>
      </c>
      <c r="AG37" s="90">
        <f t="shared" si="25"/>
        <v>0</v>
      </c>
      <c r="AH37" s="90" t="str">
        <f t="shared" si="26"/>
        <v>D</v>
      </c>
      <c r="AI37" s="81">
        <f t="shared" si="27"/>
        <v>3</v>
      </c>
      <c r="AJ37" s="90"/>
      <c r="AK37" s="81"/>
    </row>
    <row r="38" spans="1:37" s="79" customFormat="1" ht="30" hidden="1" customHeight="1" x14ac:dyDescent="0.35">
      <c r="A38" s="65">
        <v>566</v>
      </c>
      <c r="B38" s="66" t="str">
        <f t="shared" si="18"/>
        <v>C.2</v>
      </c>
      <c r="C38" s="67">
        <f t="shared" si="19"/>
        <v>2</v>
      </c>
      <c r="D38" s="20"/>
      <c r="E38" s="95" t="str">
        <f t="shared" si="20"/>
        <v>Step 2</v>
      </c>
      <c r="F38" s="261" t="str">
        <f t="shared" si="21"/>
        <v xml:space="preserve">Do you have a documented and formal ‘Intelligence Collection Plan’? (ICP) </v>
      </c>
      <c r="G38" s="204" t="str">
        <f>VLOOKUP($A38,'Assess C'!$A:$O,15,FALSE)</f>
        <v/>
      </c>
      <c r="H38" s="203" t="str">
        <f>IFERROR(VLOOKUP(VLOOKUP($A38,'Assess C'!$A:$AH,34,FALSE),detail_maturity_score,3),"")</f>
        <v/>
      </c>
      <c r="I38" s="204">
        <f>(VLOOKUP(LEFT($B38,3),targets_lookup,5,FALSE))*VLOOKUP($A38,Weightings!$A:$Y,23,FALSE)</f>
        <v>13.5</v>
      </c>
      <c r="J38" s="204">
        <f>(VLOOKUP(LEFT($B38,3),targets_lookup,5,FALSE))*IF(VLOOKUP($A38,Weightings!$A:$Y,23,FALSE)=0,0,1)</f>
        <v>4.5</v>
      </c>
      <c r="K38" s="69" t="str">
        <f>IF(VLOOKUP(A38,'Assess C'!A:P,16,FALSE)=0,"",VLOOKUP(A38,'Assess C'!A:P,16,FALSE))</f>
        <v/>
      </c>
      <c r="L38" s="67"/>
      <c r="M38" s="67"/>
      <c r="N38" s="67"/>
      <c r="O38" s="67"/>
      <c r="P38" s="67"/>
      <c r="Q38" s="67"/>
      <c r="R38" s="67"/>
      <c r="S38" s="67"/>
      <c r="T38" s="67"/>
      <c r="U38" s="67"/>
      <c r="V38" s="80"/>
      <c r="W38" s="80" t="str">
        <f>IF(AND(C38&gt;4,VLOOKUP(A38,'Assess C'!A:AH,34,FALSE)&lt;&gt;8),LEFT(B38,3),"")</f>
        <v/>
      </c>
      <c r="X38" s="80">
        <f>VLOOKUP(A38,Weightings!A:W,23,FALSE)</f>
        <v>3</v>
      </c>
      <c r="Y38" s="80">
        <f>IF(VLOOKUP(A38,'Assess C'!A:AH,34,FALSE)=8,0,1)</f>
        <v>1</v>
      </c>
      <c r="Z38" s="80">
        <f t="shared" si="22"/>
        <v>12</v>
      </c>
      <c r="AA38" s="79" t="str">
        <f t="shared" si="23"/>
        <v>3</v>
      </c>
      <c r="AF38" s="90">
        <f t="shared" si="24"/>
        <v>0</v>
      </c>
      <c r="AG38" s="90">
        <f t="shared" si="25"/>
        <v>0</v>
      </c>
      <c r="AH38" s="90" t="str">
        <f t="shared" si="26"/>
        <v>D</v>
      </c>
      <c r="AI38" s="81">
        <f t="shared" si="27"/>
        <v>3</v>
      </c>
      <c r="AJ38" s="90"/>
      <c r="AK38" s="81"/>
    </row>
    <row r="39" spans="1:37" s="79" customFormat="1" ht="30" customHeight="1" x14ac:dyDescent="0.35">
      <c r="A39" s="70">
        <v>567</v>
      </c>
      <c r="B39" s="66" t="str">
        <f t="shared" si="18"/>
        <v>C.2.01</v>
      </c>
      <c r="C39" s="67">
        <f t="shared" si="19"/>
        <v>5</v>
      </c>
      <c r="D39" s="20"/>
      <c r="E39" s="95" t="str">
        <f t="shared" si="20"/>
        <v>C.2.01</v>
      </c>
      <c r="F39" s="261" t="str">
        <f t="shared" si="21"/>
        <v xml:space="preserve">Do you have a documented and formal ‘Intelligence Collection Plan’ (ICP) that is reviewed regularly and at minimum maps your Intelligence Requirements to Intelligence Sources? </v>
      </c>
      <c r="G39" s="204" t="str">
        <f>VLOOKUP($A39,'Assess C'!$A:$O,15,FALSE)</f>
        <v/>
      </c>
      <c r="H39" s="203" t="str">
        <f>IFERROR(VLOOKUP(VLOOKUP($A39,'Assess C'!$A:$AH,34,FALSE),detail_maturity_score,3),"")</f>
        <v/>
      </c>
      <c r="I39" s="204">
        <f>(VLOOKUP(LEFT($B39,3),targets_lookup,5,FALSE))*VLOOKUP($A39,Weightings!$A:$Y,23,FALSE)</f>
        <v>4.5</v>
      </c>
      <c r="J39" s="204">
        <f>(VLOOKUP(LEFT($B39,3),targets_lookup,5,FALSE))*IF(VLOOKUP($A39,Weightings!$A:$Y,23,FALSE)=0,0,1)</f>
        <v>4.5</v>
      </c>
      <c r="K39" s="69" t="str">
        <f>IF(VLOOKUP(A39,'Assess C'!A:P,16,FALSE)=0,"",VLOOKUP(A39,'Assess C'!A:P,16,FALSE))</f>
        <v/>
      </c>
      <c r="L39" s="67"/>
      <c r="M39" s="67"/>
      <c r="N39" s="67"/>
      <c r="O39" s="67"/>
      <c r="P39" s="67"/>
      <c r="Q39" s="67"/>
      <c r="R39" s="67"/>
      <c r="S39" s="67"/>
      <c r="T39" s="67"/>
      <c r="U39" s="67"/>
      <c r="V39" s="80"/>
      <c r="W39" s="80" t="str">
        <f>IF(AND(C39&gt;4,VLOOKUP(A39,'Assess C'!A:AH,34,FALSE)&lt;&gt;8),LEFT(B39,3),"")</f>
        <v>C.2</v>
      </c>
      <c r="X39" s="80">
        <f>VLOOKUP(A39,Weightings!A:W,23,FALSE)</f>
        <v>1</v>
      </c>
      <c r="Y39" s="80">
        <f>IF(VLOOKUP(A39,'Assess C'!A:AH,34,FALSE)=8,0,1)</f>
        <v>1</v>
      </c>
      <c r="Z39" s="80">
        <f>Y39*X39*5</f>
        <v>5</v>
      </c>
      <c r="AA39" s="79" t="str">
        <f t="shared" si="23"/>
        <v>3C.2</v>
      </c>
      <c r="AF39" s="90">
        <f t="shared" si="24"/>
        <v>0</v>
      </c>
      <c r="AG39" s="90">
        <f t="shared" si="25"/>
        <v>0</v>
      </c>
      <c r="AH39" s="90" t="str">
        <f t="shared" si="26"/>
        <v>D</v>
      </c>
      <c r="AI39" s="81">
        <f t="shared" si="27"/>
        <v>3</v>
      </c>
      <c r="AJ39" s="90"/>
      <c r="AK39" s="81"/>
    </row>
    <row r="40" spans="1:37" s="79" customFormat="1" ht="30" hidden="1" customHeight="1" x14ac:dyDescent="0.35">
      <c r="A40" s="65">
        <v>568</v>
      </c>
      <c r="B40" s="66" t="str">
        <f t="shared" si="18"/>
        <v>C.2</v>
      </c>
      <c r="C40" s="67">
        <f t="shared" si="19"/>
        <v>2</v>
      </c>
      <c r="D40" s="20"/>
      <c r="E40" s="95" t="str">
        <f t="shared" si="20"/>
        <v>Step 2</v>
      </c>
      <c r="F40" s="261" t="str">
        <f t="shared" si="21"/>
        <v>Are the IRs Prioritised or are PIRs denoted?</v>
      </c>
      <c r="G40" s="204" t="str">
        <f>VLOOKUP($A40,'Assess C'!$A:$O,15,FALSE)</f>
        <v/>
      </c>
      <c r="H40" s="203" t="str">
        <f>IFERROR(VLOOKUP(VLOOKUP($A40,'Assess C'!$A:$AH,34,FALSE),detail_maturity_score,3),"")</f>
        <v/>
      </c>
      <c r="I40" s="204">
        <f>(VLOOKUP(LEFT($B40,3),targets_lookup,5,FALSE))*VLOOKUP($A40,Weightings!$A:$Y,23,FALSE)</f>
        <v>13.5</v>
      </c>
      <c r="J40" s="204">
        <f>(VLOOKUP(LEFT($B40,3),targets_lookup,5,FALSE))*IF(VLOOKUP($A40,Weightings!$A:$Y,23,FALSE)=0,0,1)</f>
        <v>4.5</v>
      </c>
      <c r="K40" s="69"/>
      <c r="L40" s="67"/>
      <c r="M40" s="67"/>
      <c r="N40" s="67"/>
      <c r="O40" s="67"/>
      <c r="P40" s="67"/>
      <c r="Q40" s="67"/>
      <c r="R40" s="67"/>
      <c r="S40" s="67"/>
      <c r="T40" s="67"/>
      <c r="U40" s="67"/>
      <c r="V40" s="80"/>
      <c r="W40" s="80" t="str">
        <f>IF(AND(C40&gt;4,VLOOKUP(A40,'Assess C'!A:AH,34,FALSE)&lt;&gt;8),LEFT(B40,3),"")</f>
        <v/>
      </c>
      <c r="X40" s="80">
        <f>VLOOKUP(A40,Weightings!A:W,23,FALSE)</f>
        <v>3</v>
      </c>
      <c r="Y40" s="80">
        <f>IF(VLOOKUP(A40,'Assess C'!A:AH,34,FALSE)=8,0,1)</f>
        <v>1</v>
      </c>
      <c r="Z40" s="80">
        <f t="shared" si="22"/>
        <v>12</v>
      </c>
      <c r="AA40" s="79" t="str">
        <f t="shared" si="23"/>
        <v>3</v>
      </c>
      <c r="AF40" s="90">
        <f t="shared" si="24"/>
        <v>0</v>
      </c>
      <c r="AG40" s="90">
        <f t="shared" si="25"/>
        <v>0</v>
      </c>
      <c r="AH40" s="90" t="str">
        <f t="shared" si="26"/>
        <v>D</v>
      </c>
      <c r="AI40" s="81">
        <f t="shared" si="27"/>
        <v>3</v>
      </c>
      <c r="AJ40" s="90"/>
      <c r="AK40" s="81"/>
    </row>
    <row r="41" spans="1:37" s="79" customFormat="1" ht="30" hidden="1" customHeight="1" x14ac:dyDescent="0.35">
      <c r="A41" s="70">
        <v>569</v>
      </c>
      <c r="B41" s="66" t="str">
        <f t="shared" si="18"/>
        <v>C.2</v>
      </c>
      <c r="C41" s="67">
        <f t="shared" si="19"/>
        <v>2</v>
      </c>
      <c r="D41" s="20"/>
      <c r="E41" s="95" t="str">
        <f t="shared" si="20"/>
        <v>Step 2</v>
      </c>
      <c r="F41" s="261" t="str">
        <f t="shared" si="21"/>
        <v>Are SANDAS (Sources and Agencies) mapped to IRs and PIRs?</v>
      </c>
      <c r="G41" s="204" t="str">
        <f>VLOOKUP($A41,'Assess C'!$A:$O,15,FALSE)</f>
        <v/>
      </c>
      <c r="H41" s="203" t="str">
        <f>IFERROR(VLOOKUP(VLOOKUP($A41,'Assess C'!$A:$AH,34,FALSE),detail_maturity_score,3),"")</f>
        <v/>
      </c>
      <c r="I41" s="204">
        <f>(VLOOKUP(LEFT($B41,3),targets_lookup,5,FALSE))*VLOOKUP($A41,Weightings!$A:$Y,23,FALSE)</f>
        <v>13.5</v>
      </c>
      <c r="J41" s="204">
        <f>(VLOOKUP(LEFT($B41,3),targets_lookup,5,FALSE))*IF(VLOOKUP($A41,Weightings!$A:$Y,23,FALSE)=0,0,1)</f>
        <v>4.5</v>
      </c>
      <c r="K41" s="69" t="str">
        <f>IF(VLOOKUP(A41,'Assess C'!A:P,16,FALSE)=0,"",VLOOKUP(A41,'Assess C'!A:P,16,FALSE))</f>
        <v/>
      </c>
      <c r="L41" s="67"/>
      <c r="M41" s="67"/>
      <c r="N41" s="67"/>
      <c r="O41" s="67"/>
      <c r="P41" s="67"/>
      <c r="Q41" s="67"/>
      <c r="R41" s="67"/>
      <c r="S41" s="67"/>
      <c r="T41" s="67"/>
      <c r="U41" s="67"/>
      <c r="V41" s="80"/>
      <c r="W41" s="80" t="str">
        <f>IF(AND(C41&gt;4,VLOOKUP(A41,'Assess C'!A:AH,34,FALSE)&lt;&gt;8),LEFT(B41,3),"")</f>
        <v/>
      </c>
      <c r="X41" s="80">
        <f>VLOOKUP(A41,Weightings!A:W,23,FALSE)</f>
        <v>3</v>
      </c>
      <c r="Y41" s="80">
        <f>IF(VLOOKUP(A41,'Assess C'!A:AH,34,FALSE)=8,0,1)</f>
        <v>1</v>
      </c>
      <c r="Z41" s="80">
        <f t="shared" si="22"/>
        <v>12</v>
      </c>
      <c r="AA41" s="79" t="str">
        <f t="shared" si="23"/>
        <v>3</v>
      </c>
      <c r="AF41" s="90">
        <f t="shared" si="24"/>
        <v>0</v>
      </c>
      <c r="AG41" s="90">
        <f t="shared" si="25"/>
        <v>0</v>
      </c>
      <c r="AH41" s="90" t="str">
        <f t="shared" si="26"/>
        <v>D</v>
      </c>
      <c r="AI41" s="81">
        <f t="shared" si="27"/>
        <v>3</v>
      </c>
      <c r="AJ41" s="90"/>
      <c r="AK41" s="81"/>
    </row>
    <row r="42" spans="1:37" s="79" customFormat="1" ht="30" hidden="1" customHeight="1" x14ac:dyDescent="0.35">
      <c r="A42" s="65">
        <v>570</v>
      </c>
      <c r="B42" s="66" t="str">
        <f t="shared" si="18"/>
        <v>C.2</v>
      </c>
      <c r="C42" s="67">
        <f t="shared" si="19"/>
        <v>2</v>
      </c>
      <c r="D42" s="20"/>
      <c r="E42" s="95" t="str">
        <f t="shared" si="20"/>
        <v>Step 2</v>
      </c>
      <c r="F42" s="261" t="str">
        <f t="shared" si="21"/>
        <v>Are time requirements mapped to each IR and PIR?</v>
      </c>
      <c r="G42" s="204" t="str">
        <f>VLOOKUP($A42,'Assess C'!$A:$O,15,FALSE)</f>
        <v/>
      </c>
      <c r="H42" s="203" t="str">
        <f>IFERROR(VLOOKUP(VLOOKUP($A42,'Assess C'!$A:$AH,34,FALSE),detail_maturity_score,3),"")</f>
        <v/>
      </c>
      <c r="I42" s="204">
        <f>(VLOOKUP(LEFT($B42,3),targets_lookup,5,FALSE))*VLOOKUP($A42,Weightings!$A:$Y,23,FALSE)</f>
        <v>13.5</v>
      </c>
      <c r="J42" s="204">
        <f>(VLOOKUP(LEFT($B42,3),targets_lookup,5,FALSE))*IF(VLOOKUP($A42,Weightings!$A:$Y,23,FALSE)=0,0,1)</f>
        <v>4.5</v>
      </c>
      <c r="K42" s="69" t="str">
        <f>IF(VLOOKUP(A42,'Assess C'!A:P,16,FALSE)=0,"",VLOOKUP(A42,'Assess C'!A:P,16,FALSE))</f>
        <v/>
      </c>
      <c r="L42" s="67"/>
      <c r="M42" s="67"/>
      <c r="N42" s="67"/>
      <c r="O42" s="67"/>
      <c r="P42" s="67"/>
      <c r="Q42" s="67"/>
      <c r="R42" s="67"/>
      <c r="S42" s="67"/>
      <c r="T42" s="67"/>
      <c r="U42" s="67"/>
      <c r="V42" s="80"/>
      <c r="W42" s="80" t="str">
        <f>IF(AND(C42&gt;4,VLOOKUP(A42,'Assess C'!A:AH,34,FALSE)&lt;&gt;8),LEFT(B42,3),"")</f>
        <v/>
      </c>
      <c r="X42" s="80">
        <f>VLOOKUP(A42,Weightings!A:W,23,FALSE)</f>
        <v>3</v>
      </c>
      <c r="Y42" s="80">
        <f>IF(VLOOKUP(A42,'Assess C'!A:AH,34,FALSE)=8,0,1)</f>
        <v>1</v>
      </c>
      <c r="Z42" s="80">
        <f t="shared" si="22"/>
        <v>12</v>
      </c>
      <c r="AA42" s="79" t="str">
        <f t="shared" si="23"/>
        <v>3</v>
      </c>
      <c r="AF42" s="90">
        <f t="shared" si="24"/>
        <v>0</v>
      </c>
      <c r="AG42" s="90">
        <f t="shared" si="25"/>
        <v>0</v>
      </c>
      <c r="AH42" s="90" t="str">
        <f t="shared" si="26"/>
        <v>D</v>
      </c>
      <c r="AI42" s="81">
        <f t="shared" si="27"/>
        <v>3</v>
      </c>
      <c r="AJ42" s="90"/>
      <c r="AK42" s="81"/>
    </row>
    <row r="43" spans="1:37" s="79" customFormat="1" ht="30" hidden="1" customHeight="1" x14ac:dyDescent="0.35">
      <c r="A43" s="70">
        <v>571</v>
      </c>
      <c r="B43" s="66" t="str">
        <f t="shared" si="18"/>
        <v>C.2</v>
      </c>
      <c r="C43" s="67">
        <f t="shared" si="19"/>
        <v>2</v>
      </c>
      <c r="D43" s="20"/>
      <c r="E43" s="95" t="str">
        <f t="shared" si="20"/>
        <v>Step 2</v>
      </c>
      <c r="F43" s="261" t="str">
        <f t="shared" si="21"/>
        <v>Does the ICP have a logical structure / are thematically similar IRs grouped together (potentially into Named Areas of Interest NAIs)?</v>
      </c>
      <c r="G43" s="204" t="str">
        <f>VLOOKUP($A43,'Assess C'!$A:$O,15,FALSE)</f>
        <v/>
      </c>
      <c r="H43" s="203" t="str">
        <f>IFERROR(VLOOKUP(VLOOKUP($A43,'Assess C'!$A:$AH,34,FALSE),detail_maturity_score,3),"")</f>
        <v/>
      </c>
      <c r="I43" s="204">
        <f>(VLOOKUP(LEFT($B43,3),targets_lookup,5,FALSE))*VLOOKUP($A43,Weightings!$A:$Y,23,FALSE)</f>
        <v>13.5</v>
      </c>
      <c r="J43" s="204">
        <f>(VLOOKUP(LEFT($B43,3),targets_lookup,5,FALSE))*IF(VLOOKUP($A43,Weightings!$A:$Y,23,FALSE)=0,0,1)</f>
        <v>4.5</v>
      </c>
      <c r="K43" s="69" t="str">
        <f>IF(VLOOKUP(A43,'Assess C'!A:P,16,FALSE)=0,"",VLOOKUP(A43,'Assess C'!A:P,16,FALSE))</f>
        <v/>
      </c>
      <c r="L43" s="67"/>
      <c r="M43" s="67"/>
      <c r="N43" s="67"/>
      <c r="O43" s="67"/>
      <c r="P43" s="67"/>
      <c r="Q43" s="67"/>
      <c r="R43" s="67"/>
      <c r="S43" s="67"/>
      <c r="T43" s="67"/>
      <c r="U43" s="67"/>
      <c r="V43" s="80"/>
      <c r="W43" s="80" t="str">
        <f>IF(AND(C43&gt;4,VLOOKUP(A43,'Assess C'!A:AH,34,FALSE)&lt;&gt;8),LEFT(B43,3),"")</f>
        <v/>
      </c>
      <c r="X43" s="80">
        <f>VLOOKUP(A43,Weightings!A:W,23,FALSE)</f>
        <v>3</v>
      </c>
      <c r="Y43" s="80">
        <f>IF(VLOOKUP(A43,'Assess C'!A:AH,34,FALSE)=8,0,1)</f>
        <v>1</v>
      </c>
      <c r="Z43" s="80">
        <f t="shared" si="22"/>
        <v>12</v>
      </c>
      <c r="AA43" s="79" t="str">
        <f t="shared" si="23"/>
        <v>3</v>
      </c>
      <c r="AF43" s="90">
        <f t="shared" si="24"/>
        <v>0</v>
      </c>
      <c r="AG43" s="90">
        <f t="shared" si="25"/>
        <v>0</v>
      </c>
      <c r="AH43" s="90" t="str">
        <f t="shared" si="26"/>
        <v>D</v>
      </c>
      <c r="AI43" s="81">
        <f t="shared" si="27"/>
        <v>3</v>
      </c>
      <c r="AJ43" s="90"/>
      <c r="AK43" s="81"/>
    </row>
    <row r="44" spans="1:37" s="79" customFormat="1" ht="30" hidden="1" customHeight="1" x14ac:dyDescent="0.35">
      <c r="A44" s="65">
        <v>572</v>
      </c>
      <c r="B44" s="66" t="str">
        <f t="shared" si="18"/>
        <v>C.2</v>
      </c>
      <c r="C44" s="67">
        <f t="shared" si="19"/>
        <v>2</v>
      </c>
      <c r="D44" s="20"/>
      <c r="E44" s="95" t="str">
        <f t="shared" si="20"/>
        <v>Step 2</v>
      </c>
      <c r="F44" s="261" t="str">
        <f t="shared" si="21"/>
        <v>Is the ICP reviewed and updated as part of the functions regular 'Business-as-usual' process?</v>
      </c>
      <c r="G44" s="204" t="str">
        <f>VLOOKUP($A44,'Assess C'!$A:$O,15,FALSE)</f>
        <v/>
      </c>
      <c r="H44" s="203" t="str">
        <f>IFERROR(VLOOKUP(VLOOKUP($A44,'Assess C'!$A:$AH,34,FALSE),detail_maturity_score,3),"")</f>
        <v/>
      </c>
      <c r="I44" s="204">
        <f>(VLOOKUP(LEFT($B44,3),targets_lookup,5,FALSE))*VLOOKUP($A44,Weightings!$A:$Y,23,FALSE)</f>
        <v>13.5</v>
      </c>
      <c r="J44" s="204">
        <f>(VLOOKUP(LEFT($B44,3),targets_lookup,5,FALSE))*IF(VLOOKUP($A44,Weightings!$A:$Y,23,FALSE)=0,0,1)</f>
        <v>4.5</v>
      </c>
      <c r="K44" s="69" t="str">
        <f>IF(VLOOKUP(A44,'Assess C'!A:P,16,FALSE)=0,"",VLOOKUP(A44,'Assess C'!A:P,16,FALSE))</f>
        <v/>
      </c>
      <c r="L44" s="67"/>
      <c r="M44" s="67"/>
      <c r="N44" s="67"/>
      <c r="O44" s="67"/>
      <c r="P44" s="67"/>
      <c r="Q44" s="67"/>
      <c r="R44" s="67"/>
      <c r="S44" s="67"/>
      <c r="T44" s="67"/>
      <c r="U44" s="67"/>
      <c r="V44" s="80"/>
      <c r="W44" s="80" t="str">
        <f>IF(AND(C44&gt;4,VLOOKUP(A44,'Assess C'!A:AH,34,FALSE)&lt;&gt;8),LEFT(B44,3),"")</f>
        <v/>
      </c>
      <c r="X44" s="80">
        <f>VLOOKUP(A44,Weightings!A:W,23,FALSE)</f>
        <v>3</v>
      </c>
      <c r="Y44" s="80">
        <f>IF(VLOOKUP(A44,'Assess C'!A:AH,34,FALSE)=8,0,1)</f>
        <v>1</v>
      </c>
      <c r="Z44" s="80">
        <f t="shared" si="22"/>
        <v>12</v>
      </c>
      <c r="AA44" s="79" t="str">
        <f t="shared" si="23"/>
        <v>3</v>
      </c>
      <c r="AF44" s="90">
        <f t="shared" si="24"/>
        <v>0</v>
      </c>
      <c r="AG44" s="90">
        <f t="shared" si="25"/>
        <v>0</v>
      </c>
      <c r="AH44" s="90" t="str">
        <f t="shared" si="26"/>
        <v>D</v>
      </c>
      <c r="AI44" s="81">
        <f t="shared" si="27"/>
        <v>3</v>
      </c>
      <c r="AJ44" s="90"/>
      <c r="AK44" s="81"/>
    </row>
    <row r="45" spans="1:37" s="79" customFormat="1" ht="30" hidden="1" customHeight="1" x14ac:dyDescent="0.35">
      <c r="A45" s="70">
        <v>573</v>
      </c>
      <c r="B45" s="66" t="str">
        <f t="shared" si="18"/>
        <v>C.2</v>
      </c>
      <c r="C45" s="67">
        <f t="shared" si="19"/>
        <v>2</v>
      </c>
      <c r="D45" s="20"/>
      <c r="E45" s="95" t="str">
        <f t="shared" si="20"/>
        <v>Step 2</v>
      </c>
      <c r="F45" s="261" t="str">
        <f t="shared" si="21"/>
        <v>Does the function keep a list of SANDAs?</v>
      </c>
      <c r="G45" s="204" t="str">
        <f>VLOOKUP($A45,'Assess C'!$A:$O,15,FALSE)</f>
        <v/>
      </c>
      <c r="H45" s="203" t="str">
        <f>IFERROR(VLOOKUP(VLOOKUP($A45,'Assess C'!$A:$AH,34,FALSE),detail_maturity_score,3),"")</f>
        <v/>
      </c>
      <c r="I45" s="204">
        <f>(VLOOKUP(LEFT($B45,3),targets_lookup,5,FALSE))*VLOOKUP($A45,Weightings!$A:$Y,23,FALSE)</f>
        <v>13.5</v>
      </c>
      <c r="J45" s="204">
        <f>(VLOOKUP(LEFT($B45,3),targets_lookup,5,FALSE))*IF(VLOOKUP($A45,Weightings!$A:$Y,23,FALSE)=0,0,1)</f>
        <v>4.5</v>
      </c>
      <c r="K45" s="69" t="str">
        <f>IF(VLOOKUP(A45,'Assess C'!A:P,16,FALSE)=0,"",VLOOKUP(A45,'Assess C'!A:P,16,FALSE))</f>
        <v/>
      </c>
      <c r="L45" s="67"/>
      <c r="M45" s="67"/>
      <c r="N45" s="67"/>
      <c r="O45" s="67"/>
      <c r="P45" s="67"/>
      <c r="Q45" s="67"/>
      <c r="R45" s="67"/>
      <c r="S45" s="67"/>
      <c r="T45" s="67"/>
      <c r="U45" s="67"/>
      <c r="V45" s="80"/>
      <c r="W45" s="80" t="str">
        <f>IF(AND(C45&gt;4,VLOOKUP(A45,'Assess C'!A:AH,34,FALSE)&lt;&gt;8),LEFT(B45,3),"")</f>
        <v/>
      </c>
      <c r="X45" s="80">
        <f>VLOOKUP(A45,Weightings!A:W,23,FALSE)</f>
        <v>3</v>
      </c>
      <c r="Y45" s="80">
        <f>IF(VLOOKUP(A45,'Assess C'!A:AH,34,FALSE)=8,0,1)</f>
        <v>1</v>
      </c>
      <c r="Z45" s="80">
        <f t="shared" si="22"/>
        <v>12</v>
      </c>
      <c r="AA45" s="79" t="str">
        <f t="shared" si="23"/>
        <v>3</v>
      </c>
      <c r="AF45" s="90">
        <f t="shared" si="24"/>
        <v>0</v>
      </c>
      <c r="AG45" s="90">
        <f t="shared" si="25"/>
        <v>0</v>
      </c>
      <c r="AH45" s="90" t="str">
        <f t="shared" si="26"/>
        <v>D</v>
      </c>
      <c r="AI45" s="81">
        <f t="shared" si="27"/>
        <v>3</v>
      </c>
      <c r="AJ45" s="90"/>
      <c r="AK45" s="81"/>
    </row>
    <row r="46" spans="1:37" s="79" customFormat="1" ht="30" customHeight="1" x14ac:dyDescent="0.35">
      <c r="A46" s="65">
        <v>574</v>
      </c>
      <c r="B46" s="66" t="str">
        <f t="shared" si="18"/>
        <v>C.2.02</v>
      </c>
      <c r="C46" s="67">
        <f t="shared" si="19"/>
        <v>5</v>
      </c>
      <c r="D46" s="20"/>
      <c r="E46" s="95" t="str">
        <f t="shared" si="20"/>
        <v>C.2.02</v>
      </c>
      <c r="F46" s="261" t="str">
        <f t="shared" si="21"/>
        <v xml:space="preserve">Does your ICP break down into PIR, IRs and perform some form of gap analysis to identify intelligence gaps? </v>
      </c>
      <c r="G46" s="204" t="str">
        <f>VLOOKUP($A46,'Assess C'!$A:$O,15,FALSE)</f>
        <v/>
      </c>
      <c r="H46" s="203" t="str">
        <f>IFERROR(VLOOKUP(VLOOKUP($A46,'Assess C'!$A:$AH,34,FALSE),detail_maturity_score,3),"")</f>
        <v/>
      </c>
      <c r="I46" s="204">
        <f>(VLOOKUP(LEFT($B46,3),targets_lookup,5,FALSE))*VLOOKUP($A46,Weightings!$A:$Y,23,FALSE)</f>
        <v>4.5</v>
      </c>
      <c r="J46" s="204">
        <f>(VLOOKUP(LEFT($B46,3),targets_lookup,5,FALSE))*IF(VLOOKUP($A46,Weightings!$A:$Y,23,FALSE)=0,0,1)</f>
        <v>4.5</v>
      </c>
      <c r="K46" s="69" t="str">
        <f>IF(VLOOKUP(A46,'Assess C'!A:P,16,FALSE)=0,"",VLOOKUP(A46,'Assess C'!A:P,16,FALSE))</f>
        <v/>
      </c>
      <c r="L46" s="67"/>
      <c r="M46" s="67"/>
      <c r="N46" s="67"/>
      <c r="O46" s="67"/>
      <c r="P46" s="67"/>
      <c r="Q46" s="67"/>
      <c r="R46" s="67"/>
      <c r="S46" s="67"/>
      <c r="T46" s="67"/>
      <c r="U46" s="67"/>
      <c r="V46" s="80"/>
      <c r="W46" s="80" t="str">
        <f>IF(AND(C46&gt;4,VLOOKUP(A46,'Assess C'!A:AH,34,FALSE)&lt;&gt;8),LEFT(B46,3),"")</f>
        <v>C.2</v>
      </c>
      <c r="X46" s="80">
        <f>VLOOKUP(A46,Weightings!A:W,23,FALSE)</f>
        <v>1</v>
      </c>
      <c r="Y46" s="80">
        <f>IF(VLOOKUP(A46,'Assess C'!A:AH,34,FALSE)=8,0,1)</f>
        <v>1</v>
      </c>
      <c r="Z46" s="80">
        <f>Y46*X46*5</f>
        <v>5</v>
      </c>
      <c r="AA46" s="79" t="str">
        <f t="shared" si="23"/>
        <v>3C.2</v>
      </c>
      <c r="AF46" s="90">
        <f t="shared" si="24"/>
        <v>0</v>
      </c>
      <c r="AG46" s="90">
        <f t="shared" si="25"/>
        <v>0</v>
      </c>
      <c r="AH46" s="90" t="str">
        <f t="shared" si="26"/>
        <v>D</v>
      </c>
      <c r="AI46" s="81">
        <f t="shared" si="27"/>
        <v>3</v>
      </c>
      <c r="AJ46" s="90"/>
      <c r="AK46" s="81"/>
    </row>
    <row r="47" spans="1:37" s="79" customFormat="1" ht="30" hidden="1" customHeight="1" x14ac:dyDescent="0.35">
      <c r="A47" s="70">
        <v>575</v>
      </c>
      <c r="B47" s="66" t="str">
        <f t="shared" si="18"/>
        <v>C.2</v>
      </c>
      <c r="C47" s="67">
        <f t="shared" si="19"/>
        <v>2</v>
      </c>
      <c r="D47" s="20"/>
      <c r="E47" s="95" t="str">
        <f t="shared" si="20"/>
        <v>Step 2</v>
      </c>
      <c r="F47" s="261" t="str">
        <f t="shared" si="21"/>
        <v>Are all SANDAs graded to reflect their reliability as an intelligence source?</v>
      </c>
      <c r="G47" s="204" t="str">
        <f>VLOOKUP($A47,'Assess C'!$A:$O,15,FALSE)</f>
        <v/>
      </c>
      <c r="H47" s="203" t="str">
        <f>IFERROR(VLOOKUP(VLOOKUP($A47,'Assess C'!$A:$AH,34,FALSE),detail_maturity_score,3),"")</f>
        <v/>
      </c>
      <c r="I47" s="204">
        <f>(VLOOKUP(LEFT($B47,3),targets_lookup,5,FALSE))*VLOOKUP($A47,Weightings!$A:$Y,23,FALSE)</f>
        <v>13.5</v>
      </c>
      <c r="J47" s="204">
        <f>(VLOOKUP(LEFT($B47,3),targets_lookup,5,FALSE))*IF(VLOOKUP($A47,Weightings!$A:$Y,23,FALSE)=0,0,1)</f>
        <v>4.5</v>
      </c>
      <c r="K47" s="69" t="str">
        <f>IF(VLOOKUP(A47,'Assess C'!A:P,16,FALSE)=0,"",VLOOKUP(A47,'Assess C'!A:P,16,FALSE))</f>
        <v/>
      </c>
      <c r="L47" s="67"/>
      <c r="M47" s="67"/>
      <c r="N47" s="67"/>
      <c r="O47" s="67"/>
      <c r="P47" s="67"/>
      <c r="Q47" s="67"/>
      <c r="R47" s="67"/>
      <c r="S47" s="67"/>
      <c r="T47" s="67"/>
      <c r="U47" s="67"/>
      <c r="V47" s="80"/>
      <c r="W47" s="80" t="str">
        <f>IF(AND(C47&gt;4,VLOOKUP(A47,'Assess C'!A:AH,34,FALSE)&lt;&gt;8),LEFT(B47,3),"")</f>
        <v/>
      </c>
      <c r="X47" s="80">
        <f>VLOOKUP(A47,Weightings!A:W,23,FALSE)</f>
        <v>3</v>
      </c>
      <c r="Y47" s="80">
        <f>IF(VLOOKUP(A47,'Assess C'!A:AH,34,FALSE)=8,0,1)</f>
        <v>1</v>
      </c>
      <c r="Z47" s="80">
        <f t="shared" si="22"/>
        <v>12</v>
      </c>
      <c r="AA47" s="79" t="str">
        <f t="shared" si="23"/>
        <v>3</v>
      </c>
      <c r="AF47" s="90">
        <f t="shared" si="24"/>
        <v>0</v>
      </c>
      <c r="AG47" s="90">
        <f t="shared" si="25"/>
        <v>0</v>
      </c>
      <c r="AH47" s="90" t="str">
        <f t="shared" si="26"/>
        <v>D</v>
      </c>
      <c r="AI47" s="81">
        <f t="shared" si="27"/>
        <v>3</v>
      </c>
      <c r="AJ47" s="90"/>
      <c r="AK47" s="81"/>
    </row>
    <row r="48" spans="1:37" s="79" customFormat="1" ht="30" hidden="1" customHeight="1" x14ac:dyDescent="0.35">
      <c r="A48" s="65">
        <v>576</v>
      </c>
      <c r="B48" s="66" t="str">
        <f t="shared" si="18"/>
        <v>C.2</v>
      </c>
      <c r="C48" s="67">
        <f t="shared" si="19"/>
        <v>2</v>
      </c>
      <c r="D48" s="20"/>
      <c r="E48" s="95" t="str">
        <f t="shared" si="20"/>
        <v>Step 2</v>
      </c>
      <c r="F48" s="261" t="str">
        <f t="shared" si="21"/>
        <v>Are there secondary sources for each collection area to prevent single source reporting (wherever possible)?</v>
      </c>
      <c r="G48" s="204" t="str">
        <f>VLOOKUP($A48,'Assess C'!$A:$O,15,FALSE)</f>
        <v/>
      </c>
      <c r="H48" s="203" t="str">
        <f>IFERROR(VLOOKUP(VLOOKUP($A48,'Assess C'!$A:$AH,34,FALSE),detail_maturity_score,3),"")</f>
        <v/>
      </c>
      <c r="I48" s="204">
        <f>(VLOOKUP(LEFT($B48,3),targets_lookup,5,FALSE))*VLOOKUP($A48,Weightings!$A:$Y,23,FALSE)</f>
        <v>13.5</v>
      </c>
      <c r="J48" s="204">
        <f>(VLOOKUP(LEFT($B48,3),targets_lookup,5,FALSE))*IF(VLOOKUP($A48,Weightings!$A:$Y,23,FALSE)=0,0,1)</f>
        <v>4.5</v>
      </c>
      <c r="K48" s="69" t="str">
        <f>IF(VLOOKUP(A48,'Assess C'!A:P,16,FALSE)=0,"",VLOOKUP(A48,'Assess C'!A:P,16,FALSE))</f>
        <v/>
      </c>
      <c r="L48" s="67"/>
      <c r="M48" s="67"/>
      <c r="N48" s="67"/>
      <c r="O48" s="67"/>
      <c r="P48" s="67"/>
      <c r="Q48" s="67"/>
      <c r="R48" s="67"/>
      <c r="S48" s="67"/>
      <c r="T48" s="67"/>
      <c r="U48" s="67"/>
      <c r="V48" s="80"/>
      <c r="W48" s="80" t="str">
        <f>IF(AND(C48&gt;4,VLOOKUP(A48,'Assess C'!A:AH,34,FALSE)&lt;&gt;8),LEFT(B48,3),"")</f>
        <v/>
      </c>
      <c r="X48" s="80">
        <f>VLOOKUP(A48,Weightings!A:W,23,FALSE)</f>
        <v>3</v>
      </c>
      <c r="Y48" s="80">
        <f>IF(VLOOKUP(A48,'Assess C'!A:AH,34,FALSE)=8,0,1)</f>
        <v>1</v>
      </c>
      <c r="Z48" s="80">
        <f t="shared" si="22"/>
        <v>12</v>
      </c>
      <c r="AA48" s="79" t="str">
        <f t="shared" si="23"/>
        <v>3</v>
      </c>
      <c r="AF48" s="90">
        <f t="shared" si="24"/>
        <v>0</v>
      </c>
      <c r="AG48" s="90">
        <f t="shared" si="25"/>
        <v>0</v>
      </c>
      <c r="AH48" s="90" t="str">
        <f t="shared" si="26"/>
        <v>D</v>
      </c>
      <c r="AI48" s="81">
        <f t="shared" si="27"/>
        <v>3</v>
      </c>
      <c r="AJ48" s="90"/>
      <c r="AK48" s="81"/>
    </row>
    <row r="49" spans="1:37" s="79" customFormat="1" ht="30" hidden="1" customHeight="1" x14ac:dyDescent="0.35">
      <c r="A49" s="70">
        <v>577</v>
      </c>
      <c r="B49" s="66" t="str">
        <f t="shared" si="18"/>
        <v>C.2</v>
      </c>
      <c r="C49" s="67">
        <f t="shared" si="19"/>
        <v>2</v>
      </c>
      <c r="D49" s="20"/>
      <c r="E49" s="95" t="str">
        <f t="shared" ref="E49" si="28">IF(C49=1,"Phase "&amp;B49,IF(C49=2,"Step "&amp;VLOOKUP(A49,contentrefmockup,4,FALSE),B49))</f>
        <v>Step 2</v>
      </c>
      <c r="F49" s="261" t="str">
        <f t="shared" ref="F49" si="29">VLOOKUP(A49,contentrefmockup,7,FALSE)</f>
        <v>Has the Intelligence function mapped all internal Intelligence sources into the ICP and SANDAs list?</v>
      </c>
      <c r="G49" s="204" t="str">
        <f>VLOOKUP($A49,'Assess C'!$A:$O,15,FALSE)</f>
        <v/>
      </c>
      <c r="H49" s="203" t="str">
        <f>IFERROR(VLOOKUP(VLOOKUP($A49,'Assess C'!$A:$AH,34,FALSE),detail_maturity_score,3),"")</f>
        <v/>
      </c>
      <c r="I49" s="204">
        <f>(VLOOKUP(LEFT($B49,3),targets_lookup,5,FALSE))*VLOOKUP($A49,Weightings!$A:$Y,23,FALSE)</f>
        <v>13.5</v>
      </c>
      <c r="J49" s="204">
        <f>(VLOOKUP(LEFT($B49,3),targets_lookup,5,FALSE))*IF(VLOOKUP($A49,Weightings!$A:$Y,23,FALSE)=0,0,1)</f>
        <v>4.5</v>
      </c>
      <c r="K49" s="69" t="str">
        <f>IF(VLOOKUP(A49,'Assess C'!A:P,16,FALSE)=0,"",VLOOKUP(A49,'Assess C'!A:P,16,FALSE))</f>
        <v/>
      </c>
      <c r="L49" s="67"/>
      <c r="M49" s="67"/>
      <c r="N49" s="67"/>
      <c r="O49" s="67"/>
      <c r="P49" s="67"/>
      <c r="Q49" s="67"/>
      <c r="R49" s="67"/>
      <c r="S49" s="67"/>
      <c r="T49" s="67"/>
      <c r="U49" s="67"/>
      <c r="V49" s="80"/>
      <c r="W49" s="80" t="str">
        <f>IF(AND(C49&gt;4,VLOOKUP(A49,'Assess C'!A:AH,34,FALSE)&lt;&gt;8),LEFT(B49,3),"")</f>
        <v/>
      </c>
      <c r="X49" s="80">
        <f>VLOOKUP(A49,Weightings!A:W,23,FALSE)</f>
        <v>3</v>
      </c>
      <c r="Y49" s="80">
        <f>IF(VLOOKUP(A49,'Assess C'!A:AH,34,FALSE)=8,0,1)</f>
        <v>1</v>
      </c>
      <c r="Z49" s="80">
        <f t="shared" ref="Z49" si="30">Y49*X49*4</f>
        <v>12</v>
      </c>
      <c r="AA49" s="79" t="str">
        <f t="shared" ref="AA49" si="31">AI49&amp;W49</f>
        <v>3</v>
      </c>
      <c r="AF49" s="90">
        <f t="shared" si="24"/>
        <v>0</v>
      </c>
      <c r="AG49" s="90">
        <f t="shared" si="25"/>
        <v>0</v>
      </c>
      <c r="AH49" s="90" t="str">
        <f t="shared" si="26"/>
        <v>D</v>
      </c>
      <c r="AI49" s="81">
        <f t="shared" si="27"/>
        <v>3</v>
      </c>
      <c r="AJ49" s="90"/>
      <c r="AK49" s="81"/>
    </row>
    <row r="50" spans="1:37" s="79" customFormat="1" ht="30" customHeight="1" x14ac:dyDescent="0.35">
      <c r="A50" s="65">
        <v>578</v>
      </c>
      <c r="B50" s="66" t="str">
        <f t="shared" si="18"/>
        <v>C.2.03</v>
      </c>
      <c r="C50" s="67">
        <f t="shared" si="19"/>
        <v>5</v>
      </c>
      <c r="D50" s="20"/>
      <c r="E50" s="95" t="str">
        <f t="shared" si="20"/>
        <v>C.2.03</v>
      </c>
      <c r="F50" s="261" t="str">
        <f t="shared" ref="F50:F65" si="32">VLOOKUP(A50,contentrefmockup,7,FALSE)</f>
        <v>Do you maintain a list of Intelligence Sources that is regular reviewed and graded for performance, accuracy, actionability?</v>
      </c>
      <c r="G50" s="204" t="str">
        <f>VLOOKUP($A50,'Assess C'!$A:$O,15,FALSE)</f>
        <v/>
      </c>
      <c r="H50" s="203" t="str">
        <f>IFERROR(VLOOKUP(VLOOKUP($A50,'Assess C'!$A:$AH,34,FALSE),detail_maturity_score,3),"")</f>
        <v/>
      </c>
      <c r="I50" s="204">
        <f>(VLOOKUP(LEFT($B50,3),targets_lookup,5,FALSE))*VLOOKUP($A50,Weightings!$A:$Y,23,FALSE)</f>
        <v>4.5</v>
      </c>
      <c r="J50" s="204">
        <f>(VLOOKUP(LEFT($B50,3),targets_lookup,5,FALSE))*IF(VLOOKUP($A50,Weightings!$A:$Y,23,FALSE)=0,0,1)</f>
        <v>4.5</v>
      </c>
      <c r="K50" s="69" t="str">
        <f>IF(VLOOKUP(A50,'Assess C'!A:P,16,FALSE)=0,"",VLOOKUP(A50,'Assess C'!A:P,16,FALSE))</f>
        <v/>
      </c>
      <c r="L50" s="67"/>
      <c r="M50" s="67"/>
      <c r="N50" s="67"/>
      <c r="O50" s="67"/>
      <c r="P50" s="67"/>
      <c r="Q50" s="67"/>
      <c r="R50" s="67"/>
      <c r="S50" s="67"/>
      <c r="T50" s="67"/>
      <c r="U50" s="67"/>
      <c r="V50" s="80"/>
      <c r="W50" s="80" t="str">
        <f>IF(AND(C50&gt;4,VLOOKUP(A50,'Assess C'!A:AH,34,FALSE)&lt;&gt;8),LEFT(B50,3),"")</f>
        <v>C.2</v>
      </c>
      <c r="X50" s="80">
        <f>VLOOKUP(A50,Weightings!A:W,23,FALSE)</f>
        <v>1</v>
      </c>
      <c r="Y50" s="80">
        <f>IF(VLOOKUP(A50,'Assess C'!A:AH,34,FALSE)=8,0,1)</f>
        <v>1</v>
      </c>
      <c r="Z50" s="80">
        <f>Y50*X50*5</f>
        <v>5</v>
      </c>
      <c r="AA50" s="79" t="str">
        <f t="shared" si="23"/>
        <v>3C.2</v>
      </c>
      <c r="AF50" s="90">
        <f t="shared" si="24"/>
        <v>0</v>
      </c>
      <c r="AG50" s="90">
        <f t="shared" si="25"/>
        <v>0</v>
      </c>
      <c r="AH50" s="90" t="str">
        <f t="shared" si="26"/>
        <v>D</v>
      </c>
      <c r="AI50" s="81">
        <f t="shared" si="27"/>
        <v>3</v>
      </c>
      <c r="AJ50" s="90"/>
      <c r="AK50" s="81"/>
    </row>
    <row r="51" spans="1:37" s="79" customFormat="1" ht="30" hidden="1" customHeight="1" x14ac:dyDescent="0.35">
      <c r="A51" s="70">
        <v>579</v>
      </c>
      <c r="B51" s="66" t="str">
        <f t="shared" si="18"/>
        <v>C.2</v>
      </c>
      <c r="C51" s="67">
        <f t="shared" si="19"/>
        <v>2</v>
      </c>
      <c r="D51" s="20"/>
      <c r="E51" s="95" t="str">
        <f t="shared" si="20"/>
        <v>Step 2</v>
      </c>
      <c r="F51" s="262" t="str">
        <f t="shared" si="32"/>
        <v>Does the intelligence function have access to internal SIGINT (Network Telemetry)?</v>
      </c>
      <c r="G51" s="204" t="str">
        <f>VLOOKUP($A51,'Assess C'!$A:$O,15,FALSE)</f>
        <v/>
      </c>
      <c r="H51" s="203" t="str">
        <f>IFERROR(VLOOKUP(VLOOKUP($A51,'Assess C'!$A:$AH,34,FALSE),detail_maturity_score,3),"")</f>
        <v/>
      </c>
      <c r="I51" s="204">
        <f>(VLOOKUP(LEFT($B51,3),targets_lookup,5,FALSE))*VLOOKUP($A51,Weightings!$A:$Y,23,FALSE)</f>
        <v>13.5</v>
      </c>
      <c r="J51" s="204">
        <f>(VLOOKUP(LEFT($B51,3),targets_lookup,5,FALSE))*IF(VLOOKUP($A51,Weightings!$A:$Y,23,FALSE)=0,0,1)</f>
        <v>4.5</v>
      </c>
      <c r="K51" s="69"/>
      <c r="L51" s="67"/>
      <c r="M51" s="67"/>
      <c r="N51" s="67"/>
      <c r="O51" s="67"/>
      <c r="P51" s="67"/>
      <c r="Q51" s="67"/>
      <c r="R51" s="67"/>
      <c r="S51" s="67"/>
      <c r="T51" s="67"/>
      <c r="U51" s="67"/>
      <c r="V51" s="80"/>
      <c r="W51" s="80" t="str">
        <f>IF(AND(C51&gt;4,VLOOKUP(A51,'Assess C'!A:AH,34,FALSE)&lt;&gt;8),LEFT(B51,3),"")</f>
        <v/>
      </c>
      <c r="X51" s="80">
        <f>VLOOKUP(A51,Weightings!A:W,23,FALSE)</f>
        <v>3</v>
      </c>
      <c r="Y51" s="80">
        <f>IF(VLOOKUP(A51,'Assess C'!A:AH,34,FALSE)=8,0,1)</f>
        <v>1</v>
      </c>
      <c r="Z51" s="80">
        <f t="shared" si="22"/>
        <v>12</v>
      </c>
      <c r="AA51" s="79" t="str">
        <f t="shared" si="23"/>
        <v>3</v>
      </c>
      <c r="AF51" s="90">
        <f t="shared" si="24"/>
        <v>0</v>
      </c>
      <c r="AG51" s="90">
        <f t="shared" si="25"/>
        <v>0</v>
      </c>
      <c r="AH51" s="90" t="str">
        <f t="shared" si="26"/>
        <v>D</v>
      </c>
      <c r="AI51" s="81">
        <f t="shared" si="27"/>
        <v>3</v>
      </c>
      <c r="AJ51" s="90"/>
      <c r="AK51" s="81"/>
    </row>
    <row r="52" spans="1:37" s="79" customFormat="1" ht="30" hidden="1" customHeight="1" x14ac:dyDescent="0.35">
      <c r="A52" s="65">
        <v>580</v>
      </c>
      <c r="B52" s="66" t="str">
        <f t="shared" si="18"/>
        <v>C.2</v>
      </c>
      <c r="C52" s="67">
        <f t="shared" si="19"/>
        <v>2</v>
      </c>
      <c r="D52" s="20"/>
      <c r="E52" s="95" t="str">
        <f t="shared" si="20"/>
        <v>Step 2</v>
      </c>
      <c r="F52" s="262" t="str">
        <f t="shared" si="32"/>
        <v>Do internal sources include IMINT sources (e.g. CCTV)?</v>
      </c>
      <c r="G52" s="204" t="str">
        <f>VLOOKUP($A52,'Assess C'!$A:$O,15,FALSE)</f>
        <v/>
      </c>
      <c r="H52" s="203" t="str">
        <f>IFERROR(VLOOKUP(VLOOKUP($A52,'Assess C'!$A:$AH,34,FALSE),detail_maturity_score,3),"")</f>
        <v/>
      </c>
      <c r="I52" s="204">
        <f>(VLOOKUP(LEFT($B52,3),targets_lookup,5,FALSE))*VLOOKUP($A52,Weightings!$A:$Y,23,FALSE)</f>
        <v>13.5</v>
      </c>
      <c r="J52" s="204">
        <f>(VLOOKUP(LEFT($B52,3),targets_lookup,5,FALSE))*IF(VLOOKUP($A52,Weightings!$A:$Y,23,FALSE)=0,0,1)</f>
        <v>4.5</v>
      </c>
      <c r="K52" s="69" t="str">
        <f>IF(VLOOKUP(A52,'Assess C'!A:P,16,FALSE)=0,"",VLOOKUP(A52,'Assess C'!A:P,16,FALSE))</f>
        <v/>
      </c>
      <c r="L52" s="67"/>
      <c r="M52" s="67"/>
      <c r="N52" s="67"/>
      <c r="O52" s="67"/>
      <c r="P52" s="67"/>
      <c r="Q52" s="67"/>
      <c r="R52" s="67"/>
      <c r="S52" s="67"/>
      <c r="T52" s="67"/>
      <c r="U52" s="67"/>
      <c r="V52" s="80"/>
      <c r="W52" s="80" t="str">
        <f>IF(AND(C52&gt;4,VLOOKUP(A52,'Assess C'!A:AH,34,FALSE)&lt;&gt;8),LEFT(B52,3),"")</f>
        <v/>
      </c>
      <c r="X52" s="80">
        <f>VLOOKUP(A52,Weightings!A:W,23,FALSE)</f>
        <v>3</v>
      </c>
      <c r="Y52" s="80">
        <f>IF(VLOOKUP(A52,'Assess C'!A:AH,34,FALSE)=8,0,1)</f>
        <v>1</v>
      </c>
      <c r="Z52" s="80">
        <f t="shared" si="22"/>
        <v>12</v>
      </c>
      <c r="AA52" s="79" t="str">
        <f t="shared" si="23"/>
        <v>3</v>
      </c>
      <c r="AF52" s="90">
        <f t="shared" si="24"/>
        <v>0</v>
      </c>
      <c r="AG52" s="90">
        <f t="shared" si="25"/>
        <v>0</v>
      </c>
      <c r="AH52" s="90" t="str">
        <f t="shared" si="26"/>
        <v>D</v>
      </c>
      <c r="AI52" s="81">
        <f t="shared" si="27"/>
        <v>3</v>
      </c>
      <c r="AJ52" s="90"/>
      <c r="AK52" s="81"/>
    </row>
    <row r="53" spans="1:37" s="79" customFormat="1" ht="30" hidden="1" customHeight="1" x14ac:dyDescent="0.35">
      <c r="A53" s="70">
        <v>581</v>
      </c>
      <c r="B53" s="66" t="str">
        <f t="shared" si="18"/>
        <v>C.2</v>
      </c>
      <c r="C53" s="67">
        <f t="shared" si="19"/>
        <v>2</v>
      </c>
      <c r="D53" s="20"/>
      <c r="E53" s="95" t="str">
        <f t="shared" si="20"/>
        <v>Step 2</v>
      </c>
      <c r="F53" s="262" t="str">
        <f t="shared" si="32"/>
        <v>Do internal sources include TECHINT sources (E.g. Logs)?</v>
      </c>
      <c r="G53" s="204" t="str">
        <f>VLOOKUP($A53,'Assess C'!$A:$O,15,FALSE)</f>
        <v/>
      </c>
      <c r="H53" s="203" t="str">
        <f>IFERROR(VLOOKUP(VLOOKUP($A53,'Assess C'!$A:$AH,34,FALSE),detail_maturity_score,3),"")</f>
        <v/>
      </c>
      <c r="I53" s="204">
        <f>(VLOOKUP(LEFT($B53,3),targets_lookup,5,FALSE))*VLOOKUP($A53,Weightings!$A:$Y,23,FALSE)</f>
        <v>13.5</v>
      </c>
      <c r="J53" s="204">
        <f>(VLOOKUP(LEFT($B53,3),targets_lookup,5,FALSE))*IF(VLOOKUP($A53,Weightings!$A:$Y,23,FALSE)=0,0,1)</f>
        <v>4.5</v>
      </c>
      <c r="K53" s="69" t="str">
        <f>IF(VLOOKUP(A53,'Assess C'!A:P,16,FALSE)=0,"",VLOOKUP(A53,'Assess C'!A:P,16,FALSE))</f>
        <v/>
      </c>
      <c r="L53" s="67"/>
      <c r="M53" s="67"/>
      <c r="N53" s="67"/>
      <c r="O53" s="67"/>
      <c r="P53" s="67"/>
      <c r="Q53" s="67"/>
      <c r="R53" s="67"/>
      <c r="S53" s="67"/>
      <c r="T53" s="67"/>
      <c r="U53" s="67"/>
      <c r="V53" s="80"/>
      <c r="W53" s="80" t="str">
        <f>IF(AND(C53&gt;4,VLOOKUP(A53,'Assess C'!A:AH,34,FALSE)&lt;&gt;8),LEFT(B53,3),"")</f>
        <v/>
      </c>
      <c r="X53" s="80">
        <f>VLOOKUP(A53,Weightings!A:W,23,FALSE)</f>
        <v>3</v>
      </c>
      <c r="Y53" s="80">
        <f>IF(VLOOKUP(A53,'Assess C'!A:AH,34,FALSE)=8,0,1)</f>
        <v>1</v>
      </c>
      <c r="Z53" s="80">
        <f t="shared" si="22"/>
        <v>12</v>
      </c>
      <c r="AA53" s="79" t="str">
        <f t="shared" si="23"/>
        <v>3</v>
      </c>
      <c r="AF53" s="90">
        <f t="shared" si="24"/>
        <v>0</v>
      </c>
      <c r="AG53" s="90">
        <f t="shared" si="25"/>
        <v>0</v>
      </c>
      <c r="AH53" s="90" t="str">
        <f t="shared" si="26"/>
        <v>D</v>
      </c>
      <c r="AI53" s="81">
        <f t="shared" si="27"/>
        <v>3</v>
      </c>
      <c r="AJ53" s="90"/>
      <c r="AK53" s="81"/>
    </row>
    <row r="54" spans="1:37" s="79" customFormat="1" ht="30" hidden="1" customHeight="1" x14ac:dyDescent="0.35">
      <c r="A54" s="65">
        <v>582</v>
      </c>
      <c r="B54" s="66" t="str">
        <f t="shared" si="18"/>
        <v>C.2</v>
      </c>
      <c r="C54" s="67">
        <f t="shared" si="19"/>
        <v>2</v>
      </c>
      <c r="D54" s="20"/>
      <c r="E54" s="95" t="str">
        <f t="shared" si="20"/>
        <v>Step 2</v>
      </c>
      <c r="F54" s="261" t="str">
        <f t="shared" si="32"/>
        <v>Has the function mapped all external Intelligence sources into the ICP and SANDAs list?</v>
      </c>
      <c r="G54" s="204" t="str">
        <f>VLOOKUP($A54,'Assess C'!$A:$O,15,FALSE)</f>
        <v/>
      </c>
      <c r="H54" s="203" t="str">
        <f>IFERROR(VLOOKUP(VLOOKUP($A54,'Assess C'!$A:$AH,34,FALSE),detail_maturity_score,3),"")</f>
        <v/>
      </c>
      <c r="I54" s="204">
        <f>(VLOOKUP(LEFT($B54,3),targets_lookup,5,FALSE))*VLOOKUP($A54,Weightings!$A:$Y,23,FALSE)</f>
        <v>13.5</v>
      </c>
      <c r="J54" s="204">
        <f>(VLOOKUP(LEFT($B54,3),targets_lookup,5,FALSE))*IF(VLOOKUP($A54,Weightings!$A:$Y,23,FALSE)=0,0,1)</f>
        <v>4.5</v>
      </c>
      <c r="K54" s="69"/>
      <c r="L54" s="67"/>
      <c r="M54" s="67"/>
      <c r="N54" s="67"/>
      <c r="O54" s="67"/>
      <c r="P54" s="67"/>
      <c r="Q54" s="67"/>
      <c r="R54" s="67"/>
      <c r="S54" s="67"/>
      <c r="T54" s="67"/>
      <c r="U54" s="67"/>
      <c r="V54" s="80"/>
      <c r="W54" s="80" t="str">
        <f>IF(AND(C54&gt;4,VLOOKUP(A54,'Assess C'!A:AH,34,FALSE)&lt;&gt;8),LEFT(B54,3),"")</f>
        <v/>
      </c>
      <c r="X54" s="80">
        <f>VLOOKUP(A54,Weightings!A:W,23,FALSE)</f>
        <v>3</v>
      </c>
      <c r="Y54" s="80">
        <f>IF(VLOOKUP(A54,'Assess C'!A:AH,34,FALSE)=8,0,1)</f>
        <v>1</v>
      </c>
      <c r="Z54" s="80">
        <f t="shared" si="22"/>
        <v>12</v>
      </c>
      <c r="AA54" s="79" t="str">
        <f t="shared" si="23"/>
        <v>3</v>
      </c>
      <c r="AF54" s="90">
        <f t="shared" si="24"/>
        <v>0</v>
      </c>
      <c r="AG54" s="90">
        <f t="shared" si="25"/>
        <v>0</v>
      </c>
      <c r="AH54" s="90" t="str">
        <f t="shared" si="26"/>
        <v>D</v>
      </c>
      <c r="AI54" s="81">
        <f t="shared" si="27"/>
        <v>3</v>
      </c>
      <c r="AJ54" s="90"/>
      <c r="AK54" s="81"/>
    </row>
    <row r="55" spans="1:37" s="79" customFormat="1" ht="30" hidden="1" customHeight="1" x14ac:dyDescent="0.35">
      <c r="A55" s="70">
        <v>583</v>
      </c>
      <c r="B55" s="66" t="str">
        <f t="shared" si="18"/>
        <v>C.2</v>
      </c>
      <c r="C55" s="67">
        <f t="shared" si="19"/>
        <v>2</v>
      </c>
      <c r="D55" s="20"/>
      <c r="E55" s="95" t="str">
        <f t="shared" si="20"/>
        <v>Step 2</v>
      </c>
      <c r="F55" s="262" t="str">
        <f t="shared" si="32"/>
        <v>Do external SANDAs include HUMINT sources? (This could be broad to include Dark Net forums, industry insiders)</v>
      </c>
      <c r="G55" s="204" t="str">
        <f>VLOOKUP($A55,'Assess C'!$A:$O,15,FALSE)</f>
        <v/>
      </c>
      <c r="H55" s="203" t="str">
        <f>IFERROR(VLOOKUP(VLOOKUP($A55,'Assess C'!$A:$AH,34,FALSE),detail_maturity_score,3),"")</f>
        <v/>
      </c>
      <c r="I55" s="204">
        <f>(VLOOKUP(LEFT($B55,3),targets_lookup,5,FALSE))*VLOOKUP($A55,Weightings!$A:$Y,23,FALSE)</f>
        <v>13.5</v>
      </c>
      <c r="J55" s="204">
        <f>(VLOOKUP(LEFT($B55,3),targets_lookup,5,FALSE))*IF(VLOOKUP($A55,Weightings!$A:$Y,23,FALSE)=0,0,1)</f>
        <v>4.5</v>
      </c>
      <c r="K55" s="69" t="str">
        <f>IF(VLOOKUP(A55,'Assess C'!A:P,16,FALSE)=0,"",VLOOKUP(A55,'Assess C'!A:P,16,FALSE))</f>
        <v/>
      </c>
      <c r="L55" s="67"/>
      <c r="M55" s="67"/>
      <c r="N55" s="67"/>
      <c r="O55" s="67"/>
      <c r="P55" s="67"/>
      <c r="Q55" s="67"/>
      <c r="R55" s="67"/>
      <c r="S55" s="67"/>
      <c r="T55" s="67"/>
      <c r="U55" s="67"/>
      <c r="V55" s="80"/>
      <c r="W55" s="80" t="str">
        <f>IF(AND(C55&gt;4,VLOOKUP(A55,'Assess C'!A:AH,34,FALSE)&lt;&gt;8),LEFT(B55,3),"")</f>
        <v/>
      </c>
      <c r="X55" s="80">
        <f>VLOOKUP(A55,Weightings!A:W,23,FALSE)</f>
        <v>3</v>
      </c>
      <c r="Y55" s="80">
        <f>IF(VLOOKUP(A55,'Assess C'!A:AH,34,FALSE)=8,0,1)</f>
        <v>1</v>
      </c>
      <c r="Z55" s="80">
        <f t="shared" si="22"/>
        <v>12</v>
      </c>
      <c r="AA55" s="79" t="str">
        <f t="shared" si="23"/>
        <v>3</v>
      </c>
      <c r="AF55" s="90">
        <f t="shared" si="24"/>
        <v>0</v>
      </c>
      <c r="AG55" s="90">
        <f t="shared" si="25"/>
        <v>0</v>
      </c>
      <c r="AH55" s="90" t="str">
        <f t="shared" si="26"/>
        <v>D</v>
      </c>
      <c r="AI55" s="81">
        <f t="shared" si="27"/>
        <v>3</v>
      </c>
      <c r="AJ55" s="90"/>
      <c r="AK55" s="81"/>
    </row>
    <row r="56" spans="1:37" s="79" customFormat="1" ht="30" hidden="1" customHeight="1" x14ac:dyDescent="0.35">
      <c r="A56" s="65">
        <v>584</v>
      </c>
      <c r="B56" s="66" t="str">
        <f t="shared" si="18"/>
        <v>C.2</v>
      </c>
      <c r="C56" s="67">
        <f t="shared" si="19"/>
        <v>2</v>
      </c>
      <c r="D56" s="20"/>
      <c r="E56" s="95" t="str">
        <f t="shared" si="20"/>
        <v>Step 2</v>
      </c>
      <c r="F56" s="262" t="str">
        <f t="shared" si="32"/>
        <v>Do external SANDAs include IMINT sources? (E.g. YouTube or Streaming Channels)</v>
      </c>
      <c r="G56" s="204" t="str">
        <f>VLOOKUP($A56,'Assess C'!$A:$O,15,FALSE)</f>
        <v/>
      </c>
      <c r="H56" s="203" t="str">
        <f>IFERROR(VLOOKUP(VLOOKUP($A56,'Assess C'!$A:$AH,34,FALSE),detail_maturity_score,3),"")</f>
        <v/>
      </c>
      <c r="I56" s="204">
        <f>(VLOOKUP(LEFT($B56,3),targets_lookup,5,FALSE))*VLOOKUP($A56,Weightings!$A:$Y,23,FALSE)</f>
        <v>13.5</v>
      </c>
      <c r="J56" s="204">
        <f>(VLOOKUP(LEFT($B56,3),targets_lookup,5,FALSE))*IF(VLOOKUP($A56,Weightings!$A:$Y,23,FALSE)=0,0,1)</f>
        <v>4.5</v>
      </c>
      <c r="K56" s="69" t="str">
        <f>IF(VLOOKUP(A56,'Assess C'!A:P,16,FALSE)=0,"",VLOOKUP(A56,'Assess C'!A:P,16,FALSE))</f>
        <v/>
      </c>
      <c r="L56" s="67"/>
      <c r="M56" s="67"/>
      <c r="N56" s="67"/>
      <c r="O56" s="67"/>
      <c r="P56" s="67"/>
      <c r="Q56" s="67"/>
      <c r="R56" s="67"/>
      <c r="S56" s="67"/>
      <c r="T56" s="67"/>
      <c r="U56" s="67"/>
      <c r="V56" s="80"/>
      <c r="W56" s="80" t="str">
        <f>IF(AND(C56&gt;4,VLOOKUP(A56,'Assess C'!A:AH,34,FALSE)&lt;&gt;8),LEFT(B56,3),"")</f>
        <v/>
      </c>
      <c r="X56" s="80">
        <f>VLOOKUP(A56,Weightings!A:W,23,FALSE)</f>
        <v>3</v>
      </c>
      <c r="Y56" s="80">
        <f>IF(VLOOKUP(A56,'Assess C'!A:AH,34,FALSE)=8,0,1)</f>
        <v>1</v>
      </c>
      <c r="Z56" s="80">
        <f t="shared" si="22"/>
        <v>12</v>
      </c>
      <c r="AA56" s="79" t="str">
        <f t="shared" si="23"/>
        <v>3</v>
      </c>
      <c r="AF56" s="90">
        <f t="shared" si="24"/>
        <v>0</v>
      </c>
      <c r="AG56" s="90">
        <f t="shared" si="25"/>
        <v>0</v>
      </c>
      <c r="AH56" s="90" t="str">
        <f t="shared" si="26"/>
        <v>D</v>
      </c>
      <c r="AI56" s="81">
        <f t="shared" si="27"/>
        <v>3</v>
      </c>
      <c r="AJ56" s="90"/>
      <c r="AK56" s="81"/>
    </row>
    <row r="57" spans="1:37" s="79" customFormat="1" ht="30" hidden="1" customHeight="1" x14ac:dyDescent="0.35">
      <c r="A57" s="70">
        <v>585</v>
      </c>
      <c r="B57" s="66" t="str">
        <f t="shared" si="18"/>
        <v>C.2</v>
      </c>
      <c r="C57" s="67">
        <f t="shared" si="19"/>
        <v>2</v>
      </c>
      <c r="D57" s="20"/>
      <c r="E57" s="95" t="str">
        <f t="shared" si="20"/>
        <v>Step 2</v>
      </c>
      <c r="F57" s="262" t="str">
        <f t="shared" si="32"/>
        <v>Do external SANDAs include TECHINT sources? (E.g. Shodan, WhoIs data, IOC Sources?)</v>
      </c>
      <c r="G57" s="204" t="str">
        <f>VLOOKUP($A57,'Assess C'!$A:$O,15,FALSE)</f>
        <v/>
      </c>
      <c r="H57" s="203" t="str">
        <f>IFERROR(VLOOKUP(VLOOKUP($A57,'Assess C'!$A:$AH,34,FALSE),detail_maturity_score,3),"")</f>
        <v/>
      </c>
      <c r="I57" s="204">
        <f>(VLOOKUP(LEFT($B57,3),targets_lookup,5,FALSE))*VLOOKUP($A57,Weightings!$A:$Y,23,FALSE)</f>
        <v>13.5</v>
      </c>
      <c r="J57" s="204">
        <f>(VLOOKUP(LEFT($B57,3),targets_lookup,5,FALSE))*IF(VLOOKUP($A57,Weightings!$A:$Y,23,FALSE)=0,0,1)</f>
        <v>4.5</v>
      </c>
      <c r="K57" s="69" t="str">
        <f>IF(VLOOKUP(A57,'Assess C'!A:P,16,FALSE)=0,"",VLOOKUP(A57,'Assess C'!A:P,16,FALSE))</f>
        <v/>
      </c>
      <c r="L57" s="67"/>
      <c r="M57" s="67"/>
      <c r="N57" s="67"/>
      <c r="O57" s="67"/>
      <c r="P57" s="67"/>
      <c r="Q57" s="67"/>
      <c r="R57" s="67"/>
      <c r="S57" s="67"/>
      <c r="T57" s="67"/>
      <c r="U57" s="67"/>
      <c r="V57" s="80"/>
      <c r="W57" s="80" t="str">
        <f>IF(AND(C57&gt;4,VLOOKUP(A57,'Assess C'!A:AH,34,FALSE)&lt;&gt;8),LEFT(B57,3),"")</f>
        <v/>
      </c>
      <c r="X57" s="80">
        <f>VLOOKUP(A57,Weightings!A:W,23,FALSE)</f>
        <v>3</v>
      </c>
      <c r="Y57" s="80">
        <f>IF(VLOOKUP(A57,'Assess C'!A:AH,34,FALSE)=8,0,1)</f>
        <v>1</v>
      </c>
      <c r="Z57" s="80">
        <f t="shared" si="22"/>
        <v>12</v>
      </c>
      <c r="AA57" s="79" t="str">
        <f t="shared" si="23"/>
        <v>3</v>
      </c>
      <c r="AF57" s="90">
        <f t="shared" si="24"/>
        <v>0</v>
      </c>
      <c r="AG57" s="90">
        <f t="shared" si="25"/>
        <v>0</v>
      </c>
      <c r="AH57" s="90" t="str">
        <f t="shared" si="26"/>
        <v>D</v>
      </c>
      <c r="AI57" s="81">
        <f t="shared" si="27"/>
        <v>3</v>
      </c>
      <c r="AJ57" s="90"/>
      <c r="AK57" s="81"/>
    </row>
    <row r="58" spans="1:37" s="79" customFormat="1" ht="30" hidden="1" customHeight="1" x14ac:dyDescent="0.35">
      <c r="A58" s="65">
        <v>586</v>
      </c>
      <c r="B58" s="66" t="str">
        <f t="shared" si="18"/>
        <v>C.2</v>
      </c>
      <c r="C58" s="67">
        <f t="shared" si="19"/>
        <v>2</v>
      </c>
      <c r="D58" s="20"/>
      <c r="E58" s="95" t="str">
        <f t="shared" si="20"/>
        <v>Step 2</v>
      </c>
      <c r="F58" s="262" t="str">
        <f t="shared" si="32"/>
        <v xml:space="preserve">Do external SANDAs include OSINT sources? </v>
      </c>
      <c r="G58" s="204" t="str">
        <f>VLOOKUP($A58,'Assess C'!$A:$O,15,FALSE)</f>
        <v/>
      </c>
      <c r="H58" s="203" t="str">
        <f>IFERROR(VLOOKUP(VLOOKUP($A58,'Assess C'!$A:$AH,34,FALSE),detail_maturity_score,3),"")</f>
        <v/>
      </c>
      <c r="I58" s="204">
        <f>(VLOOKUP(LEFT($B58,3),targets_lookup,5,FALSE))*VLOOKUP($A58,Weightings!$A:$Y,23,FALSE)</f>
        <v>13.5</v>
      </c>
      <c r="J58" s="204">
        <f>(VLOOKUP(LEFT($B58,3),targets_lookup,5,FALSE))*IF(VLOOKUP($A58,Weightings!$A:$Y,23,FALSE)=0,0,1)</f>
        <v>4.5</v>
      </c>
      <c r="K58" s="69" t="str">
        <f>IF(VLOOKUP(A58,'Assess C'!A:P,16,FALSE)=0,"",VLOOKUP(A58,'Assess C'!A:P,16,FALSE))</f>
        <v/>
      </c>
      <c r="L58" s="67"/>
      <c r="M58" s="67"/>
      <c r="N58" s="67"/>
      <c r="O58" s="67"/>
      <c r="P58" s="67"/>
      <c r="Q58" s="67"/>
      <c r="R58" s="67"/>
      <c r="S58" s="67"/>
      <c r="T58" s="67"/>
      <c r="U58" s="67"/>
      <c r="V58" s="80"/>
      <c r="W58" s="80" t="str">
        <f>IF(AND(C58&gt;4,VLOOKUP(A58,'Assess C'!A:AH,34,FALSE)&lt;&gt;8),LEFT(B58,3),"")</f>
        <v/>
      </c>
      <c r="X58" s="80">
        <f>VLOOKUP(A58,Weightings!A:W,23,FALSE)</f>
        <v>3</v>
      </c>
      <c r="Y58" s="80">
        <f>IF(VLOOKUP(A58,'Assess C'!A:AH,34,FALSE)=8,0,1)</f>
        <v>1</v>
      </c>
      <c r="Z58" s="80">
        <f t="shared" si="22"/>
        <v>12</v>
      </c>
      <c r="AA58" s="79" t="str">
        <f t="shared" si="23"/>
        <v>3</v>
      </c>
      <c r="AF58" s="90">
        <f t="shared" si="24"/>
        <v>0</v>
      </c>
      <c r="AG58" s="90">
        <f t="shared" si="25"/>
        <v>0</v>
      </c>
      <c r="AH58" s="90" t="str">
        <f t="shared" si="26"/>
        <v>D</v>
      </c>
      <c r="AI58" s="81">
        <f t="shared" si="27"/>
        <v>3</v>
      </c>
      <c r="AJ58" s="90"/>
      <c r="AK58" s="81"/>
    </row>
    <row r="59" spans="1:37" s="79" customFormat="1" ht="30" hidden="1" customHeight="1" x14ac:dyDescent="0.35">
      <c r="A59" s="70">
        <v>587</v>
      </c>
      <c r="B59" s="66" t="str">
        <f t="shared" si="18"/>
        <v>C.2</v>
      </c>
      <c r="C59" s="67">
        <f t="shared" si="19"/>
        <v>2</v>
      </c>
      <c r="D59" s="20"/>
      <c r="E59" s="95" t="str">
        <f t="shared" si="20"/>
        <v>Step 2</v>
      </c>
      <c r="F59" s="262" t="str">
        <f t="shared" si="32"/>
        <v>Do external SANDAs include industry peers?</v>
      </c>
      <c r="G59" s="204" t="str">
        <f>VLOOKUP($A59,'Assess C'!$A:$O,15,FALSE)</f>
        <v/>
      </c>
      <c r="H59" s="203" t="str">
        <f>IFERROR(VLOOKUP(VLOOKUP($A59,'Assess C'!$A:$AH,34,FALSE),detail_maturity_score,3),"")</f>
        <v/>
      </c>
      <c r="I59" s="204">
        <f>(VLOOKUP(LEFT($B59,3),targets_lookup,5,FALSE))*VLOOKUP($A59,Weightings!$A:$Y,23,FALSE)</f>
        <v>13.5</v>
      </c>
      <c r="J59" s="204">
        <f>(VLOOKUP(LEFT($B59,3),targets_lookup,5,FALSE))*IF(VLOOKUP($A59,Weightings!$A:$Y,23,FALSE)=0,0,1)</f>
        <v>4.5</v>
      </c>
      <c r="K59" s="69" t="str">
        <f>IF(VLOOKUP(A59,'Assess C'!A:P,16,FALSE)=0,"",VLOOKUP(A59,'Assess C'!A:P,16,FALSE))</f>
        <v/>
      </c>
      <c r="L59" s="67"/>
      <c r="M59" s="67"/>
      <c r="N59" s="67"/>
      <c r="O59" s="67"/>
      <c r="P59" s="67"/>
      <c r="Q59" s="67"/>
      <c r="R59" s="67"/>
      <c r="S59" s="67"/>
      <c r="T59" s="67"/>
      <c r="U59" s="67"/>
      <c r="V59" s="80"/>
      <c r="W59" s="80" t="str">
        <f>IF(AND(C59&gt;4,VLOOKUP(A59,'Assess C'!A:AH,34,FALSE)&lt;&gt;8),LEFT(B59,3),"")</f>
        <v/>
      </c>
      <c r="X59" s="80">
        <f>VLOOKUP(A59,Weightings!A:W,23,FALSE)</f>
        <v>3</v>
      </c>
      <c r="Y59" s="80">
        <f>IF(VLOOKUP(A59,'Assess C'!A:AH,34,FALSE)=8,0,1)</f>
        <v>1</v>
      </c>
      <c r="Z59" s="80">
        <f t="shared" si="22"/>
        <v>12</v>
      </c>
      <c r="AA59" s="79" t="str">
        <f t="shared" si="23"/>
        <v>3</v>
      </c>
      <c r="AF59" s="90">
        <f t="shared" si="24"/>
        <v>0</v>
      </c>
      <c r="AG59" s="90">
        <f t="shared" si="25"/>
        <v>0</v>
      </c>
      <c r="AH59" s="90" t="str">
        <f t="shared" si="26"/>
        <v>D</v>
      </c>
      <c r="AI59" s="81">
        <f t="shared" si="27"/>
        <v>3</v>
      </c>
      <c r="AJ59" s="90"/>
      <c r="AK59" s="81"/>
    </row>
    <row r="60" spans="1:37" s="79" customFormat="1" ht="30" hidden="1" customHeight="1" x14ac:dyDescent="0.35">
      <c r="A60" s="65">
        <v>588</v>
      </c>
      <c r="B60" s="66" t="str">
        <f t="shared" si="18"/>
        <v>C.2</v>
      </c>
      <c r="C60" s="67">
        <f t="shared" si="19"/>
        <v>2</v>
      </c>
      <c r="D60" s="20"/>
      <c r="E60" s="95" t="str">
        <f t="shared" si="20"/>
        <v>Step 2</v>
      </c>
      <c r="F60" s="262" t="str">
        <f t="shared" si="32"/>
        <v>Do external SANDAs include Government or arms lengths Gov sources?</v>
      </c>
      <c r="G60" s="204" t="str">
        <f>VLOOKUP($A60,'Assess C'!$A:$O,15,FALSE)</f>
        <v/>
      </c>
      <c r="H60" s="203" t="str">
        <f>IFERROR(VLOOKUP(VLOOKUP($A60,'Assess C'!$A:$AH,34,FALSE),detail_maturity_score,3),"")</f>
        <v/>
      </c>
      <c r="I60" s="204">
        <f>(VLOOKUP(LEFT($B60,3),targets_lookup,5,FALSE))*VLOOKUP($A60,Weightings!$A:$Y,23,FALSE)</f>
        <v>13.5</v>
      </c>
      <c r="J60" s="204">
        <f>(VLOOKUP(LEFT($B60,3),targets_lookup,5,FALSE))*IF(VLOOKUP($A60,Weightings!$A:$Y,23,FALSE)=0,0,1)</f>
        <v>4.5</v>
      </c>
      <c r="K60" s="69" t="str">
        <f>IF(VLOOKUP(A60,'Assess C'!A:P,16,FALSE)=0,"",VLOOKUP(A60,'Assess C'!A:P,16,FALSE))</f>
        <v/>
      </c>
      <c r="L60" s="67"/>
      <c r="M60" s="67"/>
      <c r="N60" s="67"/>
      <c r="O60" s="67"/>
      <c r="P60" s="67"/>
      <c r="Q60" s="67"/>
      <c r="R60" s="67"/>
      <c r="S60" s="67"/>
      <c r="T60" s="67"/>
      <c r="U60" s="67"/>
      <c r="V60" s="80"/>
      <c r="W60" s="80" t="str">
        <f>IF(AND(C60&gt;4,VLOOKUP(A60,'Assess C'!A:AH,34,FALSE)&lt;&gt;8),LEFT(B60,3),"")</f>
        <v/>
      </c>
      <c r="X60" s="80">
        <f>VLOOKUP(A60,Weightings!A:W,23,FALSE)</f>
        <v>3</v>
      </c>
      <c r="Y60" s="80">
        <f>IF(VLOOKUP(A60,'Assess C'!A:AH,34,FALSE)=8,0,1)</f>
        <v>1</v>
      </c>
      <c r="Z60" s="80">
        <f t="shared" si="22"/>
        <v>12</v>
      </c>
      <c r="AA60" s="79" t="str">
        <f t="shared" si="23"/>
        <v>3</v>
      </c>
      <c r="AF60" s="90">
        <f t="shared" si="24"/>
        <v>0</v>
      </c>
      <c r="AG60" s="90">
        <f t="shared" si="25"/>
        <v>0</v>
      </c>
      <c r="AH60" s="90" t="str">
        <f t="shared" si="26"/>
        <v>D</v>
      </c>
      <c r="AI60" s="81">
        <f t="shared" si="27"/>
        <v>3</v>
      </c>
      <c r="AJ60" s="90"/>
      <c r="AK60" s="81"/>
    </row>
    <row r="61" spans="1:37" s="79" customFormat="1" ht="30" hidden="1" customHeight="1" x14ac:dyDescent="0.35">
      <c r="A61" s="70">
        <v>589</v>
      </c>
      <c r="B61" s="66" t="str">
        <f t="shared" si="18"/>
        <v>C.2</v>
      </c>
      <c r="C61" s="67">
        <f t="shared" si="19"/>
        <v>2</v>
      </c>
      <c r="D61" s="20"/>
      <c r="E61" s="95" t="str">
        <f t="shared" si="20"/>
        <v>Step 2</v>
      </c>
      <c r="F61" s="262" t="str">
        <f t="shared" si="32"/>
        <v>Do external SANDAs include Geopolitical sources?</v>
      </c>
      <c r="G61" s="204" t="str">
        <f>VLOOKUP($A61,'Assess C'!$A:$O,15,FALSE)</f>
        <v/>
      </c>
      <c r="H61" s="203" t="str">
        <f>IFERROR(VLOOKUP(VLOOKUP($A61,'Assess C'!$A:$AH,34,FALSE),detail_maturity_score,3),"")</f>
        <v/>
      </c>
      <c r="I61" s="204">
        <f>(VLOOKUP(LEFT($B61,3),targets_lookup,5,FALSE))*VLOOKUP($A61,Weightings!$A:$Y,23,FALSE)</f>
        <v>13.5</v>
      </c>
      <c r="J61" s="204">
        <f>(VLOOKUP(LEFT($B61,3),targets_lookup,5,FALSE))*IF(VLOOKUP($A61,Weightings!$A:$Y,23,FALSE)=0,0,1)</f>
        <v>4.5</v>
      </c>
      <c r="K61" s="69" t="str">
        <f>IF(VLOOKUP(A61,'Assess C'!A:P,16,FALSE)=0,"",VLOOKUP(A61,'Assess C'!A:P,16,FALSE))</f>
        <v/>
      </c>
      <c r="L61" s="67"/>
      <c r="M61" s="67"/>
      <c r="N61" s="67"/>
      <c r="O61" s="67"/>
      <c r="P61" s="67"/>
      <c r="Q61" s="67"/>
      <c r="R61" s="67"/>
      <c r="S61" s="67"/>
      <c r="T61" s="67"/>
      <c r="U61" s="67"/>
      <c r="V61" s="80"/>
      <c r="W61" s="80" t="str">
        <f>IF(AND(C61&gt;4,VLOOKUP(A61,'Assess C'!A:AH,34,FALSE)&lt;&gt;8),LEFT(B61,3),"")</f>
        <v/>
      </c>
      <c r="X61" s="80">
        <f>VLOOKUP(A61,Weightings!A:W,23,FALSE)</f>
        <v>3</v>
      </c>
      <c r="Y61" s="80">
        <f>IF(VLOOKUP(A61,'Assess C'!A:AH,34,FALSE)=8,0,1)</f>
        <v>1</v>
      </c>
      <c r="Z61" s="80">
        <f t="shared" si="22"/>
        <v>12</v>
      </c>
      <c r="AA61" s="79" t="str">
        <f t="shared" si="23"/>
        <v>3</v>
      </c>
      <c r="AF61" s="90">
        <f t="shared" si="24"/>
        <v>0</v>
      </c>
      <c r="AG61" s="90">
        <f t="shared" si="25"/>
        <v>0</v>
      </c>
      <c r="AH61" s="90" t="str">
        <f t="shared" si="26"/>
        <v>D</v>
      </c>
      <c r="AI61" s="81">
        <f t="shared" si="27"/>
        <v>3</v>
      </c>
      <c r="AJ61" s="90"/>
      <c r="AK61" s="81"/>
    </row>
    <row r="62" spans="1:37" s="79" customFormat="1" ht="30" hidden="1" customHeight="1" x14ac:dyDescent="0.35">
      <c r="A62" s="65">
        <v>590</v>
      </c>
      <c r="B62" s="66" t="str">
        <f t="shared" si="18"/>
        <v>C.2</v>
      </c>
      <c r="C62" s="67">
        <f t="shared" si="19"/>
        <v>2</v>
      </c>
      <c r="D62" s="20"/>
      <c r="E62" s="95" t="str">
        <f t="shared" si="20"/>
        <v>Step 2</v>
      </c>
      <c r="F62" s="262" t="str">
        <f t="shared" si="32"/>
        <v>Do external SANDAS include regulatory and compliance sources?</v>
      </c>
      <c r="G62" s="204" t="str">
        <f>VLOOKUP($A62,'Assess C'!$A:$O,15,FALSE)</f>
        <v/>
      </c>
      <c r="H62" s="203" t="str">
        <f>IFERROR(VLOOKUP(VLOOKUP($A62,'Assess C'!$A:$AH,34,FALSE),detail_maturity_score,3),"")</f>
        <v/>
      </c>
      <c r="I62" s="204">
        <f>(VLOOKUP(LEFT($B62,3),targets_lookup,5,FALSE))*VLOOKUP($A62,Weightings!$A:$Y,23,FALSE)</f>
        <v>13.5</v>
      </c>
      <c r="J62" s="204">
        <f>(VLOOKUP(LEFT($B62,3),targets_lookup,5,FALSE))*IF(VLOOKUP($A62,Weightings!$A:$Y,23,FALSE)=0,0,1)</f>
        <v>4.5</v>
      </c>
      <c r="K62" s="69" t="str">
        <f>IF(VLOOKUP(A62,'Assess C'!A:P,16,FALSE)=0,"",VLOOKUP(A62,'Assess C'!A:P,16,FALSE))</f>
        <v/>
      </c>
      <c r="L62" s="67"/>
      <c r="M62" s="67"/>
      <c r="N62" s="67"/>
      <c r="O62" s="67"/>
      <c r="P62" s="67"/>
      <c r="Q62" s="67"/>
      <c r="R62" s="67"/>
      <c r="S62" s="67"/>
      <c r="T62" s="67"/>
      <c r="U62" s="67"/>
      <c r="V62" s="80"/>
      <c r="W62" s="80" t="str">
        <f>IF(AND(C62&gt;4,VLOOKUP(A62,'Assess C'!A:AH,34,FALSE)&lt;&gt;8),LEFT(B62,3),"")</f>
        <v/>
      </c>
      <c r="X62" s="80">
        <f>VLOOKUP(A62,Weightings!A:W,23,FALSE)</f>
        <v>3</v>
      </c>
      <c r="Y62" s="80">
        <f>IF(VLOOKUP(A62,'Assess C'!A:AH,34,FALSE)=8,0,1)</f>
        <v>1</v>
      </c>
      <c r="Z62" s="80">
        <f t="shared" si="22"/>
        <v>12</v>
      </c>
      <c r="AA62" s="79" t="str">
        <f t="shared" si="23"/>
        <v>3</v>
      </c>
      <c r="AF62" s="90">
        <f t="shared" si="24"/>
        <v>0</v>
      </c>
      <c r="AG62" s="90">
        <f t="shared" si="25"/>
        <v>0</v>
      </c>
      <c r="AH62" s="90" t="str">
        <f t="shared" si="26"/>
        <v>D</v>
      </c>
      <c r="AI62" s="81">
        <f t="shared" si="27"/>
        <v>3</v>
      </c>
      <c r="AJ62" s="90"/>
      <c r="AK62" s="81"/>
    </row>
    <row r="63" spans="1:37" s="79" customFormat="1" ht="30" hidden="1" customHeight="1" x14ac:dyDescent="0.35">
      <c r="A63" s="70">
        <v>591</v>
      </c>
      <c r="B63" s="66" t="str">
        <f t="shared" si="18"/>
        <v>C.2</v>
      </c>
      <c r="C63" s="67">
        <f t="shared" si="19"/>
        <v>2</v>
      </c>
      <c r="D63" s="20"/>
      <c r="E63" s="95" t="str">
        <f t="shared" si="20"/>
        <v>Step 2</v>
      </c>
      <c r="F63" s="262" t="str">
        <f t="shared" si="32"/>
        <v>Does the collection cover multiple required languages?</v>
      </c>
      <c r="G63" s="204" t="str">
        <f>VLOOKUP($A63,'Assess C'!$A:$O,15,FALSE)</f>
        <v/>
      </c>
      <c r="H63" s="203" t="str">
        <f>IFERROR(VLOOKUP(VLOOKUP($A63,'Assess C'!$A:$AH,34,FALSE),detail_maturity_score,3),"")</f>
        <v/>
      </c>
      <c r="I63" s="204">
        <f>(VLOOKUP(LEFT($B63,3),targets_lookup,5,FALSE))*VLOOKUP($A63,Weightings!$A:$Y,23,FALSE)</f>
        <v>13.5</v>
      </c>
      <c r="J63" s="204">
        <f>(VLOOKUP(LEFT($B63,3),targets_lookup,5,FALSE))*IF(VLOOKUP($A63,Weightings!$A:$Y,23,FALSE)=0,0,1)</f>
        <v>4.5</v>
      </c>
      <c r="K63" s="69" t="str">
        <f>IF(VLOOKUP(A63,'Assess C'!A:P,16,FALSE)=0,"",VLOOKUP(A63,'Assess C'!A:P,16,FALSE))</f>
        <v/>
      </c>
      <c r="L63" s="67"/>
      <c r="M63" s="67"/>
      <c r="N63" s="67"/>
      <c r="O63" s="67"/>
      <c r="P63" s="67"/>
      <c r="Q63" s="67"/>
      <c r="R63" s="67"/>
      <c r="S63" s="67"/>
      <c r="T63" s="67"/>
      <c r="U63" s="67"/>
      <c r="V63" s="80"/>
      <c r="W63" s="80" t="str">
        <f>IF(AND(C63&gt;4,VLOOKUP(A63,'Assess C'!A:AH,34,FALSE)&lt;&gt;8),LEFT(B63,3),"")</f>
        <v/>
      </c>
      <c r="X63" s="80">
        <f>VLOOKUP(A63,Weightings!A:W,23,FALSE)</f>
        <v>3</v>
      </c>
      <c r="Y63" s="80">
        <f>IF(VLOOKUP(A63,'Assess C'!A:AH,34,FALSE)=8,0,1)</f>
        <v>1</v>
      </c>
      <c r="Z63" s="80">
        <f t="shared" si="22"/>
        <v>12</v>
      </c>
      <c r="AA63" s="79" t="str">
        <f t="shared" si="23"/>
        <v>3</v>
      </c>
      <c r="AF63" s="90">
        <f t="shared" si="24"/>
        <v>0</v>
      </c>
      <c r="AG63" s="90">
        <f t="shared" si="25"/>
        <v>0</v>
      </c>
      <c r="AH63" s="90" t="str">
        <f t="shared" si="26"/>
        <v>D</v>
      </c>
      <c r="AI63" s="81">
        <f t="shared" si="27"/>
        <v>3</v>
      </c>
      <c r="AJ63" s="90"/>
      <c r="AK63" s="81"/>
    </row>
    <row r="64" spans="1:37" s="79" customFormat="1" ht="30" customHeight="1" x14ac:dyDescent="0.35">
      <c r="A64" s="65">
        <v>592</v>
      </c>
      <c r="B64" s="66" t="str">
        <f t="shared" si="18"/>
        <v>C.3</v>
      </c>
      <c r="C64" s="67">
        <f t="shared" si="19"/>
        <v>2</v>
      </c>
      <c r="D64" s="20"/>
      <c r="E64" s="114" t="str">
        <f t="shared" si="20"/>
        <v>Step 3</v>
      </c>
      <c r="F64" s="111" t="str">
        <f t="shared" si="32"/>
        <v>Processing</v>
      </c>
      <c r="G64" s="201" t="str">
        <f>"Maturity level:  "&amp;Q64</f>
        <v>Maturity level:  Level 0</v>
      </c>
      <c r="H64" s="356" t="str">
        <f>"Maturity level:  "&amp;Q64</f>
        <v>Maturity level:  Level 0</v>
      </c>
      <c r="I64" s="357" t="str">
        <f>"Maturity rating: "&amp;TEXT(S64,"0.00")</f>
        <v>Maturity rating: 0.00</v>
      </c>
      <c r="J64" s="357" t="str">
        <f>"Maturity rating: "&amp;TEXT(T64,"0.00")</f>
        <v>Maturity rating: 0.00</v>
      </c>
      <c r="K64" s="180"/>
      <c r="L64" s="110"/>
      <c r="M64" s="110"/>
      <c r="N64" s="110" t="str">
        <f>TEXT(B64,"0.0")</f>
        <v>C.3</v>
      </c>
      <c r="O64" s="109">
        <f>SUMIF(AA:AA,U64&amp;N64,G:G)/(SUMIF(AA:AA,U64&amp;N64,Z:Z))</f>
        <v>0</v>
      </c>
      <c r="P64" s="109" t="str">
        <f>HLOOKUP(O64*100,level_ref,2,TRUE)</f>
        <v>Level 0</v>
      </c>
      <c r="Q64" s="109" t="str">
        <f>IF(ISERROR(P64),"",P64)</f>
        <v>Level 0</v>
      </c>
      <c r="R64" s="109">
        <f>HLOOKUP(O64*100,level_ref,3,TRUE)</f>
        <v>0</v>
      </c>
      <c r="S64" s="109">
        <f>IF(ISERROR(R64),"",R64)</f>
        <v>0</v>
      </c>
      <c r="T64" s="109">
        <f>O64*5</f>
        <v>0</v>
      </c>
      <c r="U64" s="109">
        <f>VLOOKUP(A64,'Assess C'!A:AI,35,FALSE)</f>
        <v>3</v>
      </c>
      <c r="V64" s="116"/>
      <c r="W64" s="116" t="str">
        <f>IF(AND(C64&gt;4,VLOOKUP(A64,'Assess C'!A:AH,34,FALSE)&lt;&gt;8),LEFT(B64,3),"")</f>
        <v/>
      </c>
      <c r="X64" s="116">
        <f>VLOOKUP(A64,Weightings!A:W,23,FALSE)</f>
        <v>0</v>
      </c>
      <c r="Y64" s="116">
        <f>IF(VLOOKUP(A64,'Assess C'!A:AH,34,FALSE)=8,0,1)</f>
        <v>1</v>
      </c>
      <c r="Z64" s="116">
        <f t="shared" ref="Z64" si="33">Y64*X64*4</f>
        <v>0</v>
      </c>
      <c r="AA64" s="79" t="str">
        <f t="shared" si="23"/>
        <v>3</v>
      </c>
      <c r="AF64" s="90">
        <f t="shared" si="24"/>
        <v>0</v>
      </c>
      <c r="AG64" s="90">
        <f t="shared" si="25"/>
        <v>0</v>
      </c>
      <c r="AH64" s="90" t="str">
        <f t="shared" si="26"/>
        <v>D</v>
      </c>
      <c r="AI64" s="81">
        <f t="shared" si="27"/>
        <v>3</v>
      </c>
      <c r="AJ64" s="90"/>
      <c r="AK64" s="81"/>
    </row>
    <row r="65" spans="1:37" s="79" customFormat="1" ht="29" x14ac:dyDescent="0.35">
      <c r="A65" s="70">
        <v>593</v>
      </c>
      <c r="B65" s="66" t="str">
        <f t="shared" si="18"/>
        <v/>
      </c>
      <c r="C65" s="67">
        <f t="shared" si="19"/>
        <v>3</v>
      </c>
      <c r="D65" s="20"/>
      <c r="E65" s="95" t="str">
        <f t="shared" ref="E65" si="34">IF(C65=1,"Phase "&amp;B65,IF(C65=2,"Step "&amp;VLOOKUP(A65,contentrefmockup,4,FALSE),B65))</f>
        <v/>
      </c>
      <c r="F65" s="162" t="str">
        <f t="shared" si="32"/>
        <v>Data, information and intelligence exists in many formats and should be collected, processed and stored appropriately. In order to exploit raw materiel to its full extent the ingestion and processing methods should, at a minimum, be consistent, resilient and secure.</v>
      </c>
      <c r="G65" s="204" t="str">
        <f>VLOOKUP($A65,'Assess C'!$A:$O,15,FALSE)</f>
        <v/>
      </c>
      <c r="H65" s="203" t="str">
        <f>IFERROR(VLOOKUP(VLOOKUP($A65,'Assess C'!$A:$AH,34,FALSE),detail_maturity_score,3),"")</f>
        <v/>
      </c>
      <c r="I65" s="204"/>
      <c r="J65" s="204"/>
      <c r="K65" s="69" t="str">
        <f>IF(VLOOKUP(A65,'Assess C'!A:P,16,FALSE)=0,"",VLOOKUP(A65,'Assess C'!A:P,16,FALSE))</f>
        <v/>
      </c>
      <c r="L65" s="67"/>
      <c r="M65" s="67"/>
      <c r="N65" s="67"/>
      <c r="O65" s="67"/>
      <c r="P65" s="67"/>
      <c r="Q65" s="67"/>
      <c r="R65" s="67"/>
      <c r="S65" s="67"/>
      <c r="T65" s="67"/>
      <c r="U65" s="67"/>
      <c r="V65" s="80"/>
      <c r="W65" s="80" t="str">
        <f>IF(AND(C65&gt;4,VLOOKUP(A65,'Assess C'!A:AH,34,FALSE)&lt;&gt;8),LEFT(B65,3),"")</f>
        <v/>
      </c>
      <c r="X65" s="80">
        <f>VLOOKUP(A65,Weightings!A:W,23,FALSE)</f>
        <v>0</v>
      </c>
      <c r="Y65" s="80">
        <f>IF(VLOOKUP(A65,'Assess C'!A:AH,34,FALSE)=8,0,1)</f>
        <v>1</v>
      </c>
      <c r="Z65" s="80">
        <f t="shared" ref="Z65" si="35">Y65*X65*4</f>
        <v>0</v>
      </c>
      <c r="AA65" s="79" t="str">
        <f t="shared" ref="AA65" si="36">AI65&amp;W65</f>
        <v>3</v>
      </c>
      <c r="AF65" s="90">
        <f t="shared" si="24"/>
        <v>0</v>
      </c>
      <c r="AG65" s="90">
        <f t="shared" si="25"/>
        <v>0</v>
      </c>
      <c r="AH65" s="90" t="str">
        <f t="shared" si="26"/>
        <v>D</v>
      </c>
      <c r="AI65" s="81">
        <f t="shared" si="27"/>
        <v>3</v>
      </c>
      <c r="AJ65" s="90"/>
      <c r="AK65" s="81"/>
    </row>
    <row r="66" spans="1:37" s="79" customFormat="1" ht="30" customHeight="1" x14ac:dyDescent="0.35">
      <c r="A66" s="65">
        <v>594</v>
      </c>
      <c r="B66" s="66" t="str">
        <f t="shared" si="18"/>
        <v>C.3.01</v>
      </c>
      <c r="C66" s="67">
        <f t="shared" si="19"/>
        <v>5</v>
      </c>
      <c r="D66" s="20"/>
      <c r="E66" s="95" t="str">
        <f t="shared" si="20"/>
        <v>C.3.01</v>
      </c>
      <c r="F66" s="261" t="str">
        <f t="shared" ref="F66:F92" si="37">VLOOKUP(A66,contentrefmockup,7,FALSE)</f>
        <v>Is the Intelligence function able to ingest and store data, information and intelligence from multiple sources in multiple formats in a manner that is easily searchable, auditable and secure?</v>
      </c>
      <c r="G66" s="204" t="str">
        <f>VLOOKUP($A66,'Assess C'!$A:$O,15,FALSE)</f>
        <v/>
      </c>
      <c r="H66" s="203" t="str">
        <f>IFERROR(VLOOKUP(VLOOKUP($A66,'Assess C'!$A:$AH,34,FALSE),detail_maturity_score,3),"")</f>
        <v/>
      </c>
      <c r="I66" s="204">
        <f>(VLOOKUP(LEFT($B66,3),targets_lookup,5,FALSE))*VLOOKUP($A66,Weightings!$A:$Y,23,FALSE)</f>
        <v>4.5</v>
      </c>
      <c r="J66" s="204">
        <f>(VLOOKUP(LEFT($B66,3),targets_lookup,5,FALSE))*IF(VLOOKUP($A66,Weightings!$A:$Y,23,FALSE)=0,0,1)</f>
        <v>4.5</v>
      </c>
      <c r="K66" s="69" t="str">
        <f>IF(VLOOKUP(A66,'Assess C'!A:P,16,FALSE)=0,"",VLOOKUP(A66,'Assess C'!A:P,16,FALSE))</f>
        <v/>
      </c>
      <c r="L66" s="67"/>
      <c r="M66" s="67"/>
      <c r="N66" s="67"/>
      <c r="O66" s="67"/>
      <c r="P66" s="67"/>
      <c r="Q66" s="67"/>
      <c r="R66" s="67"/>
      <c r="S66" s="67"/>
      <c r="T66" s="67"/>
      <c r="U66" s="67"/>
      <c r="V66" s="80"/>
      <c r="W66" s="80" t="str">
        <f>IF(AND(C66&gt;4,VLOOKUP(A66,'Assess C'!A:AH,34,FALSE)&lt;&gt;8),LEFT(B66,3),"")</f>
        <v>C.3</v>
      </c>
      <c r="X66" s="80">
        <f>VLOOKUP(A66,Weightings!A:W,23,FALSE)</f>
        <v>1</v>
      </c>
      <c r="Y66" s="80">
        <f>IF(VLOOKUP(A66,'Assess C'!A:AH,34,FALSE)=8,0,1)</f>
        <v>1</v>
      </c>
      <c r="Z66" s="80">
        <f>Y66*X66*5</f>
        <v>5</v>
      </c>
      <c r="AA66" s="79" t="str">
        <f t="shared" si="23"/>
        <v>3C.3</v>
      </c>
      <c r="AF66" s="90">
        <f t="shared" si="24"/>
        <v>0</v>
      </c>
      <c r="AG66" s="90">
        <f t="shared" si="25"/>
        <v>0</v>
      </c>
      <c r="AH66" s="90" t="str">
        <f t="shared" si="26"/>
        <v>D</v>
      </c>
      <c r="AI66" s="81">
        <f t="shared" si="27"/>
        <v>3</v>
      </c>
      <c r="AJ66" s="90"/>
      <c r="AK66" s="81"/>
    </row>
    <row r="67" spans="1:37" s="79" customFormat="1" ht="30" hidden="1" customHeight="1" x14ac:dyDescent="0.35">
      <c r="A67" s="70">
        <v>595</v>
      </c>
      <c r="B67" s="66" t="str">
        <f t="shared" ref="B67:B98" si="38">VLOOKUP(A67,contentrefmockup,2,FALSE)</f>
        <v>C.3</v>
      </c>
      <c r="C67" s="67">
        <f t="shared" ref="C67:C98" si="39">VLOOKUP(A67,contentrefmockup,15,FALSE)</f>
        <v>2</v>
      </c>
      <c r="D67" s="20"/>
      <c r="E67" s="95" t="str">
        <f t="shared" ref="E67:E98" si="40">IF(C67=1,"Phase "&amp;B67,IF(C67=2,"Step "&amp;VLOOKUP(A67,contentrefmockup,4,FALSE),B67))</f>
        <v>Step 3</v>
      </c>
      <c r="F67" s="262" t="str">
        <f t="shared" si="37"/>
        <v>Does the function collect both structured and unstructured data?</v>
      </c>
      <c r="G67" s="204" t="str">
        <f>VLOOKUP($A67,'Assess C'!$A:$O,15,FALSE)</f>
        <v/>
      </c>
      <c r="H67" s="203" t="str">
        <f>IFERROR(VLOOKUP(VLOOKUP($A67,'Assess C'!$A:$AH,34,FALSE),detail_maturity_score,3),"")</f>
        <v/>
      </c>
      <c r="I67" s="204">
        <f>(VLOOKUP(LEFT($B67,3),targets_lookup,5,FALSE))*VLOOKUP($A67,Weightings!$A:$Y,23,FALSE)</f>
        <v>13.5</v>
      </c>
      <c r="J67" s="204">
        <f>(VLOOKUP(LEFT($B67,3),targets_lookup,5,FALSE))*IF(VLOOKUP($A67,Weightings!$A:$Y,23,FALSE)=0,0,1)</f>
        <v>4.5</v>
      </c>
      <c r="K67" s="69"/>
      <c r="L67" s="67"/>
      <c r="M67" s="67"/>
      <c r="N67" s="67"/>
      <c r="O67" s="67"/>
      <c r="P67" s="67"/>
      <c r="Q67" s="67"/>
      <c r="R67" s="67"/>
      <c r="S67" s="67"/>
      <c r="T67" s="67"/>
      <c r="U67" s="67"/>
      <c r="V67" s="80"/>
      <c r="W67" s="80" t="str">
        <f>IF(AND(C67&gt;4,VLOOKUP(A67,'Assess C'!A:AH,34,FALSE)&lt;&gt;8),LEFT(B67,3),"")</f>
        <v/>
      </c>
      <c r="X67" s="80">
        <f>VLOOKUP(A67,Weightings!A:W,23,FALSE)</f>
        <v>3</v>
      </c>
      <c r="Y67" s="80">
        <f>IF(VLOOKUP(A67,'Assess C'!A:AH,34,FALSE)=8,0,1)</f>
        <v>1</v>
      </c>
      <c r="Z67" s="80">
        <f t="shared" ref="Z67:Z96" si="41">Y67*X67*4</f>
        <v>12</v>
      </c>
      <c r="AA67" s="79" t="str">
        <f t="shared" ref="AA67:AA98" si="42">AI67&amp;W67</f>
        <v>3</v>
      </c>
      <c r="AF67" s="90">
        <f t="shared" ref="AF67:AF98" si="43">VLOOKUP($A67,contentrefmockup,26,FALSE)</f>
        <v>0</v>
      </c>
      <c r="AG67" s="90">
        <f t="shared" ref="AG67:AG98" si="44">VLOOKUP($A67,contentrefmockup,27,FALSE)</f>
        <v>0</v>
      </c>
      <c r="AH67" s="90" t="str">
        <f t="shared" ref="AH67:AH98" si="45">VLOOKUP($A67,contentrefmockup,28,FALSE)</f>
        <v>D</v>
      </c>
      <c r="AI67" s="81">
        <f t="shared" ref="AI67:AI98" si="46">IF(AF67="S",1,IF(AG67="I",2,IF(AH67="D",3,4)))</f>
        <v>3</v>
      </c>
      <c r="AJ67" s="90"/>
      <c r="AK67" s="81"/>
    </row>
    <row r="68" spans="1:37" s="79" customFormat="1" ht="30" hidden="1" customHeight="1" x14ac:dyDescent="0.35">
      <c r="A68" s="65">
        <v>596</v>
      </c>
      <c r="B68" s="66" t="str">
        <f t="shared" si="38"/>
        <v>C.3</v>
      </c>
      <c r="C68" s="67">
        <f t="shared" si="39"/>
        <v>2</v>
      </c>
      <c r="D68" s="20"/>
      <c r="E68" s="95" t="str">
        <f t="shared" si="40"/>
        <v>Step 3</v>
      </c>
      <c r="F68" s="262" t="str">
        <f t="shared" si="37"/>
        <v>Is the function able to ingest and process in relevant languages?</v>
      </c>
      <c r="G68" s="204" t="str">
        <f>VLOOKUP($A68,'Assess C'!$A:$O,15,FALSE)</f>
        <v/>
      </c>
      <c r="H68" s="203" t="str">
        <f>IFERROR(VLOOKUP(VLOOKUP($A68,'Assess C'!$A:$AH,34,FALSE),detail_maturity_score,3),"")</f>
        <v/>
      </c>
      <c r="I68" s="204">
        <f>(VLOOKUP(LEFT($B68,3),targets_lookup,5,FALSE))*VLOOKUP($A68,Weightings!$A:$Y,23,FALSE)</f>
        <v>13.5</v>
      </c>
      <c r="J68" s="204">
        <f>(VLOOKUP(LEFT($B68,3),targets_lookup,5,FALSE))*IF(VLOOKUP($A68,Weightings!$A:$Y,23,FALSE)=0,0,1)</f>
        <v>4.5</v>
      </c>
      <c r="K68" s="69" t="str">
        <f>IF(VLOOKUP(A68,'Assess C'!A:P,16,FALSE)=0,"",VLOOKUP(A68,'Assess C'!A:P,16,FALSE))</f>
        <v/>
      </c>
      <c r="L68" s="67"/>
      <c r="M68" s="67"/>
      <c r="N68" s="67"/>
      <c r="O68" s="67"/>
      <c r="P68" s="67"/>
      <c r="Q68" s="67"/>
      <c r="R68" s="67"/>
      <c r="S68" s="67"/>
      <c r="T68" s="67"/>
      <c r="U68" s="67"/>
      <c r="V68" s="80"/>
      <c r="W68" s="80" t="str">
        <f>IF(AND(C68&gt;4,VLOOKUP(A68,'Assess C'!A:AH,34,FALSE)&lt;&gt;8),LEFT(B68,3),"")</f>
        <v/>
      </c>
      <c r="X68" s="80">
        <f>VLOOKUP(A68,Weightings!A:W,23,FALSE)</f>
        <v>3</v>
      </c>
      <c r="Y68" s="80">
        <f>IF(VLOOKUP(A68,'Assess C'!A:AH,34,FALSE)=8,0,1)</f>
        <v>1</v>
      </c>
      <c r="Z68" s="80">
        <f t="shared" si="41"/>
        <v>12</v>
      </c>
      <c r="AA68" s="79" t="str">
        <f t="shared" si="42"/>
        <v>3</v>
      </c>
      <c r="AF68" s="90">
        <f t="shared" si="43"/>
        <v>0</v>
      </c>
      <c r="AG68" s="90">
        <f t="shared" si="44"/>
        <v>0</v>
      </c>
      <c r="AH68" s="90" t="str">
        <f t="shared" si="45"/>
        <v>D</v>
      </c>
      <c r="AI68" s="81">
        <f t="shared" si="46"/>
        <v>3</v>
      </c>
      <c r="AJ68" s="90"/>
      <c r="AK68" s="81"/>
    </row>
    <row r="69" spans="1:37" s="79" customFormat="1" ht="30" hidden="1" customHeight="1" x14ac:dyDescent="0.35">
      <c r="A69" s="70">
        <v>597</v>
      </c>
      <c r="B69" s="66" t="str">
        <f t="shared" si="38"/>
        <v>C.3</v>
      </c>
      <c r="C69" s="67">
        <f t="shared" si="39"/>
        <v>2</v>
      </c>
      <c r="D69" s="20"/>
      <c r="E69" s="95" t="str">
        <f t="shared" si="40"/>
        <v>Step 3</v>
      </c>
      <c r="F69" s="262" t="str">
        <f t="shared" si="37"/>
        <v>Is the function able to ingest multiple commonly used structured CTI sharing formats (E.g. STIX, TAXII)?</v>
      </c>
      <c r="G69" s="204" t="str">
        <f>VLOOKUP($A69,'Assess C'!$A:$O,15,FALSE)</f>
        <v/>
      </c>
      <c r="H69" s="203" t="str">
        <f>IFERROR(VLOOKUP(VLOOKUP($A69,'Assess C'!$A:$AH,34,FALSE),detail_maturity_score,3),"")</f>
        <v/>
      </c>
      <c r="I69" s="204">
        <f>(VLOOKUP(LEFT($B69,3),targets_lookup,5,FALSE))*VLOOKUP($A69,Weightings!$A:$Y,23,FALSE)</f>
        <v>13.5</v>
      </c>
      <c r="J69" s="204">
        <f>(VLOOKUP(LEFT($B69,3),targets_lookup,5,FALSE))*IF(VLOOKUP($A69,Weightings!$A:$Y,23,FALSE)=0,0,1)</f>
        <v>4.5</v>
      </c>
      <c r="K69" s="69" t="str">
        <f>IF(VLOOKUP(A69,'Assess C'!A:P,16,FALSE)=0,"",VLOOKUP(A69,'Assess C'!A:P,16,FALSE))</f>
        <v/>
      </c>
      <c r="L69" s="67"/>
      <c r="M69" s="67"/>
      <c r="N69" s="67"/>
      <c r="O69" s="67"/>
      <c r="P69" s="67"/>
      <c r="Q69" s="67"/>
      <c r="R69" s="67"/>
      <c r="S69" s="67"/>
      <c r="T69" s="67"/>
      <c r="U69" s="67"/>
      <c r="V69" s="80"/>
      <c r="W69" s="80" t="str">
        <f>IF(AND(C69&gt;4,VLOOKUP(A69,'Assess C'!A:AH,34,FALSE)&lt;&gt;8),LEFT(B69,3),"")</f>
        <v/>
      </c>
      <c r="X69" s="80">
        <f>VLOOKUP(A69,Weightings!A:W,23,FALSE)</f>
        <v>3</v>
      </c>
      <c r="Y69" s="80">
        <f>IF(VLOOKUP(A69,'Assess C'!A:AH,34,FALSE)=8,0,1)</f>
        <v>1</v>
      </c>
      <c r="Z69" s="80">
        <f t="shared" si="41"/>
        <v>12</v>
      </c>
      <c r="AA69" s="79" t="str">
        <f t="shared" si="42"/>
        <v>3</v>
      </c>
      <c r="AF69" s="90">
        <f t="shared" si="43"/>
        <v>0</v>
      </c>
      <c r="AG69" s="90">
        <f t="shared" si="44"/>
        <v>0</v>
      </c>
      <c r="AH69" s="90" t="str">
        <f t="shared" si="45"/>
        <v>D</v>
      </c>
      <c r="AI69" s="81">
        <f t="shared" si="46"/>
        <v>3</v>
      </c>
      <c r="AJ69" s="90"/>
      <c r="AK69" s="81"/>
    </row>
    <row r="70" spans="1:37" s="79" customFormat="1" ht="30" hidden="1" customHeight="1" x14ac:dyDescent="0.35">
      <c r="A70" s="65">
        <v>598</v>
      </c>
      <c r="B70" s="66" t="str">
        <f t="shared" si="38"/>
        <v>C.3</v>
      </c>
      <c r="C70" s="67">
        <f t="shared" si="39"/>
        <v>2</v>
      </c>
      <c r="D70" s="20"/>
      <c r="E70" s="95" t="str">
        <f t="shared" si="40"/>
        <v>Step 3</v>
      </c>
      <c r="F70" s="262" t="str">
        <f t="shared" si="37"/>
        <v>Is the ingested data indexed for ease of searching and analysis?</v>
      </c>
      <c r="G70" s="204" t="str">
        <f>VLOOKUP($A70,'Assess C'!$A:$O,15,FALSE)</f>
        <v/>
      </c>
      <c r="H70" s="203" t="str">
        <f>IFERROR(VLOOKUP(VLOOKUP($A70,'Assess C'!$A:$AH,34,FALSE),detail_maturity_score,3),"")</f>
        <v/>
      </c>
      <c r="I70" s="204">
        <f>(VLOOKUP(LEFT($B70,3),targets_lookup,5,FALSE))*VLOOKUP($A70,Weightings!$A:$Y,23,FALSE)</f>
        <v>13.5</v>
      </c>
      <c r="J70" s="204">
        <f>(VLOOKUP(LEFT($B70,3),targets_lookup,5,FALSE))*IF(VLOOKUP($A70,Weightings!$A:$Y,23,FALSE)=0,0,1)</f>
        <v>4.5</v>
      </c>
      <c r="K70" s="69" t="str">
        <f>IF(VLOOKUP(A70,'Assess C'!A:P,16,FALSE)=0,"",VLOOKUP(A70,'Assess C'!A:P,16,FALSE))</f>
        <v/>
      </c>
      <c r="L70" s="67"/>
      <c r="M70" s="67"/>
      <c r="N70" s="67"/>
      <c r="O70" s="67"/>
      <c r="P70" s="67"/>
      <c r="Q70" s="67"/>
      <c r="R70" s="67"/>
      <c r="S70" s="67"/>
      <c r="T70" s="67"/>
      <c r="U70" s="67"/>
      <c r="V70" s="80"/>
      <c r="W70" s="80" t="str">
        <f>IF(AND(C70&gt;4,VLOOKUP(A70,'Assess C'!A:AH,34,FALSE)&lt;&gt;8),LEFT(B70,3),"")</f>
        <v/>
      </c>
      <c r="X70" s="80">
        <f>VLOOKUP(A70,Weightings!A:W,23,FALSE)</f>
        <v>3</v>
      </c>
      <c r="Y70" s="80">
        <f>IF(VLOOKUP(A70,'Assess C'!A:AH,34,FALSE)=8,0,1)</f>
        <v>1</v>
      </c>
      <c r="Z70" s="80">
        <f t="shared" si="41"/>
        <v>12</v>
      </c>
      <c r="AA70" s="79" t="str">
        <f t="shared" si="42"/>
        <v>3</v>
      </c>
      <c r="AF70" s="90">
        <f t="shared" si="43"/>
        <v>0</v>
      </c>
      <c r="AG70" s="90">
        <f t="shared" si="44"/>
        <v>0</v>
      </c>
      <c r="AH70" s="90" t="str">
        <f t="shared" si="45"/>
        <v>D</v>
      </c>
      <c r="AI70" s="81">
        <f t="shared" si="46"/>
        <v>3</v>
      </c>
      <c r="AJ70" s="90"/>
      <c r="AK70" s="81"/>
    </row>
    <row r="71" spans="1:37" s="79" customFormat="1" ht="30" hidden="1" customHeight="1" x14ac:dyDescent="0.35">
      <c r="A71" s="70">
        <v>599</v>
      </c>
      <c r="B71" s="66" t="str">
        <f t="shared" si="38"/>
        <v>C.3</v>
      </c>
      <c r="C71" s="67">
        <f t="shared" si="39"/>
        <v>2</v>
      </c>
      <c r="D71" s="20"/>
      <c r="E71" s="95" t="str">
        <f t="shared" si="40"/>
        <v>Step 3</v>
      </c>
      <c r="F71" s="262" t="str">
        <f t="shared" si="37"/>
        <v>Is non standardised data (e.g. non STIX, TAXII) processed into standardised format(s)?</v>
      </c>
      <c r="G71" s="204" t="str">
        <f>VLOOKUP($A71,'Assess C'!$A:$O,15,FALSE)</f>
        <v/>
      </c>
      <c r="H71" s="203" t="str">
        <f>IFERROR(VLOOKUP(VLOOKUP($A71,'Assess C'!$A:$AH,34,FALSE),detail_maturity_score,3),"")</f>
        <v/>
      </c>
      <c r="I71" s="204">
        <f>(VLOOKUP(LEFT($B71,3),targets_lookup,5,FALSE))*VLOOKUP($A71,Weightings!$A:$Y,23,FALSE)</f>
        <v>13.5</v>
      </c>
      <c r="J71" s="204">
        <f>(VLOOKUP(LEFT($B71,3),targets_lookup,5,FALSE))*IF(VLOOKUP($A71,Weightings!$A:$Y,23,FALSE)=0,0,1)</f>
        <v>4.5</v>
      </c>
      <c r="K71" s="69" t="str">
        <f>IF(VLOOKUP(A71,'Assess C'!A:P,16,FALSE)=0,"",VLOOKUP(A71,'Assess C'!A:P,16,FALSE))</f>
        <v/>
      </c>
      <c r="L71" s="67"/>
      <c r="M71" s="67"/>
      <c r="N71" s="67"/>
      <c r="O71" s="67"/>
      <c r="P71" s="67"/>
      <c r="Q71" s="67"/>
      <c r="R71" s="67"/>
      <c r="S71" s="67"/>
      <c r="T71" s="67"/>
      <c r="U71" s="67"/>
      <c r="V71" s="80"/>
      <c r="W71" s="80" t="str">
        <f>IF(AND(C71&gt;4,VLOOKUP(A71,'Assess C'!A:AH,34,FALSE)&lt;&gt;8),LEFT(B71,3),"")</f>
        <v/>
      </c>
      <c r="X71" s="80">
        <f>VLOOKUP(A71,Weightings!A:W,23,FALSE)</f>
        <v>3</v>
      </c>
      <c r="Y71" s="80">
        <f>IF(VLOOKUP(A71,'Assess C'!A:AH,34,FALSE)=8,0,1)</f>
        <v>1</v>
      </c>
      <c r="Z71" s="80">
        <f t="shared" si="41"/>
        <v>12</v>
      </c>
      <c r="AA71" s="79" t="str">
        <f t="shared" si="42"/>
        <v>3</v>
      </c>
      <c r="AF71" s="90">
        <f t="shared" si="43"/>
        <v>0</v>
      </c>
      <c r="AG71" s="90">
        <f t="shared" si="44"/>
        <v>0</v>
      </c>
      <c r="AH71" s="90" t="str">
        <f t="shared" si="45"/>
        <v>D</v>
      </c>
      <c r="AI71" s="81">
        <f t="shared" si="46"/>
        <v>3</v>
      </c>
      <c r="AJ71" s="90"/>
      <c r="AK71" s="81"/>
    </row>
    <row r="72" spans="1:37" s="79" customFormat="1" ht="30" customHeight="1" x14ac:dyDescent="0.35">
      <c r="A72" s="65">
        <v>600</v>
      </c>
      <c r="B72" s="66" t="str">
        <f t="shared" si="38"/>
        <v>C.3.02</v>
      </c>
      <c r="C72" s="67">
        <f t="shared" si="39"/>
        <v>5</v>
      </c>
      <c r="D72" s="20"/>
      <c r="E72" s="95" t="str">
        <f t="shared" si="40"/>
        <v>C.3.02</v>
      </c>
      <c r="F72" s="261" t="str">
        <f t="shared" si="37"/>
        <v>Is the data set converted into an industry recognised taxonomy (E.g. STIX) in order to support wider sharing and dissemination?</v>
      </c>
      <c r="G72" s="204" t="str">
        <f>VLOOKUP($A72,'Assess C'!$A:$O,15,FALSE)</f>
        <v/>
      </c>
      <c r="H72" s="203" t="str">
        <f>IFERROR(VLOOKUP(VLOOKUP($A72,'Assess C'!$A:$AH,34,FALSE),detail_maturity_score,3),"")</f>
        <v/>
      </c>
      <c r="I72" s="204">
        <f>(VLOOKUP(LEFT($B72,3),targets_lookup,5,FALSE))*VLOOKUP($A72,Weightings!$A:$Y,23,FALSE)</f>
        <v>4.5</v>
      </c>
      <c r="J72" s="204">
        <f>(VLOOKUP(LEFT($B72,3),targets_lookup,5,FALSE))*IF(VLOOKUP($A72,Weightings!$A:$Y,23,FALSE)=0,0,1)</f>
        <v>4.5</v>
      </c>
      <c r="K72" s="69" t="str">
        <f>IF(VLOOKUP(A72,'Assess C'!A:P,16,FALSE)=0,"",VLOOKUP(A72,'Assess C'!A:P,16,FALSE))</f>
        <v/>
      </c>
      <c r="L72" s="67"/>
      <c r="M72" s="67"/>
      <c r="N72" s="67"/>
      <c r="O72" s="67"/>
      <c r="P72" s="67"/>
      <c r="Q72" s="67"/>
      <c r="R72" s="67"/>
      <c r="S72" s="67"/>
      <c r="T72" s="67"/>
      <c r="U72" s="67"/>
      <c r="V72" s="80"/>
      <c r="W72" s="80" t="str">
        <f>IF(AND(C72&gt;4,VLOOKUP(A72,'Assess C'!A:AH,34,FALSE)&lt;&gt;8),LEFT(B72,3),"")</f>
        <v>C.3</v>
      </c>
      <c r="X72" s="80">
        <f>VLOOKUP(A72,Weightings!A:W,23,FALSE)</f>
        <v>1</v>
      </c>
      <c r="Y72" s="80">
        <f>IF(VLOOKUP(A72,'Assess C'!A:AH,34,FALSE)=8,0,1)</f>
        <v>1</v>
      </c>
      <c r="Z72" s="80">
        <f>Y72*X72*5</f>
        <v>5</v>
      </c>
      <c r="AA72" s="79" t="str">
        <f t="shared" si="42"/>
        <v>3C.3</v>
      </c>
      <c r="AF72" s="90">
        <f t="shared" si="43"/>
        <v>0</v>
      </c>
      <c r="AG72" s="90">
        <f t="shared" si="44"/>
        <v>0</v>
      </c>
      <c r="AH72" s="90" t="str">
        <f t="shared" si="45"/>
        <v>D</v>
      </c>
      <c r="AI72" s="81">
        <f t="shared" si="46"/>
        <v>3</v>
      </c>
      <c r="AJ72" s="90"/>
      <c r="AK72" s="81"/>
    </row>
    <row r="73" spans="1:37" s="79" customFormat="1" ht="30" hidden="1" customHeight="1" x14ac:dyDescent="0.35">
      <c r="A73" s="70">
        <v>601</v>
      </c>
      <c r="B73" s="66" t="str">
        <f t="shared" si="38"/>
        <v>C.3</v>
      </c>
      <c r="C73" s="67">
        <f t="shared" si="39"/>
        <v>2</v>
      </c>
      <c r="D73" s="20"/>
      <c r="E73" s="95" t="str">
        <f t="shared" si="40"/>
        <v>Step 3</v>
      </c>
      <c r="F73" s="262" t="str">
        <f t="shared" si="37"/>
        <v>Is the stored data classified in terms of sensitivity (E.g. Traffic Light Protocol)?</v>
      </c>
      <c r="G73" s="204" t="str">
        <f>VLOOKUP($A73,'Assess C'!$A:$O,15,FALSE)</f>
        <v/>
      </c>
      <c r="H73" s="203" t="str">
        <f>IFERROR(VLOOKUP(VLOOKUP($A73,'Assess C'!$A:$AH,34,FALSE),detail_maturity_score,3),"")</f>
        <v/>
      </c>
      <c r="I73" s="204">
        <f>(VLOOKUP(LEFT($B73,3),targets_lookup,5,FALSE))*VLOOKUP($A73,Weightings!$A:$Y,23,FALSE)</f>
        <v>13.5</v>
      </c>
      <c r="J73" s="204">
        <f>(VLOOKUP(LEFT($B73,3),targets_lookup,5,FALSE))*IF(VLOOKUP($A73,Weightings!$A:$Y,23,FALSE)=0,0,1)</f>
        <v>4.5</v>
      </c>
      <c r="K73" s="69" t="str">
        <f>IF(VLOOKUP(A73,'Assess C'!A:P,16,FALSE)=0,"",VLOOKUP(A73,'Assess C'!A:P,16,FALSE))</f>
        <v/>
      </c>
      <c r="L73" s="67"/>
      <c r="M73" s="67"/>
      <c r="N73" s="67"/>
      <c r="O73" s="67"/>
      <c r="P73" s="67"/>
      <c r="Q73" s="67"/>
      <c r="R73" s="67"/>
      <c r="S73" s="67"/>
      <c r="T73" s="67"/>
      <c r="U73" s="67"/>
      <c r="V73" s="80"/>
      <c r="W73" s="80" t="str">
        <f>IF(AND(C73&gt;4,VLOOKUP(A73,'Assess C'!A:AH,34,FALSE)&lt;&gt;8),LEFT(B73,3),"")</f>
        <v/>
      </c>
      <c r="X73" s="80">
        <f>VLOOKUP(A73,Weightings!A:W,23,FALSE)</f>
        <v>3</v>
      </c>
      <c r="Y73" s="80">
        <f>IF(VLOOKUP(A73,'Assess C'!A:AH,34,FALSE)=8,0,1)</f>
        <v>1</v>
      </c>
      <c r="Z73" s="80">
        <f t="shared" si="41"/>
        <v>12</v>
      </c>
      <c r="AA73" s="79" t="str">
        <f t="shared" si="42"/>
        <v>3</v>
      </c>
      <c r="AF73" s="90">
        <f t="shared" si="43"/>
        <v>0</v>
      </c>
      <c r="AG73" s="90">
        <f t="shared" si="44"/>
        <v>0</v>
      </c>
      <c r="AH73" s="90" t="str">
        <f t="shared" si="45"/>
        <v>D</v>
      </c>
      <c r="AI73" s="81">
        <f t="shared" si="46"/>
        <v>3</v>
      </c>
      <c r="AJ73" s="90"/>
      <c r="AK73" s="81"/>
    </row>
    <row r="74" spans="1:37" s="79" customFormat="1" ht="30" hidden="1" customHeight="1" x14ac:dyDescent="0.35">
      <c r="A74" s="65">
        <v>602</v>
      </c>
      <c r="B74" s="66" t="str">
        <f t="shared" si="38"/>
        <v>C.3</v>
      </c>
      <c r="C74" s="67">
        <f t="shared" si="39"/>
        <v>2</v>
      </c>
      <c r="D74" s="20"/>
      <c r="E74" s="95" t="str">
        <f t="shared" si="40"/>
        <v>Step 3</v>
      </c>
      <c r="F74" s="262" t="str">
        <f t="shared" si="37"/>
        <v>Does the stored data have access controls enabled?</v>
      </c>
      <c r="G74" s="204" t="str">
        <f>VLOOKUP($A74,'Assess C'!$A:$O,15,FALSE)</f>
        <v/>
      </c>
      <c r="H74" s="203" t="str">
        <f>IFERROR(VLOOKUP(VLOOKUP($A74,'Assess C'!$A:$AH,34,FALSE),detail_maturity_score,3),"")</f>
        <v/>
      </c>
      <c r="I74" s="204">
        <f>(VLOOKUP(LEFT($B74,3),targets_lookup,5,FALSE))*VLOOKUP($A74,Weightings!$A:$Y,23,FALSE)</f>
        <v>13.5</v>
      </c>
      <c r="J74" s="204">
        <f>(VLOOKUP(LEFT($B74,3),targets_lookup,5,FALSE))*IF(VLOOKUP($A74,Weightings!$A:$Y,23,FALSE)=0,0,1)</f>
        <v>4.5</v>
      </c>
      <c r="K74" s="69" t="str">
        <f>IF(VLOOKUP(A74,'Assess C'!A:P,16,FALSE)=0,"",VLOOKUP(A74,'Assess C'!A:P,16,FALSE))</f>
        <v/>
      </c>
      <c r="L74" s="67"/>
      <c r="M74" s="67"/>
      <c r="N74" s="67"/>
      <c r="O74" s="67"/>
      <c r="P74" s="67"/>
      <c r="Q74" s="67"/>
      <c r="R74" s="67"/>
      <c r="S74" s="67"/>
      <c r="T74" s="67"/>
      <c r="U74" s="67"/>
      <c r="V74" s="80"/>
      <c r="W74" s="80" t="str">
        <f>IF(AND(C74&gt;4,VLOOKUP(A74,'Assess C'!A:AH,34,FALSE)&lt;&gt;8),LEFT(B74,3),"")</f>
        <v/>
      </c>
      <c r="X74" s="80">
        <f>VLOOKUP(A74,Weightings!A:W,23,FALSE)</f>
        <v>3</v>
      </c>
      <c r="Y74" s="80">
        <f>IF(VLOOKUP(A74,'Assess C'!A:AH,34,FALSE)=8,0,1)</f>
        <v>1</v>
      </c>
      <c r="Z74" s="80">
        <f t="shared" si="41"/>
        <v>12</v>
      </c>
      <c r="AA74" s="79" t="str">
        <f t="shared" si="42"/>
        <v>3</v>
      </c>
      <c r="AF74" s="90">
        <f t="shared" si="43"/>
        <v>0</v>
      </c>
      <c r="AG74" s="90">
        <f t="shared" si="44"/>
        <v>0</v>
      </c>
      <c r="AH74" s="90" t="str">
        <f t="shared" si="45"/>
        <v>D</v>
      </c>
      <c r="AI74" s="81">
        <f t="shared" si="46"/>
        <v>3</v>
      </c>
      <c r="AJ74" s="90"/>
      <c r="AK74" s="81"/>
    </row>
    <row r="75" spans="1:37" s="79" customFormat="1" ht="30" hidden="1" customHeight="1" x14ac:dyDescent="0.35">
      <c r="A75" s="70">
        <v>603</v>
      </c>
      <c r="B75" s="66" t="str">
        <f t="shared" si="38"/>
        <v>C.3</v>
      </c>
      <c r="C75" s="67">
        <f t="shared" si="39"/>
        <v>2</v>
      </c>
      <c r="D75" s="20"/>
      <c r="E75" s="95" t="str">
        <f t="shared" si="40"/>
        <v>Step 3</v>
      </c>
      <c r="F75" s="262" t="str">
        <f t="shared" si="37"/>
        <v>Is access to the stored data monitored and logged?</v>
      </c>
      <c r="G75" s="204" t="str">
        <f>VLOOKUP($A75,'Assess C'!$A:$O,15,FALSE)</f>
        <v/>
      </c>
      <c r="H75" s="203" t="str">
        <f>IFERROR(VLOOKUP(VLOOKUP($A75,'Assess C'!$A:$AH,34,FALSE),detail_maturity_score,3),"")</f>
        <v/>
      </c>
      <c r="I75" s="204">
        <f>(VLOOKUP(LEFT($B75,3),targets_lookup,5,FALSE))*VLOOKUP($A75,Weightings!$A:$Y,23,FALSE)</f>
        <v>13.5</v>
      </c>
      <c r="J75" s="204">
        <f>(VLOOKUP(LEFT($B75,3),targets_lookup,5,FALSE))*IF(VLOOKUP($A75,Weightings!$A:$Y,23,FALSE)=0,0,1)</f>
        <v>4.5</v>
      </c>
      <c r="K75" s="69" t="str">
        <f>IF(VLOOKUP(A75,'Assess C'!A:P,16,FALSE)=0,"",VLOOKUP(A75,'Assess C'!A:P,16,FALSE))</f>
        <v/>
      </c>
      <c r="L75" s="67"/>
      <c r="M75" s="67"/>
      <c r="N75" s="67"/>
      <c r="O75" s="67"/>
      <c r="P75" s="67"/>
      <c r="Q75" s="67"/>
      <c r="R75" s="67"/>
      <c r="S75" s="67"/>
      <c r="T75" s="67"/>
      <c r="U75" s="67"/>
      <c r="V75" s="80"/>
      <c r="W75" s="80" t="str">
        <f>IF(AND(C75&gt;4,VLOOKUP(A75,'Assess C'!A:AH,34,FALSE)&lt;&gt;8),LEFT(B75,3),"")</f>
        <v/>
      </c>
      <c r="X75" s="80">
        <f>VLOOKUP(A75,Weightings!A:W,23,FALSE)</f>
        <v>3</v>
      </c>
      <c r="Y75" s="80">
        <f>IF(VLOOKUP(A75,'Assess C'!A:AH,34,FALSE)=8,0,1)</f>
        <v>1</v>
      </c>
      <c r="Z75" s="80">
        <f t="shared" si="41"/>
        <v>12</v>
      </c>
      <c r="AA75" s="79" t="str">
        <f t="shared" si="42"/>
        <v>3</v>
      </c>
      <c r="AF75" s="90">
        <f t="shared" si="43"/>
        <v>0</v>
      </c>
      <c r="AG75" s="90">
        <f t="shared" si="44"/>
        <v>0</v>
      </c>
      <c r="AH75" s="90" t="str">
        <f t="shared" si="45"/>
        <v>D</v>
      </c>
      <c r="AI75" s="81">
        <f t="shared" si="46"/>
        <v>3</v>
      </c>
      <c r="AJ75" s="90"/>
      <c r="AK75" s="81"/>
    </row>
    <row r="76" spans="1:37" s="79" customFormat="1" ht="30" hidden="1" customHeight="1" x14ac:dyDescent="0.35">
      <c r="A76" s="65">
        <v>604</v>
      </c>
      <c r="B76" s="66" t="str">
        <f t="shared" si="38"/>
        <v>C.3</v>
      </c>
      <c r="C76" s="67">
        <f t="shared" si="39"/>
        <v>2</v>
      </c>
      <c r="D76" s="20"/>
      <c r="E76" s="95" t="str">
        <f t="shared" si="40"/>
        <v>Step 3</v>
      </c>
      <c r="F76" s="262" t="str">
        <f t="shared" si="37"/>
        <v>Is data encrypted when stored?</v>
      </c>
      <c r="G76" s="204" t="str">
        <f>VLOOKUP($A76,'Assess C'!$A:$O,15,FALSE)</f>
        <v/>
      </c>
      <c r="H76" s="203" t="str">
        <f>IFERROR(VLOOKUP(VLOOKUP($A76,'Assess C'!$A:$AH,34,FALSE),detail_maturity_score,3),"")</f>
        <v/>
      </c>
      <c r="I76" s="204">
        <f>(VLOOKUP(LEFT($B76,3),targets_lookup,5,FALSE))*VLOOKUP($A76,Weightings!$A:$Y,23,FALSE)</f>
        <v>13.5</v>
      </c>
      <c r="J76" s="204">
        <f>(VLOOKUP(LEFT($B76,3),targets_lookup,5,FALSE))*IF(VLOOKUP($A76,Weightings!$A:$Y,23,FALSE)=0,0,1)</f>
        <v>4.5</v>
      </c>
      <c r="K76" s="69" t="str">
        <f>IF(VLOOKUP(A76,'Assess C'!A:P,16,FALSE)=0,"",VLOOKUP(A76,'Assess C'!A:P,16,FALSE))</f>
        <v/>
      </c>
      <c r="L76" s="67"/>
      <c r="M76" s="67"/>
      <c r="N76" s="67"/>
      <c r="O76" s="67"/>
      <c r="P76" s="67"/>
      <c r="Q76" s="67"/>
      <c r="R76" s="67"/>
      <c r="S76" s="67"/>
      <c r="T76" s="67"/>
      <c r="U76" s="67"/>
      <c r="V76" s="80"/>
      <c r="W76" s="80" t="str">
        <f>IF(AND(C76&gt;4,VLOOKUP(A76,'Assess C'!A:AH,34,FALSE)&lt;&gt;8),LEFT(B76,3),"")</f>
        <v/>
      </c>
      <c r="X76" s="80">
        <f>VLOOKUP(A76,Weightings!A:W,23,FALSE)</f>
        <v>3</v>
      </c>
      <c r="Y76" s="80">
        <f>IF(VLOOKUP(A76,'Assess C'!A:AH,34,FALSE)=8,0,1)</f>
        <v>1</v>
      </c>
      <c r="Z76" s="80">
        <f t="shared" si="41"/>
        <v>12</v>
      </c>
      <c r="AA76" s="79" t="str">
        <f t="shared" si="42"/>
        <v>3</v>
      </c>
      <c r="AF76" s="90">
        <f t="shared" si="43"/>
        <v>0</v>
      </c>
      <c r="AG76" s="90">
        <f t="shared" si="44"/>
        <v>0</v>
      </c>
      <c r="AH76" s="90" t="str">
        <f t="shared" si="45"/>
        <v>D</v>
      </c>
      <c r="AI76" s="81">
        <f t="shared" si="46"/>
        <v>3</v>
      </c>
      <c r="AJ76" s="90"/>
      <c r="AK76" s="81"/>
    </row>
    <row r="77" spans="1:37" s="79" customFormat="1" ht="30" customHeight="1" x14ac:dyDescent="0.35">
      <c r="A77" s="70">
        <v>605</v>
      </c>
      <c r="B77" s="66" t="str">
        <f t="shared" si="38"/>
        <v>C.4</v>
      </c>
      <c r="C77" s="67">
        <f t="shared" si="39"/>
        <v>2</v>
      </c>
      <c r="D77" s="20"/>
      <c r="E77" s="114" t="str">
        <f t="shared" si="40"/>
        <v>Step 4</v>
      </c>
      <c r="F77" s="111" t="str">
        <f t="shared" si="37"/>
        <v xml:space="preserve">Analysis </v>
      </c>
      <c r="G77" s="201" t="str">
        <f>"Maturity level:  "&amp;Q77</f>
        <v>Maturity level:  Level 0</v>
      </c>
      <c r="H77" s="356" t="str">
        <f>"Maturity level:  "&amp;Q77</f>
        <v>Maturity level:  Level 0</v>
      </c>
      <c r="I77" s="357" t="str">
        <f>"Maturity rating: "&amp;TEXT(S77,"0.00")</f>
        <v>Maturity rating: 0.00</v>
      </c>
      <c r="J77" s="357" t="str">
        <f>"Maturity rating: "&amp;TEXT(T77,"0.00")</f>
        <v>Maturity rating: 0.00</v>
      </c>
      <c r="K77" s="180"/>
      <c r="L77" s="110"/>
      <c r="M77" s="110"/>
      <c r="N77" s="110" t="str">
        <f>TEXT(B77,"0.0")</f>
        <v>C.4</v>
      </c>
      <c r="O77" s="109">
        <f>SUMIF(AA:AA,U77&amp;N77,G:G)/(SUMIF(AA:AA,U77&amp;N77,Z:Z))</f>
        <v>0</v>
      </c>
      <c r="P77" s="109" t="str">
        <f>HLOOKUP(O77*100,level_ref,2,TRUE)</f>
        <v>Level 0</v>
      </c>
      <c r="Q77" s="109" t="str">
        <f>IF(ISERROR(P77),"",P77)</f>
        <v>Level 0</v>
      </c>
      <c r="R77" s="109">
        <f>HLOOKUP(O77*100,level_ref,3,TRUE)</f>
        <v>0</v>
      </c>
      <c r="S77" s="109">
        <f>IF(ISERROR(R77),"",R77)</f>
        <v>0</v>
      </c>
      <c r="T77" s="109">
        <f>O77*5</f>
        <v>0</v>
      </c>
      <c r="U77" s="109">
        <f>VLOOKUP(A77,'Assess C'!A:AI,35,FALSE)</f>
        <v>3</v>
      </c>
      <c r="V77" s="116"/>
      <c r="W77" s="116" t="str">
        <f>IF(AND(C77&gt;4,VLOOKUP(A77,'Assess C'!A:AH,34,FALSE)&lt;&gt;8),LEFT(B77,3),"")</f>
        <v/>
      </c>
      <c r="X77" s="116">
        <f>VLOOKUP(A77,Weightings!A:W,23,FALSE)</f>
        <v>0</v>
      </c>
      <c r="Y77" s="116">
        <f>IF(VLOOKUP(A77,'Assess C'!A:AH,34,FALSE)=8,0,1)</f>
        <v>1</v>
      </c>
      <c r="Z77" s="116">
        <f t="shared" si="41"/>
        <v>0</v>
      </c>
      <c r="AA77" s="79" t="str">
        <f t="shared" si="42"/>
        <v>3</v>
      </c>
      <c r="AF77" s="90">
        <f t="shared" si="43"/>
        <v>0</v>
      </c>
      <c r="AG77" s="90">
        <f t="shared" si="44"/>
        <v>0</v>
      </c>
      <c r="AH77" s="90" t="str">
        <f t="shared" si="45"/>
        <v>D</v>
      </c>
      <c r="AI77" s="81">
        <f t="shared" si="46"/>
        <v>3</v>
      </c>
      <c r="AJ77" s="90"/>
      <c r="AK77" s="81"/>
    </row>
    <row r="78" spans="1:37" s="79" customFormat="1" ht="43.5" x14ac:dyDescent="0.35">
      <c r="A78" s="65">
        <v>606</v>
      </c>
      <c r="B78" s="66" t="str">
        <f t="shared" si="38"/>
        <v/>
      </c>
      <c r="C78" s="67">
        <f t="shared" si="39"/>
        <v>3</v>
      </c>
      <c r="D78" s="20"/>
      <c r="E78" s="95" t="str">
        <f t="shared" si="40"/>
        <v/>
      </c>
      <c r="F78" s="162" t="str">
        <f t="shared" si="37"/>
        <v>Without analysis, the collected data and information does not become intelligence. Unless the reporting clearly states the 'so what' to the organisation, the reporting is not classed as, 'Intelligence' but only information. In order to produce intelligence, assessment must be made which should be supported by evidenced intelligence analysis techniques; such as, Analysis of competing hypothesis or threat modelling for instance.</v>
      </c>
      <c r="G78" s="204" t="str">
        <f>VLOOKUP($A78,'Assess C'!$A:$O,15,FALSE)</f>
        <v/>
      </c>
      <c r="H78" s="203" t="str">
        <f>IFERROR(VLOOKUP(VLOOKUP($A78,'Assess C'!$A:$AH,34,FALSE),detail_maturity_score,3),"")</f>
        <v/>
      </c>
      <c r="I78" s="204"/>
      <c r="J78" s="204"/>
      <c r="K78" s="69" t="str">
        <f>IF(VLOOKUP(A78,'Assess C'!A:P,16,FALSE)=0,"",VLOOKUP(A78,'Assess C'!A:P,16,FALSE))</f>
        <v/>
      </c>
      <c r="L78" s="67"/>
      <c r="M78" s="67"/>
      <c r="N78" s="67"/>
      <c r="O78" s="67"/>
      <c r="P78" s="67"/>
      <c r="Q78" s="67"/>
      <c r="R78" s="67"/>
      <c r="S78" s="67"/>
      <c r="T78" s="67"/>
      <c r="U78" s="67"/>
      <c r="V78" s="80"/>
      <c r="W78" s="80" t="str">
        <f>IF(AND(C78&gt;4,VLOOKUP(A78,'Assess C'!A:AH,34,FALSE)&lt;&gt;8),LEFT(B78,3),"")</f>
        <v/>
      </c>
      <c r="X78" s="80">
        <f>VLOOKUP(A78,Weightings!A:W,23,FALSE)</f>
        <v>0</v>
      </c>
      <c r="Y78" s="80">
        <f>IF(VLOOKUP(A78,'Assess C'!A:AH,34,FALSE)=8,0,1)</f>
        <v>1</v>
      </c>
      <c r="Z78" s="80">
        <f t="shared" si="41"/>
        <v>0</v>
      </c>
      <c r="AA78" s="79" t="str">
        <f t="shared" si="42"/>
        <v>3</v>
      </c>
      <c r="AF78" s="90">
        <f t="shared" si="43"/>
        <v>0</v>
      </c>
      <c r="AG78" s="90">
        <f t="shared" si="44"/>
        <v>0</v>
      </c>
      <c r="AH78" s="90" t="str">
        <f t="shared" si="45"/>
        <v>D</v>
      </c>
      <c r="AI78" s="81">
        <f t="shared" si="46"/>
        <v>3</v>
      </c>
      <c r="AJ78" s="90"/>
      <c r="AK78" s="81"/>
    </row>
    <row r="79" spans="1:37" s="79" customFormat="1" ht="30" customHeight="1" x14ac:dyDescent="0.35">
      <c r="A79" s="70">
        <v>607</v>
      </c>
      <c r="B79" s="66" t="str">
        <f t="shared" si="38"/>
        <v>C.4.01</v>
      </c>
      <c r="C79" s="67">
        <f t="shared" si="39"/>
        <v>5</v>
      </c>
      <c r="D79" s="20"/>
      <c r="E79" s="95" t="str">
        <f t="shared" si="40"/>
        <v>C.4.01</v>
      </c>
      <c r="F79" s="261" t="str">
        <f t="shared" si="37"/>
        <v>Does the Intelligence function use multiple Intelligence techniques to complete its analysis? (E.g. Pattern Analysis, Timeline Analysis, Analysis of Competing Hypothesis, Cones of Plausibility, Devils Advocacy etc?)</v>
      </c>
      <c r="G79" s="204" t="str">
        <f>VLOOKUP($A79,'Assess C'!$A:$O,15,FALSE)</f>
        <v/>
      </c>
      <c r="H79" s="203" t="str">
        <f>IFERROR(VLOOKUP(VLOOKUP($A79,'Assess C'!$A:$AH,34,FALSE),detail_maturity_score,3),"")</f>
        <v/>
      </c>
      <c r="I79" s="204">
        <f>(VLOOKUP(LEFT($B79,3),targets_lookup,5,FALSE))*VLOOKUP($A79,Weightings!$A:$Y,23,FALSE)</f>
        <v>4.5</v>
      </c>
      <c r="J79" s="204">
        <f>(VLOOKUP(LEFT($B79,3),targets_lookup,5,FALSE))*IF(VLOOKUP($A79,Weightings!$A:$Y,23,FALSE)=0,0,1)</f>
        <v>4.5</v>
      </c>
      <c r="K79" s="69" t="str">
        <f>IF(VLOOKUP(A79,'Assess C'!A:P,16,FALSE)=0,"",VLOOKUP(A79,'Assess C'!A:P,16,FALSE))</f>
        <v/>
      </c>
      <c r="L79" s="67"/>
      <c r="M79" s="67"/>
      <c r="N79" s="67"/>
      <c r="O79" s="67"/>
      <c r="P79" s="67"/>
      <c r="Q79" s="67"/>
      <c r="R79" s="67"/>
      <c r="S79" s="67"/>
      <c r="T79" s="67"/>
      <c r="U79" s="67"/>
      <c r="V79" s="80"/>
      <c r="W79" s="80" t="str">
        <f>IF(AND(C79&gt;4,VLOOKUP(A79,'Assess C'!A:AH,34,FALSE)&lt;&gt;8),LEFT(B79,3),"")</f>
        <v>C.4</v>
      </c>
      <c r="X79" s="80">
        <f>VLOOKUP(A79,Weightings!A:W,23,FALSE)</f>
        <v>1</v>
      </c>
      <c r="Y79" s="80">
        <f>IF(VLOOKUP(A79,'Assess C'!A:AH,34,FALSE)=8,0,1)</f>
        <v>1</v>
      </c>
      <c r="Z79" s="80">
        <f>Y79*X79*5</f>
        <v>5</v>
      </c>
      <c r="AA79" s="79" t="str">
        <f t="shared" si="42"/>
        <v>3C.4</v>
      </c>
      <c r="AF79" s="90">
        <f t="shared" si="43"/>
        <v>0</v>
      </c>
      <c r="AG79" s="90">
        <f t="shared" si="44"/>
        <v>0</v>
      </c>
      <c r="AH79" s="90" t="str">
        <f t="shared" si="45"/>
        <v>D</v>
      </c>
      <c r="AI79" s="81">
        <f t="shared" si="46"/>
        <v>3</v>
      </c>
      <c r="AJ79" s="90"/>
      <c r="AK79" s="81"/>
    </row>
    <row r="80" spans="1:37" s="79" customFormat="1" ht="30" hidden="1" customHeight="1" x14ac:dyDescent="0.35">
      <c r="A80" s="65">
        <v>608</v>
      </c>
      <c r="B80" s="66" t="str">
        <f t="shared" si="38"/>
        <v>C.4</v>
      </c>
      <c r="C80" s="67">
        <f t="shared" si="39"/>
        <v>2</v>
      </c>
      <c r="D80" s="20"/>
      <c r="E80" s="95" t="str">
        <f t="shared" si="40"/>
        <v>Step 4</v>
      </c>
      <c r="F80" s="262" t="str">
        <f t="shared" si="37"/>
        <v>Does all analysis go through some form of Devils Advocacy?</v>
      </c>
      <c r="G80" s="204" t="str">
        <f>VLOOKUP($A80,'Assess C'!$A:$O,15,FALSE)</f>
        <v/>
      </c>
      <c r="H80" s="203" t="str">
        <f>IFERROR(VLOOKUP(VLOOKUP($A80,'Assess C'!$A:$AH,34,FALSE),detail_maturity_score,3),"")</f>
        <v/>
      </c>
      <c r="I80" s="204">
        <f>(VLOOKUP(LEFT($B80,3),targets_lookup,5,FALSE))*VLOOKUP($A80,Weightings!$A:$Y,23,FALSE)</f>
        <v>13.5</v>
      </c>
      <c r="J80" s="204">
        <f>(VLOOKUP(LEFT($B80,3),targets_lookup,5,FALSE))*IF(VLOOKUP($A80,Weightings!$A:$Y,23,FALSE)=0,0,1)</f>
        <v>4.5</v>
      </c>
      <c r="K80" s="69" t="str">
        <f>IF(VLOOKUP(A80,'Assess C'!A:P,16,FALSE)=0,"",VLOOKUP(A80,'Assess C'!A:P,16,FALSE))</f>
        <v/>
      </c>
      <c r="L80" s="67"/>
      <c r="M80" s="67"/>
      <c r="N80" s="67"/>
      <c r="O80" s="67"/>
      <c r="P80" s="67"/>
      <c r="Q80" s="67"/>
      <c r="R80" s="67"/>
      <c r="S80" s="67"/>
      <c r="T80" s="67"/>
      <c r="U80" s="67"/>
      <c r="V80" s="80"/>
      <c r="W80" s="80" t="str">
        <f>IF(AND(C80&gt;4,VLOOKUP(A80,'Assess C'!A:AH,34,FALSE)&lt;&gt;8),LEFT(B80,3),"")</f>
        <v/>
      </c>
      <c r="X80" s="80">
        <f>VLOOKUP(A80,Weightings!A:W,23,FALSE)</f>
        <v>3</v>
      </c>
      <c r="Y80" s="80">
        <f>IF(VLOOKUP(A80,'Assess C'!A:AH,34,FALSE)=8,0,1)</f>
        <v>1</v>
      </c>
      <c r="Z80" s="80">
        <f t="shared" si="41"/>
        <v>12</v>
      </c>
      <c r="AA80" s="79" t="str">
        <f t="shared" si="42"/>
        <v>3</v>
      </c>
      <c r="AF80" s="90">
        <f t="shared" si="43"/>
        <v>0</v>
      </c>
      <c r="AG80" s="90">
        <f t="shared" si="44"/>
        <v>0</v>
      </c>
      <c r="AH80" s="90" t="str">
        <f t="shared" si="45"/>
        <v>D</v>
      </c>
      <c r="AI80" s="81">
        <f t="shared" si="46"/>
        <v>3</v>
      </c>
      <c r="AJ80" s="90"/>
      <c r="AK80" s="81"/>
    </row>
    <row r="81" spans="1:37" s="79" customFormat="1" ht="30" hidden="1" customHeight="1" x14ac:dyDescent="0.35">
      <c r="A81" s="70">
        <v>609</v>
      </c>
      <c r="B81" s="66" t="str">
        <f t="shared" si="38"/>
        <v>C.4</v>
      </c>
      <c r="C81" s="67">
        <f t="shared" si="39"/>
        <v>2</v>
      </c>
      <c r="D81" s="20"/>
      <c r="E81" s="95" t="str">
        <f t="shared" si="40"/>
        <v>Step 4</v>
      </c>
      <c r="F81" s="262" t="str">
        <f t="shared" si="37"/>
        <v>Are elements of analysis (such a pattern analysis) automated?</v>
      </c>
      <c r="G81" s="204" t="str">
        <f>VLOOKUP($A81,'Assess C'!$A:$O,15,FALSE)</f>
        <v/>
      </c>
      <c r="H81" s="203" t="str">
        <f>IFERROR(VLOOKUP(VLOOKUP($A81,'Assess C'!$A:$AH,34,FALSE),detail_maturity_score,3),"")</f>
        <v/>
      </c>
      <c r="I81" s="204">
        <f>(VLOOKUP(LEFT($B81,3),targets_lookup,5,FALSE))*VLOOKUP($A81,Weightings!$A:$Y,23,FALSE)</f>
        <v>13.5</v>
      </c>
      <c r="J81" s="204">
        <f>(VLOOKUP(LEFT($B81,3),targets_lookup,5,FALSE))*IF(VLOOKUP($A81,Weightings!$A:$Y,23,FALSE)=0,0,1)</f>
        <v>4.5</v>
      </c>
      <c r="K81" s="69" t="str">
        <f>IF(VLOOKUP(A81,'Assess C'!A:P,16,FALSE)=0,"",VLOOKUP(A81,'Assess C'!A:P,16,FALSE))</f>
        <v/>
      </c>
      <c r="L81" s="67"/>
      <c r="M81" s="67"/>
      <c r="N81" s="67"/>
      <c r="O81" s="67"/>
      <c r="P81" s="67"/>
      <c r="Q81" s="67"/>
      <c r="R81" s="67"/>
      <c r="S81" s="67"/>
      <c r="T81" s="67"/>
      <c r="U81" s="67"/>
      <c r="V81" s="80"/>
      <c r="W81" s="80" t="str">
        <f>IF(AND(C81&gt;4,VLOOKUP(A81,'Assess C'!A:AH,34,FALSE)&lt;&gt;8),LEFT(B81,3),"")</f>
        <v/>
      </c>
      <c r="X81" s="80">
        <f>VLOOKUP(A81,Weightings!A:W,23,FALSE)</f>
        <v>3</v>
      </c>
      <c r="Y81" s="80">
        <f>IF(VLOOKUP(A81,'Assess C'!A:AH,34,FALSE)=8,0,1)</f>
        <v>1</v>
      </c>
      <c r="Z81" s="80">
        <f t="shared" si="41"/>
        <v>12</v>
      </c>
      <c r="AA81" s="79" t="str">
        <f t="shared" si="42"/>
        <v>3</v>
      </c>
      <c r="AF81" s="90">
        <f t="shared" si="43"/>
        <v>0</v>
      </c>
      <c r="AG81" s="90">
        <f t="shared" si="44"/>
        <v>0</v>
      </c>
      <c r="AH81" s="90" t="str">
        <f t="shared" si="45"/>
        <v>D</v>
      </c>
      <c r="AI81" s="81">
        <f t="shared" si="46"/>
        <v>3</v>
      </c>
      <c r="AJ81" s="90"/>
      <c r="AK81" s="81"/>
    </row>
    <row r="82" spans="1:37" s="79" customFormat="1" ht="30" customHeight="1" x14ac:dyDescent="0.35">
      <c r="A82" s="65">
        <v>610</v>
      </c>
      <c r="B82" s="66" t="str">
        <f t="shared" si="38"/>
        <v>C.4.02</v>
      </c>
      <c r="C82" s="67">
        <f t="shared" si="39"/>
        <v>5</v>
      </c>
      <c r="D82" s="20"/>
      <c r="E82" s="95" t="str">
        <f t="shared" si="40"/>
        <v>C.4.02</v>
      </c>
      <c r="F82" s="261" t="str">
        <f t="shared" si="37"/>
        <v xml:space="preserve">Is analysis completed using appropriate and consistent analysis terminology whilst also stating confidence levels in the assessment? </v>
      </c>
      <c r="G82" s="204" t="str">
        <f>VLOOKUP($A82,'Assess C'!$A:$O,15,FALSE)</f>
        <v/>
      </c>
      <c r="H82" s="203" t="str">
        <f>IFERROR(VLOOKUP(VLOOKUP($A82,'Assess C'!$A:$AH,34,FALSE),detail_maturity_score,3),"")</f>
        <v/>
      </c>
      <c r="I82" s="204">
        <f>(VLOOKUP(LEFT($B82,3),targets_lookup,5,FALSE))*VLOOKUP($A82,Weightings!$A:$Y,23,FALSE)</f>
        <v>4.5</v>
      </c>
      <c r="J82" s="204">
        <f>(VLOOKUP(LEFT($B82,3),targets_lookup,5,FALSE))*IF(VLOOKUP($A82,Weightings!$A:$Y,23,FALSE)=0,0,1)</f>
        <v>4.5</v>
      </c>
      <c r="K82" s="69" t="str">
        <f>IF(VLOOKUP(A82,'Assess C'!A:P,16,FALSE)=0,"",VLOOKUP(A82,'Assess C'!A:P,16,FALSE))</f>
        <v/>
      </c>
      <c r="L82" s="67"/>
      <c r="M82" s="67"/>
      <c r="N82" s="67"/>
      <c r="O82" s="67"/>
      <c r="P82" s="67"/>
      <c r="Q82" s="67"/>
      <c r="R82" s="67"/>
      <c r="S82" s="67"/>
      <c r="T82" s="67"/>
      <c r="U82" s="67"/>
      <c r="V82" s="80"/>
      <c r="W82" s="80" t="str">
        <f>IF(AND(C82&gt;4,VLOOKUP(A82,'Assess C'!A:AH,34,FALSE)&lt;&gt;8),LEFT(B82,3),"")</f>
        <v>C.4</v>
      </c>
      <c r="X82" s="80">
        <f>VLOOKUP(A82,Weightings!A:W,23,FALSE)</f>
        <v>1</v>
      </c>
      <c r="Y82" s="80">
        <f>IF(VLOOKUP(A82,'Assess C'!A:AH,34,FALSE)=8,0,1)</f>
        <v>1</v>
      </c>
      <c r="Z82" s="80">
        <f>Y82*X82*5</f>
        <v>5</v>
      </c>
      <c r="AA82" s="79" t="str">
        <f t="shared" si="42"/>
        <v>3C.4</v>
      </c>
      <c r="AF82" s="90">
        <f t="shared" si="43"/>
        <v>0</v>
      </c>
      <c r="AG82" s="90">
        <f t="shared" si="44"/>
        <v>0</v>
      </c>
      <c r="AH82" s="90" t="str">
        <f t="shared" si="45"/>
        <v>D</v>
      </c>
      <c r="AI82" s="81">
        <f t="shared" si="46"/>
        <v>3</v>
      </c>
      <c r="AJ82" s="90"/>
      <c r="AK82" s="81"/>
    </row>
    <row r="83" spans="1:37" s="79" customFormat="1" ht="30" hidden="1" customHeight="1" x14ac:dyDescent="0.35">
      <c r="A83" s="70">
        <v>611</v>
      </c>
      <c r="B83" s="66" t="str">
        <f t="shared" si="38"/>
        <v>C.4</v>
      </c>
      <c r="C83" s="67">
        <f t="shared" si="39"/>
        <v>2</v>
      </c>
      <c r="D83" s="20"/>
      <c r="E83" s="95" t="str">
        <f t="shared" si="40"/>
        <v>Step 4</v>
      </c>
      <c r="F83" s="262" t="str">
        <f t="shared" si="37"/>
        <v>Does all analysis go through some form of Devils Advocacy?</v>
      </c>
      <c r="G83" s="204" t="str">
        <f>VLOOKUP($A83,'Assess C'!$A:$O,15,FALSE)</f>
        <v/>
      </c>
      <c r="H83" s="203" t="str">
        <f>IFERROR(VLOOKUP(VLOOKUP($A83,'Assess C'!$A:$AH,34,FALSE),detail_maturity_score,3),"")</f>
        <v/>
      </c>
      <c r="I83" s="204">
        <f>(VLOOKUP(LEFT($B83,3),targets_lookup,5,FALSE))*VLOOKUP($A83,Weightings!$A:$Y,23,FALSE)</f>
        <v>13.5</v>
      </c>
      <c r="J83" s="204">
        <f>(VLOOKUP(LEFT($B83,3),targets_lookup,5,FALSE))*IF(VLOOKUP($A83,Weightings!$A:$Y,23,FALSE)=0,0,1)</f>
        <v>4.5</v>
      </c>
      <c r="K83" s="69" t="str">
        <f>IF(VLOOKUP(A83,'Assess C'!A:P,16,FALSE)=0,"",VLOOKUP(A83,'Assess C'!A:P,16,FALSE))</f>
        <v/>
      </c>
      <c r="L83" s="67"/>
      <c r="M83" s="67"/>
      <c r="N83" s="67"/>
      <c r="O83" s="67"/>
      <c r="P83" s="67"/>
      <c r="Q83" s="67"/>
      <c r="R83" s="67"/>
      <c r="S83" s="67"/>
      <c r="T83" s="67"/>
      <c r="U83" s="67"/>
      <c r="V83" s="80"/>
      <c r="W83" s="80" t="str">
        <f>IF(AND(C83&gt;4,VLOOKUP(A83,'Assess C'!A:AH,34,FALSE)&lt;&gt;8),LEFT(B83,3),"")</f>
        <v/>
      </c>
      <c r="X83" s="80">
        <f>VLOOKUP(A83,Weightings!A:W,23,FALSE)</f>
        <v>3</v>
      </c>
      <c r="Y83" s="80">
        <f>IF(VLOOKUP(A83,'Assess C'!A:AH,34,FALSE)=8,0,1)</f>
        <v>1</v>
      </c>
      <c r="Z83" s="80">
        <f t="shared" si="41"/>
        <v>12</v>
      </c>
      <c r="AA83" s="79" t="str">
        <f t="shared" si="42"/>
        <v>3</v>
      </c>
      <c r="AF83" s="90">
        <f t="shared" si="43"/>
        <v>0</v>
      </c>
      <c r="AG83" s="90">
        <f t="shared" si="44"/>
        <v>0</v>
      </c>
      <c r="AH83" s="90" t="str">
        <f t="shared" si="45"/>
        <v>D</v>
      </c>
      <c r="AI83" s="81">
        <f t="shared" si="46"/>
        <v>3</v>
      </c>
      <c r="AJ83" s="90"/>
      <c r="AK83" s="81"/>
    </row>
    <row r="84" spans="1:37" s="79" customFormat="1" ht="30" customHeight="1" x14ac:dyDescent="0.35">
      <c r="A84" s="65">
        <v>612</v>
      </c>
      <c r="B84" s="66" t="str">
        <f t="shared" si="38"/>
        <v>C.4.03</v>
      </c>
      <c r="C84" s="67">
        <f t="shared" si="39"/>
        <v>5</v>
      </c>
      <c r="D84" s="20"/>
      <c r="E84" s="95" t="str">
        <f t="shared" si="40"/>
        <v>C.4.03</v>
      </c>
      <c r="F84" s="261" t="str">
        <f t="shared" si="37"/>
        <v>Does every Intelligence product have assessment terminology and/or threat scoring definitions stated clearly, either with the analysis or as a reference section?</v>
      </c>
      <c r="G84" s="204" t="str">
        <f>VLOOKUP($A84,'Assess C'!$A:$O,15,FALSE)</f>
        <v/>
      </c>
      <c r="H84" s="203" t="str">
        <f>IFERROR(VLOOKUP(VLOOKUP($A84,'Assess C'!$A:$AH,34,FALSE),detail_maturity_score,3),"")</f>
        <v/>
      </c>
      <c r="I84" s="204">
        <f>(VLOOKUP(LEFT($B84,3),targets_lookup,5,FALSE))*VLOOKUP($A84,Weightings!$A:$Y,23,FALSE)</f>
        <v>4.5</v>
      </c>
      <c r="J84" s="204">
        <f>(VLOOKUP(LEFT($B84,3),targets_lookup,5,FALSE))*IF(VLOOKUP($A84,Weightings!$A:$Y,23,FALSE)=0,0,1)</f>
        <v>4.5</v>
      </c>
      <c r="K84" s="69" t="str">
        <f>IF(VLOOKUP(A84,'Assess C'!A:P,16,FALSE)=0,"",VLOOKUP(A84,'Assess C'!A:P,16,FALSE))</f>
        <v/>
      </c>
      <c r="L84" s="67"/>
      <c r="M84" s="67"/>
      <c r="N84" s="67"/>
      <c r="O84" s="67"/>
      <c r="P84" s="67"/>
      <c r="Q84" s="67"/>
      <c r="R84" s="67"/>
      <c r="S84" s="67"/>
      <c r="T84" s="67"/>
      <c r="U84" s="67"/>
      <c r="V84" s="80"/>
      <c r="W84" s="80" t="str">
        <f>IF(AND(C84&gt;4,VLOOKUP(A84,'Assess C'!A:AH,34,FALSE)&lt;&gt;8),LEFT(B84,3),"")</f>
        <v>C.4</v>
      </c>
      <c r="X84" s="80">
        <f>VLOOKUP(A84,Weightings!A:W,23,FALSE)</f>
        <v>1</v>
      </c>
      <c r="Y84" s="80">
        <f>IF(VLOOKUP(A84,'Assess C'!A:AH,34,FALSE)=8,0,1)</f>
        <v>1</v>
      </c>
      <c r="Z84" s="80">
        <f>Y84*X84*5</f>
        <v>5</v>
      </c>
      <c r="AA84" s="79" t="str">
        <f t="shared" si="42"/>
        <v>3C.4</v>
      </c>
      <c r="AF84" s="90">
        <f t="shared" si="43"/>
        <v>0</v>
      </c>
      <c r="AG84" s="90">
        <f t="shared" si="44"/>
        <v>0</v>
      </c>
      <c r="AH84" s="90" t="str">
        <f t="shared" si="45"/>
        <v>D</v>
      </c>
      <c r="AI84" s="81">
        <f t="shared" si="46"/>
        <v>3</v>
      </c>
      <c r="AJ84" s="90"/>
      <c r="AK84" s="81"/>
    </row>
    <row r="85" spans="1:37" s="79" customFormat="1" ht="30" hidden="1" customHeight="1" x14ac:dyDescent="0.35">
      <c r="A85" s="70">
        <v>613</v>
      </c>
      <c r="B85" s="66" t="str">
        <f t="shared" si="38"/>
        <v>C.4</v>
      </c>
      <c r="C85" s="67">
        <f t="shared" si="39"/>
        <v>2</v>
      </c>
      <c r="D85" s="20"/>
      <c r="E85" s="95" t="str">
        <f t="shared" si="40"/>
        <v>Step 4</v>
      </c>
      <c r="F85" s="262" t="str">
        <f t="shared" si="37"/>
        <v>Does this include Malware reverse engineering?</v>
      </c>
      <c r="G85" s="204" t="str">
        <f>VLOOKUP($A85,'Assess C'!$A:$O,15,FALSE)</f>
        <v/>
      </c>
      <c r="H85" s="203" t="str">
        <f>IFERROR(VLOOKUP(VLOOKUP($A85,'Assess C'!$A:$AH,34,FALSE),detail_maturity_score,3),"")</f>
        <v/>
      </c>
      <c r="I85" s="204">
        <f>(VLOOKUP(LEFT($B85,3),targets_lookup,5,FALSE))*VLOOKUP($A85,Weightings!$A:$Y,23,FALSE)</f>
        <v>13.5</v>
      </c>
      <c r="J85" s="204">
        <f>(VLOOKUP(LEFT($B85,3),targets_lookup,5,FALSE))*IF(VLOOKUP($A85,Weightings!$A:$Y,23,FALSE)=0,0,1)</f>
        <v>4.5</v>
      </c>
      <c r="K85" s="69" t="str">
        <f>IF(VLOOKUP(A85,'Assess C'!A:P,16,FALSE)=0,"",VLOOKUP(A85,'Assess C'!A:P,16,FALSE))</f>
        <v/>
      </c>
      <c r="L85" s="67"/>
      <c r="M85" s="67"/>
      <c r="N85" s="67"/>
      <c r="O85" s="67"/>
      <c r="P85" s="67"/>
      <c r="Q85" s="67"/>
      <c r="R85" s="67"/>
      <c r="S85" s="67"/>
      <c r="T85" s="67"/>
      <c r="U85" s="67"/>
      <c r="V85" s="80"/>
      <c r="W85" s="80" t="str">
        <f>IF(AND(C85&gt;4,VLOOKUP(A85,'Assess C'!A:AH,34,FALSE)&lt;&gt;8),LEFT(B85,3),"")</f>
        <v/>
      </c>
      <c r="X85" s="80">
        <f>VLOOKUP(A85,Weightings!A:W,23,FALSE)</f>
        <v>3</v>
      </c>
      <c r="Y85" s="80">
        <f>IF(VLOOKUP(A85,'Assess C'!A:AH,34,FALSE)=8,0,1)</f>
        <v>1</v>
      </c>
      <c r="Z85" s="80">
        <f t="shared" si="41"/>
        <v>12</v>
      </c>
      <c r="AA85" s="79" t="str">
        <f t="shared" si="42"/>
        <v>3</v>
      </c>
      <c r="AF85" s="90">
        <f t="shared" si="43"/>
        <v>0</v>
      </c>
      <c r="AG85" s="90">
        <f t="shared" si="44"/>
        <v>0</v>
      </c>
      <c r="AH85" s="90" t="str">
        <f t="shared" si="45"/>
        <v>D</v>
      </c>
      <c r="AI85" s="81">
        <f t="shared" si="46"/>
        <v>3</v>
      </c>
      <c r="AJ85" s="90"/>
      <c r="AK85" s="81"/>
    </row>
    <row r="86" spans="1:37" s="79" customFormat="1" ht="30" hidden="1" customHeight="1" x14ac:dyDescent="0.35">
      <c r="A86" s="65">
        <v>614</v>
      </c>
      <c r="B86" s="66" t="str">
        <f t="shared" si="38"/>
        <v>C.4</v>
      </c>
      <c r="C86" s="67">
        <f t="shared" si="39"/>
        <v>2</v>
      </c>
      <c r="D86" s="20"/>
      <c r="E86" s="95" t="str">
        <f t="shared" si="40"/>
        <v>Step 4</v>
      </c>
      <c r="F86" s="262" t="str">
        <f t="shared" si="37"/>
        <v>Does this include adversary analysis (E.g. Sink holing, infrastructure and techniques)?</v>
      </c>
      <c r="G86" s="204" t="str">
        <f>VLOOKUP($A86,'Assess C'!$A:$O,15,FALSE)</f>
        <v/>
      </c>
      <c r="H86" s="203" t="str">
        <f>IFERROR(VLOOKUP(VLOOKUP($A86,'Assess C'!$A:$AH,34,FALSE),detail_maturity_score,3),"")</f>
        <v/>
      </c>
      <c r="I86" s="204">
        <f>(VLOOKUP(LEFT($B86,3),targets_lookup,5,FALSE))*VLOOKUP($A86,Weightings!$A:$Y,23,FALSE)</f>
        <v>13.5</v>
      </c>
      <c r="J86" s="204">
        <f>(VLOOKUP(LEFT($B86,3),targets_lookup,5,FALSE))*IF(VLOOKUP($A86,Weightings!$A:$Y,23,FALSE)=0,0,1)</f>
        <v>4.5</v>
      </c>
      <c r="K86" s="69" t="str">
        <f>IF(VLOOKUP(A86,'Assess C'!A:P,16,FALSE)=0,"",VLOOKUP(A86,'Assess C'!A:P,16,FALSE))</f>
        <v/>
      </c>
      <c r="L86" s="67"/>
      <c r="M86" s="67"/>
      <c r="N86" s="67"/>
      <c r="O86" s="67"/>
      <c r="P86" s="67"/>
      <c r="Q86" s="67"/>
      <c r="R86" s="67"/>
      <c r="S86" s="67"/>
      <c r="T86" s="67"/>
      <c r="U86" s="67"/>
      <c r="V86" s="80"/>
      <c r="W86" s="80" t="str">
        <f>IF(AND(C86&gt;4,VLOOKUP(A86,'Assess C'!A:AH,34,FALSE)&lt;&gt;8),LEFT(B86,3),"")</f>
        <v/>
      </c>
      <c r="X86" s="80">
        <f>VLOOKUP(A86,Weightings!A:W,23,FALSE)</f>
        <v>3</v>
      </c>
      <c r="Y86" s="80">
        <f>IF(VLOOKUP(A86,'Assess C'!A:AH,34,FALSE)=8,0,1)</f>
        <v>1</v>
      </c>
      <c r="Z86" s="80">
        <f t="shared" si="41"/>
        <v>12</v>
      </c>
      <c r="AA86" s="79" t="str">
        <f t="shared" si="42"/>
        <v>3</v>
      </c>
      <c r="AF86" s="90">
        <f t="shared" si="43"/>
        <v>0</v>
      </c>
      <c r="AG86" s="90">
        <f t="shared" si="44"/>
        <v>0</v>
      </c>
      <c r="AH86" s="90" t="str">
        <f t="shared" si="45"/>
        <v>D</v>
      </c>
      <c r="AI86" s="81">
        <f t="shared" si="46"/>
        <v>3</v>
      </c>
      <c r="AJ86" s="90"/>
      <c r="AK86" s="81"/>
    </row>
    <row r="87" spans="1:37" s="79" customFormat="1" ht="30" hidden="1" customHeight="1" x14ac:dyDescent="0.35">
      <c r="A87" s="70">
        <v>615</v>
      </c>
      <c r="B87" s="66" t="str">
        <f t="shared" si="38"/>
        <v>C.4</v>
      </c>
      <c r="C87" s="67">
        <f t="shared" si="39"/>
        <v>2</v>
      </c>
      <c r="D87" s="20"/>
      <c r="E87" s="95" t="str">
        <f t="shared" si="40"/>
        <v>Step 4</v>
      </c>
      <c r="F87" s="262" t="str">
        <f t="shared" si="37"/>
        <v>Does this include network analysis?</v>
      </c>
      <c r="G87" s="204" t="str">
        <f>VLOOKUP($A87,'Assess C'!$A:$O,15,FALSE)</f>
        <v/>
      </c>
      <c r="H87" s="203" t="str">
        <f>IFERROR(VLOOKUP(VLOOKUP($A87,'Assess C'!$A:$AH,34,FALSE),detail_maturity_score,3),"")</f>
        <v/>
      </c>
      <c r="I87" s="204">
        <f>(VLOOKUP(LEFT($B87,3),targets_lookup,5,FALSE))*VLOOKUP($A87,Weightings!$A:$Y,23,FALSE)</f>
        <v>13.5</v>
      </c>
      <c r="J87" s="204">
        <f>(VLOOKUP(LEFT($B87,3),targets_lookup,5,FALSE))*IF(VLOOKUP($A87,Weightings!$A:$Y,23,FALSE)=0,0,1)</f>
        <v>4.5</v>
      </c>
      <c r="K87" s="69" t="str">
        <f>IF(VLOOKUP(A87,'Assess C'!A:P,16,FALSE)=0,"",VLOOKUP(A87,'Assess C'!A:P,16,FALSE))</f>
        <v/>
      </c>
      <c r="L87" s="67"/>
      <c r="M87" s="67"/>
      <c r="N87" s="67"/>
      <c r="O87" s="67"/>
      <c r="P87" s="67"/>
      <c r="Q87" s="67"/>
      <c r="R87" s="67"/>
      <c r="S87" s="67"/>
      <c r="T87" s="67"/>
      <c r="U87" s="67"/>
      <c r="V87" s="80"/>
      <c r="W87" s="80" t="str">
        <f>IF(AND(C87&gt;4,VLOOKUP(A87,'Assess C'!A:AH,34,FALSE)&lt;&gt;8),LEFT(B87,3),"")</f>
        <v/>
      </c>
      <c r="X87" s="80">
        <f>VLOOKUP(A87,Weightings!A:W,23,FALSE)</f>
        <v>3</v>
      </c>
      <c r="Y87" s="80">
        <f>IF(VLOOKUP(A87,'Assess C'!A:AH,34,FALSE)=8,0,1)</f>
        <v>1</v>
      </c>
      <c r="Z87" s="80">
        <f t="shared" si="41"/>
        <v>12</v>
      </c>
      <c r="AA87" s="79" t="str">
        <f t="shared" si="42"/>
        <v>3</v>
      </c>
      <c r="AF87" s="90">
        <f t="shared" si="43"/>
        <v>0</v>
      </c>
      <c r="AG87" s="90">
        <f t="shared" si="44"/>
        <v>0</v>
      </c>
      <c r="AH87" s="90" t="str">
        <f t="shared" si="45"/>
        <v>D</v>
      </c>
      <c r="AI87" s="81">
        <f t="shared" si="46"/>
        <v>3</v>
      </c>
      <c r="AJ87" s="90"/>
      <c r="AK87" s="81"/>
    </row>
    <row r="88" spans="1:37" s="79" customFormat="1" ht="30" hidden="1" customHeight="1" x14ac:dyDescent="0.35">
      <c r="A88" s="65">
        <v>616</v>
      </c>
      <c r="B88" s="66" t="str">
        <f t="shared" si="38"/>
        <v>C.4</v>
      </c>
      <c r="C88" s="67">
        <f t="shared" si="39"/>
        <v>2</v>
      </c>
      <c r="D88" s="20"/>
      <c r="E88" s="95" t="str">
        <f t="shared" si="40"/>
        <v>Step 4</v>
      </c>
      <c r="F88" s="262" t="str">
        <f t="shared" si="37"/>
        <v>Does this include Threat Hunting?</v>
      </c>
      <c r="G88" s="204" t="str">
        <f>VLOOKUP($A88,'Assess C'!$A:$O,15,FALSE)</f>
        <v/>
      </c>
      <c r="H88" s="203" t="str">
        <f>IFERROR(VLOOKUP(VLOOKUP($A88,'Assess C'!$A:$AH,34,FALSE),detail_maturity_score,3),"")</f>
        <v/>
      </c>
      <c r="I88" s="204">
        <f>(VLOOKUP(LEFT($B88,3),targets_lookup,5,FALSE))*VLOOKUP($A88,Weightings!$A:$Y,23,FALSE)</f>
        <v>13.5</v>
      </c>
      <c r="J88" s="204">
        <f>(VLOOKUP(LEFT($B88,3),targets_lookup,5,FALSE))*IF(VLOOKUP($A88,Weightings!$A:$Y,23,FALSE)=0,0,1)</f>
        <v>4.5</v>
      </c>
      <c r="K88" s="69" t="str">
        <f>IF(VLOOKUP(A88,'Assess C'!A:P,16,FALSE)=0,"",VLOOKUP(A88,'Assess C'!A:P,16,FALSE))</f>
        <v/>
      </c>
      <c r="L88" s="67"/>
      <c r="M88" s="67"/>
      <c r="N88" s="67"/>
      <c r="O88" s="67"/>
      <c r="P88" s="67"/>
      <c r="Q88" s="67"/>
      <c r="R88" s="67"/>
      <c r="S88" s="67"/>
      <c r="T88" s="67"/>
      <c r="U88" s="67"/>
      <c r="V88" s="80"/>
      <c r="W88" s="80" t="str">
        <f>IF(AND(C88&gt;4,VLOOKUP(A88,'Assess C'!A:AH,34,FALSE)&lt;&gt;8),LEFT(B88,3),"")</f>
        <v/>
      </c>
      <c r="X88" s="80">
        <f>VLOOKUP(A88,Weightings!A:W,23,FALSE)</f>
        <v>3</v>
      </c>
      <c r="Y88" s="80">
        <f>IF(VLOOKUP(A88,'Assess C'!A:AH,34,FALSE)=8,0,1)</f>
        <v>1</v>
      </c>
      <c r="Z88" s="80">
        <f t="shared" si="41"/>
        <v>12</v>
      </c>
      <c r="AA88" s="79" t="str">
        <f t="shared" si="42"/>
        <v>3</v>
      </c>
      <c r="AF88" s="90">
        <f t="shared" si="43"/>
        <v>0</v>
      </c>
      <c r="AG88" s="90">
        <f t="shared" si="44"/>
        <v>0</v>
      </c>
      <c r="AH88" s="90" t="str">
        <f t="shared" si="45"/>
        <v>D</v>
      </c>
      <c r="AI88" s="81">
        <f t="shared" si="46"/>
        <v>3</v>
      </c>
      <c r="AJ88" s="90"/>
      <c r="AK88" s="81"/>
    </row>
    <row r="89" spans="1:37" s="79" customFormat="1" ht="30" customHeight="1" x14ac:dyDescent="0.35">
      <c r="A89" s="70">
        <v>617</v>
      </c>
      <c r="B89" s="66" t="str">
        <f t="shared" si="38"/>
        <v>C.4.04</v>
      </c>
      <c r="C89" s="67">
        <f t="shared" si="39"/>
        <v>5</v>
      </c>
      <c r="D89" s="20"/>
      <c r="E89" s="95" t="str">
        <f t="shared" si="40"/>
        <v>C.4.04</v>
      </c>
      <c r="F89" s="261" t="str">
        <f t="shared" si="37"/>
        <v xml:space="preserve">Where appropriate are business impacts referenced in the intelligence assessment? </v>
      </c>
      <c r="G89" s="204" t="str">
        <f>VLOOKUP($A89,'Assess C'!$A:$O,15,FALSE)</f>
        <v/>
      </c>
      <c r="H89" s="203" t="str">
        <f>IFERROR(VLOOKUP(VLOOKUP($A89,'Assess C'!$A:$AH,34,FALSE),detail_maturity_score,3),"")</f>
        <v/>
      </c>
      <c r="I89" s="204">
        <f>(VLOOKUP(LEFT($B89,3),targets_lookup,5,FALSE))*VLOOKUP($A89,Weightings!$A:$Y,23,FALSE)</f>
        <v>4.5</v>
      </c>
      <c r="J89" s="204">
        <f>(VLOOKUP(LEFT($B89,3),targets_lookup,5,FALSE))*IF(VLOOKUP($A89,Weightings!$A:$Y,23,FALSE)=0,0,1)</f>
        <v>4.5</v>
      </c>
      <c r="K89" s="69" t="str">
        <f>IF(VLOOKUP(A89,'Assess C'!A:P,16,FALSE)=0,"",VLOOKUP(A89,'Assess C'!A:P,16,FALSE))</f>
        <v/>
      </c>
      <c r="L89" s="67"/>
      <c r="M89" s="67"/>
      <c r="N89" s="67"/>
      <c r="O89" s="67"/>
      <c r="P89" s="67"/>
      <c r="Q89" s="67"/>
      <c r="R89" s="67"/>
      <c r="S89" s="67"/>
      <c r="T89" s="67"/>
      <c r="U89" s="67"/>
      <c r="V89" s="80"/>
      <c r="W89" s="80" t="str">
        <f>IF(AND(C89&gt;4,VLOOKUP(A89,'Assess C'!A:AH,34,FALSE)&lt;&gt;8),LEFT(B89,3),"")</f>
        <v>C.4</v>
      </c>
      <c r="X89" s="80">
        <f>VLOOKUP(A89,Weightings!A:W,23,FALSE)</f>
        <v>1</v>
      </c>
      <c r="Y89" s="80">
        <f>IF(VLOOKUP(A89,'Assess C'!A:AH,34,FALSE)=8,0,1)</f>
        <v>1</v>
      </c>
      <c r="Z89" s="80">
        <f>Y89*X89*5</f>
        <v>5</v>
      </c>
      <c r="AA89" s="79" t="str">
        <f t="shared" si="42"/>
        <v>3C.4</v>
      </c>
      <c r="AF89" s="90">
        <f t="shared" si="43"/>
        <v>0</v>
      </c>
      <c r="AG89" s="90">
        <f t="shared" si="44"/>
        <v>0</v>
      </c>
      <c r="AH89" s="90" t="str">
        <f t="shared" si="45"/>
        <v>D</v>
      </c>
      <c r="AI89" s="81">
        <f t="shared" si="46"/>
        <v>3</v>
      </c>
      <c r="AJ89" s="90"/>
      <c r="AK89" s="81"/>
    </row>
    <row r="90" spans="1:37" s="79" customFormat="1" ht="30" hidden="1" customHeight="1" x14ac:dyDescent="0.35">
      <c r="A90" s="65">
        <v>618</v>
      </c>
      <c r="B90" s="66" t="str">
        <f t="shared" si="38"/>
        <v>C.4</v>
      </c>
      <c r="C90" s="67">
        <f t="shared" si="39"/>
        <v>2</v>
      </c>
      <c r="D90" s="20"/>
      <c r="E90" s="95" t="str">
        <f t="shared" si="40"/>
        <v>Step 4</v>
      </c>
      <c r="F90" s="262" t="str">
        <f t="shared" si="37"/>
        <v>Is all analysis evidenced and referenced?</v>
      </c>
      <c r="G90" s="204" t="str">
        <f>VLOOKUP($A90,'Assess C'!$A:$O,15,FALSE)</f>
        <v/>
      </c>
      <c r="H90" s="203" t="str">
        <f>IFERROR(VLOOKUP(VLOOKUP($A90,'Assess C'!$A:$AH,34,FALSE),detail_maturity_score,3),"")</f>
        <v/>
      </c>
      <c r="I90" s="204">
        <f>(VLOOKUP(LEFT($B90,3),targets_lookup,5,FALSE))*VLOOKUP($A90,Weightings!$A:$Y,23,FALSE)</f>
        <v>13.5</v>
      </c>
      <c r="J90" s="204">
        <f>(VLOOKUP(LEFT($B90,3),targets_lookup,5,FALSE))*IF(VLOOKUP($A90,Weightings!$A:$Y,23,FALSE)=0,0,1)</f>
        <v>4.5</v>
      </c>
      <c r="K90" s="69" t="str">
        <f>IF(VLOOKUP(A90,'Assess C'!A:P,16,FALSE)=0,"",VLOOKUP(A90,'Assess C'!A:P,16,FALSE))</f>
        <v/>
      </c>
      <c r="L90" s="67"/>
      <c r="M90" s="67"/>
      <c r="N90" s="67"/>
      <c r="O90" s="67"/>
      <c r="P90" s="67"/>
      <c r="Q90" s="67"/>
      <c r="R90" s="67"/>
      <c r="S90" s="67"/>
      <c r="T90" s="67"/>
      <c r="U90" s="67"/>
      <c r="V90" s="80"/>
      <c r="W90" s="80" t="str">
        <f>IF(AND(C90&gt;4,VLOOKUP(A90,'Assess C'!A:AH,34,FALSE)&lt;&gt;8),LEFT(B90,3),"")</f>
        <v/>
      </c>
      <c r="X90" s="80">
        <f>VLOOKUP(A90,Weightings!A:W,23,FALSE)</f>
        <v>3</v>
      </c>
      <c r="Y90" s="80">
        <f>IF(VLOOKUP(A90,'Assess C'!A:AH,34,FALSE)=8,0,1)</f>
        <v>1</v>
      </c>
      <c r="Z90" s="80">
        <f t="shared" si="41"/>
        <v>12</v>
      </c>
      <c r="AA90" s="79" t="str">
        <f t="shared" si="42"/>
        <v>3</v>
      </c>
      <c r="AF90" s="90">
        <f t="shared" si="43"/>
        <v>0</v>
      </c>
      <c r="AG90" s="90">
        <f t="shared" si="44"/>
        <v>0</v>
      </c>
      <c r="AH90" s="90" t="str">
        <f t="shared" si="45"/>
        <v>D</v>
      </c>
      <c r="AI90" s="81">
        <f t="shared" si="46"/>
        <v>3</v>
      </c>
      <c r="AJ90" s="90"/>
      <c r="AK90" s="81"/>
    </row>
    <row r="91" spans="1:37" s="79" customFormat="1" ht="30" hidden="1" customHeight="1" x14ac:dyDescent="0.35">
      <c r="A91" s="70">
        <v>619</v>
      </c>
      <c r="B91" s="66" t="str">
        <f t="shared" si="38"/>
        <v>C.4</v>
      </c>
      <c r="C91" s="67">
        <f t="shared" si="39"/>
        <v>2</v>
      </c>
      <c r="D91" s="20"/>
      <c r="E91" s="95" t="str">
        <f t="shared" si="40"/>
        <v>Step 4</v>
      </c>
      <c r="F91" s="262" t="str">
        <f t="shared" si="37"/>
        <v>Are confidence levels placed on all assessments, with reference to defined confidence levels?</v>
      </c>
      <c r="G91" s="204" t="str">
        <f>VLOOKUP($A91,'Assess C'!$A:$O,15,FALSE)</f>
        <v/>
      </c>
      <c r="H91" s="203" t="str">
        <f>IFERROR(VLOOKUP(VLOOKUP($A91,'Assess C'!$A:$AH,34,FALSE),detail_maturity_score,3),"")</f>
        <v/>
      </c>
      <c r="I91" s="204">
        <f>(VLOOKUP(LEFT($B91,3),targets_lookup,5,FALSE))*VLOOKUP($A91,Weightings!$A:$Y,23,FALSE)</f>
        <v>13.5</v>
      </c>
      <c r="J91" s="204">
        <f>(VLOOKUP(LEFT($B91,3),targets_lookup,5,FALSE))*IF(VLOOKUP($A91,Weightings!$A:$Y,23,FALSE)=0,0,1)</f>
        <v>4.5</v>
      </c>
      <c r="K91" s="69" t="str">
        <f>IF(VLOOKUP(A91,'Assess C'!A:P,16,FALSE)=0,"",VLOOKUP(A91,'Assess C'!A:P,16,FALSE))</f>
        <v/>
      </c>
      <c r="L91" s="67"/>
      <c r="M91" s="67"/>
      <c r="N91" s="67"/>
      <c r="O91" s="67"/>
      <c r="P91" s="67"/>
      <c r="Q91" s="67"/>
      <c r="R91" s="67"/>
      <c r="S91" s="67"/>
      <c r="T91" s="67"/>
      <c r="U91" s="67"/>
      <c r="V91" s="80"/>
      <c r="W91" s="80" t="str">
        <f>IF(AND(C91&gt;4,VLOOKUP(A91,'Assess C'!A:AH,34,FALSE)&lt;&gt;8),LEFT(B91,3),"")</f>
        <v/>
      </c>
      <c r="X91" s="80">
        <f>VLOOKUP(A91,Weightings!A:W,23,FALSE)</f>
        <v>3</v>
      </c>
      <c r="Y91" s="80">
        <f>IF(VLOOKUP(A91,'Assess C'!A:AH,34,FALSE)=8,0,1)</f>
        <v>1</v>
      </c>
      <c r="Z91" s="80">
        <f t="shared" si="41"/>
        <v>12</v>
      </c>
      <c r="AA91" s="79" t="str">
        <f t="shared" si="42"/>
        <v>3</v>
      </c>
      <c r="AF91" s="90">
        <f t="shared" si="43"/>
        <v>0</v>
      </c>
      <c r="AG91" s="90">
        <f t="shared" si="44"/>
        <v>0</v>
      </c>
      <c r="AH91" s="90" t="str">
        <f t="shared" si="45"/>
        <v>D</v>
      </c>
      <c r="AI91" s="81">
        <f t="shared" si="46"/>
        <v>3</v>
      </c>
      <c r="AJ91" s="90"/>
      <c r="AK91" s="81"/>
    </row>
    <row r="92" spans="1:37" s="79" customFormat="1" ht="30" hidden="1" customHeight="1" x14ac:dyDescent="0.35">
      <c r="A92" s="65">
        <v>620</v>
      </c>
      <c r="B92" s="66" t="str">
        <f t="shared" si="38"/>
        <v>C.4</v>
      </c>
      <c r="C92" s="67">
        <f t="shared" si="39"/>
        <v>2</v>
      </c>
      <c r="D92" s="20"/>
      <c r="E92" s="95" t="str">
        <f t="shared" si="40"/>
        <v>Step 4</v>
      </c>
      <c r="F92" s="262" t="str">
        <f t="shared" si="37"/>
        <v>Are multiple sources used when completing analysis?</v>
      </c>
      <c r="G92" s="204" t="str">
        <f>VLOOKUP($A92,'Assess C'!$A:$O,15,FALSE)</f>
        <v/>
      </c>
      <c r="H92" s="203" t="str">
        <f>IFERROR(VLOOKUP(VLOOKUP($A92,'Assess C'!$A:$AH,34,FALSE),detail_maturity_score,3),"")</f>
        <v/>
      </c>
      <c r="I92" s="204">
        <f>(VLOOKUP(LEFT($B92,3),targets_lookup,5,FALSE))*VLOOKUP($A92,Weightings!$A:$Y,23,FALSE)</f>
        <v>13.5</v>
      </c>
      <c r="J92" s="204">
        <f>(VLOOKUP(LEFT($B92,3),targets_lookup,5,FALSE))*IF(VLOOKUP($A92,Weightings!$A:$Y,23,FALSE)=0,0,1)</f>
        <v>4.5</v>
      </c>
      <c r="K92" s="69" t="str">
        <f>IF(VLOOKUP(A92,'Assess C'!A:P,16,FALSE)=0,"",VLOOKUP(A92,'Assess C'!A:P,16,FALSE))</f>
        <v/>
      </c>
      <c r="L92" s="67"/>
      <c r="M92" s="67"/>
      <c r="N92" s="67"/>
      <c r="O92" s="67"/>
      <c r="P92" s="67"/>
      <c r="Q92" s="67"/>
      <c r="R92" s="67"/>
      <c r="S92" s="67"/>
      <c r="T92" s="67"/>
      <c r="U92" s="67"/>
      <c r="V92" s="80"/>
      <c r="W92" s="80" t="str">
        <f>IF(AND(C92&gt;4,VLOOKUP(A92,'Assess C'!A:AH,34,FALSE)&lt;&gt;8),LEFT(B92,3),"")</f>
        <v/>
      </c>
      <c r="X92" s="80">
        <f>VLOOKUP(A92,Weightings!A:W,23,FALSE)</f>
        <v>3</v>
      </c>
      <c r="Y92" s="80">
        <f>IF(VLOOKUP(A92,'Assess C'!A:AH,34,FALSE)=8,0,1)</f>
        <v>1</v>
      </c>
      <c r="Z92" s="80">
        <f t="shared" si="41"/>
        <v>12</v>
      </c>
      <c r="AA92" s="79" t="str">
        <f t="shared" si="42"/>
        <v>3</v>
      </c>
      <c r="AF92" s="90">
        <f t="shared" si="43"/>
        <v>0</v>
      </c>
      <c r="AG92" s="90">
        <f t="shared" si="44"/>
        <v>0</v>
      </c>
      <c r="AH92" s="90" t="str">
        <f t="shared" si="45"/>
        <v>D</v>
      </c>
      <c r="AI92" s="81">
        <f t="shared" si="46"/>
        <v>3</v>
      </c>
      <c r="AJ92" s="90"/>
      <c r="AK92" s="81"/>
    </row>
    <row r="93" spans="1:37" s="79" customFormat="1" ht="30" hidden="1" customHeight="1" x14ac:dyDescent="0.35">
      <c r="A93" s="70">
        <v>621</v>
      </c>
      <c r="B93" s="66" t="str">
        <f t="shared" si="38"/>
        <v>C.4</v>
      </c>
      <c r="C93" s="67">
        <f t="shared" si="39"/>
        <v>2</v>
      </c>
      <c r="D93" s="20"/>
      <c r="E93" s="95" t="str">
        <f t="shared" ref="E93" si="47">IF(C93=1,"Phase "&amp;B93,IF(C93=2,"Step "&amp;VLOOKUP(A93,contentrefmockup,4,FALSE),B93))</f>
        <v>Step 4</v>
      </c>
      <c r="F93" s="262" t="str">
        <f t="shared" ref="F93" si="48">VLOOKUP(A93,contentrefmockup,7,FALSE)</f>
        <v>Are all salient assumptions made during analysis documented?</v>
      </c>
      <c r="G93" s="204" t="str">
        <f>VLOOKUP($A93,'Assess C'!$A:$O,15,FALSE)</f>
        <v/>
      </c>
      <c r="H93" s="203" t="str">
        <f>IFERROR(VLOOKUP(VLOOKUP($A93,'Assess C'!$A:$AH,34,FALSE),detail_maturity_score,3),"")</f>
        <v/>
      </c>
      <c r="I93" s="204">
        <f>(VLOOKUP(LEFT($B93,3),targets_lookup,5,FALSE))*VLOOKUP($A93,Weightings!$A:$Y,23,FALSE)</f>
        <v>13.5</v>
      </c>
      <c r="J93" s="204">
        <f>(VLOOKUP(LEFT($B93,3),targets_lookup,5,FALSE))*IF(VLOOKUP($A93,Weightings!$A:$Y,23,FALSE)=0,0,1)</f>
        <v>4.5</v>
      </c>
      <c r="K93" s="69" t="str">
        <f>IF(VLOOKUP(A93,'Assess C'!A:P,16,FALSE)=0,"",VLOOKUP(A93,'Assess C'!A:P,16,FALSE))</f>
        <v/>
      </c>
      <c r="L93" s="67"/>
      <c r="M93" s="67"/>
      <c r="N93" s="67"/>
      <c r="O93" s="67"/>
      <c r="P93" s="67"/>
      <c r="Q93" s="67"/>
      <c r="R93" s="67"/>
      <c r="S93" s="67"/>
      <c r="T93" s="67"/>
      <c r="U93" s="67"/>
      <c r="V93" s="80"/>
      <c r="W93" s="80" t="str">
        <f>IF(AND(C93&gt;4,VLOOKUP(A93,'Assess C'!A:AH,34,FALSE)&lt;&gt;8),LEFT(B93,3),"")</f>
        <v/>
      </c>
      <c r="X93" s="80">
        <f>VLOOKUP(A93,Weightings!A:W,23,FALSE)</f>
        <v>3</v>
      </c>
      <c r="Y93" s="80">
        <f>IF(VLOOKUP(A93,'Assess C'!A:AH,34,FALSE)=8,0,1)</f>
        <v>1</v>
      </c>
      <c r="Z93" s="80">
        <f t="shared" ref="Z93" si="49">Y93*X93*4</f>
        <v>12</v>
      </c>
      <c r="AA93" s="79" t="str">
        <f t="shared" ref="AA93" si="50">AI93&amp;W93</f>
        <v>3</v>
      </c>
      <c r="AF93" s="90">
        <f t="shared" si="43"/>
        <v>0</v>
      </c>
      <c r="AG93" s="90">
        <f t="shared" si="44"/>
        <v>0</v>
      </c>
      <c r="AH93" s="90" t="str">
        <f t="shared" si="45"/>
        <v>D</v>
      </c>
      <c r="AI93" s="81">
        <f t="shared" si="46"/>
        <v>3</v>
      </c>
      <c r="AJ93" s="90"/>
      <c r="AK93" s="81"/>
    </row>
    <row r="94" spans="1:37" s="79" customFormat="1" ht="30" hidden="1" customHeight="1" x14ac:dyDescent="0.35">
      <c r="A94" s="65">
        <v>622</v>
      </c>
      <c r="B94" s="66" t="str">
        <f t="shared" si="38"/>
        <v>C.4</v>
      </c>
      <c r="C94" s="67">
        <f t="shared" si="39"/>
        <v>2</v>
      </c>
      <c r="D94" s="20"/>
      <c r="E94" s="95" t="str">
        <f t="shared" si="40"/>
        <v>Step 4</v>
      </c>
      <c r="F94" s="261" t="str">
        <f t="shared" ref="F94:F132" si="51">VLOOKUP(A94,contentrefmockup,7,FALSE)</f>
        <v>Is historical analysis revisited to check to see if assessments were indeed correct?</v>
      </c>
      <c r="G94" s="204" t="str">
        <f>VLOOKUP($A94,'Assess C'!$A:$O,15,FALSE)</f>
        <v/>
      </c>
      <c r="H94" s="203" t="str">
        <f>IFERROR(VLOOKUP(VLOOKUP($A94,'Assess C'!$A:$AH,34,FALSE),detail_maturity_score,3),"")</f>
        <v/>
      </c>
      <c r="I94" s="204">
        <f>(VLOOKUP(LEFT($B94,3),targets_lookup,5,FALSE))*VLOOKUP($A94,Weightings!$A:$Y,23,FALSE)</f>
        <v>13.5</v>
      </c>
      <c r="J94" s="204">
        <f>(VLOOKUP(LEFT($B94,3),targets_lookup,5,FALSE))*IF(VLOOKUP($A94,Weightings!$A:$Y,23,FALSE)=0,0,1)</f>
        <v>4.5</v>
      </c>
      <c r="K94" s="69" t="str">
        <f>IF(VLOOKUP(A94,'Assess C'!A:P,16,FALSE)=0,"",VLOOKUP(A94,'Assess C'!A:P,16,FALSE))</f>
        <v/>
      </c>
      <c r="L94" s="67"/>
      <c r="M94" s="67"/>
      <c r="N94" s="67"/>
      <c r="O94" s="67"/>
      <c r="P94" s="67"/>
      <c r="Q94" s="67"/>
      <c r="R94" s="67"/>
      <c r="S94" s="67"/>
      <c r="T94" s="67"/>
      <c r="U94" s="67"/>
      <c r="V94" s="80"/>
      <c r="W94" s="80" t="str">
        <f>IF(AND(C94&gt;4,VLOOKUP(A94,'Assess C'!A:AH,34,FALSE)&lt;&gt;8),LEFT(B94,3),"")</f>
        <v/>
      </c>
      <c r="X94" s="80">
        <f>VLOOKUP(A94,Weightings!A:W,23,FALSE)</f>
        <v>3</v>
      </c>
      <c r="Y94" s="80">
        <f>IF(VLOOKUP(A94,'Assess C'!A:AH,34,FALSE)=8,0,1)</f>
        <v>1</v>
      </c>
      <c r="Z94" s="80">
        <f t="shared" si="41"/>
        <v>12</v>
      </c>
      <c r="AA94" s="79" t="str">
        <f t="shared" si="42"/>
        <v>3</v>
      </c>
      <c r="AF94" s="90">
        <f t="shared" si="43"/>
        <v>0</v>
      </c>
      <c r="AG94" s="90">
        <f t="shared" si="44"/>
        <v>0</v>
      </c>
      <c r="AH94" s="90" t="str">
        <f t="shared" si="45"/>
        <v>D</v>
      </c>
      <c r="AI94" s="81">
        <f t="shared" si="46"/>
        <v>3</v>
      </c>
      <c r="AJ94" s="90"/>
      <c r="AK94" s="81"/>
    </row>
    <row r="95" spans="1:37" s="79" customFormat="1" ht="30" customHeight="1" x14ac:dyDescent="0.35">
      <c r="A95" s="70">
        <v>623</v>
      </c>
      <c r="B95" s="66" t="str">
        <f t="shared" si="38"/>
        <v>C.5</v>
      </c>
      <c r="C95" s="67">
        <f t="shared" si="39"/>
        <v>2</v>
      </c>
      <c r="D95" s="20"/>
      <c r="E95" s="114" t="str">
        <f t="shared" si="40"/>
        <v>Step 5</v>
      </c>
      <c r="F95" s="111" t="str">
        <f t="shared" si="51"/>
        <v xml:space="preserve">Dissemination </v>
      </c>
      <c r="G95" s="201" t="str">
        <f>"Maturity level:  "&amp;Q95</f>
        <v>Maturity level:  Level 0</v>
      </c>
      <c r="H95" s="356" t="str">
        <f>"Maturity level:  "&amp;Q95</f>
        <v>Maturity level:  Level 0</v>
      </c>
      <c r="I95" s="357" t="str">
        <f>"Maturity rating: "&amp;TEXT(S95,"0.00")</f>
        <v>Maturity rating: 0.00</v>
      </c>
      <c r="J95" s="357" t="str">
        <f>"Maturity rating: "&amp;TEXT(T95,"0.00")</f>
        <v>Maturity rating: 0.00</v>
      </c>
      <c r="K95" s="180"/>
      <c r="L95" s="110"/>
      <c r="M95" s="110"/>
      <c r="N95" s="110" t="str">
        <f>TEXT(B95,"0.0")</f>
        <v>C.5</v>
      </c>
      <c r="O95" s="109">
        <f>SUMIF(AA:AA,U95&amp;N95,G:G)/(SUMIF(AA:AA,U95&amp;N95,Z:Z))</f>
        <v>0</v>
      </c>
      <c r="P95" s="109" t="str">
        <f>HLOOKUP(O95*100,level_ref,2,TRUE)</f>
        <v>Level 0</v>
      </c>
      <c r="Q95" s="109" t="str">
        <f>IF(ISERROR(P95),"",P95)</f>
        <v>Level 0</v>
      </c>
      <c r="R95" s="109">
        <f>HLOOKUP(O95*100,level_ref,3,TRUE)</f>
        <v>0</v>
      </c>
      <c r="S95" s="109">
        <f>IF(ISERROR(R95),"",R95)</f>
        <v>0</v>
      </c>
      <c r="T95" s="109">
        <f>O95*5</f>
        <v>0</v>
      </c>
      <c r="U95" s="109">
        <f>VLOOKUP(A95,'Assess C'!A:AI,35,FALSE)</f>
        <v>3</v>
      </c>
      <c r="V95" s="116"/>
      <c r="W95" s="116" t="str">
        <f>IF(AND(C95&gt;4,VLOOKUP(A95,'Assess C'!A:AH,34,FALSE)&lt;&gt;8),LEFT(B95,3),"")</f>
        <v/>
      </c>
      <c r="X95" s="116">
        <f>VLOOKUP(A95,Weightings!A:W,23,FALSE)</f>
        <v>0</v>
      </c>
      <c r="Y95" s="116">
        <f>IF(VLOOKUP(A95,'Assess C'!A:AH,34,FALSE)=8,0,1)</f>
        <v>1</v>
      </c>
      <c r="Z95" s="116">
        <f t="shared" si="41"/>
        <v>0</v>
      </c>
      <c r="AA95" s="79" t="str">
        <f t="shared" si="42"/>
        <v>3</v>
      </c>
      <c r="AF95" s="90">
        <f t="shared" si="43"/>
        <v>0</v>
      </c>
      <c r="AG95" s="90">
        <f t="shared" si="44"/>
        <v>0</v>
      </c>
      <c r="AH95" s="90" t="str">
        <f t="shared" si="45"/>
        <v>D</v>
      </c>
      <c r="AI95" s="81">
        <f t="shared" si="46"/>
        <v>3</v>
      </c>
      <c r="AJ95" s="90"/>
      <c r="AK95" s="81"/>
    </row>
    <row r="96" spans="1:37" s="79" customFormat="1" ht="30" customHeight="1" x14ac:dyDescent="0.35">
      <c r="A96" s="65">
        <v>624</v>
      </c>
      <c r="B96" s="66" t="str">
        <f t="shared" si="38"/>
        <v/>
      </c>
      <c r="C96" s="67">
        <f t="shared" si="39"/>
        <v>3</v>
      </c>
      <c r="D96" s="20"/>
      <c r="E96" s="95" t="str">
        <f t="shared" si="40"/>
        <v/>
      </c>
      <c r="F96" s="162" t="str">
        <f t="shared" si="51"/>
        <v>Intelligence reporting should be bespoke to the requirements. They can range from intelligence Reports (Int Reps), to Intelligence Summaries (Int Sums), Threat Alerts (Sig Acts) to Threat Assessments. Reporting should be in a consistent format, considering consistent terminology and always provide a clear assessment (with “so what” / implication commentary). The report should appeal to readers providing tailored content for different roles and / or different levels of seniority and remain clear and concise. Reporting should be accessible to the end-user, making use of appropriate visualisation techniques, and provided in a format consistent with the requirements of the intelligence customer.</v>
      </c>
      <c r="G96" s="204" t="str">
        <f>VLOOKUP($A96,'Assess C'!$A:$O,15,FALSE)</f>
        <v/>
      </c>
      <c r="H96" s="203" t="str">
        <f>IFERROR(VLOOKUP(VLOOKUP($A96,'Assess C'!$A:$AH,34,FALSE),detail_maturity_score,3),"")</f>
        <v/>
      </c>
      <c r="I96" s="204"/>
      <c r="J96" s="204"/>
      <c r="K96" s="69" t="str">
        <f>IF(VLOOKUP(A96,'Assess C'!A:P,16,FALSE)=0,"",VLOOKUP(A96,'Assess C'!A:P,16,FALSE))</f>
        <v/>
      </c>
      <c r="L96" s="67"/>
      <c r="M96" s="67"/>
      <c r="N96" s="67"/>
      <c r="O96" s="67"/>
      <c r="P96" s="67"/>
      <c r="Q96" s="67"/>
      <c r="R96" s="67"/>
      <c r="S96" s="67"/>
      <c r="T96" s="67"/>
      <c r="U96" s="67"/>
      <c r="V96" s="80"/>
      <c r="W96" s="80" t="str">
        <f>IF(AND(C96&gt;4,VLOOKUP(A96,'Assess C'!A:AH,34,FALSE)&lt;&gt;8),LEFT(B96,3),"")</f>
        <v/>
      </c>
      <c r="X96" s="80">
        <f>VLOOKUP(A96,Weightings!A:W,23,FALSE)</f>
        <v>0</v>
      </c>
      <c r="Y96" s="80">
        <f>IF(VLOOKUP(A96,'Assess C'!A:AH,34,FALSE)=8,0,1)</f>
        <v>1</v>
      </c>
      <c r="Z96" s="80">
        <f t="shared" si="41"/>
        <v>0</v>
      </c>
      <c r="AA96" s="79" t="str">
        <f t="shared" si="42"/>
        <v>3</v>
      </c>
      <c r="AF96" s="90">
        <f t="shared" si="43"/>
        <v>0</v>
      </c>
      <c r="AG96" s="90">
        <f t="shared" si="44"/>
        <v>0</v>
      </c>
      <c r="AH96" s="90" t="str">
        <f t="shared" si="45"/>
        <v>D</v>
      </c>
      <c r="AI96" s="81">
        <f t="shared" si="46"/>
        <v>3</v>
      </c>
      <c r="AJ96" s="90"/>
      <c r="AK96" s="81"/>
    </row>
    <row r="97" spans="1:37" s="79" customFormat="1" ht="30" customHeight="1" x14ac:dyDescent="0.35">
      <c r="A97" s="70">
        <v>625</v>
      </c>
      <c r="B97" s="66" t="str">
        <f t="shared" si="38"/>
        <v>C.5.01</v>
      </c>
      <c r="C97" s="67">
        <f t="shared" si="39"/>
        <v>5</v>
      </c>
      <c r="D97" s="20"/>
      <c r="E97" s="95" t="str">
        <f t="shared" si="40"/>
        <v>C.5.01</v>
      </c>
      <c r="F97" s="261" t="str">
        <f t="shared" si="51"/>
        <v xml:space="preserve">Does the Intelligence function produce a range of products such as, Intelligence Reports, Intelligence Summaries, Threat Alerts, Thematic Papers, Attack Scenarios, Threat Assessments etc? </v>
      </c>
      <c r="G97" s="204" t="str">
        <f>VLOOKUP($A97,'Assess C'!$A:$O,15,FALSE)</f>
        <v/>
      </c>
      <c r="H97" s="203" t="str">
        <f>IFERROR(VLOOKUP(VLOOKUP($A97,'Assess C'!$A:$AH,34,FALSE),detail_maturity_score,3),"")</f>
        <v/>
      </c>
      <c r="I97" s="204">
        <f>(VLOOKUP(LEFT($B97,3),targets_lookup,5,FALSE))*VLOOKUP($A97,Weightings!$A:$Y,23,FALSE)</f>
        <v>4.5</v>
      </c>
      <c r="J97" s="204">
        <f>(VLOOKUP(LEFT($B97,3),targets_lookup,5,FALSE))*IF(VLOOKUP($A97,Weightings!$A:$Y,23,FALSE)=0,0,1)</f>
        <v>4.5</v>
      </c>
      <c r="K97" s="69" t="str">
        <f>IF(VLOOKUP(A97,'Assess C'!A:P,16,FALSE)=0,"",VLOOKUP(A97,'Assess C'!A:P,16,FALSE))</f>
        <v/>
      </c>
      <c r="L97" s="67"/>
      <c r="M97" s="67"/>
      <c r="N97" s="67"/>
      <c r="O97" s="67"/>
      <c r="P97" s="67"/>
      <c r="Q97" s="67"/>
      <c r="R97" s="67"/>
      <c r="S97" s="67"/>
      <c r="T97" s="67"/>
      <c r="U97" s="67"/>
      <c r="V97" s="80"/>
      <c r="W97" s="80" t="str">
        <f>IF(AND(C97&gt;4,VLOOKUP(A97,'Assess C'!A:AH,34,FALSE)&lt;&gt;8),LEFT(B97,3),"")</f>
        <v>C.5</v>
      </c>
      <c r="X97" s="80">
        <f>VLOOKUP(A97,Weightings!A:W,23,FALSE)</f>
        <v>1</v>
      </c>
      <c r="Y97" s="80">
        <f>IF(VLOOKUP(A97,'Assess C'!A:AH,34,FALSE)=8,0,1)</f>
        <v>1</v>
      </c>
      <c r="Z97" s="80">
        <f>Y97*X97*5</f>
        <v>5</v>
      </c>
      <c r="AA97" s="79" t="str">
        <f t="shared" si="42"/>
        <v>3C.5</v>
      </c>
      <c r="AF97" s="90">
        <f t="shared" si="43"/>
        <v>0</v>
      </c>
      <c r="AG97" s="90">
        <f t="shared" si="44"/>
        <v>0</v>
      </c>
      <c r="AH97" s="90" t="str">
        <f t="shared" si="45"/>
        <v>D</v>
      </c>
      <c r="AI97" s="81">
        <f t="shared" si="46"/>
        <v>3</v>
      </c>
      <c r="AJ97" s="90"/>
      <c r="AK97" s="81"/>
    </row>
    <row r="98" spans="1:37" s="79" customFormat="1" ht="30" customHeight="1" x14ac:dyDescent="0.35">
      <c r="A98" s="65">
        <v>626</v>
      </c>
      <c r="B98" s="66" t="str">
        <f t="shared" si="38"/>
        <v>C.5.02</v>
      </c>
      <c r="C98" s="67">
        <f t="shared" si="39"/>
        <v>5</v>
      </c>
      <c r="D98" s="20"/>
      <c r="E98" s="95" t="str">
        <f t="shared" si="40"/>
        <v>C.5.02</v>
      </c>
      <c r="F98" s="261" t="str">
        <f t="shared" si="51"/>
        <v xml:space="preserve">Does each product have clear document classification, storage and handling guidelines (such as TLP) as well as document originator (creator) details? </v>
      </c>
      <c r="G98" s="204" t="str">
        <f>VLOOKUP($A98,'Assess C'!$A:$O,15,FALSE)</f>
        <v/>
      </c>
      <c r="H98" s="203" t="str">
        <f>IFERROR(VLOOKUP(VLOOKUP($A98,'Assess C'!$A:$AH,34,FALSE),detail_maturity_score,3),"")</f>
        <v/>
      </c>
      <c r="I98" s="204">
        <f>(VLOOKUP(LEFT($B98,3),targets_lookup,5,FALSE))*VLOOKUP($A98,Weightings!$A:$Y,23,FALSE)</f>
        <v>4.5</v>
      </c>
      <c r="J98" s="204">
        <f>(VLOOKUP(LEFT($B98,3),targets_lookup,5,FALSE))*IF(VLOOKUP($A98,Weightings!$A:$Y,23,FALSE)=0,0,1)</f>
        <v>4.5</v>
      </c>
      <c r="K98" s="69" t="str">
        <f>IF(VLOOKUP(A98,'Assess C'!A:P,16,FALSE)=0,"",VLOOKUP(A98,'Assess C'!A:P,16,FALSE))</f>
        <v/>
      </c>
      <c r="L98" s="67"/>
      <c r="M98" s="67"/>
      <c r="N98" s="67"/>
      <c r="O98" s="67"/>
      <c r="P98" s="67"/>
      <c r="Q98" s="67"/>
      <c r="R98" s="67"/>
      <c r="S98" s="67"/>
      <c r="T98" s="67"/>
      <c r="U98" s="67"/>
      <c r="V98" s="80"/>
      <c r="W98" s="80" t="str">
        <f>IF(AND(C98&gt;4,VLOOKUP(A98,'Assess C'!A:AH,34,FALSE)&lt;&gt;8),LEFT(B98,3),"")</f>
        <v>C.5</v>
      </c>
      <c r="X98" s="80">
        <f>VLOOKUP(A98,Weightings!A:W,23,FALSE)</f>
        <v>1</v>
      </c>
      <c r="Y98" s="80">
        <f>IF(VLOOKUP(A98,'Assess C'!A:AH,34,FALSE)=8,0,1)</f>
        <v>1</v>
      </c>
      <c r="Z98" s="80">
        <f>Y98*X98*5</f>
        <v>5</v>
      </c>
      <c r="AA98" s="79" t="str">
        <f t="shared" si="42"/>
        <v>3C.5</v>
      </c>
      <c r="AF98" s="90">
        <f t="shared" si="43"/>
        <v>0</v>
      </c>
      <c r="AG98" s="90">
        <f t="shared" si="44"/>
        <v>0</v>
      </c>
      <c r="AH98" s="90" t="str">
        <f t="shared" si="45"/>
        <v>D</v>
      </c>
      <c r="AI98" s="81">
        <f t="shared" si="46"/>
        <v>3</v>
      </c>
      <c r="AJ98" s="90"/>
      <c r="AK98" s="81"/>
    </row>
    <row r="99" spans="1:37" s="79" customFormat="1" ht="30" customHeight="1" x14ac:dyDescent="0.35">
      <c r="A99" s="70">
        <v>627</v>
      </c>
      <c r="B99" s="66" t="str">
        <f t="shared" ref="B99:B130" si="52">VLOOKUP(A99,contentrefmockup,2,FALSE)</f>
        <v>C.5.03</v>
      </c>
      <c r="C99" s="67">
        <f t="shared" ref="C99:C132" si="53">VLOOKUP(A99,contentrefmockup,15,FALSE)</f>
        <v>5</v>
      </c>
      <c r="D99" s="20"/>
      <c r="E99" s="95" t="str">
        <f t="shared" ref="E99:E132" si="54">IF(C99=1,"Phase "&amp;B99,IF(C99=2,"Step "&amp;VLOOKUP(A99,contentrefmockup,4,FALSE),B99))</f>
        <v>C.5.03</v>
      </c>
      <c r="F99" s="261" t="str">
        <f t="shared" si="51"/>
        <v xml:space="preserve">Do products have a range of methods for displaying findings, such as diagrams, illustrations, charts, tables and text? </v>
      </c>
      <c r="G99" s="204" t="str">
        <f>VLOOKUP($A99,'Assess C'!$A:$O,15,FALSE)</f>
        <v/>
      </c>
      <c r="H99" s="203" t="str">
        <f>IFERROR(VLOOKUP(VLOOKUP($A99,'Assess C'!$A:$AH,34,FALSE),detail_maturity_score,3),"")</f>
        <v/>
      </c>
      <c r="I99" s="204">
        <f>(VLOOKUP(LEFT($B99,3),targets_lookup,5,FALSE))*VLOOKUP($A99,Weightings!$A:$Y,23,FALSE)</f>
        <v>4.5</v>
      </c>
      <c r="J99" s="204">
        <f>(VLOOKUP(LEFT($B99,3),targets_lookup,5,FALSE))*IF(VLOOKUP($A99,Weightings!$A:$Y,23,FALSE)=0,0,1)</f>
        <v>4.5</v>
      </c>
      <c r="K99" s="69" t="str">
        <f>IF(VLOOKUP(A99,'Assess C'!A:P,16,FALSE)=0,"",VLOOKUP(A99,'Assess C'!A:P,16,FALSE))</f>
        <v/>
      </c>
      <c r="L99" s="67"/>
      <c r="M99" s="67"/>
      <c r="N99" s="67"/>
      <c r="O99" s="67"/>
      <c r="P99" s="67"/>
      <c r="Q99" s="67"/>
      <c r="R99" s="67"/>
      <c r="S99" s="67"/>
      <c r="T99" s="67"/>
      <c r="U99" s="67"/>
      <c r="V99" s="80"/>
      <c r="W99" s="80" t="str">
        <f>IF(AND(C99&gt;4,VLOOKUP(A99,'Assess C'!A:AH,34,FALSE)&lt;&gt;8),LEFT(B99,3),"")</f>
        <v>C.5</v>
      </c>
      <c r="X99" s="80">
        <f>VLOOKUP(A99,Weightings!A:W,23,FALSE)</f>
        <v>1</v>
      </c>
      <c r="Y99" s="80">
        <f>IF(VLOOKUP(A99,'Assess C'!A:AH,34,FALSE)=8,0,1)</f>
        <v>1</v>
      </c>
      <c r="Z99" s="80">
        <f>Y99*X99*5</f>
        <v>5</v>
      </c>
      <c r="AA99" s="79" t="str">
        <f t="shared" ref="AA99:AA132" si="55">AI99&amp;W99</f>
        <v>3C.5</v>
      </c>
      <c r="AF99" s="90">
        <f t="shared" ref="AF99:AF137" si="56">VLOOKUP($A99,contentrefmockup,26,FALSE)</f>
        <v>0</v>
      </c>
      <c r="AG99" s="90">
        <f t="shared" ref="AG99:AG137" si="57">VLOOKUP($A99,contentrefmockup,27,FALSE)</f>
        <v>0</v>
      </c>
      <c r="AH99" s="90" t="str">
        <f t="shared" ref="AH99:AH137" si="58">VLOOKUP($A99,contentrefmockup,28,FALSE)</f>
        <v>D</v>
      </c>
      <c r="AI99" s="81">
        <f t="shared" ref="AI99:AI130" si="59">IF(AF99="S",1,IF(AG99="I",2,IF(AH99="D",3,4)))</f>
        <v>3</v>
      </c>
      <c r="AJ99" s="90"/>
      <c r="AK99" s="81"/>
    </row>
    <row r="100" spans="1:37" s="79" customFormat="1" ht="30" customHeight="1" x14ac:dyDescent="0.35">
      <c r="A100" s="65">
        <v>628</v>
      </c>
      <c r="B100" s="66" t="str">
        <f t="shared" si="52"/>
        <v>C.5.04</v>
      </c>
      <c r="C100" s="67">
        <f t="shared" si="53"/>
        <v>5</v>
      </c>
      <c r="D100" s="20"/>
      <c r="E100" s="95" t="str">
        <f t="shared" si="54"/>
        <v>C.5.04</v>
      </c>
      <c r="F100" s="261" t="str">
        <f t="shared" si="51"/>
        <v>Are Intelligence products bespoke to the audience (or intelligence customer) in terms of presentation method, language, length and depth, format etc?</v>
      </c>
      <c r="G100" s="204" t="str">
        <f>VLOOKUP($A100,'Assess C'!$A:$O,15,FALSE)</f>
        <v/>
      </c>
      <c r="H100" s="203" t="str">
        <f>IFERROR(VLOOKUP(VLOOKUP($A100,'Assess C'!$A:$AH,34,FALSE),detail_maturity_score,3),"")</f>
        <v/>
      </c>
      <c r="I100" s="204">
        <f>(VLOOKUP(LEFT($B100,3),targets_lookup,5,FALSE))*VLOOKUP($A100,Weightings!$A:$Y,23,FALSE)</f>
        <v>4.5</v>
      </c>
      <c r="J100" s="204">
        <f>(VLOOKUP(LEFT($B100,3),targets_lookup,5,FALSE))*IF(VLOOKUP($A100,Weightings!$A:$Y,23,FALSE)=0,0,1)</f>
        <v>4.5</v>
      </c>
      <c r="K100" s="69" t="str">
        <f>IF(VLOOKUP(A100,'Assess C'!A:P,16,FALSE)=0,"",VLOOKUP(A100,'Assess C'!A:P,16,FALSE))</f>
        <v/>
      </c>
      <c r="L100" s="67"/>
      <c r="M100" s="67"/>
      <c r="N100" s="67"/>
      <c r="O100" s="67"/>
      <c r="P100" s="67"/>
      <c r="Q100" s="67"/>
      <c r="R100" s="67"/>
      <c r="S100" s="67"/>
      <c r="T100" s="67"/>
      <c r="U100" s="67"/>
      <c r="V100" s="80"/>
      <c r="W100" s="80" t="str">
        <f>IF(AND(C100&gt;4,VLOOKUP(A100,'Assess C'!A:AH,34,FALSE)&lt;&gt;8),LEFT(B100,3),"")</f>
        <v>C.5</v>
      </c>
      <c r="X100" s="80">
        <f>VLOOKUP(A100,Weightings!A:W,23,FALSE)</f>
        <v>1</v>
      </c>
      <c r="Y100" s="80">
        <f>IF(VLOOKUP(A100,'Assess C'!A:AH,34,FALSE)=8,0,1)</f>
        <v>1</v>
      </c>
      <c r="Z100" s="80">
        <f>Y100*X100*5</f>
        <v>5</v>
      </c>
      <c r="AA100" s="79" t="str">
        <f t="shared" si="55"/>
        <v>3C.5</v>
      </c>
      <c r="AF100" s="90">
        <f t="shared" si="56"/>
        <v>0</v>
      </c>
      <c r="AG100" s="90">
        <f t="shared" si="57"/>
        <v>0</v>
      </c>
      <c r="AH100" s="90" t="str">
        <f t="shared" si="58"/>
        <v>D</v>
      </c>
      <c r="AI100" s="81">
        <f t="shared" si="59"/>
        <v>3</v>
      </c>
      <c r="AJ100" s="90"/>
      <c r="AK100" s="81"/>
    </row>
    <row r="101" spans="1:37" s="79" customFormat="1" ht="30" customHeight="1" x14ac:dyDescent="0.35">
      <c r="A101" s="70">
        <v>629</v>
      </c>
      <c r="B101" s="66" t="str">
        <f t="shared" si="52"/>
        <v>C.5.05</v>
      </c>
      <c r="C101" s="67">
        <f t="shared" si="53"/>
        <v>5</v>
      </c>
      <c r="D101" s="20"/>
      <c r="E101" s="95" t="str">
        <f t="shared" si="54"/>
        <v>C.5.05</v>
      </c>
      <c r="F101" s="261" t="str">
        <f t="shared" si="51"/>
        <v xml:space="preserve">Does the function apply the principle of 'need to know' as well as 'need to share' and look to disseminate as wide as appropriate including with external partners and communities? </v>
      </c>
      <c r="G101" s="204" t="str">
        <f>VLOOKUP($A101,'Assess C'!$A:$O,15,FALSE)</f>
        <v/>
      </c>
      <c r="H101" s="358" t="str">
        <f>IFERROR(VLOOKUP(VLOOKUP($A101,'Assess C'!$A:$AH,34,FALSE),detail_maturity_score,3),"")</f>
        <v/>
      </c>
      <c r="I101" s="359">
        <f>(VLOOKUP(LEFT($B101,3),targets_lookup,5,FALSE))*VLOOKUP($A101,Weightings!$A:$Y,23,FALSE)</f>
        <v>4.5</v>
      </c>
      <c r="J101" s="359">
        <f>(VLOOKUP(LEFT($B101,3),targets_lookup,5,FALSE))*IF(VLOOKUP($A101,Weightings!$A:$Y,23,FALSE)=0,0,1)</f>
        <v>4.5</v>
      </c>
      <c r="K101" s="69" t="str">
        <f>IF(VLOOKUP(A101,'Assess C'!A:P,16,FALSE)=0,"",VLOOKUP(A101,'Assess C'!A:P,16,FALSE))</f>
        <v/>
      </c>
      <c r="L101" s="67"/>
      <c r="M101" s="67"/>
      <c r="N101" s="67"/>
      <c r="O101" s="67"/>
      <c r="P101" s="67"/>
      <c r="Q101" s="67"/>
      <c r="R101" s="67"/>
      <c r="S101" s="67"/>
      <c r="T101" s="67"/>
      <c r="U101" s="67"/>
      <c r="V101" s="80"/>
      <c r="W101" s="80" t="str">
        <f>IF(AND(C101&gt;4,VLOOKUP(A101,'Assess C'!A:AH,34,FALSE)&lt;&gt;8),LEFT(B101,3),"")</f>
        <v>C.5</v>
      </c>
      <c r="X101" s="80">
        <f>VLOOKUP(A101,Weightings!A:W,23,FALSE)</f>
        <v>1</v>
      </c>
      <c r="Y101" s="80">
        <f>IF(VLOOKUP(A101,'Assess C'!A:AH,34,FALSE)=8,0,1)</f>
        <v>1</v>
      </c>
      <c r="Z101" s="80">
        <f>Y101*X101*5</f>
        <v>5</v>
      </c>
      <c r="AA101" s="79" t="str">
        <f t="shared" si="55"/>
        <v>3C.5</v>
      </c>
      <c r="AF101" s="90">
        <f t="shared" si="56"/>
        <v>0</v>
      </c>
      <c r="AG101" s="90">
        <f t="shared" si="57"/>
        <v>0</v>
      </c>
      <c r="AH101" s="90" t="str">
        <f t="shared" si="58"/>
        <v>D</v>
      </c>
      <c r="AI101" s="81">
        <f t="shared" si="59"/>
        <v>3</v>
      </c>
      <c r="AJ101" s="90"/>
      <c r="AK101" s="81"/>
    </row>
    <row r="102" spans="1:37" s="79" customFormat="1" ht="30" hidden="1" customHeight="1" x14ac:dyDescent="0.35">
      <c r="A102" s="65">
        <v>630</v>
      </c>
      <c r="B102" s="66" t="str">
        <f t="shared" si="52"/>
        <v>C.5</v>
      </c>
      <c r="C102" s="67">
        <f t="shared" si="53"/>
        <v>2</v>
      </c>
      <c r="D102" s="20"/>
      <c r="E102" s="95" t="str">
        <f t="shared" si="54"/>
        <v>Step 5</v>
      </c>
      <c r="F102" s="262" t="str">
        <f t="shared" si="51"/>
        <v>Does the function produce Threat Assessments?</v>
      </c>
      <c r="G102" s="204" t="str">
        <f>VLOOKUP($A102,'Assess C'!$A:$O,15,FALSE)</f>
        <v/>
      </c>
      <c r="H102" s="358" t="str">
        <f>IFERROR(VLOOKUP(VLOOKUP($A102,'Assess C'!$A:$AH,34,FALSE),detail_maturity_score,3),"")</f>
        <v/>
      </c>
      <c r="I102" s="359">
        <f>(VLOOKUP(LEFT($B102,3),targets_lookup,5,FALSE))*VLOOKUP($A102,Weightings!$A:$Y,23,FALSE)</f>
        <v>13.5</v>
      </c>
      <c r="J102" s="359">
        <f>(VLOOKUP(LEFT($B102,3),targets_lookup,5,FALSE))*IF(VLOOKUP($A102,Weightings!$A:$Y,23,FALSE)=0,0,1)</f>
        <v>4.5</v>
      </c>
      <c r="K102" s="69" t="str">
        <f>IF(VLOOKUP(A102,'Assess C'!A:P,16,FALSE)=0,"",VLOOKUP(A102,'Assess C'!A:P,16,FALSE))</f>
        <v/>
      </c>
      <c r="L102" s="67"/>
      <c r="M102" s="67"/>
      <c r="N102" s="67"/>
      <c r="O102" s="67"/>
      <c r="P102" s="67"/>
      <c r="Q102" s="67"/>
      <c r="R102" s="67"/>
      <c r="S102" s="67"/>
      <c r="T102" s="67"/>
      <c r="U102" s="67"/>
      <c r="V102" s="80"/>
      <c r="W102" s="80" t="str">
        <f>IF(AND(C102&gt;4,VLOOKUP(A102,'Assess C'!A:AH,34,FALSE)&lt;&gt;8),LEFT(B102,3),"")</f>
        <v/>
      </c>
      <c r="X102" s="80">
        <f>VLOOKUP(A102,Weightings!A:W,23,FALSE)</f>
        <v>3</v>
      </c>
      <c r="Y102" s="80">
        <f>IF(VLOOKUP(A102,'Assess C'!A:AH,34,FALSE)=8,0,1)</f>
        <v>1</v>
      </c>
      <c r="Z102" s="80">
        <f t="shared" ref="Z102:Z130" si="60">Y102*X102*4</f>
        <v>12</v>
      </c>
      <c r="AA102" s="79" t="str">
        <f t="shared" si="55"/>
        <v>3</v>
      </c>
      <c r="AF102" s="90">
        <f t="shared" si="56"/>
        <v>0</v>
      </c>
      <c r="AG102" s="90">
        <f t="shared" si="57"/>
        <v>0</v>
      </c>
      <c r="AH102" s="90" t="str">
        <f t="shared" si="58"/>
        <v>D</v>
      </c>
      <c r="AI102" s="81">
        <f t="shared" si="59"/>
        <v>3</v>
      </c>
      <c r="AJ102" s="90"/>
      <c r="AK102" s="81"/>
    </row>
    <row r="103" spans="1:37" s="79" customFormat="1" ht="30" hidden="1" customHeight="1" x14ac:dyDescent="0.35">
      <c r="A103" s="70">
        <v>631</v>
      </c>
      <c r="B103" s="66" t="str">
        <f t="shared" si="52"/>
        <v>C.5</v>
      </c>
      <c r="C103" s="67">
        <f t="shared" si="53"/>
        <v>2</v>
      </c>
      <c r="D103" s="20"/>
      <c r="E103" s="95" t="str">
        <f t="shared" si="54"/>
        <v>Step 5</v>
      </c>
      <c r="F103" s="262" t="str">
        <f t="shared" si="51"/>
        <v>Does the Function produce an Intelligence Preparation of the Cyber Environment/battlespace?</v>
      </c>
      <c r="G103" s="204" t="str">
        <f>VLOOKUP($A103,'Assess C'!$A:$O,15,FALSE)</f>
        <v/>
      </c>
      <c r="H103" s="358" t="str">
        <f>IFERROR(VLOOKUP(VLOOKUP($A103,'Assess C'!$A:$AH,34,FALSE),detail_maturity_score,3),"")</f>
        <v/>
      </c>
      <c r="I103" s="359">
        <f>(VLOOKUP(LEFT($B103,3),targets_lookup,5,FALSE))*VLOOKUP($A103,Weightings!$A:$Y,23,FALSE)</f>
        <v>13.5</v>
      </c>
      <c r="J103" s="359">
        <f>(VLOOKUP(LEFT($B103,3),targets_lookup,5,FALSE))*IF(VLOOKUP($A103,Weightings!$A:$Y,23,FALSE)=0,0,1)</f>
        <v>4.5</v>
      </c>
      <c r="K103" s="69" t="str">
        <f>IF(VLOOKUP(A103,'Assess C'!A:P,16,FALSE)=0,"",VLOOKUP(A103,'Assess C'!A:P,16,FALSE))</f>
        <v/>
      </c>
      <c r="L103" s="67"/>
      <c r="M103" s="67"/>
      <c r="N103" s="67"/>
      <c r="O103" s="67"/>
      <c r="P103" s="67"/>
      <c r="Q103" s="67"/>
      <c r="R103" s="67"/>
      <c r="S103" s="67"/>
      <c r="T103" s="67"/>
      <c r="U103" s="67"/>
      <c r="V103" s="80"/>
      <c r="W103" s="80" t="str">
        <f>IF(AND(C103&gt;4,VLOOKUP(A103,'Assess C'!A:AH,34,FALSE)&lt;&gt;8),LEFT(B103,3),"")</f>
        <v/>
      </c>
      <c r="X103" s="80">
        <f>VLOOKUP(A103,Weightings!A:W,23,FALSE)</f>
        <v>3</v>
      </c>
      <c r="Y103" s="80">
        <f>IF(VLOOKUP(A103,'Assess C'!A:AH,34,FALSE)=8,0,1)</f>
        <v>1</v>
      </c>
      <c r="Z103" s="80">
        <f t="shared" si="60"/>
        <v>12</v>
      </c>
      <c r="AA103" s="79" t="str">
        <f t="shared" si="55"/>
        <v>3</v>
      </c>
      <c r="AF103" s="90">
        <f t="shared" si="56"/>
        <v>0</v>
      </c>
      <c r="AG103" s="90">
        <f t="shared" si="57"/>
        <v>0</v>
      </c>
      <c r="AH103" s="90" t="str">
        <f t="shared" si="58"/>
        <v>D</v>
      </c>
      <c r="AI103" s="81">
        <f t="shared" si="59"/>
        <v>3</v>
      </c>
      <c r="AJ103" s="90"/>
      <c r="AK103" s="81"/>
    </row>
    <row r="104" spans="1:37" s="79" customFormat="1" ht="30" hidden="1" customHeight="1" x14ac:dyDescent="0.35">
      <c r="A104" s="65">
        <v>632</v>
      </c>
      <c r="B104" s="66" t="str">
        <f t="shared" si="52"/>
        <v>C.5</v>
      </c>
      <c r="C104" s="67">
        <f t="shared" si="53"/>
        <v>2</v>
      </c>
      <c r="D104" s="20"/>
      <c r="E104" s="95" t="str">
        <f t="shared" si="54"/>
        <v>Step 5</v>
      </c>
      <c r="F104" s="262" t="str">
        <f t="shared" si="51"/>
        <v>Does the function produce Thematic reporting?</v>
      </c>
      <c r="G104" s="204" t="str">
        <f>VLOOKUP($A104,'Assess C'!$A:$O,15,FALSE)</f>
        <v/>
      </c>
      <c r="H104" s="358" t="str">
        <f>IFERROR(VLOOKUP(VLOOKUP($A104,'Assess C'!$A:$AH,34,FALSE),detail_maturity_score,3),"")</f>
        <v/>
      </c>
      <c r="I104" s="359">
        <f>(VLOOKUP(LEFT($B104,3),targets_lookup,5,FALSE))*VLOOKUP($A104,Weightings!$A:$Y,23,FALSE)</f>
        <v>13.5</v>
      </c>
      <c r="J104" s="359">
        <f>(VLOOKUP(LEFT($B104,3),targets_lookup,5,FALSE))*IF(VLOOKUP($A104,Weightings!$A:$Y,23,FALSE)=0,0,1)</f>
        <v>4.5</v>
      </c>
      <c r="K104" s="69" t="str">
        <f>IF(VLOOKUP(A104,'Assess C'!A:P,16,FALSE)=0,"",VLOOKUP(A104,'Assess C'!A:P,16,FALSE))</f>
        <v/>
      </c>
      <c r="L104" s="67"/>
      <c r="M104" s="67"/>
      <c r="N104" s="67"/>
      <c r="O104" s="67"/>
      <c r="P104" s="67"/>
      <c r="Q104" s="67"/>
      <c r="R104" s="67"/>
      <c r="S104" s="67"/>
      <c r="T104" s="67"/>
      <c r="U104" s="67"/>
      <c r="V104" s="80"/>
      <c r="W104" s="80" t="str">
        <f>IF(AND(C104&gt;4,VLOOKUP(A104,'Assess C'!A:AH,34,FALSE)&lt;&gt;8),LEFT(B104,3),"")</f>
        <v/>
      </c>
      <c r="X104" s="80">
        <f>VLOOKUP(A104,Weightings!A:W,23,FALSE)</f>
        <v>3</v>
      </c>
      <c r="Y104" s="80">
        <f>IF(VLOOKUP(A104,'Assess C'!A:AH,34,FALSE)=8,0,1)</f>
        <v>1</v>
      </c>
      <c r="Z104" s="80">
        <f t="shared" si="60"/>
        <v>12</v>
      </c>
      <c r="AA104" s="79" t="str">
        <f t="shared" si="55"/>
        <v>3</v>
      </c>
      <c r="AF104" s="90">
        <f t="shared" si="56"/>
        <v>0</v>
      </c>
      <c r="AG104" s="90">
        <f t="shared" si="57"/>
        <v>0</v>
      </c>
      <c r="AH104" s="90" t="str">
        <f t="shared" si="58"/>
        <v>D</v>
      </c>
      <c r="AI104" s="81">
        <f t="shared" si="59"/>
        <v>3</v>
      </c>
      <c r="AJ104" s="90"/>
      <c r="AK104" s="81"/>
    </row>
    <row r="105" spans="1:37" s="79" customFormat="1" ht="30" hidden="1" customHeight="1" x14ac:dyDescent="0.35">
      <c r="A105" s="70">
        <v>633</v>
      </c>
      <c r="B105" s="66" t="str">
        <f t="shared" si="52"/>
        <v>C.5</v>
      </c>
      <c r="C105" s="67">
        <f t="shared" si="53"/>
        <v>2</v>
      </c>
      <c r="D105" s="20"/>
      <c r="E105" s="95" t="str">
        <f t="shared" si="54"/>
        <v>Step 5</v>
      </c>
      <c r="F105" s="262" t="str">
        <f t="shared" si="51"/>
        <v>Does the function produce targeting packs and attack scenarios for assurance testing? (I.e. Red Teaming)</v>
      </c>
      <c r="G105" s="204" t="str">
        <f>VLOOKUP($A105,'Assess C'!$A:$O,15,FALSE)</f>
        <v/>
      </c>
      <c r="H105" s="358" t="str">
        <f>IFERROR(VLOOKUP(VLOOKUP($A105,'Assess C'!$A:$AH,34,FALSE),detail_maturity_score,3),"")</f>
        <v/>
      </c>
      <c r="I105" s="359">
        <f>(VLOOKUP(LEFT($B105,3),targets_lookup,5,FALSE))*VLOOKUP($A105,Weightings!$A:$Y,23,FALSE)</f>
        <v>13.5</v>
      </c>
      <c r="J105" s="359">
        <f>(VLOOKUP(LEFT($B105,3),targets_lookup,5,FALSE))*IF(VLOOKUP($A105,Weightings!$A:$Y,23,FALSE)=0,0,1)</f>
        <v>4.5</v>
      </c>
      <c r="K105" s="69" t="str">
        <f>IF(VLOOKUP(A105,'Assess C'!A:P,16,FALSE)=0,"",VLOOKUP(A105,'Assess C'!A:P,16,FALSE))</f>
        <v/>
      </c>
      <c r="L105" s="67"/>
      <c r="M105" s="67"/>
      <c r="N105" s="67"/>
      <c r="O105" s="67"/>
      <c r="P105" s="67"/>
      <c r="Q105" s="67"/>
      <c r="R105" s="67"/>
      <c r="S105" s="67"/>
      <c r="T105" s="67"/>
      <c r="U105" s="67"/>
      <c r="V105" s="80"/>
      <c r="W105" s="80" t="str">
        <f>IF(AND(C105&gt;4,VLOOKUP(A105,'Assess C'!A:AH,34,FALSE)&lt;&gt;8),LEFT(B105,3),"")</f>
        <v/>
      </c>
      <c r="X105" s="80">
        <f>VLOOKUP(A105,Weightings!A:W,23,FALSE)</f>
        <v>3</v>
      </c>
      <c r="Y105" s="80">
        <f>IF(VLOOKUP(A105,'Assess C'!A:AH,34,FALSE)=8,0,1)</f>
        <v>1</v>
      </c>
      <c r="Z105" s="80">
        <f t="shared" si="60"/>
        <v>12</v>
      </c>
      <c r="AA105" s="79" t="str">
        <f t="shared" si="55"/>
        <v>3</v>
      </c>
      <c r="AF105" s="90">
        <f t="shared" si="56"/>
        <v>0</v>
      </c>
      <c r="AG105" s="90">
        <f t="shared" si="57"/>
        <v>0</v>
      </c>
      <c r="AH105" s="90" t="str">
        <f t="shared" si="58"/>
        <v>D</v>
      </c>
      <c r="AI105" s="81">
        <f t="shared" si="59"/>
        <v>3</v>
      </c>
      <c r="AJ105" s="90"/>
      <c r="AK105" s="81"/>
    </row>
    <row r="106" spans="1:37" s="79" customFormat="1" ht="30" hidden="1" customHeight="1" x14ac:dyDescent="0.35">
      <c r="A106" s="65">
        <v>634</v>
      </c>
      <c r="B106" s="66" t="str">
        <f t="shared" si="52"/>
        <v>C.5</v>
      </c>
      <c r="C106" s="67">
        <f t="shared" si="53"/>
        <v>2</v>
      </c>
      <c r="D106" s="20"/>
      <c r="E106" s="95" t="str">
        <f t="shared" si="54"/>
        <v>Step 5</v>
      </c>
      <c r="F106" s="262" t="str">
        <f t="shared" si="51"/>
        <v>Does the function produce its own 'Indicators of Compromise' (IOCs)?</v>
      </c>
      <c r="G106" s="204" t="str">
        <f>VLOOKUP($A106,'Assess C'!$A:$O,15,FALSE)</f>
        <v/>
      </c>
      <c r="H106" s="358" t="str">
        <f>IFERROR(VLOOKUP(VLOOKUP($A106,'Assess C'!$A:$AH,34,FALSE),detail_maturity_score,3),"")</f>
        <v/>
      </c>
      <c r="I106" s="359">
        <f>(VLOOKUP(LEFT($B106,3),targets_lookup,5,FALSE))*VLOOKUP($A106,Weightings!$A:$Y,23,FALSE)</f>
        <v>13.5</v>
      </c>
      <c r="J106" s="359">
        <f>(VLOOKUP(LEFT($B106,3),targets_lookup,5,FALSE))*IF(VLOOKUP($A106,Weightings!$A:$Y,23,FALSE)=0,0,1)</f>
        <v>4.5</v>
      </c>
      <c r="K106" s="69" t="str">
        <f>IF(VLOOKUP(A106,'Assess C'!A:P,16,FALSE)=0,"",VLOOKUP(A106,'Assess C'!A:P,16,FALSE))</f>
        <v/>
      </c>
      <c r="L106" s="67"/>
      <c r="M106" s="67"/>
      <c r="N106" s="67"/>
      <c r="O106" s="67"/>
      <c r="P106" s="67"/>
      <c r="Q106" s="67"/>
      <c r="R106" s="67"/>
      <c r="S106" s="67"/>
      <c r="T106" s="67"/>
      <c r="U106" s="67"/>
      <c r="V106" s="80"/>
      <c r="W106" s="80" t="str">
        <f>IF(AND(C106&gt;4,VLOOKUP(A106,'Assess C'!A:AH,34,FALSE)&lt;&gt;8),LEFT(B106,3),"")</f>
        <v/>
      </c>
      <c r="X106" s="80">
        <f>VLOOKUP(A106,Weightings!A:W,23,FALSE)</f>
        <v>3</v>
      </c>
      <c r="Y106" s="80">
        <f>IF(VLOOKUP(A106,'Assess C'!A:AH,34,FALSE)=8,0,1)</f>
        <v>1</v>
      </c>
      <c r="Z106" s="80">
        <f t="shared" si="60"/>
        <v>12</v>
      </c>
      <c r="AA106" s="79" t="str">
        <f t="shared" si="55"/>
        <v>3</v>
      </c>
      <c r="AF106" s="90">
        <f t="shared" si="56"/>
        <v>0</v>
      </c>
      <c r="AG106" s="90">
        <f t="shared" si="57"/>
        <v>0</v>
      </c>
      <c r="AH106" s="90" t="str">
        <f t="shared" si="58"/>
        <v>D</v>
      </c>
      <c r="AI106" s="81">
        <f t="shared" si="59"/>
        <v>3</v>
      </c>
      <c r="AJ106" s="90"/>
      <c r="AK106" s="81"/>
    </row>
    <row r="107" spans="1:37" s="79" customFormat="1" ht="30" hidden="1" customHeight="1" x14ac:dyDescent="0.35">
      <c r="A107" s="70">
        <v>635</v>
      </c>
      <c r="B107" s="66" t="str">
        <f t="shared" si="52"/>
        <v>C.5</v>
      </c>
      <c r="C107" s="67">
        <f t="shared" si="53"/>
        <v>2</v>
      </c>
      <c r="D107" s="20"/>
      <c r="E107" s="95" t="str">
        <f t="shared" si="54"/>
        <v>Step 5</v>
      </c>
      <c r="F107" s="262" t="str">
        <f t="shared" si="51"/>
        <v>Is the dissemination appropriately broad (from SOC and MISP to boards and Advisors)?</v>
      </c>
      <c r="G107" s="204" t="str">
        <f>VLOOKUP($A107,'Assess C'!$A:$O,15,FALSE)</f>
        <v/>
      </c>
      <c r="H107" s="358" t="str">
        <f>IFERROR(VLOOKUP(VLOOKUP($A107,'Assess C'!$A:$AH,34,FALSE),detail_maturity_score,3),"")</f>
        <v/>
      </c>
      <c r="I107" s="359">
        <f>(VLOOKUP(LEFT($B107,3),targets_lookup,5,FALSE))*VLOOKUP($A107,Weightings!$A:$Y,23,FALSE)</f>
        <v>13.5</v>
      </c>
      <c r="J107" s="359">
        <f>(VLOOKUP(LEFT($B107,3),targets_lookup,5,FALSE))*IF(VLOOKUP($A107,Weightings!$A:$Y,23,FALSE)=0,0,1)</f>
        <v>4.5</v>
      </c>
      <c r="K107" s="69" t="str">
        <f>IF(VLOOKUP(A107,'Assess C'!A:P,16,FALSE)=0,"",VLOOKUP(A107,'Assess C'!A:P,16,FALSE))</f>
        <v/>
      </c>
      <c r="L107" s="67"/>
      <c r="M107" s="67"/>
      <c r="N107" s="67"/>
      <c r="O107" s="67"/>
      <c r="P107" s="67"/>
      <c r="Q107" s="67"/>
      <c r="R107" s="67"/>
      <c r="S107" s="67"/>
      <c r="T107" s="67"/>
      <c r="U107" s="67"/>
      <c r="V107" s="80"/>
      <c r="W107" s="80" t="str">
        <f>IF(AND(C107&gt;4,VLOOKUP(A107,'Assess C'!A:AH,34,FALSE)&lt;&gt;8),LEFT(B107,3),"")</f>
        <v/>
      </c>
      <c r="X107" s="80">
        <f>VLOOKUP(A107,Weightings!A:W,23,FALSE)</f>
        <v>3</v>
      </c>
      <c r="Y107" s="80">
        <f>IF(VLOOKUP(A107,'Assess C'!A:AH,34,FALSE)=8,0,1)</f>
        <v>1</v>
      </c>
      <c r="Z107" s="80">
        <f t="shared" si="60"/>
        <v>12</v>
      </c>
      <c r="AA107" s="79" t="str">
        <f t="shared" si="55"/>
        <v>3</v>
      </c>
      <c r="AF107" s="90">
        <f t="shared" si="56"/>
        <v>0</v>
      </c>
      <c r="AG107" s="90">
        <f t="shared" si="57"/>
        <v>0</v>
      </c>
      <c r="AH107" s="90" t="str">
        <f t="shared" si="58"/>
        <v>D</v>
      </c>
      <c r="AI107" s="81">
        <f t="shared" si="59"/>
        <v>3</v>
      </c>
      <c r="AJ107" s="90"/>
      <c r="AK107" s="81"/>
    </row>
    <row r="108" spans="1:37" s="79" customFormat="1" ht="30" hidden="1" customHeight="1" x14ac:dyDescent="0.35">
      <c r="A108" s="65">
        <v>636</v>
      </c>
      <c r="B108" s="66" t="str">
        <f t="shared" si="52"/>
        <v>C.5</v>
      </c>
      <c r="C108" s="67">
        <f t="shared" si="53"/>
        <v>2</v>
      </c>
      <c r="D108" s="20"/>
      <c r="E108" s="95" t="str">
        <f t="shared" si="54"/>
        <v>Step 5</v>
      </c>
      <c r="F108" s="261" t="str">
        <f t="shared" si="51"/>
        <v>For each intelligence product created:</v>
      </c>
      <c r="G108" s="204" t="str">
        <f>VLOOKUP($A108,'Assess C'!$A:$O,15,FALSE)</f>
        <v/>
      </c>
      <c r="H108" s="358" t="str">
        <f>IFERROR(VLOOKUP(VLOOKUP($A108,'Assess C'!$A:$AH,34,FALSE),detail_maturity_score,3),"")</f>
        <v/>
      </c>
      <c r="I108" s="359">
        <f>(VLOOKUP(LEFT($B108,3),targets_lookup,5,FALSE))*VLOOKUP($A108,Weightings!$A:$Y,23,FALSE)</f>
        <v>0</v>
      </c>
      <c r="J108" s="359">
        <f>(VLOOKUP(LEFT($B108,3),targets_lookup,5,FALSE))*IF(VLOOKUP($A108,Weightings!$A:$Y,23,FALSE)=0,0,1)</f>
        <v>0</v>
      </c>
      <c r="K108" s="69" t="str">
        <f>IF(VLOOKUP(A108,'Assess C'!A:P,16,FALSE)=0,"",VLOOKUP(A108,'Assess C'!A:P,16,FALSE))</f>
        <v/>
      </c>
      <c r="L108" s="67"/>
      <c r="M108" s="67"/>
      <c r="N108" s="67"/>
      <c r="O108" s="67"/>
      <c r="P108" s="67"/>
      <c r="Q108" s="67"/>
      <c r="R108" s="67"/>
      <c r="S108" s="67"/>
      <c r="T108" s="67"/>
      <c r="U108" s="67"/>
      <c r="V108" s="80"/>
      <c r="W108" s="80" t="str">
        <f>IF(AND(C108&gt;4,VLOOKUP(A108,'Assess C'!A:AH,34,FALSE)&lt;&gt;8),LEFT(B108,3),"")</f>
        <v/>
      </c>
      <c r="X108" s="80">
        <f>VLOOKUP(A108,Weightings!A:W,23,FALSE)</f>
        <v>0</v>
      </c>
      <c r="Y108" s="80">
        <f>IF(VLOOKUP(A108,'Assess C'!A:AH,34,FALSE)=8,0,1)</f>
        <v>1</v>
      </c>
      <c r="Z108" s="80">
        <f t="shared" si="60"/>
        <v>0</v>
      </c>
      <c r="AA108" s="79" t="str">
        <f t="shared" si="55"/>
        <v>3</v>
      </c>
      <c r="AF108" s="90">
        <f t="shared" si="56"/>
        <v>0</v>
      </c>
      <c r="AG108" s="90">
        <f t="shared" si="57"/>
        <v>0</v>
      </c>
      <c r="AH108" s="90" t="str">
        <f t="shared" si="58"/>
        <v>D</v>
      </c>
      <c r="AI108" s="81">
        <f t="shared" si="59"/>
        <v>3</v>
      </c>
      <c r="AJ108" s="90"/>
      <c r="AK108" s="81"/>
    </row>
    <row r="109" spans="1:37" s="79" customFormat="1" ht="30" hidden="1" customHeight="1" x14ac:dyDescent="0.35">
      <c r="A109" s="70">
        <v>637</v>
      </c>
      <c r="B109" s="66" t="str">
        <f t="shared" si="52"/>
        <v>C.5</v>
      </c>
      <c r="C109" s="67">
        <f t="shared" si="53"/>
        <v>2</v>
      </c>
      <c r="D109" s="20"/>
      <c r="E109" s="95" t="str">
        <f t="shared" si="54"/>
        <v>Step 5</v>
      </c>
      <c r="F109" s="262" t="str">
        <f t="shared" si="51"/>
        <v>Does each product contain the originators details?</v>
      </c>
      <c r="G109" s="204" t="str">
        <f>VLOOKUP($A109,'Assess C'!$A:$O,15,FALSE)</f>
        <v/>
      </c>
      <c r="H109" s="358" t="str">
        <f>IFERROR(VLOOKUP(VLOOKUP($A109,'Assess C'!$A:$AH,34,FALSE),detail_maturity_score,3),"")</f>
        <v/>
      </c>
      <c r="I109" s="359">
        <f>(VLOOKUP(LEFT($B109,3),targets_lookup,5,FALSE))*VLOOKUP($A109,Weightings!$A:$Y,23,FALSE)</f>
        <v>13.5</v>
      </c>
      <c r="J109" s="359">
        <f>(VLOOKUP(LEFT($B109,3),targets_lookup,5,FALSE))*IF(VLOOKUP($A109,Weightings!$A:$Y,23,FALSE)=0,0,1)</f>
        <v>4.5</v>
      </c>
      <c r="K109" s="69" t="str">
        <f>IF(VLOOKUP(A109,'Assess C'!A:P,16,FALSE)=0,"",VLOOKUP(A109,'Assess C'!A:P,16,FALSE))</f>
        <v/>
      </c>
      <c r="L109" s="67"/>
      <c r="M109" s="67"/>
      <c r="N109" s="67"/>
      <c r="O109" s="67"/>
      <c r="P109" s="67"/>
      <c r="Q109" s="67"/>
      <c r="R109" s="67"/>
      <c r="S109" s="67"/>
      <c r="T109" s="67"/>
      <c r="U109" s="67"/>
      <c r="V109" s="80"/>
      <c r="W109" s="80" t="str">
        <f>IF(AND(C109&gt;4,VLOOKUP(A109,'Assess C'!A:AH,34,FALSE)&lt;&gt;8),LEFT(B109,3),"")</f>
        <v/>
      </c>
      <c r="X109" s="80">
        <f>VLOOKUP(A109,Weightings!A:W,23,FALSE)</f>
        <v>3</v>
      </c>
      <c r="Y109" s="80">
        <f>IF(VLOOKUP(A109,'Assess C'!A:AH,34,FALSE)=8,0,1)</f>
        <v>1</v>
      </c>
      <c r="Z109" s="80">
        <f t="shared" si="60"/>
        <v>12</v>
      </c>
      <c r="AA109" s="79" t="str">
        <f t="shared" si="55"/>
        <v>3</v>
      </c>
      <c r="AF109" s="90">
        <f t="shared" si="56"/>
        <v>0</v>
      </c>
      <c r="AG109" s="90">
        <f t="shared" si="57"/>
        <v>0</v>
      </c>
      <c r="AH109" s="90" t="str">
        <f t="shared" si="58"/>
        <v>D</v>
      </c>
      <c r="AI109" s="81">
        <f t="shared" si="59"/>
        <v>3</v>
      </c>
      <c r="AJ109" s="90"/>
      <c r="AK109" s="81"/>
    </row>
    <row r="110" spans="1:37" s="79" customFormat="1" ht="30" hidden="1" customHeight="1" x14ac:dyDescent="0.35">
      <c r="A110" s="65">
        <v>638</v>
      </c>
      <c r="B110" s="66" t="str">
        <f t="shared" si="52"/>
        <v>C.5</v>
      </c>
      <c r="C110" s="67">
        <f t="shared" si="53"/>
        <v>2</v>
      </c>
      <c r="D110" s="20"/>
      <c r="E110" s="95" t="str">
        <f t="shared" si="54"/>
        <v>Step 5</v>
      </c>
      <c r="F110" s="262" t="str">
        <f t="shared" si="51"/>
        <v>Does each product contain a clear dissemination list?</v>
      </c>
      <c r="G110" s="204" t="str">
        <f>VLOOKUP($A110,'Assess C'!$A:$O,15,FALSE)</f>
        <v/>
      </c>
      <c r="H110" s="358" t="str">
        <f>IFERROR(VLOOKUP(VLOOKUP($A110,'Assess C'!$A:$AH,34,FALSE),detail_maturity_score,3),"")</f>
        <v/>
      </c>
      <c r="I110" s="359">
        <f>(VLOOKUP(LEFT($B110,3),targets_lookup,5,FALSE))*VLOOKUP($A110,Weightings!$A:$Y,23,FALSE)</f>
        <v>13.5</v>
      </c>
      <c r="J110" s="359">
        <f>(VLOOKUP(LEFT($B110,3),targets_lookup,5,FALSE))*IF(VLOOKUP($A110,Weightings!$A:$Y,23,FALSE)=0,0,1)</f>
        <v>4.5</v>
      </c>
      <c r="K110" s="69" t="str">
        <f>IF(VLOOKUP(A110,'Assess C'!A:P,16,FALSE)=0,"",VLOOKUP(A110,'Assess C'!A:P,16,FALSE))</f>
        <v/>
      </c>
      <c r="L110" s="67"/>
      <c r="M110" s="67"/>
      <c r="N110" s="67"/>
      <c r="O110" s="67"/>
      <c r="P110" s="67"/>
      <c r="Q110" s="67"/>
      <c r="R110" s="67"/>
      <c r="S110" s="67"/>
      <c r="T110" s="67"/>
      <c r="U110" s="67"/>
      <c r="V110" s="80"/>
      <c r="W110" s="80" t="str">
        <f>IF(AND(C110&gt;4,VLOOKUP(A110,'Assess C'!A:AH,34,FALSE)&lt;&gt;8),LEFT(B110,3),"")</f>
        <v/>
      </c>
      <c r="X110" s="80">
        <f>VLOOKUP(A110,Weightings!A:W,23,FALSE)</f>
        <v>3</v>
      </c>
      <c r="Y110" s="80">
        <f>IF(VLOOKUP(A110,'Assess C'!A:AH,34,FALSE)=8,0,1)</f>
        <v>1</v>
      </c>
      <c r="Z110" s="80">
        <f t="shared" si="60"/>
        <v>12</v>
      </c>
      <c r="AA110" s="79" t="str">
        <f t="shared" si="55"/>
        <v>3</v>
      </c>
      <c r="AF110" s="90">
        <f t="shared" si="56"/>
        <v>0</v>
      </c>
      <c r="AG110" s="90">
        <f t="shared" si="57"/>
        <v>0</v>
      </c>
      <c r="AH110" s="90" t="str">
        <f t="shared" si="58"/>
        <v>D</v>
      </c>
      <c r="AI110" s="81">
        <f t="shared" si="59"/>
        <v>3</v>
      </c>
      <c r="AJ110" s="90"/>
      <c r="AK110" s="81"/>
    </row>
    <row r="111" spans="1:37" s="79" customFormat="1" ht="30" hidden="1" customHeight="1" x14ac:dyDescent="0.35">
      <c r="A111" s="70">
        <v>639</v>
      </c>
      <c r="B111" s="66" t="str">
        <f t="shared" si="52"/>
        <v>C.5</v>
      </c>
      <c r="C111" s="67">
        <f t="shared" si="53"/>
        <v>2</v>
      </c>
      <c r="D111" s="20"/>
      <c r="E111" s="95" t="str">
        <f t="shared" si="54"/>
        <v>Step 5</v>
      </c>
      <c r="F111" s="262" t="str">
        <f t="shared" si="51"/>
        <v>Does each product have clear sensitivity and handling labels (E.g. Traffic Light Protocol)</v>
      </c>
      <c r="G111" s="204" t="str">
        <f>VLOOKUP($A111,'Assess C'!$A:$O,15,FALSE)</f>
        <v/>
      </c>
      <c r="H111" s="358" t="str">
        <f>IFERROR(VLOOKUP(VLOOKUP($A111,'Assess C'!$A:$AH,34,FALSE),detail_maturity_score,3),"")</f>
        <v/>
      </c>
      <c r="I111" s="359">
        <f>(VLOOKUP(LEFT($B111,3),targets_lookup,5,FALSE))*VLOOKUP($A111,Weightings!$A:$Y,23,FALSE)</f>
        <v>13.5</v>
      </c>
      <c r="J111" s="359">
        <f>(VLOOKUP(LEFT($B111,3),targets_lookup,5,FALSE))*IF(VLOOKUP($A111,Weightings!$A:$Y,23,FALSE)=0,0,1)</f>
        <v>4.5</v>
      </c>
      <c r="K111" s="69" t="str">
        <f>IF(VLOOKUP(A111,'Assess C'!A:P,16,FALSE)=0,"",VLOOKUP(A111,'Assess C'!A:P,16,FALSE))</f>
        <v/>
      </c>
      <c r="L111" s="67"/>
      <c r="M111" s="67"/>
      <c r="N111" s="67"/>
      <c r="O111" s="67"/>
      <c r="P111" s="67"/>
      <c r="Q111" s="67"/>
      <c r="R111" s="67"/>
      <c r="S111" s="67"/>
      <c r="T111" s="67"/>
      <c r="U111" s="67"/>
      <c r="V111" s="80"/>
      <c r="W111" s="80" t="str">
        <f>IF(AND(C111&gt;4,VLOOKUP(A111,'Assess C'!A:AH,34,FALSE)&lt;&gt;8),LEFT(B111,3),"")</f>
        <v/>
      </c>
      <c r="X111" s="80">
        <f>VLOOKUP(A111,Weightings!A:W,23,FALSE)</f>
        <v>3</v>
      </c>
      <c r="Y111" s="80">
        <f>IF(VLOOKUP(A111,'Assess C'!A:AH,34,FALSE)=8,0,1)</f>
        <v>1</v>
      </c>
      <c r="Z111" s="80">
        <f t="shared" si="60"/>
        <v>12</v>
      </c>
      <c r="AA111" s="79" t="str">
        <f t="shared" si="55"/>
        <v>3</v>
      </c>
      <c r="AF111" s="90">
        <f t="shared" si="56"/>
        <v>0</v>
      </c>
      <c r="AG111" s="90">
        <f t="shared" si="57"/>
        <v>0</v>
      </c>
      <c r="AH111" s="90" t="str">
        <f t="shared" si="58"/>
        <v>D</v>
      </c>
      <c r="AI111" s="81">
        <f t="shared" si="59"/>
        <v>3</v>
      </c>
      <c r="AJ111" s="90"/>
      <c r="AK111" s="81"/>
    </row>
    <row r="112" spans="1:37" s="79" customFormat="1" ht="30" hidden="1" customHeight="1" x14ac:dyDescent="0.35">
      <c r="A112" s="65">
        <v>640</v>
      </c>
      <c r="B112" s="66" t="str">
        <f t="shared" si="52"/>
        <v>C.5</v>
      </c>
      <c r="C112" s="67">
        <f t="shared" si="53"/>
        <v>2</v>
      </c>
      <c r="D112" s="20"/>
      <c r="E112" s="95" t="str">
        <f t="shared" si="54"/>
        <v>Step 5</v>
      </c>
      <c r="F112" s="262" t="str">
        <f t="shared" si="51"/>
        <v>Are all assumptions made within the analysis stated in each product.</v>
      </c>
      <c r="G112" s="204" t="str">
        <f>VLOOKUP($A112,'Assess C'!$A:$O,15,FALSE)</f>
        <v/>
      </c>
      <c r="H112" s="358" t="str">
        <f>IFERROR(VLOOKUP(VLOOKUP($A112,'Assess C'!$A:$AH,34,FALSE),detail_maturity_score,3),"")</f>
        <v/>
      </c>
      <c r="I112" s="359">
        <f>(VLOOKUP(LEFT($B112,3),targets_lookup,5,FALSE))*VLOOKUP($A112,Weightings!$A:$Y,23,FALSE)</f>
        <v>13.5</v>
      </c>
      <c r="J112" s="359">
        <f>(VLOOKUP(LEFT($B112,3),targets_lookup,5,FALSE))*IF(VLOOKUP($A112,Weightings!$A:$Y,23,FALSE)=0,0,1)</f>
        <v>4.5</v>
      </c>
      <c r="K112" s="69" t="str">
        <f>IF(VLOOKUP(A112,'Assess C'!A:P,16,FALSE)=0,"",VLOOKUP(A112,'Assess C'!A:P,16,FALSE))</f>
        <v/>
      </c>
      <c r="L112" s="67"/>
      <c r="M112" s="67"/>
      <c r="N112" s="67"/>
      <c r="O112" s="67"/>
      <c r="P112" s="67"/>
      <c r="Q112" s="67"/>
      <c r="R112" s="67"/>
      <c r="S112" s="67"/>
      <c r="T112" s="67"/>
      <c r="U112" s="67"/>
      <c r="V112" s="80"/>
      <c r="W112" s="80" t="str">
        <f>IF(AND(C112&gt;4,VLOOKUP(A112,'Assess C'!A:AH,34,FALSE)&lt;&gt;8),LEFT(B112,3),"")</f>
        <v/>
      </c>
      <c r="X112" s="80">
        <f>VLOOKUP(A112,Weightings!A:W,23,FALSE)</f>
        <v>3</v>
      </c>
      <c r="Y112" s="80">
        <f>IF(VLOOKUP(A112,'Assess C'!A:AH,34,FALSE)=8,0,1)</f>
        <v>1</v>
      </c>
      <c r="Z112" s="80">
        <f t="shared" si="60"/>
        <v>12</v>
      </c>
      <c r="AA112" s="79" t="str">
        <f t="shared" si="55"/>
        <v>3</v>
      </c>
      <c r="AF112" s="90">
        <f t="shared" si="56"/>
        <v>0</v>
      </c>
      <c r="AG112" s="90">
        <f t="shared" si="57"/>
        <v>0</v>
      </c>
      <c r="AH112" s="90" t="str">
        <f t="shared" si="58"/>
        <v>D</v>
      </c>
      <c r="AI112" s="81">
        <f t="shared" si="59"/>
        <v>3</v>
      </c>
      <c r="AJ112" s="90"/>
      <c r="AK112" s="81"/>
    </row>
    <row r="113" spans="1:37" s="79" customFormat="1" ht="30" hidden="1" customHeight="1" x14ac:dyDescent="0.35">
      <c r="A113" s="70">
        <v>641</v>
      </c>
      <c r="B113" s="66" t="str">
        <f t="shared" si="52"/>
        <v>C.5</v>
      </c>
      <c r="C113" s="67">
        <f t="shared" si="53"/>
        <v>2</v>
      </c>
      <c r="D113" s="20"/>
      <c r="E113" s="95" t="str">
        <f t="shared" si="54"/>
        <v>Step 5</v>
      </c>
      <c r="F113" s="262" t="str">
        <f t="shared" si="51"/>
        <v>Is all evidence used in the analysis clearly referenced?</v>
      </c>
      <c r="G113" s="204" t="str">
        <f>VLOOKUP($A113,'Assess C'!$A:$O,15,FALSE)</f>
        <v/>
      </c>
      <c r="H113" s="358" t="str">
        <f>IFERROR(VLOOKUP(VLOOKUP($A113,'Assess C'!$A:$AH,34,FALSE),detail_maturity_score,3),"")</f>
        <v/>
      </c>
      <c r="I113" s="359">
        <f>(VLOOKUP(LEFT($B113,3),targets_lookup,5,FALSE))*VLOOKUP($A113,Weightings!$A:$Y,23,FALSE)</f>
        <v>13.5</v>
      </c>
      <c r="J113" s="359">
        <f>(VLOOKUP(LEFT($B113,3),targets_lookup,5,FALSE))*IF(VLOOKUP($A113,Weightings!$A:$Y,23,FALSE)=0,0,1)</f>
        <v>4.5</v>
      </c>
      <c r="K113" s="69" t="str">
        <f>IF(VLOOKUP(A113,'Assess C'!A:P,16,FALSE)=0,"",VLOOKUP(A113,'Assess C'!A:P,16,FALSE))</f>
        <v/>
      </c>
      <c r="L113" s="67"/>
      <c r="M113" s="67"/>
      <c r="N113" s="67"/>
      <c r="O113" s="67"/>
      <c r="P113" s="67"/>
      <c r="Q113" s="67"/>
      <c r="R113" s="67"/>
      <c r="S113" s="67"/>
      <c r="T113" s="67"/>
      <c r="U113" s="67"/>
      <c r="V113" s="80"/>
      <c r="W113" s="80" t="str">
        <f>IF(AND(C113&gt;4,VLOOKUP(A113,'Assess C'!A:AH,34,FALSE)&lt;&gt;8),LEFT(B113,3),"")</f>
        <v/>
      </c>
      <c r="X113" s="80">
        <f>VLOOKUP(A113,Weightings!A:W,23,FALSE)</f>
        <v>3</v>
      </c>
      <c r="Y113" s="80">
        <f>IF(VLOOKUP(A113,'Assess C'!A:AH,34,FALSE)=8,0,1)</f>
        <v>1</v>
      </c>
      <c r="Z113" s="80">
        <f t="shared" si="60"/>
        <v>12</v>
      </c>
      <c r="AA113" s="79" t="str">
        <f t="shared" si="55"/>
        <v>3</v>
      </c>
      <c r="AF113" s="90">
        <f t="shared" si="56"/>
        <v>0</v>
      </c>
      <c r="AG113" s="90">
        <f t="shared" si="57"/>
        <v>0</v>
      </c>
      <c r="AH113" s="90" t="str">
        <f t="shared" si="58"/>
        <v>D</v>
      </c>
      <c r="AI113" s="81">
        <f t="shared" si="59"/>
        <v>3</v>
      </c>
      <c r="AJ113" s="90"/>
      <c r="AK113" s="81"/>
    </row>
    <row r="114" spans="1:37" s="79" customFormat="1" ht="30" hidden="1" customHeight="1" x14ac:dyDescent="0.35">
      <c r="A114" s="65">
        <v>642</v>
      </c>
      <c r="B114" s="66" t="str">
        <f t="shared" si="52"/>
        <v>C.5</v>
      </c>
      <c r="C114" s="67">
        <f t="shared" si="53"/>
        <v>2</v>
      </c>
      <c r="D114" s="20"/>
      <c r="E114" s="95" t="str">
        <f t="shared" si="54"/>
        <v>Step 5</v>
      </c>
      <c r="F114" s="262" t="str">
        <f t="shared" si="51"/>
        <v>Is each product understandable to difference audiences (e.g. different levels of management and different levels of technical competency)?</v>
      </c>
      <c r="G114" s="204" t="str">
        <f>VLOOKUP($A114,'Assess C'!$A:$O,15,FALSE)</f>
        <v/>
      </c>
      <c r="H114" s="358" t="str">
        <f>IFERROR(VLOOKUP(VLOOKUP($A114,'Assess C'!$A:$AH,34,FALSE),detail_maturity_score,3),"")</f>
        <v/>
      </c>
      <c r="I114" s="359">
        <f>(VLOOKUP(LEFT($B114,3),targets_lookup,5,FALSE))*VLOOKUP($A114,Weightings!$A:$Y,23,FALSE)</f>
        <v>13.5</v>
      </c>
      <c r="J114" s="359">
        <f>(VLOOKUP(LEFT($B114,3),targets_lookup,5,FALSE))*IF(VLOOKUP($A114,Weightings!$A:$Y,23,FALSE)=0,0,1)</f>
        <v>4.5</v>
      </c>
      <c r="K114" s="69" t="str">
        <f>IF(VLOOKUP(A114,'Assess C'!A:P,16,FALSE)=0,"",VLOOKUP(A114,'Assess C'!A:P,16,FALSE))</f>
        <v/>
      </c>
      <c r="L114" s="67"/>
      <c r="M114" s="67"/>
      <c r="N114" s="67"/>
      <c r="O114" s="67"/>
      <c r="P114" s="67"/>
      <c r="Q114" s="67"/>
      <c r="R114" s="67"/>
      <c r="S114" s="67"/>
      <c r="T114" s="67"/>
      <c r="U114" s="67"/>
      <c r="V114" s="80"/>
      <c r="W114" s="80" t="str">
        <f>IF(AND(C114&gt;4,VLOOKUP(A114,'Assess C'!A:AH,34,FALSE)&lt;&gt;8),LEFT(B114,3),"")</f>
        <v/>
      </c>
      <c r="X114" s="80">
        <f>VLOOKUP(A114,Weightings!A:W,23,FALSE)</f>
        <v>3</v>
      </c>
      <c r="Y114" s="80">
        <f>IF(VLOOKUP(A114,'Assess C'!A:AH,34,FALSE)=8,0,1)</f>
        <v>1</v>
      </c>
      <c r="Z114" s="80">
        <f t="shared" si="60"/>
        <v>12</v>
      </c>
      <c r="AA114" s="79" t="str">
        <f t="shared" si="55"/>
        <v>3</v>
      </c>
      <c r="AF114" s="90">
        <f t="shared" si="56"/>
        <v>0</v>
      </c>
      <c r="AG114" s="90">
        <f t="shared" si="57"/>
        <v>0</v>
      </c>
      <c r="AH114" s="90" t="str">
        <f t="shared" si="58"/>
        <v>D</v>
      </c>
      <c r="AI114" s="81">
        <f t="shared" si="59"/>
        <v>3</v>
      </c>
      <c r="AJ114" s="90"/>
      <c r="AK114" s="81"/>
    </row>
    <row r="115" spans="1:37" s="79" customFormat="1" ht="30" hidden="1" customHeight="1" x14ac:dyDescent="0.35">
      <c r="A115" s="70">
        <v>643</v>
      </c>
      <c r="B115" s="66" t="str">
        <f t="shared" si="52"/>
        <v>C.5</v>
      </c>
      <c r="C115" s="67">
        <f t="shared" si="53"/>
        <v>2</v>
      </c>
      <c r="D115" s="20"/>
      <c r="E115" s="95" t="str">
        <f t="shared" si="54"/>
        <v>Step 5</v>
      </c>
      <c r="F115" s="262" t="str">
        <f t="shared" si="51"/>
        <v>Do products contain both visualisations and written content?</v>
      </c>
      <c r="G115" s="204" t="str">
        <f>VLOOKUP($A115,'Assess C'!$A:$O,15,FALSE)</f>
        <v/>
      </c>
      <c r="H115" s="358" t="str">
        <f>IFERROR(VLOOKUP(VLOOKUP($A115,'Assess C'!$A:$AH,34,FALSE),detail_maturity_score,3),"")</f>
        <v/>
      </c>
      <c r="I115" s="359">
        <f>(VLOOKUP(LEFT($B115,3),targets_lookup,5,FALSE))*VLOOKUP($A115,Weightings!$A:$Y,23,FALSE)</f>
        <v>13.5</v>
      </c>
      <c r="J115" s="359">
        <f>(VLOOKUP(LEFT($B115,3),targets_lookup,5,FALSE))*IF(VLOOKUP($A115,Weightings!$A:$Y,23,FALSE)=0,0,1)</f>
        <v>4.5</v>
      </c>
      <c r="K115" s="69" t="str">
        <f>IF(VLOOKUP(A115,'Assess C'!A:P,16,FALSE)=0,"",VLOOKUP(A115,'Assess C'!A:P,16,FALSE))</f>
        <v/>
      </c>
      <c r="L115" s="67"/>
      <c r="M115" s="67"/>
      <c r="N115" s="67"/>
      <c r="O115" s="67"/>
      <c r="P115" s="67"/>
      <c r="Q115" s="67"/>
      <c r="R115" s="67"/>
      <c r="S115" s="67"/>
      <c r="T115" s="67"/>
      <c r="U115" s="67"/>
      <c r="V115" s="80"/>
      <c r="W115" s="80" t="str">
        <f>IF(AND(C115&gt;4,VLOOKUP(A115,'Assess C'!A:AH,34,FALSE)&lt;&gt;8),LEFT(B115,3),"")</f>
        <v/>
      </c>
      <c r="X115" s="80">
        <f>VLOOKUP(A115,Weightings!A:W,23,FALSE)</f>
        <v>3</v>
      </c>
      <c r="Y115" s="80">
        <f>IF(VLOOKUP(A115,'Assess C'!A:AH,34,FALSE)=8,0,1)</f>
        <v>1</v>
      </c>
      <c r="Z115" s="80">
        <f t="shared" si="60"/>
        <v>12</v>
      </c>
      <c r="AA115" s="79" t="str">
        <f t="shared" si="55"/>
        <v>3</v>
      </c>
      <c r="AF115" s="90">
        <f t="shared" si="56"/>
        <v>0</v>
      </c>
      <c r="AG115" s="90">
        <f t="shared" si="57"/>
        <v>0</v>
      </c>
      <c r="AH115" s="90" t="str">
        <f t="shared" si="58"/>
        <v>D</v>
      </c>
      <c r="AI115" s="81">
        <f t="shared" si="59"/>
        <v>3</v>
      </c>
      <c r="AJ115" s="90"/>
      <c r="AK115" s="81"/>
    </row>
    <row r="116" spans="1:37" s="79" customFormat="1" ht="30" hidden="1" customHeight="1" x14ac:dyDescent="0.35">
      <c r="A116" s="65">
        <v>644</v>
      </c>
      <c r="B116" s="66" t="str">
        <f t="shared" si="52"/>
        <v>C.5</v>
      </c>
      <c r="C116" s="67">
        <f t="shared" si="53"/>
        <v>2</v>
      </c>
      <c r="D116" s="20"/>
      <c r="E116" s="95" t="str">
        <f t="shared" si="54"/>
        <v>Step 5</v>
      </c>
      <c r="F116" s="262" t="str">
        <f t="shared" si="51"/>
        <v>Are products written with the intelligence customer in mind? (E.g. detail TTP's or specific tradecraft of Threat Actors for Red &amp; Blue Teams)</v>
      </c>
      <c r="G116" s="204" t="str">
        <f>VLOOKUP($A116,'Assess C'!$A:$O,15,FALSE)</f>
        <v/>
      </c>
      <c r="H116" s="358" t="str">
        <f>IFERROR(VLOOKUP(VLOOKUP($A116,'Assess C'!$A:$AH,34,FALSE),detail_maturity_score,3),"")</f>
        <v/>
      </c>
      <c r="I116" s="359">
        <f>(VLOOKUP(LEFT($B116,3),targets_lookup,5,FALSE))*VLOOKUP($A116,Weightings!$A:$Y,23,FALSE)</f>
        <v>13.5</v>
      </c>
      <c r="J116" s="359">
        <f>(VLOOKUP(LEFT($B116,3),targets_lookup,5,FALSE))*IF(VLOOKUP($A116,Weightings!$A:$Y,23,FALSE)=0,0,1)</f>
        <v>4.5</v>
      </c>
      <c r="K116" s="69" t="str">
        <f>IF(VLOOKUP(A116,'Assess C'!A:P,16,FALSE)=0,"",VLOOKUP(A116,'Assess C'!A:P,16,FALSE))</f>
        <v/>
      </c>
      <c r="L116" s="67"/>
      <c r="M116" s="67"/>
      <c r="N116" s="67"/>
      <c r="O116" s="67"/>
      <c r="P116" s="67"/>
      <c r="Q116" s="67"/>
      <c r="R116" s="67"/>
      <c r="S116" s="67"/>
      <c r="T116" s="67"/>
      <c r="U116" s="67"/>
      <c r="V116" s="80"/>
      <c r="W116" s="80" t="str">
        <f>IF(AND(C116&gt;4,VLOOKUP(A116,'Assess C'!A:AH,34,FALSE)&lt;&gt;8),LEFT(B116,3),"")</f>
        <v/>
      </c>
      <c r="X116" s="80">
        <f>VLOOKUP(A116,Weightings!A:W,23,FALSE)</f>
        <v>3</v>
      </c>
      <c r="Y116" s="80">
        <f>IF(VLOOKUP(A116,'Assess C'!A:AH,34,FALSE)=8,0,1)</f>
        <v>1</v>
      </c>
      <c r="Z116" s="80">
        <f t="shared" si="60"/>
        <v>12</v>
      </c>
      <c r="AA116" s="79" t="str">
        <f t="shared" si="55"/>
        <v>3</v>
      </c>
      <c r="AF116" s="90">
        <f t="shared" si="56"/>
        <v>0</v>
      </c>
      <c r="AG116" s="90">
        <f t="shared" si="57"/>
        <v>0</v>
      </c>
      <c r="AH116" s="90" t="str">
        <f t="shared" si="58"/>
        <v>D</v>
      </c>
      <c r="AI116" s="81">
        <f t="shared" si="59"/>
        <v>3</v>
      </c>
      <c r="AJ116" s="90"/>
      <c r="AK116" s="81"/>
    </row>
    <row r="117" spans="1:37" s="79" customFormat="1" ht="30" hidden="1" customHeight="1" x14ac:dyDescent="0.35">
      <c r="A117" s="70">
        <v>645</v>
      </c>
      <c r="B117" s="66" t="str">
        <f t="shared" si="52"/>
        <v>C.5</v>
      </c>
      <c r="C117" s="67">
        <f t="shared" si="53"/>
        <v>2</v>
      </c>
      <c r="D117" s="20"/>
      <c r="E117" s="95" t="str">
        <f t="shared" si="54"/>
        <v>Step 5</v>
      </c>
      <c r="F117" s="262" t="str">
        <f t="shared" si="51"/>
        <v>Does each product go through a consistent level of quality assurance?</v>
      </c>
      <c r="G117" s="204" t="str">
        <f>VLOOKUP($A117,'Assess C'!$A:$O,15,FALSE)</f>
        <v/>
      </c>
      <c r="H117" s="358" t="str">
        <f>IFERROR(VLOOKUP(VLOOKUP($A117,'Assess C'!$A:$AH,34,FALSE),detail_maturity_score,3),"")</f>
        <v/>
      </c>
      <c r="I117" s="359">
        <f>(VLOOKUP(LEFT($B117,3),targets_lookup,5,FALSE))*VLOOKUP($A117,Weightings!$A:$Y,23,FALSE)</f>
        <v>13.5</v>
      </c>
      <c r="J117" s="359">
        <f>(VLOOKUP(LEFT($B117,3),targets_lookup,5,FALSE))*IF(VLOOKUP($A117,Weightings!$A:$Y,23,FALSE)=0,0,1)</f>
        <v>4.5</v>
      </c>
      <c r="K117" s="69" t="str">
        <f>IF(VLOOKUP(A117,'Assess C'!A:P,16,FALSE)=0,"",VLOOKUP(A117,'Assess C'!A:P,16,FALSE))</f>
        <v/>
      </c>
      <c r="L117" s="67"/>
      <c r="M117" s="67"/>
      <c r="N117" s="67"/>
      <c r="O117" s="67"/>
      <c r="P117" s="67"/>
      <c r="Q117" s="67"/>
      <c r="R117" s="67"/>
      <c r="S117" s="67"/>
      <c r="T117" s="67"/>
      <c r="U117" s="67"/>
      <c r="V117" s="80"/>
      <c r="W117" s="80" t="str">
        <f>IF(AND(C117&gt;4,VLOOKUP(A117,'Assess C'!A:AH,34,FALSE)&lt;&gt;8),LEFT(B117,3),"")</f>
        <v/>
      </c>
      <c r="X117" s="80">
        <f>VLOOKUP(A117,Weightings!A:W,23,FALSE)</f>
        <v>3</v>
      </c>
      <c r="Y117" s="80">
        <f>IF(VLOOKUP(A117,'Assess C'!A:AH,34,FALSE)=8,0,1)</f>
        <v>1</v>
      </c>
      <c r="Z117" s="80">
        <f t="shared" si="60"/>
        <v>12</v>
      </c>
      <c r="AA117" s="79" t="str">
        <f t="shared" si="55"/>
        <v>3</v>
      </c>
      <c r="AF117" s="90">
        <f t="shared" si="56"/>
        <v>0</v>
      </c>
      <c r="AG117" s="90">
        <f t="shared" si="57"/>
        <v>0</v>
      </c>
      <c r="AH117" s="90" t="str">
        <f t="shared" si="58"/>
        <v>D</v>
      </c>
      <c r="AI117" s="81">
        <f t="shared" si="59"/>
        <v>3</v>
      </c>
      <c r="AJ117" s="90"/>
      <c r="AK117" s="81"/>
    </row>
    <row r="118" spans="1:37" s="79" customFormat="1" ht="30" hidden="1" customHeight="1" x14ac:dyDescent="0.35">
      <c r="A118" s="65">
        <v>646</v>
      </c>
      <c r="B118" s="66" t="str">
        <f t="shared" si="52"/>
        <v>C.5</v>
      </c>
      <c r="C118" s="67">
        <f t="shared" si="53"/>
        <v>2</v>
      </c>
      <c r="D118" s="20"/>
      <c r="E118" s="95" t="str">
        <f t="shared" si="54"/>
        <v>Step 5</v>
      </c>
      <c r="F118" s="262" t="str">
        <f t="shared" si="51"/>
        <v>Is there clear distinction between assessment and fact?</v>
      </c>
      <c r="G118" s="204" t="str">
        <f>VLOOKUP($A118,'Assess C'!$A:$O,15,FALSE)</f>
        <v/>
      </c>
      <c r="H118" s="358" t="str">
        <f>IFERROR(VLOOKUP(VLOOKUP($A118,'Assess C'!$A:$AH,34,FALSE),detail_maturity_score,3),"")</f>
        <v/>
      </c>
      <c r="I118" s="359">
        <f>(VLOOKUP(LEFT($B118,3),targets_lookup,5,FALSE))*VLOOKUP($A118,Weightings!$A:$Y,23,FALSE)</f>
        <v>13.5</v>
      </c>
      <c r="J118" s="359">
        <f>(VLOOKUP(LEFT($B118,3),targets_lookup,5,FALSE))*IF(VLOOKUP($A118,Weightings!$A:$Y,23,FALSE)=0,0,1)</f>
        <v>4.5</v>
      </c>
      <c r="K118" s="69" t="str">
        <f>IF(VLOOKUP(A118,'Assess C'!A:P,16,FALSE)=0,"",VLOOKUP(A118,'Assess C'!A:P,16,FALSE))</f>
        <v/>
      </c>
      <c r="L118" s="67"/>
      <c r="M118" s="67"/>
      <c r="N118" s="67"/>
      <c r="O118" s="67"/>
      <c r="P118" s="67"/>
      <c r="Q118" s="67"/>
      <c r="R118" s="67"/>
      <c r="S118" s="67"/>
      <c r="T118" s="67"/>
      <c r="U118" s="67"/>
      <c r="V118" s="80"/>
      <c r="W118" s="80" t="str">
        <f>IF(AND(C118&gt;4,VLOOKUP(A118,'Assess C'!A:AH,34,FALSE)&lt;&gt;8),LEFT(B118,3),"")</f>
        <v/>
      </c>
      <c r="X118" s="80">
        <f>VLOOKUP(A118,Weightings!A:W,23,FALSE)</f>
        <v>3</v>
      </c>
      <c r="Y118" s="80">
        <f>IF(VLOOKUP(A118,'Assess C'!A:AH,34,FALSE)=8,0,1)</f>
        <v>1</v>
      </c>
      <c r="Z118" s="80">
        <f t="shared" si="60"/>
        <v>12</v>
      </c>
      <c r="AA118" s="79" t="str">
        <f t="shared" si="55"/>
        <v>3</v>
      </c>
      <c r="AF118" s="90">
        <f t="shared" si="56"/>
        <v>0</v>
      </c>
      <c r="AG118" s="90">
        <f t="shared" si="57"/>
        <v>0</v>
      </c>
      <c r="AH118" s="90" t="str">
        <f t="shared" si="58"/>
        <v>D</v>
      </c>
      <c r="AI118" s="81">
        <f t="shared" si="59"/>
        <v>3</v>
      </c>
      <c r="AJ118" s="90"/>
      <c r="AK118" s="81"/>
    </row>
    <row r="119" spans="1:37" s="79" customFormat="1" ht="30" hidden="1" customHeight="1" x14ac:dyDescent="0.35">
      <c r="A119" s="70">
        <v>647</v>
      </c>
      <c r="B119" s="66" t="str">
        <f t="shared" si="52"/>
        <v>C.5</v>
      </c>
      <c r="C119" s="67">
        <f t="shared" si="53"/>
        <v>2</v>
      </c>
      <c r="D119" s="20"/>
      <c r="E119" s="95" t="str">
        <f t="shared" si="54"/>
        <v>Step 5</v>
      </c>
      <c r="F119" s="262" t="str">
        <f t="shared" si="51"/>
        <v>Is there clear identification of risk?</v>
      </c>
      <c r="G119" s="204" t="str">
        <f>VLOOKUP($A119,'Assess C'!$A:$O,15,FALSE)</f>
        <v/>
      </c>
      <c r="H119" s="358" t="str">
        <f>IFERROR(VLOOKUP(VLOOKUP($A119,'Assess C'!$A:$AH,34,FALSE),detail_maturity_score,3),"")</f>
        <v/>
      </c>
      <c r="I119" s="359">
        <f>(VLOOKUP(LEFT($B119,3),targets_lookup,5,FALSE))*VLOOKUP($A119,Weightings!$A:$Y,23,FALSE)</f>
        <v>13.5</v>
      </c>
      <c r="J119" s="359">
        <f>(VLOOKUP(LEFT($B119,3),targets_lookup,5,FALSE))*IF(VLOOKUP($A119,Weightings!$A:$Y,23,FALSE)=0,0,1)</f>
        <v>4.5</v>
      </c>
      <c r="K119" s="69" t="str">
        <f>IF(VLOOKUP(A119,'Assess C'!A:P,16,FALSE)=0,"",VLOOKUP(A119,'Assess C'!A:P,16,FALSE))</f>
        <v/>
      </c>
      <c r="L119" s="67"/>
      <c r="M119" s="67"/>
      <c r="N119" s="67"/>
      <c r="O119" s="67"/>
      <c r="P119" s="67"/>
      <c r="Q119" s="67"/>
      <c r="R119" s="67"/>
      <c r="S119" s="67"/>
      <c r="T119" s="67"/>
      <c r="U119" s="67"/>
      <c r="V119" s="80"/>
      <c r="W119" s="80" t="str">
        <f>IF(AND(C119&gt;4,VLOOKUP(A119,'Assess C'!A:AH,34,FALSE)&lt;&gt;8),LEFT(B119,3),"")</f>
        <v/>
      </c>
      <c r="X119" s="80">
        <f>VLOOKUP(A119,Weightings!A:W,23,FALSE)</f>
        <v>3</v>
      </c>
      <c r="Y119" s="80">
        <f>IF(VLOOKUP(A119,'Assess C'!A:AH,34,FALSE)=8,0,1)</f>
        <v>1</v>
      </c>
      <c r="Z119" s="80">
        <f t="shared" si="60"/>
        <v>12</v>
      </c>
      <c r="AA119" s="79" t="str">
        <f t="shared" si="55"/>
        <v>3</v>
      </c>
      <c r="AF119" s="90">
        <f t="shared" si="56"/>
        <v>0</v>
      </c>
      <c r="AG119" s="90">
        <f t="shared" si="57"/>
        <v>0</v>
      </c>
      <c r="AH119" s="90" t="str">
        <f t="shared" si="58"/>
        <v>D</v>
      </c>
      <c r="AI119" s="81">
        <f t="shared" si="59"/>
        <v>3</v>
      </c>
      <c r="AJ119" s="90"/>
      <c r="AK119" s="81"/>
    </row>
    <row r="120" spans="1:37" s="79" customFormat="1" ht="30" hidden="1" customHeight="1" x14ac:dyDescent="0.35">
      <c r="A120" s="65">
        <v>648</v>
      </c>
      <c r="B120" s="66" t="str">
        <f t="shared" si="52"/>
        <v>C.5</v>
      </c>
      <c r="C120" s="67">
        <f t="shared" si="53"/>
        <v>2</v>
      </c>
      <c r="D120" s="20"/>
      <c r="E120" s="95" t="str">
        <f t="shared" si="54"/>
        <v>Step 5</v>
      </c>
      <c r="F120" s="262" t="str">
        <f t="shared" si="51"/>
        <v>Is intelligence assessment language used throughout each product?</v>
      </c>
      <c r="G120" s="204" t="str">
        <f>VLOOKUP($A120,'Assess C'!$A:$O,15,FALSE)</f>
        <v/>
      </c>
      <c r="H120" s="358" t="str">
        <f>IFERROR(VLOOKUP(VLOOKUP($A120,'Assess C'!$A:$AH,34,FALSE),detail_maturity_score,3),"")</f>
        <v/>
      </c>
      <c r="I120" s="359">
        <f>(VLOOKUP(LEFT($B120,3),targets_lookup,5,FALSE))*VLOOKUP($A120,Weightings!$A:$Y,23,FALSE)</f>
        <v>13.5</v>
      </c>
      <c r="J120" s="359">
        <f>(VLOOKUP(LEFT($B120,3),targets_lookup,5,FALSE))*IF(VLOOKUP($A120,Weightings!$A:$Y,23,FALSE)=0,0,1)</f>
        <v>4.5</v>
      </c>
      <c r="K120" s="69" t="str">
        <f>IF(VLOOKUP(A120,'Assess C'!A:P,16,FALSE)=0,"",VLOOKUP(A120,'Assess C'!A:P,16,FALSE))</f>
        <v/>
      </c>
      <c r="L120" s="67"/>
      <c r="M120" s="67"/>
      <c r="N120" s="67"/>
      <c r="O120" s="67"/>
      <c r="P120" s="67"/>
      <c r="Q120" s="67"/>
      <c r="R120" s="67"/>
      <c r="S120" s="67"/>
      <c r="T120" s="67"/>
      <c r="U120" s="67"/>
      <c r="V120" s="80"/>
      <c r="W120" s="80" t="str">
        <f>IF(AND(C120&gt;4,VLOOKUP(A120,'Assess C'!A:AH,34,FALSE)&lt;&gt;8),LEFT(B120,3),"")</f>
        <v/>
      </c>
      <c r="X120" s="80">
        <f>VLOOKUP(A120,Weightings!A:W,23,FALSE)</f>
        <v>3</v>
      </c>
      <c r="Y120" s="80">
        <f>IF(VLOOKUP(A120,'Assess C'!A:AH,34,FALSE)=8,0,1)</f>
        <v>1</v>
      </c>
      <c r="Z120" s="80">
        <f t="shared" si="60"/>
        <v>12</v>
      </c>
      <c r="AA120" s="79" t="str">
        <f t="shared" si="55"/>
        <v>3</v>
      </c>
      <c r="AF120" s="90">
        <f t="shared" si="56"/>
        <v>0</v>
      </c>
      <c r="AG120" s="90">
        <f t="shared" si="57"/>
        <v>0</v>
      </c>
      <c r="AH120" s="90" t="str">
        <f t="shared" si="58"/>
        <v>D</v>
      </c>
      <c r="AI120" s="81">
        <f t="shared" si="59"/>
        <v>3</v>
      </c>
      <c r="AJ120" s="90"/>
      <c r="AK120" s="81"/>
    </row>
    <row r="121" spans="1:37" s="79" customFormat="1" ht="30" hidden="1" customHeight="1" x14ac:dyDescent="0.35">
      <c r="A121" s="70">
        <v>649</v>
      </c>
      <c r="B121" s="66" t="str">
        <f t="shared" si="52"/>
        <v>C.5</v>
      </c>
      <c r="C121" s="67">
        <f t="shared" si="53"/>
        <v>2</v>
      </c>
      <c r="D121" s="20"/>
      <c r="E121" s="95" t="str">
        <f t="shared" si="54"/>
        <v>Step 5</v>
      </c>
      <c r="F121" s="261" t="str">
        <f t="shared" si="51"/>
        <v>Does the intelligence function share Intelligence reporting externally to the organisation? (E.g. Industry peers, Sharing Communities, Gov Agencies)</v>
      </c>
      <c r="G121" s="204" t="str">
        <f>VLOOKUP($A121,'Assess C'!$A:$O,15,FALSE)</f>
        <v/>
      </c>
      <c r="H121" s="358" t="str">
        <f>IFERROR(VLOOKUP(VLOOKUP($A121,'Assess C'!$A:$AH,34,FALSE),detail_maturity_score,3),"")</f>
        <v/>
      </c>
      <c r="I121" s="359">
        <f>(VLOOKUP(LEFT($B121,3),targets_lookup,5,FALSE))*VLOOKUP($A121,Weightings!$A:$Y,23,FALSE)</f>
        <v>13.5</v>
      </c>
      <c r="J121" s="359">
        <f>(VLOOKUP(LEFT($B121,3),targets_lookup,5,FALSE))*IF(VLOOKUP($A121,Weightings!$A:$Y,23,FALSE)=0,0,1)</f>
        <v>4.5</v>
      </c>
      <c r="K121" s="69" t="str">
        <f>IF(VLOOKUP(A121,'Assess C'!A:P,16,FALSE)=0,"",VLOOKUP(A121,'Assess C'!A:P,16,FALSE))</f>
        <v/>
      </c>
      <c r="L121" s="67"/>
      <c r="M121" s="67"/>
      <c r="N121" s="67"/>
      <c r="O121" s="67"/>
      <c r="P121" s="67"/>
      <c r="Q121" s="67"/>
      <c r="R121" s="67"/>
      <c r="S121" s="67"/>
      <c r="T121" s="67"/>
      <c r="U121" s="67"/>
      <c r="V121" s="80"/>
      <c r="W121" s="80" t="str">
        <f>IF(AND(C121&gt;4,VLOOKUP(A121,'Assess C'!A:AH,34,FALSE)&lt;&gt;8),LEFT(B121,3),"")</f>
        <v/>
      </c>
      <c r="X121" s="80">
        <f>VLOOKUP(A121,Weightings!A:W,23,FALSE)</f>
        <v>3</v>
      </c>
      <c r="Y121" s="80">
        <f>IF(VLOOKUP(A121,'Assess C'!A:AH,34,FALSE)=8,0,1)</f>
        <v>1</v>
      </c>
      <c r="Z121" s="80">
        <f t="shared" si="60"/>
        <v>12</v>
      </c>
      <c r="AA121" s="79" t="str">
        <f t="shared" si="55"/>
        <v>3</v>
      </c>
      <c r="AF121" s="90">
        <f t="shared" si="56"/>
        <v>0</v>
      </c>
      <c r="AG121" s="90">
        <f t="shared" si="57"/>
        <v>0</v>
      </c>
      <c r="AH121" s="90" t="str">
        <f t="shared" si="58"/>
        <v>D</v>
      </c>
      <c r="AI121" s="81">
        <f t="shared" si="59"/>
        <v>3</v>
      </c>
      <c r="AJ121" s="90"/>
      <c r="AK121" s="81"/>
    </row>
    <row r="122" spans="1:37" s="79" customFormat="1" ht="30" customHeight="1" x14ac:dyDescent="0.35">
      <c r="A122" s="65">
        <v>650</v>
      </c>
      <c r="B122" s="66" t="str">
        <f t="shared" si="52"/>
        <v>C.6</v>
      </c>
      <c r="C122" s="67">
        <f t="shared" si="53"/>
        <v>2</v>
      </c>
      <c r="D122" s="20"/>
      <c r="E122" s="114" t="str">
        <f t="shared" si="54"/>
        <v>Step 6</v>
      </c>
      <c r="F122" s="111" t="str">
        <f t="shared" si="51"/>
        <v>Review</v>
      </c>
      <c r="G122" s="201" t="str">
        <f>"Maturity level:  "&amp;Q122</f>
        <v>Maturity level:  Level 0</v>
      </c>
      <c r="H122" s="356" t="str">
        <f>"Maturity level:  "&amp;Q122</f>
        <v>Maturity level:  Level 0</v>
      </c>
      <c r="I122" s="357" t="str">
        <f>"Maturity rating: "&amp;TEXT(S122,"0.00")</f>
        <v>Maturity rating: 0.00</v>
      </c>
      <c r="J122" s="357" t="str">
        <f>"Maturity rating: "&amp;TEXT(T122,"0.00")</f>
        <v>Maturity rating: 0.00</v>
      </c>
      <c r="K122" s="180"/>
      <c r="L122" s="110"/>
      <c r="M122" s="110"/>
      <c r="N122" s="110" t="str">
        <f>TEXT(B122,"0.0")</f>
        <v>C.6</v>
      </c>
      <c r="O122" s="109">
        <f>SUMIF(AA:AA,U122&amp;N122,G:G)/(SUMIF(AA:AA,U122&amp;N122,Z:Z))</f>
        <v>0</v>
      </c>
      <c r="P122" s="109" t="str">
        <f>HLOOKUP(O122*100,level_ref,2,TRUE)</f>
        <v>Level 0</v>
      </c>
      <c r="Q122" s="109" t="str">
        <f>IF(ISERROR(P122),"",P122)</f>
        <v>Level 0</v>
      </c>
      <c r="R122" s="109">
        <f>HLOOKUP(O122*100,level_ref,3,TRUE)</f>
        <v>0</v>
      </c>
      <c r="S122" s="109">
        <f>IF(ISERROR(R122),"",R122)</f>
        <v>0</v>
      </c>
      <c r="T122" s="109">
        <f>O122*5</f>
        <v>0</v>
      </c>
      <c r="U122" s="109">
        <f>VLOOKUP(A122,'Assess C'!A:AI,35,FALSE)</f>
        <v>3</v>
      </c>
      <c r="V122" s="116"/>
      <c r="W122" s="116" t="str">
        <f>IF(AND(C122&gt;4,VLOOKUP(A122,'Assess C'!A:AH,34,FALSE)&lt;&gt;8),LEFT(B122,3),"")</f>
        <v/>
      </c>
      <c r="X122" s="116">
        <f>VLOOKUP(A122,Weightings!A:W,23,FALSE)</f>
        <v>0</v>
      </c>
      <c r="Y122" s="116">
        <f>IF(VLOOKUP(A122,'Assess C'!A:AH,34,FALSE)=8,0,1)</f>
        <v>1</v>
      </c>
      <c r="Z122" s="116">
        <f t="shared" si="60"/>
        <v>0</v>
      </c>
      <c r="AA122" s="79" t="str">
        <f t="shared" si="55"/>
        <v>3</v>
      </c>
      <c r="AF122" s="90">
        <f t="shared" si="56"/>
        <v>0</v>
      </c>
      <c r="AG122" s="90">
        <f t="shared" si="57"/>
        <v>0</v>
      </c>
      <c r="AH122" s="90" t="str">
        <f t="shared" si="58"/>
        <v>D</v>
      </c>
      <c r="AI122" s="81">
        <f t="shared" si="59"/>
        <v>3</v>
      </c>
      <c r="AJ122" s="90"/>
      <c r="AK122" s="81"/>
    </row>
    <row r="123" spans="1:37" s="79" customFormat="1" ht="30" customHeight="1" x14ac:dyDescent="0.35">
      <c r="A123" s="70">
        <v>651</v>
      </c>
      <c r="B123" s="66" t="str">
        <f t="shared" si="52"/>
        <v/>
      </c>
      <c r="C123" s="67">
        <f t="shared" si="53"/>
        <v>3</v>
      </c>
      <c r="D123" s="20"/>
      <c r="E123" s="95" t="str">
        <f t="shared" si="54"/>
        <v/>
      </c>
      <c r="F123" s="162" t="str">
        <f t="shared" si="51"/>
        <v>All regular products (such as weekly INTSUMS) should be regularly review to ensure they are delivering in a way required by the customers. Bespoke products should be reviewed after their dissemination to ensure they were appropriate. All elements of the intelligence cycle (including the likes of the ICP) should be regularly reviewed and improved, as well as all SANDAs.</v>
      </c>
      <c r="G123" s="204" t="str">
        <f>VLOOKUP($A123,'Assess C'!$A:$O,15,FALSE)</f>
        <v/>
      </c>
      <c r="H123" s="203" t="str">
        <f>IFERROR(VLOOKUP(VLOOKUP($A123,'Assess C'!$A:$AH,34,FALSE),detail_maturity_score,3),"")</f>
        <v/>
      </c>
      <c r="I123" s="204"/>
      <c r="J123" s="204"/>
      <c r="K123" s="69" t="str">
        <f>IF(VLOOKUP(A123,'Assess C'!A:P,16,FALSE)=0,"",VLOOKUP(A123,'Assess C'!A:P,16,FALSE))</f>
        <v/>
      </c>
      <c r="L123" s="67"/>
      <c r="M123" s="67"/>
      <c r="N123" s="67"/>
      <c r="O123" s="67"/>
      <c r="P123" s="67"/>
      <c r="Q123" s="67"/>
      <c r="R123" s="67"/>
      <c r="S123" s="67"/>
      <c r="T123" s="67"/>
      <c r="U123" s="67"/>
      <c r="V123" s="80"/>
      <c r="W123" s="80" t="str">
        <f>IF(AND(C123&gt;4,VLOOKUP(A123,'Assess C'!A:AH,34,FALSE)&lt;&gt;8),LEFT(B123,3),"")</f>
        <v/>
      </c>
      <c r="X123" s="80">
        <f>VLOOKUP(A123,Weightings!A:W,23,FALSE)</f>
        <v>0</v>
      </c>
      <c r="Y123" s="80">
        <f>IF(VLOOKUP(A123,'Assess C'!A:AH,34,FALSE)=8,0,1)</f>
        <v>1</v>
      </c>
      <c r="Z123" s="80">
        <f t="shared" si="60"/>
        <v>0</v>
      </c>
      <c r="AA123" s="79" t="str">
        <f t="shared" si="55"/>
        <v>3</v>
      </c>
      <c r="AF123" s="90">
        <f t="shared" si="56"/>
        <v>0</v>
      </c>
      <c r="AG123" s="90">
        <f t="shared" si="57"/>
        <v>0</v>
      </c>
      <c r="AH123" s="90" t="str">
        <f t="shared" si="58"/>
        <v>D</v>
      </c>
      <c r="AI123" s="81">
        <f t="shared" si="59"/>
        <v>3</v>
      </c>
      <c r="AJ123" s="90"/>
      <c r="AK123" s="81"/>
    </row>
    <row r="124" spans="1:37" s="79" customFormat="1" ht="30" customHeight="1" x14ac:dyDescent="0.35">
      <c r="A124" s="65">
        <v>652</v>
      </c>
      <c r="B124" s="66" t="str">
        <f t="shared" si="52"/>
        <v>C.6.01</v>
      </c>
      <c r="C124" s="67">
        <f t="shared" si="53"/>
        <v>5</v>
      </c>
      <c r="D124" s="20"/>
      <c r="E124" s="95" t="str">
        <f t="shared" si="54"/>
        <v>C.6.01</v>
      </c>
      <c r="F124" s="261" t="str">
        <f t="shared" si="51"/>
        <v>In regard to, 'feedback', does the function regularly perform the feedback loop with intelligence customers to ensure the product is appropriate and answered the intelligence question appropriately?</v>
      </c>
      <c r="G124" s="204" t="str">
        <f>VLOOKUP($A124,'Assess C'!$A:$O,15,FALSE)</f>
        <v/>
      </c>
      <c r="H124" s="203" t="str">
        <f>IFERROR(VLOOKUP(VLOOKUP($A124,'Assess C'!$A:$AH,34,FALSE),detail_maturity_score,3),"")</f>
        <v/>
      </c>
      <c r="I124" s="204">
        <f>(VLOOKUP(LEFT($B124,3),targets_lookup,5,FALSE))*VLOOKUP($A124,Weightings!$A:$Y,23,FALSE)</f>
        <v>4.5</v>
      </c>
      <c r="J124" s="204">
        <f>(VLOOKUP(LEFT($B124,3),targets_lookup,5,FALSE))*IF(VLOOKUP($A124,Weightings!$A:$Y,23,FALSE)=0,0,1)</f>
        <v>4.5</v>
      </c>
      <c r="K124" s="69" t="str">
        <f>IF(VLOOKUP(A124,'Assess C'!A:P,16,FALSE)=0,"",VLOOKUP(A124,'Assess C'!A:P,16,FALSE))</f>
        <v/>
      </c>
      <c r="L124" s="67"/>
      <c r="M124" s="67"/>
      <c r="N124" s="67"/>
      <c r="O124" s="67"/>
      <c r="P124" s="67"/>
      <c r="Q124" s="67"/>
      <c r="R124" s="67"/>
      <c r="S124" s="67"/>
      <c r="T124" s="67"/>
      <c r="U124" s="67"/>
      <c r="V124" s="80"/>
      <c r="W124" s="80" t="str">
        <f>IF(AND(C124&gt;4,VLOOKUP(A124,'Assess C'!A:AH,34,FALSE)&lt;&gt;8),LEFT(B124,3),"")</f>
        <v>C.6</v>
      </c>
      <c r="X124" s="80">
        <f>VLOOKUP(A124,Weightings!A:W,23,FALSE)</f>
        <v>1</v>
      </c>
      <c r="Y124" s="80">
        <f>IF(VLOOKUP(A124,'Assess C'!A:AH,34,FALSE)=8,0,1)</f>
        <v>1</v>
      </c>
      <c r="Z124" s="80">
        <f>Y124*X124*5</f>
        <v>5</v>
      </c>
      <c r="AA124" s="79" t="str">
        <f t="shared" si="55"/>
        <v>3C.6</v>
      </c>
      <c r="AF124" s="90">
        <f t="shared" si="56"/>
        <v>0</v>
      </c>
      <c r="AG124" s="90">
        <f t="shared" si="57"/>
        <v>0</v>
      </c>
      <c r="AH124" s="90" t="str">
        <f t="shared" si="58"/>
        <v>D</v>
      </c>
      <c r="AI124" s="81">
        <f t="shared" si="59"/>
        <v>3</v>
      </c>
      <c r="AJ124" s="90"/>
      <c r="AK124" s="81"/>
    </row>
    <row r="125" spans="1:37" s="79" customFormat="1" ht="30" hidden="1" customHeight="1" x14ac:dyDescent="0.35">
      <c r="A125" s="70">
        <v>653</v>
      </c>
      <c r="B125" s="66" t="str">
        <f t="shared" si="52"/>
        <v>C.6</v>
      </c>
      <c r="C125" s="67">
        <f t="shared" si="53"/>
        <v>2</v>
      </c>
      <c r="D125" s="20"/>
      <c r="E125" s="95" t="str">
        <f t="shared" si="54"/>
        <v>Step 6</v>
      </c>
      <c r="F125" s="262" t="str">
        <f t="shared" si="51"/>
        <v>Does this include a review of the intelligence sources?</v>
      </c>
      <c r="G125" s="204" t="str">
        <f>VLOOKUP($A125,'Assess C'!$A:$O,15,FALSE)</f>
        <v/>
      </c>
      <c r="H125" s="203" t="str">
        <f>IFERROR(VLOOKUP(VLOOKUP($A125,'Assess C'!$A:$AH,34,FALSE),detail_maturity_score,3),"")</f>
        <v/>
      </c>
      <c r="I125" s="204">
        <f>(VLOOKUP(LEFT($B125,3),targets_lookup,5,FALSE))*VLOOKUP($A125,Weightings!$A:$Y,23,FALSE)</f>
        <v>13.5</v>
      </c>
      <c r="J125" s="204">
        <f>(VLOOKUP(LEFT($B125,3),targets_lookup,5,FALSE))*IF(VLOOKUP($A125,Weightings!$A:$Y,23,FALSE)=0,0,1)</f>
        <v>4.5</v>
      </c>
      <c r="K125" s="69" t="str">
        <f>IF(VLOOKUP(A125,'Assess C'!A:P,16,FALSE)=0,"",VLOOKUP(A125,'Assess C'!A:P,16,FALSE))</f>
        <v/>
      </c>
      <c r="L125" s="67"/>
      <c r="M125" s="67"/>
      <c r="N125" s="67"/>
      <c r="O125" s="67"/>
      <c r="P125" s="67"/>
      <c r="Q125" s="67"/>
      <c r="R125" s="67"/>
      <c r="S125" s="67"/>
      <c r="T125" s="67"/>
      <c r="U125" s="67"/>
      <c r="V125" s="80"/>
      <c r="W125" s="80" t="str">
        <f>IF(AND(C125&gt;4,VLOOKUP(A125,'Assess C'!A:AH,34,FALSE)&lt;&gt;8),LEFT(B125,3),"")</f>
        <v/>
      </c>
      <c r="X125" s="80">
        <f>VLOOKUP(A125,Weightings!A:W,23,FALSE)</f>
        <v>3</v>
      </c>
      <c r="Y125" s="80">
        <f>IF(VLOOKUP(A125,'Assess C'!A:AH,34,FALSE)=8,0,1)</f>
        <v>1</v>
      </c>
      <c r="Z125" s="80">
        <f t="shared" si="60"/>
        <v>12</v>
      </c>
      <c r="AA125" s="79" t="str">
        <f t="shared" si="55"/>
        <v>3</v>
      </c>
      <c r="AF125" s="90">
        <f t="shared" si="56"/>
        <v>0</v>
      </c>
      <c r="AG125" s="90">
        <f t="shared" si="57"/>
        <v>0</v>
      </c>
      <c r="AH125" s="90" t="str">
        <f t="shared" si="58"/>
        <v>D</v>
      </c>
      <c r="AI125" s="81">
        <f t="shared" si="59"/>
        <v>3</v>
      </c>
      <c r="AJ125" s="90"/>
      <c r="AK125" s="81"/>
    </row>
    <row r="126" spans="1:37" s="79" customFormat="1" ht="30" hidden="1" customHeight="1" x14ac:dyDescent="0.35">
      <c r="A126" s="65">
        <v>654</v>
      </c>
      <c r="B126" s="66" t="str">
        <f t="shared" si="52"/>
        <v>C.6</v>
      </c>
      <c r="C126" s="67">
        <f t="shared" si="53"/>
        <v>2</v>
      </c>
      <c r="D126" s="20"/>
      <c r="E126" s="95" t="str">
        <f t="shared" si="54"/>
        <v>Step 6</v>
      </c>
      <c r="F126" s="262" t="str">
        <f t="shared" si="51"/>
        <v>Does this include a review of the analysis methods?</v>
      </c>
      <c r="G126" s="204" t="str">
        <f>VLOOKUP($A126,'Assess C'!$A:$O,15,FALSE)</f>
        <v/>
      </c>
      <c r="H126" s="203" t="str">
        <f>IFERROR(VLOOKUP(VLOOKUP($A126,'Assess C'!$A:$AH,34,FALSE),detail_maturity_score,3),"")</f>
        <v/>
      </c>
      <c r="I126" s="204">
        <f>(VLOOKUP(LEFT($B126,3),targets_lookup,5,FALSE))*VLOOKUP($A126,Weightings!$A:$Y,23,FALSE)</f>
        <v>13.5</v>
      </c>
      <c r="J126" s="204">
        <f>(VLOOKUP(LEFT($B126,3),targets_lookup,5,FALSE))*IF(VLOOKUP($A126,Weightings!$A:$Y,23,FALSE)=0,0,1)</f>
        <v>4.5</v>
      </c>
      <c r="K126" s="69" t="str">
        <f>IF(VLOOKUP(A126,'Assess C'!A:P,16,FALSE)=0,"",VLOOKUP(A126,'Assess C'!A:P,16,FALSE))</f>
        <v/>
      </c>
      <c r="L126" s="67"/>
      <c r="M126" s="67"/>
      <c r="N126" s="67"/>
      <c r="O126" s="67"/>
      <c r="P126" s="67"/>
      <c r="Q126" s="67"/>
      <c r="R126" s="67"/>
      <c r="S126" s="67"/>
      <c r="T126" s="67"/>
      <c r="U126" s="67"/>
      <c r="V126" s="80"/>
      <c r="W126" s="80" t="str">
        <f>IF(AND(C126&gt;4,VLOOKUP(A126,'Assess C'!A:AH,34,FALSE)&lt;&gt;8),LEFT(B126,3),"")</f>
        <v/>
      </c>
      <c r="X126" s="80">
        <f>VLOOKUP(A126,Weightings!A:W,23,FALSE)</f>
        <v>3</v>
      </c>
      <c r="Y126" s="80">
        <f>IF(VLOOKUP(A126,'Assess C'!A:AH,34,FALSE)=8,0,1)</f>
        <v>1</v>
      </c>
      <c r="Z126" s="80">
        <f t="shared" si="60"/>
        <v>12</v>
      </c>
      <c r="AA126" s="79" t="str">
        <f t="shared" si="55"/>
        <v>3</v>
      </c>
      <c r="AF126" s="90">
        <f t="shared" si="56"/>
        <v>0</v>
      </c>
      <c r="AG126" s="90">
        <f t="shared" si="57"/>
        <v>0</v>
      </c>
      <c r="AH126" s="90" t="str">
        <f t="shared" si="58"/>
        <v>D</v>
      </c>
      <c r="AI126" s="81">
        <f t="shared" si="59"/>
        <v>3</v>
      </c>
      <c r="AJ126" s="90"/>
      <c r="AK126" s="81"/>
    </row>
    <row r="127" spans="1:37" s="79" customFormat="1" ht="30" hidden="1" customHeight="1" x14ac:dyDescent="0.35">
      <c r="A127" s="70">
        <v>655</v>
      </c>
      <c r="B127" s="66" t="str">
        <f t="shared" si="52"/>
        <v>C.6</v>
      </c>
      <c r="C127" s="67">
        <f t="shared" si="53"/>
        <v>2</v>
      </c>
      <c r="D127" s="20"/>
      <c r="E127" s="95" t="str">
        <f t="shared" si="54"/>
        <v>Step 6</v>
      </c>
      <c r="F127" s="262" t="str">
        <f t="shared" si="51"/>
        <v>Does this include a review of formatting and visualisation?</v>
      </c>
      <c r="G127" s="204" t="str">
        <f>VLOOKUP($A127,'Assess C'!$A:$O,15,FALSE)</f>
        <v/>
      </c>
      <c r="H127" s="203" t="str">
        <f>IFERROR(VLOOKUP(VLOOKUP($A127,'Assess C'!$A:$AH,34,FALSE),detail_maturity_score,3),"")</f>
        <v/>
      </c>
      <c r="I127" s="204">
        <f>(VLOOKUP(LEFT($B127,3),targets_lookup,5,FALSE))*VLOOKUP($A127,Weightings!$A:$Y,23,FALSE)</f>
        <v>13.5</v>
      </c>
      <c r="J127" s="204">
        <f>(VLOOKUP(LEFT($B127,3),targets_lookup,5,FALSE))*IF(VLOOKUP($A127,Weightings!$A:$Y,23,FALSE)=0,0,1)</f>
        <v>4.5</v>
      </c>
      <c r="K127" s="69" t="str">
        <f>IF(VLOOKUP(A127,'Assess C'!A:P,16,FALSE)=0,"",VLOOKUP(A127,'Assess C'!A:P,16,FALSE))</f>
        <v/>
      </c>
      <c r="L127" s="67"/>
      <c r="M127" s="67"/>
      <c r="N127" s="67"/>
      <c r="O127" s="67"/>
      <c r="P127" s="67"/>
      <c r="Q127" s="67"/>
      <c r="R127" s="67"/>
      <c r="S127" s="67"/>
      <c r="T127" s="67"/>
      <c r="U127" s="67"/>
      <c r="V127" s="80"/>
      <c r="W127" s="80" t="str">
        <f>IF(AND(C127&gt;4,VLOOKUP(A127,'Assess C'!A:AH,34,FALSE)&lt;&gt;8),LEFT(B127,3),"")</f>
        <v/>
      </c>
      <c r="X127" s="80">
        <f>VLOOKUP(A127,Weightings!A:W,23,FALSE)</f>
        <v>3</v>
      </c>
      <c r="Y127" s="80">
        <f>IF(VLOOKUP(A127,'Assess C'!A:AH,34,FALSE)=8,0,1)</f>
        <v>1</v>
      </c>
      <c r="Z127" s="80">
        <f t="shared" si="60"/>
        <v>12</v>
      </c>
      <c r="AA127" s="79" t="str">
        <f t="shared" si="55"/>
        <v>3</v>
      </c>
      <c r="AF127" s="90">
        <f t="shared" si="56"/>
        <v>0</v>
      </c>
      <c r="AG127" s="90">
        <f t="shared" si="57"/>
        <v>0</v>
      </c>
      <c r="AH127" s="90" t="str">
        <f t="shared" si="58"/>
        <v>D</v>
      </c>
      <c r="AI127" s="81">
        <f t="shared" si="59"/>
        <v>3</v>
      </c>
      <c r="AJ127" s="90"/>
      <c r="AK127" s="81"/>
    </row>
    <row r="128" spans="1:37" s="79" customFormat="1" ht="30" hidden="1" customHeight="1" x14ac:dyDescent="0.35">
      <c r="A128" s="65">
        <v>656</v>
      </c>
      <c r="B128" s="66" t="str">
        <f t="shared" si="52"/>
        <v>C.6</v>
      </c>
      <c r="C128" s="67">
        <f t="shared" si="53"/>
        <v>2</v>
      </c>
      <c r="D128" s="20"/>
      <c r="E128" s="95" t="str">
        <f t="shared" si="54"/>
        <v>Step 6</v>
      </c>
      <c r="F128" s="262" t="str">
        <f t="shared" si="51"/>
        <v>Does this include a review of language and terminology?</v>
      </c>
      <c r="G128" s="204" t="str">
        <f>VLOOKUP($A128,'Assess C'!$A:$O,15,FALSE)</f>
        <v/>
      </c>
      <c r="H128" s="203" t="str">
        <f>IFERROR(VLOOKUP(VLOOKUP($A128,'Assess C'!$A:$AH,34,FALSE),detail_maturity_score,3),"")</f>
        <v/>
      </c>
      <c r="I128" s="204">
        <f>(VLOOKUP(LEFT($B128,3),targets_lookup,5,FALSE))*VLOOKUP($A128,Weightings!$A:$Y,23,FALSE)</f>
        <v>13.5</v>
      </c>
      <c r="J128" s="204">
        <f>(VLOOKUP(LEFT($B128,3),targets_lookup,5,FALSE))*IF(VLOOKUP($A128,Weightings!$A:$Y,23,FALSE)=0,0,1)</f>
        <v>4.5</v>
      </c>
      <c r="K128" s="69" t="str">
        <f>IF(VLOOKUP(A128,'Assess C'!A:P,16,FALSE)=0,"",VLOOKUP(A128,'Assess C'!A:P,16,FALSE))</f>
        <v/>
      </c>
      <c r="L128" s="67"/>
      <c r="M128" s="67"/>
      <c r="N128" s="67"/>
      <c r="O128" s="67"/>
      <c r="P128" s="67"/>
      <c r="Q128" s="67"/>
      <c r="R128" s="67"/>
      <c r="S128" s="67"/>
      <c r="T128" s="67"/>
      <c r="U128" s="67"/>
      <c r="V128" s="80"/>
      <c r="W128" s="80" t="str">
        <f>IF(AND(C128&gt;4,VLOOKUP(A128,'Assess C'!A:AH,34,FALSE)&lt;&gt;8),LEFT(B128,3),"")</f>
        <v/>
      </c>
      <c r="X128" s="80">
        <f>VLOOKUP(A128,Weightings!A:W,23,FALSE)</f>
        <v>3</v>
      </c>
      <c r="Y128" s="80">
        <f>IF(VLOOKUP(A128,'Assess C'!A:AH,34,FALSE)=8,0,1)</f>
        <v>1</v>
      </c>
      <c r="Z128" s="80">
        <f t="shared" si="60"/>
        <v>12</v>
      </c>
      <c r="AA128" s="79" t="str">
        <f t="shared" si="55"/>
        <v>3</v>
      </c>
      <c r="AF128" s="90">
        <f t="shared" si="56"/>
        <v>0</v>
      </c>
      <c r="AG128" s="90">
        <f t="shared" si="57"/>
        <v>0</v>
      </c>
      <c r="AH128" s="90" t="str">
        <f t="shared" si="58"/>
        <v>D</v>
      </c>
      <c r="AI128" s="81">
        <f t="shared" si="59"/>
        <v>3</v>
      </c>
      <c r="AJ128" s="90"/>
      <c r="AK128" s="81"/>
    </row>
    <row r="129" spans="1:58" s="79" customFormat="1" ht="30" customHeight="1" x14ac:dyDescent="0.35">
      <c r="A129" s="70">
        <v>657</v>
      </c>
      <c r="B129" s="66" t="str">
        <f t="shared" si="52"/>
        <v>C.6.02</v>
      </c>
      <c r="C129" s="67">
        <f t="shared" si="53"/>
        <v>5</v>
      </c>
      <c r="D129" s="20"/>
      <c r="E129" s="95" t="str">
        <f t="shared" si="54"/>
        <v>C.6.02</v>
      </c>
      <c r="F129" s="261" t="str">
        <f t="shared" si="51"/>
        <v>Are 'feedback' findings recorded and fed back into the intelligence lifecycle in order to continuously improve?</v>
      </c>
      <c r="G129" s="204" t="str">
        <f>VLOOKUP($A129,'Assess C'!$A:$O,15,FALSE)</f>
        <v/>
      </c>
      <c r="H129" s="203" t="str">
        <f>IFERROR(VLOOKUP(VLOOKUP($A129,'Assess C'!$A:$AH,34,FALSE),detail_maturity_score,3),"")</f>
        <v/>
      </c>
      <c r="I129" s="204">
        <f>(VLOOKUP(LEFT($B129,3),targets_lookup,5,FALSE))*VLOOKUP($A129,Weightings!$A:$Y,23,FALSE)</f>
        <v>4.5</v>
      </c>
      <c r="J129" s="204">
        <f>(VLOOKUP(LEFT($B129,3),targets_lookup,5,FALSE))*IF(VLOOKUP($A129,Weightings!$A:$Y,23,FALSE)=0,0,1)</f>
        <v>4.5</v>
      </c>
      <c r="K129" s="69" t="str">
        <f>IF(VLOOKUP(A129,'Assess C'!A:P,16,FALSE)=0,"",VLOOKUP(A129,'Assess C'!A:P,16,FALSE))</f>
        <v/>
      </c>
      <c r="L129" s="67"/>
      <c r="M129" s="67"/>
      <c r="N129" s="67"/>
      <c r="O129" s="67"/>
      <c r="P129" s="67"/>
      <c r="Q129" s="67"/>
      <c r="R129" s="67"/>
      <c r="S129" s="67"/>
      <c r="T129" s="67"/>
      <c r="U129" s="67"/>
      <c r="V129" s="80"/>
      <c r="W129" s="80" t="str">
        <f>IF(AND(C129&gt;4,VLOOKUP(A129,'Assess C'!A:AH,34,FALSE)&lt;&gt;8),LEFT(B129,3),"")</f>
        <v>C.6</v>
      </c>
      <c r="X129" s="80">
        <f>VLOOKUP(A129,Weightings!A:W,23,FALSE)</f>
        <v>1</v>
      </c>
      <c r="Y129" s="80">
        <f>IF(VLOOKUP(A129,'Assess C'!A:AH,34,FALSE)=8,0,1)</f>
        <v>1</v>
      </c>
      <c r="Z129" s="80">
        <f>Y129*X129*5</f>
        <v>5</v>
      </c>
      <c r="AA129" s="79" t="str">
        <f t="shared" si="55"/>
        <v>3C.6</v>
      </c>
      <c r="AF129" s="90">
        <f t="shared" si="56"/>
        <v>0</v>
      </c>
      <c r="AG129" s="90">
        <f t="shared" si="57"/>
        <v>0</v>
      </c>
      <c r="AH129" s="90" t="str">
        <f t="shared" si="58"/>
        <v>D</v>
      </c>
      <c r="AI129" s="81">
        <f t="shared" si="59"/>
        <v>3</v>
      </c>
      <c r="AJ129" s="90"/>
      <c r="AK129" s="81"/>
    </row>
    <row r="130" spans="1:58" s="79" customFormat="1" ht="30" hidden="1" customHeight="1" x14ac:dyDescent="0.35">
      <c r="A130" s="65">
        <v>658</v>
      </c>
      <c r="B130" s="66" t="str">
        <f t="shared" si="52"/>
        <v>C.6</v>
      </c>
      <c r="C130" s="67">
        <f t="shared" si="53"/>
        <v>2</v>
      </c>
      <c r="D130" s="20"/>
      <c r="E130" s="95" t="str">
        <f t="shared" si="54"/>
        <v>Step 6</v>
      </c>
      <c r="F130" s="262" t="str">
        <f t="shared" si="51"/>
        <v>Does this include a review of formatting and visualisation?</v>
      </c>
      <c r="G130" s="204" t="str">
        <f>VLOOKUP($A130,'Assess C'!$A:$O,15,FALSE)</f>
        <v/>
      </c>
      <c r="H130" s="203" t="str">
        <f>IFERROR(VLOOKUP(VLOOKUP($A130,'Assess C'!$A:$AH,34,FALSE),detail_maturity_score,3),"")</f>
        <v/>
      </c>
      <c r="I130" s="204">
        <f>(VLOOKUP(LEFT($B130,3),targets_lookup,5,FALSE))*VLOOKUP($A130,Weightings!$A:$Y,23,FALSE)</f>
        <v>13.5</v>
      </c>
      <c r="J130" s="204">
        <f>(VLOOKUP(LEFT($B130,3),targets_lookup,5,FALSE))*IF(VLOOKUP($A130,Weightings!$A:$Y,23,FALSE)=0,0,1)</f>
        <v>4.5</v>
      </c>
      <c r="K130" s="69" t="str">
        <f>IF(VLOOKUP(A130,'Assess C'!A:P,16,FALSE)=0,"",VLOOKUP(A130,'Assess C'!A:P,16,FALSE))</f>
        <v/>
      </c>
      <c r="L130" s="67"/>
      <c r="M130" s="67"/>
      <c r="N130" s="67"/>
      <c r="O130" s="67"/>
      <c r="P130" s="67"/>
      <c r="Q130" s="67"/>
      <c r="R130" s="67"/>
      <c r="S130" s="67"/>
      <c r="T130" s="67"/>
      <c r="U130" s="67"/>
      <c r="V130" s="80"/>
      <c r="W130" s="80" t="str">
        <f>IF(AND(C130&gt;4,VLOOKUP(A130,'Assess C'!A:AH,34,FALSE)&lt;&gt;8),LEFT(B130,3),"")</f>
        <v/>
      </c>
      <c r="X130" s="80">
        <f>VLOOKUP(A130,Weightings!A:W,23,FALSE)</f>
        <v>3</v>
      </c>
      <c r="Y130" s="80">
        <f>IF(VLOOKUP(A130,'Assess C'!A:AH,34,FALSE)=8,0,1)</f>
        <v>1</v>
      </c>
      <c r="Z130" s="80">
        <f t="shared" si="60"/>
        <v>12</v>
      </c>
      <c r="AA130" s="79" t="str">
        <f t="shared" si="55"/>
        <v>3</v>
      </c>
      <c r="AF130" s="90">
        <f t="shared" si="56"/>
        <v>0</v>
      </c>
      <c r="AG130" s="90">
        <f t="shared" si="57"/>
        <v>0</v>
      </c>
      <c r="AH130" s="90" t="str">
        <f t="shared" si="58"/>
        <v>D</v>
      </c>
      <c r="AI130" s="81">
        <f t="shared" si="59"/>
        <v>3</v>
      </c>
      <c r="AJ130" s="90"/>
      <c r="AK130" s="81"/>
    </row>
    <row r="131" spans="1:58" s="79" customFormat="1" ht="30" hidden="1" customHeight="1" x14ac:dyDescent="0.35">
      <c r="A131" s="70">
        <v>659</v>
      </c>
      <c r="B131" s="66" t="str">
        <f t="shared" ref="B131:B134" si="61">VLOOKUP(A131,contentrefmockup,2,FALSE)</f>
        <v>C.6</v>
      </c>
      <c r="C131" s="67">
        <f t="shared" si="53"/>
        <v>2</v>
      </c>
      <c r="D131" s="20"/>
      <c r="E131" s="95" t="str">
        <f t="shared" si="54"/>
        <v>Step 6</v>
      </c>
      <c r="F131" s="262" t="str">
        <f t="shared" si="51"/>
        <v>Does this include a review of language and terminology?</v>
      </c>
      <c r="G131" s="204" t="str">
        <f>VLOOKUP($A131,'Assess C'!$A:$O,15,FALSE)</f>
        <v/>
      </c>
      <c r="H131" s="203" t="str">
        <f>IFERROR(VLOOKUP(VLOOKUP($A131,'Assess C'!$A:$AH,34,FALSE),detail_maturity_score,3),"")</f>
        <v/>
      </c>
      <c r="I131" s="204">
        <f>(VLOOKUP(LEFT($B131,3),targets_lookup,5,FALSE))*VLOOKUP($A131,Weightings!$A:$Y,23,FALSE)</f>
        <v>13.5</v>
      </c>
      <c r="J131" s="204">
        <f>(VLOOKUP(LEFT($B131,3),targets_lookup,5,FALSE))*IF(VLOOKUP($A131,Weightings!$A:$Y,23,FALSE)=0,0,1)</f>
        <v>4.5</v>
      </c>
      <c r="K131" s="69" t="str">
        <f>IF(VLOOKUP(A131,'Assess C'!A:P,16,FALSE)=0,"",VLOOKUP(A131,'Assess C'!A:P,16,FALSE))</f>
        <v/>
      </c>
      <c r="L131" s="67"/>
      <c r="M131" s="67"/>
      <c r="N131" s="67"/>
      <c r="O131" s="67"/>
      <c r="P131" s="67"/>
      <c r="Q131" s="67"/>
      <c r="R131" s="67"/>
      <c r="S131" s="67"/>
      <c r="T131" s="67"/>
      <c r="U131" s="67"/>
      <c r="V131" s="80"/>
      <c r="W131" s="80" t="str">
        <f>IF(AND(C131&gt;4,VLOOKUP(A131,'Assess C'!A:AH,34,FALSE)&lt;&gt;8),LEFT(B131,3),"")</f>
        <v/>
      </c>
      <c r="X131" s="80">
        <f>VLOOKUP(A131,Weightings!A:W,23,FALSE)</f>
        <v>3</v>
      </c>
      <c r="Y131" s="80">
        <f>IF(VLOOKUP(A131,'Assess C'!A:AH,34,FALSE)=8,0,1)</f>
        <v>1</v>
      </c>
      <c r="Z131" s="80">
        <f t="shared" ref="Z131:Z132" si="62">Y131*X131*4</f>
        <v>12</v>
      </c>
      <c r="AA131" s="79" t="str">
        <f t="shared" si="55"/>
        <v>3</v>
      </c>
      <c r="AF131" s="90">
        <f t="shared" si="56"/>
        <v>0</v>
      </c>
      <c r="AG131" s="90">
        <f t="shared" si="57"/>
        <v>0</v>
      </c>
      <c r="AH131" s="90" t="str">
        <f t="shared" si="58"/>
        <v>D</v>
      </c>
      <c r="AI131" s="81">
        <f t="shared" ref="AI131:AI134" si="63">IF(AF131="S",1,IF(AG131="I",2,IF(AH131="D",3,4)))</f>
        <v>3</v>
      </c>
      <c r="AJ131" s="90"/>
      <c r="AK131" s="81"/>
    </row>
    <row r="132" spans="1:58" s="79" customFormat="1" ht="30" hidden="1" customHeight="1" x14ac:dyDescent="0.35">
      <c r="A132" s="65">
        <v>660</v>
      </c>
      <c r="B132" s="66" t="str">
        <f t="shared" si="61"/>
        <v>C.6</v>
      </c>
      <c r="C132" s="67">
        <f t="shared" si="53"/>
        <v>2</v>
      </c>
      <c r="D132" s="20"/>
      <c r="E132" s="95" t="str">
        <f t="shared" si="54"/>
        <v>Step 6</v>
      </c>
      <c r="F132" s="262" t="str">
        <f t="shared" si="51"/>
        <v>Are sources used and analysis methods used reviewed by the producers?</v>
      </c>
      <c r="G132" s="204" t="str">
        <f>VLOOKUP($A132,'Assess C'!$A:$O,15,FALSE)</f>
        <v/>
      </c>
      <c r="H132" s="203" t="str">
        <f>IFERROR(VLOOKUP(VLOOKUP($A132,'Assess C'!$A:$AH,34,FALSE),detail_maturity_score,3),"")</f>
        <v/>
      </c>
      <c r="I132" s="204">
        <f>(VLOOKUP(LEFT($B132,3),targets_lookup,5,FALSE))*VLOOKUP($A132,Weightings!$A:$Y,23,FALSE)</f>
        <v>13.5</v>
      </c>
      <c r="J132" s="204">
        <f>(VLOOKUP(LEFT($B132,3),targets_lookup,5,FALSE))*IF(VLOOKUP($A132,Weightings!$A:$Y,23,FALSE)=0,0,1)</f>
        <v>4.5</v>
      </c>
      <c r="K132" s="69" t="str">
        <f>IF(VLOOKUP(A132,'Assess C'!A:P,16,FALSE)=0,"",VLOOKUP(A132,'Assess C'!A:P,16,FALSE))</f>
        <v/>
      </c>
      <c r="L132" s="67"/>
      <c r="M132" s="67"/>
      <c r="N132" s="67"/>
      <c r="O132" s="67"/>
      <c r="P132" s="67"/>
      <c r="Q132" s="67"/>
      <c r="R132" s="67"/>
      <c r="S132" s="67"/>
      <c r="T132" s="67"/>
      <c r="U132" s="67"/>
      <c r="V132" s="80"/>
      <c r="W132" s="80" t="str">
        <f>IF(AND(C132&gt;4,VLOOKUP(A132,'Assess C'!A:AH,34,FALSE)&lt;&gt;8),LEFT(B132,3),"")</f>
        <v/>
      </c>
      <c r="X132" s="80">
        <f>VLOOKUP(A132,Weightings!A:W,23,FALSE)</f>
        <v>3</v>
      </c>
      <c r="Y132" s="80">
        <f>IF(VLOOKUP(A132,'Assess C'!A:AH,34,FALSE)=8,0,1)</f>
        <v>1</v>
      </c>
      <c r="Z132" s="80">
        <f t="shared" si="62"/>
        <v>12</v>
      </c>
      <c r="AA132" s="79" t="str">
        <f t="shared" si="55"/>
        <v>3</v>
      </c>
      <c r="AF132" s="90">
        <f t="shared" si="56"/>
        <v>0</v>
      </c>
      <c r="AG132" s="90">
        <f t="shared" si="57"/>
        <v>0</v>
      </c>
      <c r="AH132" s="90" t="str">
        <f t="shared" si="58"/>
        <v>D</v>
      </c>
      <c r="AI132" s="81">
        <f t="shared" si="63"/>
        <v>3</v>
      </c>
      <c r="AJ132" s="90"/>
      <c r="AK132" s="81"/>
    </row>
    <row r="133" spans="1:58" ht="30" customHeight="1" x14ac:dyDescent="0.35">
      <c r="A133" s="70">
        <v>661</v>
      </c>
      <c r="B133" s="66" t="str">
        <f t="shared" si="61"/>
        <v>C.6.03</v>
      </c>
      <c r="C133" s="67">
        <f t="shared" ref="C133:C137" si="64">VLOOKUP(A133,contentrefmockup,15,FALSE)</f>
        <v>5</v>
      </c>
      <c r="D133" s="20"/>
      <c r="E133" s="95" t="str">
        <f t="shared" ref="E133:E137" si="65">IF(C133=1,"Phase "&amp;B133,IF(C133=2,"Step "&amp;VLOOKUP(A133,contentrefmockup,4,FALSE),B133))</f>
        <v>C.6.03</v>
      </c>
      <c r="F133" s="261" t="str">
        <f t="shared" ref="F133:F137" si="66">VLOOKUP(A133,contentrefmockup,7,FALSE)</f>
        <v xml:space="preserve">In regard to 'review' does the function regularly review their processes and sources? </v>
      </c>
      <c r="G133" s="204" t="str">
        <f>VLOOKUP($A133,'Assess C'!$A:$O,15,FALSE)</f>
        <v/>
      </c>
      <c r="H133" s="203" t="str">
        <f>IFERROR(VLOOKUP(VLOOKUP($A133,'Assess C'!$A:$AH,34,FALSE),detail_maturity_score,3),"")</f>
        <v/>
      </c>
      <c r="I133" s="204">
        <f>(VLOOKUP(LEFT($B133,3),targets_lookup,5,FALSE))*VLOOKUP($A133,Weightings!$A:$Y,23,FALSE)</f>
        <v>4.5</v>
      </c>
      <c r="J133" s="204">
        <f>(VLOOKUP(LEFT($B133,3),targets_lookup,5,FALSE))*IF(VLOOKUP($A133,Weightings!$A:$Y,23,FALSE)=0,0,1)</f>
        <v>4.5</v>
      </c>
      <c r="K133" s="69" t="str">
        <f>IF(VLOOKUP(A133,'Assess C'!A:P,16,FALSE)=0,"",VLOOKUP(A133,'Assess C'!A:P,16,FALSE))</f>
        <v/>
      </c>
      <c r="L133" s="67"/>
      <c r="M133" s="67"/>
      <c r="N133" s="67"/>
      <c r="O133" s="67"/>
      <c r="P133" s="67"/>
      <c r="Q133" s="67"/>
      <c r="R133" s="67"/>
      <c r="S133" s="67"/>
      <c r="T133" s="67"/>
      <c r="U133" s="67"/>
      <c r="V133" s="80"/>
      <c r="W133" s="80" t="str">
        <f>IF(AND(C133&gt;4,VLOOKUP(A133,'Assess C'!A:AH,34,FALSE)&lt;&gt;8),LEFT(B133,3),"")</f>
        <v>C.6</v>
      </c>
      <c r="X133" s="80">
        <f>VLOOKUP(A133,Weightings!A:W,23,FALSE)</f>
        <v>1</v>
      </c>
      <c r="Y133" s="80">
        <f>IF(VLOOKUP(A133,'Assess C'!A:AH,34,FALSE)=8,0,1)</f>
        <v>1</v>
      </c>
      <c r="Z133" s="80">
        <f>Y133*X133*5</f>
        <v>5</v>
      </c>
      <c r="AA133" s="79" t="str">
        <f t="shared" ref="AA133:AA137" si="67">AI133&amp;W133</f>
        <v>3C.6</v>
      </c>
      <c r="AB133" s="79"/>
      <c r="AC133" s="79"/>
      <c r="AD133" s="79"/>
      <c r="AE133" s="79"/>
      <c r="AF133" s="90">
        <f t="shared" si="56"/>
        <v>0</v>
      </c>
      <c r="AG133" s="90">
        <f t="shared" si="57"/>
        <v>0</v>
      </c>
      <c r="AH133" s="90" t="str">
        <f t="shared" si="58"/>
        <v>D</v>
      </c>
      <c r="AI133" s="81">
        <f t="shared" si="63"/>
        <v>3</v>
      </c>
      <c r="AJ133" s="90"/>
      <c r="AK133" s="81"/>
      <c r="AL133" s="79"/>
      <c r="AM133" s="79"/>
      <c r="AN133" s="79"/>
      <c r="AO133" s="79"/>
      <c r="AP133" s="79"/>
      <c r="AQ133" s="79"/>
      <c r="AR133" s="79"/>
      <c r="AS133" s="79"/>
      <c r="AT133" s="79"/>
      <c r="AU133" s="79"/>
      <c r="AV133" s="79"/>
      <c r="AW133" s="79"/>
      <c r="AX133" s="79"/>
      <c r="AY133" s="79"/>
      <c r="AZ133" s="79"/>
      <c r="BA133" s="79"/>
      <c r="BB133" s="79"/>
      <c r="BC133" s="79"/>
      <c r="BD133" s="79"/>
      <c r="BE133" s="79"/>
      <c r="BF133" s="79"/>
    </row>
    <row r="134" spans="1:58" ht="30" customHeight="1" x14ac:dyDescent="0.35">
      <c r="A134" s="65">
        <v>662</v>
      </c>
      <c r="B134" s="66" t="str">
        <f t="shared" si="61"/>
        <v>C.6.04</v>
      </c>
      <c r="C134" s="67">
        <f t="shared" si="64"/>
        <v>5</v>
      </c>
      <c r="D134" s="20"/>
      <c r="E134" s="95" t="str">
        <f t="shared" si="65"/>
        <v>C.6.04</v>
      </c>
      <c r="F134" s="261" t="str">
        <f t="shared" si="66"/>
        <v xml:space="preserve">Are findings from the review process fed back into the intelligence lifecycle in order to continuously improve? </v>
      </c>
      <c r="G134" s="204" t="str">
        <f>VLOOKUP($A134,'Assess C'!$A:$O,15,FALSE)</f>
        <v/>
      </c>
      <c r="H134" s="203" t="str">
        <f>IFERROR(VLOOKUP(VLOOKUP($A134,'Assess C'!$A:$AH,34,FALSE),detail_maturity_score,3),"")</f>
        <v/>
      </c>
      <c r="I134" s="204">
        <f>(VLOOKUP(LEFT($B134,3),targets_lookup,5,FALSE))*VLOOKUP($A134,Weightings!$A:$Y,23,FALSE)</f>
        <v>4.5</v>
      </c>
      <c r="J134" s="204">
        <f>(VLOOKUP(LEFT($B134,3),targets_lookup,5,FALSE))*IF(VLOOKUP($A134,Weightings!$A:$Y,23,FALSE)=0,0,1)</f>
        <v>4.5</v>
      </c>
      <c r="K134" s="69" t="str">
        <f>IF(VLOOKUP(A134,'Assess C'!A:P,16,FALSE)=0,"",VLOOKUP(A134,'Assess C'!A:P,16,FALSE))</f>
        <v/>
      </c>
      <c r="L134" s="67"/>
      <c r="M134" s="67"/>
      <c r="N134" s="67"/>
      <c r="O134" s="67"/>
      <c r="P134" s="67"/>
      <c r="Q134" s="67"/>
      <c r="R134" s="67"/>
      <c r="S134" s="67"/>
      <c r="T134" s="67"/>
      <c r="U134" s="67"/>
      <c r="V134" s="80"/>
      <c r="W134" s="80" t="str">
        <f>IF(AND(C134&gt;4,VLOOKUP(A134,'Assess C'!A:AH,34,FALSE)&lt;&gt;8),LEFT(B134,3),"")</f>
        <v>C.6</v>
      </c>
      <c r="X134" s="80">
        <f>VLOOKUP(A134,Weightings!A:W,23,FALSE)</f>
        <v>1</v>
      </c>
      <c r="Y134" s="80">
        <f>IF(VLOOKUP(A134,'Assess C'!A:AH,34,FALSE)=8,0,1)</f>
        <v>1</v>
      </c>
      <c r="Z134" s="80">
        <f>Y134*X134*5</f>
        <v>5</v>
      </c>
      <c r="AA134" s="79" t="str">
        <f t="shared" si="67"/>
        <v>3C.6</v>
      </c>
      <c r="AB134" s="79"/>
      <c r="AC134" s="79"/>
      <c r="AD134" s="79"/>
      <c r="AE134" s="79"/>
      <c r="AF134" s="90">
        <f t="shared" si="56"/>
        <v>0</v>
      </c>
      <c r="AG134" s="90">
        <f t="shared" si="57"/>
        <v>0</v>
      </c>
      <c r="AH134" s="90" t="str">
        <f t="shared" si="58"/>
        <v>D</v>
      </c>
      <c r="AI134" s="81">
        <f t="shared" si="63"/>
        <v>3</v>
      </c>
      <c r="AJ134" s="90"/>
      <c r="AK134" s="81"/>
      <c r="AL134" s="79"/>
      <c r="AM134" s="79"/>
      <c r="AN134" s="79"/>
      <c r="AO134" s="79"/>
      <c r="AP134" s="79"/>
      <c r="AQ134" s="79"/>
      <c r="AR134" s="79"/>
      <c r="AS134" s="79"/>
      <c r="AT134" s="79"/>
      <c r="AU134" s="79"/>
      <c r="AV134" s="79"/>
      <c r="AW134" s="79"/>
      <c r="AX134" s="79"/>
      <c r="AY134" s="79"/>
      <c r="AZ134" s="79"/>
      <c r="BA134" s="79"/>
      <c r="BB134" s="79"/>
      <c r="BC134" s="79"/>
      <c r="BD134" s="79"/>
      <c r="BE134" s="79"/>
      <c r="BF134" s="79"/>
    </row>
    <row r="135" spans="1:58" ht="30" customHeight="1" x14ac:dyDescent="0.35">
      <c r="A135" s="70">
        <v>663</v>
      </c>
      <c r="B135" s="66" t="str">
        <f t="shared" ref="B135:B137" si="68">VLOOKUP(A135,contentrefmockup,2,FALSE)</f>
        <v>C.6.05</v>
      </c>
      <c r="C135" s="67">
        <f t="shared" si="64"/>
        <v>5</v>
      </c>
      <c r="D135" s="20"/>
      <c r="E135" s="95" t="str">
        <f t="shared" si="65"/>
        <v>C.6.05</v>
      </c>
      <c r="F135" s="261" t="str">
        <f t="shared" si="66"/>
        <v xml:space="preserve">Are all intelligence sources periodically reviewed with regards to their accuracy / degree of collaboration / value / relevance / bias etc? </v>
      </c>
      <c r="G135" s="204" t="str">
        <f>VLOOKUP($A135,'Assess C'!$A:$O,15,FALSE)</f>
        <v/>
      </c>
      <c r="H135" s="203" t="str">
        <f>IFERROR(VLOOKUP(VLOOKUP($A135,'Assess C'!$A:$AH,34,FALSE),detail_maturity_score,3),"")</f>
        <v/>
      </c>
      <c r="I135" s="204">
        <f>(VLOOKUP(LEFT($B135,3),targets_lookup,5,FALSE))*VLOOKUP($A135,Weightings!$A:$Y,23,FALSE)</f>
        <v>4.5</v>
      </c>
      <c r="J135" s="204">
        <f>(VLOOKUP(LEFT($B135,3),targets_lookup,5,FALSE))*IF(VLOOKUP($A135,Weightings!$A:$Y,23,FALSE)=0,0,1)</f>
        <v>4.5</v>
      </c>
      <c r="K135" s="69" t="str">
        <f>IF(VLOOKUP(A135,'Assess C'!A:P,16,FALSE)=0,"",VLOOKUP(A135,'Assess C'!A:P,16,FALSE))</f>
        <v/>
      </c>
      <c r="L135" s="67"/>
      <c r="M135" s="67"/>
      <c r="N135" s="67"/>
      <c r="O135" s="67"/>
      <c r="P135" s="67"/>
      <c r="Q135" s="67"/>
      <c r="R135" s="67"/>
      <c r="S135" s="67"/>
      <c r="T135" s="67"/>
      <c r="U135" s="67"/>
      <c r="V135" s="80"/>
      <c r="W135" s="80" t="str">
        <f>IF(AND(C135&gt;4,VLOOKUP(A135,'Assess C'!A:AH,34,FALSE)&lt;&gt;8),LEFT(B135,3),"")</f>
        <v>C.6</v>
      </c>
      <c r="X135" s="80">
        <f>VLOOKUP(A135,Weightings!A:W,23,FALSE)</f>
        <v>1</v>
      </c>
      <c r="Y135" s="80">
        <f>IF(VLOOKUP(A135,'Assess C'!A:AH,34,FALSE)=8,0,1)</f>
        <v>1</v>
      </c>
      <c r="Z135" s="80">
        <f>Y135*X135*5</f>
        <v>5</v>
      </c>
      <c r="AA135" s="79" t="str">
        <f t="shared" si="67"/>
        <v>3C.6</v>
      </c>
      <c r="AB135" s="79"/>
      <c r="AC135" s="79"/>
      <c r="AD135" s="79"/>
      <c r="AE135" s="79"/>
      <c r="AF135" s="90">
        <f t="shared" si="56"/>
        <v>0</v>
      </c>
      <c r="AG135" s="90">
        <f t="shared" si="57"/>
        <v>0</v>
      </c>
      <c r="AH135" s="90" t="str">
        <f t="shared" si="58"/>
        <v>D</v>
      </c>
      <c r="AI135" s="81">
        <f t="shared" ref="AI135:AI137" si="69">IF(AF135="S",1,IF(AG135="I",2,IF(AH135="D",3,4)))</f>
        <v>3</v>
      </c>
      <c r="AJ135" s="90"/>
      <c r="AK135" s="81"/>
      <c r="AL135" s="79"/>
      <c r="AM135" s="79"/>
      <c r="AN135" s="79"/>
      <c r="AO135" s="79"/>
      <c r="AP135" s="79"/>
      <c r="AQ135" s="79"/>
      <c r="AR135" s="79"/>
      <c r="AS135" s="79"/>
      <c r="AT135" s="79"/>
      <c r="AU135" s="79"/>
      <c r="AV135" s="79"/>
      <c r="AW135" s="79"/>
      <c r="AX135" s="79"/>
      <c r="AY135" s="79"/>
      <c r="AZ135" s="79"/>
      <c r="BA135" s="79"/>
      <c r="BB135" s="79"/>
      <c r="BC135" s="79"/>
      <c r="BD135" s="79"/>
      <c r="BE135" s="79"/>
      <c r="BF135" s="79"/>
    </row>
    <row r="136" spans="1:58" ht="30" hidden="1" customHeight="1" x14ac:dyDescent="0.35">
      <c r="A136" s="65">
        <v>664</v>
      </c>
      <c r="B136" s="66" t="str">
        <f t="shared" si="68"/>
        <v>C.6</v>
      </c>
      <c r="C136" s="67">
        <f t="shared" si="64"/>
        <v>2</v>
      </c>
      <c r="D136" s="20"/>
      <c r="E136" s="95" t="str">
        <f t="shared" si="65"/>
        <v>Step 6</v>
      </c>
      <c r="F136" s="261" t="str">
        <f t="shared" si="66"/>
        <v xml:space="preserve">Are all source periodically reviewed with regard to their accuracy / degree of corroboration / value / relevance / bias etc?  </v>
      </c>
      <c r="G136" s="204" t="str">
        <f>VLOOKUP($A136,'Assess C'!$A:$O,15,FALSE)</f>
        <v/>
      </c>
      <c r="H136" s="203" t="str">
        <f>IFERROR(VLOOKUP(VLOOKUP($A136,'Assess C'!$A:$AH,34,FALSE),detail_maturity_score,3),"")</f>
        <v/>
      </c>
      <c r="I136" s="204">
        <f>(VLOOKUP(LEFT($B136,3),targets_lookup,5,FALSE))*VLOOKUP($A136,Weightings!$A:$Y,23,FALSE)</f>
        <v>13.5</v>
      </c>
      <c r="J136" s="204">
        <f>(VLOOKUP(LEFT($B136,3),targets_lookup,5,FALSE))*IF(VLOOKUP($A136,Weightings!$A:$Y,23,FALSE)=0,0,1)</f>
        <v>4.5</v>
      </c>
      <c r="K136" s="69" t="str">
        <f>IF(VLOOKUP(A136,'Assess C'!A:P,16,FALSE)=0,"",VLOOKUP(A136,'Assess C'!A:P,16,FALSE))</f>
        <v/>
      </c>
      <c r="L136" s="67"/>
      <c r="M136" s="67"/>
      <c r="N136" s="67"/>
      <c r="O136" s="67"/>
      <c r="P136" s="67"/>
      <c r="Q136" s="67"/>
      <c r="R136" s="67"/>
      <c r="S136" s="67"/>
      <c r="T136" s="67"/>
      <c r="U136" s="67"/>
      <c r="V136" s="80"/>
      <c r="W136" s="80" t="str">
        <f>IF(AND(C136&gt;4,VLOOKUP(A136,'Assess C'!A:AH,34,FALSE)&lt;&gt;8),LEFT(B136,3),"")</f>
        <v/>
      </c>
      <c r="X136" s="80">
        <f>VLOOKUP(A136,Weightings!A:W,23,FALSE)</f>
        <v>3</v>
      </c>
      <c r="Y136" s="80">
        <f>IF(VLOOKUP(A136,'Assess C'!A:AH,34,FALSE)=8,0,1)</f>
        <v>1</v>
      </c>
      <c r="Z136" s="80">
        <f t="shared" ref="Z136:Z137" si="70">Y136*X136*4</f>
        <v>12</v>
      </c>
      <c r="AA136" s="79" t="str">
        <f t="shared" si="67"/>
        <v>3</v>
      </c>
      <c r="AB136" s="79"/>
      <c r="AC136" s="79"/>
      <c r="AD136" s="79"/>
      <c r="AE136" s="79"/>
      <c r="AF136" s="90">
        <f t="shared" si="56"/>
        <v>0</v>
      </c>
      <c r="AG136" s="90">
        <f t="shared" si="57"/>
        <v>0</v>
      </c>
      <c r="AH136" s="90" t="str">
        <f t="shared" si="58"/>
        <v>D</v>
      </c>
      <c r="AI136" s="81">
        <f t="shared" si="69"/>
        <v>3</v>
      </c>
      <c r="AJ136" s="90"/>
      <c r="AK136" s="81"/>
      <c r="AL136" s="79"/>
      <c r="AM136" s="79"/>
      <c r="AN136" s="79"/>
      <c r="AO136" s="79"/>
      <c r="AP136" s="79"/>
      <c r="AQ136" s="79"/>
      <c r="AR136" s="79"/>
      <c r="AS136" s="79"/>
      <c r="AT136" s="79"/>
      <c r="AU136" s="79"/>
      <c r="AV136" s="79"/>
      <c r="AW136" s="79"/>
      <c r="AX136" s="79"/>
      <c r="AY136" s="79"/>
      <c r="AZ136" s="79"/>
      <c r="BA136" s="79"/>
      <c r="BB136" s="79"/>
      <c r="BC136" s="79"/>
      <c r="BD136" s="79"/>
      <c r="BE136" s="79"/>
      <c r="BF136" s="79"/>
    </row>
    <row r="137" spans="1:58" ht="30" hidden="1" customHeight="1" x14ac:dyDescent="0.35">
      <c r="A137" s="70">
        <v>665</v>
      </c>
      <c r="B137" s="66" t="str">
        <f t="shared" si="68"/>
        <v>C.6</v>
      </c>
      <c r="C137" s="67">
        <f t="shared" si="64"/>
        <v>2</v>
      </c>
      <c r="D137" s="20"/>
      <c r="E137" s="95" t="str">
        <f t="shared" si="65"/>
        <v>Step 6</v>
      </c>
      <c r="F137" s="261" t="str">
        <f t="shared" si="66"/>
        <v>Are intelligence improvements/failures identified through any real life incidents fed back to the intelligence cycle?</v>
      </c>
      <c r="G137" s="204" t="str">
        <f>VLOOKUP($A137,'Assess C'!$A:$O,15,FALSE)</f>
        <v/>
      </c>
      <c r="H137" s="203" t="str">
        <f>IFERROR(VLOOKUP(VLOOKUP($A137,'Assess C'!$A:$AH,34,FALSE),detail_maturity_score,3),"")</f>
        <v/>
      </c>
      <c r="I137" s="204">
        <f>(VLOOKUP(LEFT($B137,3),targets_lookup,5,FALSE))*VLOOKUP($A137,Weightings!$A:$Y,23,FALSE)</f>
        <v>13.5</v>
      </c>
      <c r="J137" s="204">
        <f>(VLOOKUP(LEFT($B137,3),targets_lookup,5,FALSE))*IF(VLOOKUP($A137,Weightings!$A:$Y,23,FALSE)=0,0,1)</f>
        <v>4.5</v>
      </c>
      <c r="K137" s="69" t="str">
        <f>IF(VLOOKUP(A137,'Assess C'!A:P,16,FALSE)=0,"",VLOOKUP(A137,'Assess C'!A:P,16,FALSE))</f>
        <v/>
      </c>
      <c r="L137" s="67"/>
      <c r="M137" s="67"/>
      <c r="N137" s="67"/>
      <c r="O137" s="67"/>
      <c r="P137" s="67"/>
      <c r="Q137" s="67"/>
      <c r="R137" s="67"/>
      <c r="S137" s="67"/>
      <c r="T137" s="67"/>
      <c r="U137" s="67"/>
      <c r="V137" s="80"/>
      <c r="W137" s="80" t="str">
        <f>IF(AND(C137&gt;4,VLOOKUP(A137,'Assess C'!A:AH,34,FALSE)&lt;&gt;8),LEFT(B137,3),"")</f>
        <v/>
      </c>
      <c r="X137" s="80">
        <f>VLOOKUP(A137,Weightings!A:W,23,FALSE)</f>
        <v>3</v>
      </c>
      <c r="Y137" s="80">
        <f>IF(VLOOKUP(A137,'Assess C'!A:AH,34,FALSE)=8,0,1)</f>
        <v>1</v>
      </c>
      <c r="Z137" s="80">
        <f t="shared" si="70"/>
        <v>12</v>
      </c>
      <c r="AA137" s="79" t="str">
        <f t="shared" si="67"/>
        <v>3</v>
      </c>
      <c r="AB137" s="79"/>
      <c r="AC137" s="79"/>
      <c r="AD137" s="79"/>
      <c r="AE137" s="79"/>
      <c r="AF137" s="90">
        <f t="shared" si="56"/>
        <v>0</v>
      </c>
      <c r="AG137" s="90">
        <f t="shared" si="57"/>
        <v>0</v>
      </c>
      <c r="AH137" s="90" t="str">
        <f t="shared" si="58"/>
        <v>D</v>
      </c>
      <c r="AI137" s="81">
        <f t="shared" si="69"/>
        <v>3</v>
      </c>
      <c r="AJ137" s="90"/>
      <c r="AK137" s="81"/>
      <c r="AL137" s="79"/>
      <c r="AM137" s="79"/>
      <c r="AN137" s="79"/>
      <c r="AO137" s="79"/>
      <c r="AP137" s="79"/>
      <c r="AQ137" s="79"/>
      <c r="AR137" s="79"/>
      <c r="AS137" s="79"/>
      <c r="AT137" s="79"/>
      <c r="AU137" s="79"/>
      <c r="AV137" s="79"/>
      <c r="AW137" s="79"/>
      <c r="AX137" s="79"/>
      <c r="AY137" s="79"/>
      <c r="AZ137" s="79"/>
      <c r="BA137" s="79"/>
      <c r="BB137" s="79"/>
      <c r="BC137" s="79"/>
      <c r="BD137" s="79"/>
      <c r="BE137" s="79"/>
      <c r="BF137" s="79"/>
    </row>
  </sheetData>
  <sortState xmlns:xlrd2="http://schemas.microsoft.com/office/spreadsheetml/2017/richdata2" ref="A8:AI137">
    <sortCondition ref="A8:A137"/>
  </sortState>
  <mergeCells count="2">
    <mergeCell ref="F2:K3"/>
    <mergeCell ref="F4:K5"/>
  </mergeCells>
  <conditionalFormatting sqref="G10:G35 G37:G63 G65">
    <cfRule type="dataBar" priority="74">
      <dataBar>
        <cfvo type="num" val="0"/>
        <cfvo type="num" val="20"/>
        <color rgb="FF638EC6"/>
      </dataBar>
      <extLst>
        <ext xmlns:x14="http://schemas.microsoft.com/office/spreadsheetml/2009/9/main" uri="{B025F937-C7B1-47D3-B67F-A62EFF666E3E}">
          <x14:id>{A2A297D1-C22E-4CC2-8131-E614A7290C52}</x14:id>
        </ext>
      </extLst>
    </cfRule>
  </conditionalFormatting>
  <conditionalFormatting sqref="J10:J35 J38:J63 J66:J76 J79:J94 J97:J121 J124:J137">
    <cfRule type="dataBar" priority="73">
      <dataBar>
        <cfvo type="num" val="0"/>
        <cfvo type="num" val="5"/>
        <color rgb="FF00B050"/>
      </dataBar>
      <extLst>
        <ext xmlns:x14="http://schemas.microsoft.com/office/spreadsheetml/2009/9/main" uri="{B025F937-C7B1-47D3-B67F-A62EFF666E3E}">
          <x14:id>{2D35CBAA-DBFA-40A2-8065-75504228EEFE}</x14:id>
        </ext>
      </extLst>
    </cfRule>
  </conditionalFormatting>
  <conditionalFormatting sqref="G123:G137 G96:G121 G78:G94 G66:G76">
    <cfRule type="dataBar" priority="70">
      <dataBar>
        <cfvo type="num" val="0"/>
        <cfvo type="num" val="20"/>
        <color rgb="FF638EC6"/>
      </dataBar>
      <extLst>
        <ext xmlns:x14="http://schemas.microsoft.com/office/spreadsheetml/2009/9/main" uri="{B025F937-C7B1-47D3-B67F-A62EFF666E3E}">
          <x14:id>{0F8A8F08-9259-4969-BFF5-CA13C8B66292}</x14:id>
        </ext>
      </extLst>
    </cfRule>
  </conditionalFormatting>
  <conditionalFormatting sqref="G77">
    <cfRule type="dataBar" priority="34">
      <dataBar>
        <cfvo type="num" val="0"/>
        <cfvo type="num" val="20"/>
        <color rgb="FF638EC6"/>
      </dataBar>
      <extLst>
        <ext xmlns:x14="http://schemas.microsoft.com/office/spreadsheetml/2009/9/main" uri="{B025F937-C7B1-47D3-B67F-A62EFF666E3E}">
          <x14:id>{19E4E896-BCE8-4DA0-A0E8-78CA55810D42}</x14:id>
        </ext>
      </extLst>
    </cfRule>
  </conditionalFormatting>
  <conditionalFormatting sqref="G36">
    <cfRule type="dataBar" priority="46">
      <dataBar>
        <cfvo type="num" val="0"/>
        <cfvo type="num" val="20"/>
        <color rgb="FF638EC6"/>
      </dataBar>
      <extLst>
        <ext xmlns:x14="http://schemas.microsoft.com/office/spreadsheetml/2009/9/main" uri="{B025F937-C7B1-47D3-B67F-A62EFF666E3E}">
          <x14:id>{F3FFBD93-9EED-4ADC-B0E2-8AE36DC3EF7F}</x14:id>
        </ext>
      </extLst>
    </cfRule>
  </conditionalFormatting>
  <conditionalFormatting sqref="G9">
    <cfRule type="dataBar" priority="52">
      <dataBar>
        <cfvo type="num" val="0"/>
        <cfvo type="num" val="20"/>
        <color rgb="FF638EC6"/>
      </dataBar>
      <extLst>
        <ext xmlns:x14="http://schemas.microsoft.com/office/spreadsheetml/2009/9/main" uri="{B025F937-C7B1-47D3-B67F-A62EFF666E3E}">
          <x14:id>{E80F8827-3C54-4F72-A2C2-BE7820EBDB7B}</x14:id>
        </ext>
      </extLst>
    </cfRule>
  </conditionalFormatting>
  <conditionalFormatting sqref="G64">
    <cfRule type="dataBar" priority="42">
      <dataBar>
        <cfvo type="num" val="0"/>
        <cfvo type="num" val="20"/>
        <color rgb="FF638EC6"/>
      </dataBar>
      <extLst>
        <ext xmlns:x14="http://schemas.microsoft.com/office/spreadsheetml/2009/9/main" uri="{B025F937-C7B1-47D3-B67F-A62EFF666E3E}">
          <x14:id>{F0751F79-A264-4C53-AEC8-80F5261294FD}</x14:id>
        </ext>
      </extLst>
    </cfRule>
  </conditionalFormatting>
  <conditionalFormatting sqref="G95">
    <cfRule type="dataBar" priority="32">
      <dataBar>
        <cfvo type="num" val="0"/>
        <cfvo type="num" val="20"/>
        <color rgb="FF638EC6"/>
      </dataBar>
      <extLst>
        <ext xmlns:x14="http://schemas.microsoft.com/office/spreadsheetml/2009/9/main" uri="{B025F937-C7B1-47D3-B67F-A62EFF666E3E}">
          <x14:id>{644E3E41-1F57-4AA2-81F3-660FFDDDB615}</x14:id>
        </ext>
      </extLst>
    </cfRule>
  </conditionalFormatting>
  <conditionalFormatting sqref="G122">
    <cfRule type="dataBar" priority="30">
      <dataBar>
        <cfvo type="num" val="0"/>
        <cfvo type="num" val="20"/>
        <color rgb="FF638EC6"/>
      </dataBar>
      <extLst>
        <ext xmlns:x14="http://schemas.microsoft.com/office/spreadsheetml/2009/9/main" uri="{B025F937-C7B1-47D3-B67F-A62EFF666E3E}">
          <x14:id>{B8801175-2E5C-4BBF-926A-2EC17FD58AD9}</x14:id>
        </ext>
      </extLst>
    </cfRule>
  </conditionalFormatting>
  <conditionalFormatting sqref="H9:H35 H38:H63 H66:H76 H79:H94 H97:H121 H124:H137">
    <cfRule type="dataBar" priority="26">
      <dataBar>
        <cfvo type="num" val="0"/>
        <cfvo type="num" val="5"/>
        <color rgb="FF638EC6"/>
      </dataBar>
      <extLst>
        <ext xmlns:x14="http://schemas.microsoft.com/office/spreadsheetml/2009/9/main" uri="{B025F937-C7B1-47D3-B67F-A62EFF666E3E}">
          <x14:id>{C95B46CB-91F1-42C4-8FE8-BD5A1B181F23}</x14:id>
        </ext>
      </extLst>
    </cfRule>
  </conditionalFormatting>
  <conditionalFormatting sqref="I10:I35 I37:I63 I65">
    <cfRule type="dataBar" priority="18">
      <dataBar>
        <cfvo type="num" val="0"/>
        <cfvo type="num" val="20"/>
        <color rgb="FF00B050"/>
      </dataBar>
      <extLst>
        <ext xmlns:x14="http://schemas.microsoft.com/office/spreadsheetml/2009/9/main" uri="{B025F937-C7B1-47D3-B67F-A62EFF666E3E}">
          <x14:id>{3EFD0F62-52CC-4265-A43B-D05AFE6123F2}</x14:id>
        </ext>
      </extLst>
    </cfRule>
  </conditionalFormatting>
  <conditionalFormatting sqref="I123:I137 I96:I121 I78:I94 I66:I76">
    <cfRule type="dataBar" priority="17">
      <dataBar>
        <cfvo type="num" val="0"/>
        <cfvo type="num" val="20"/>
        <color rgb="FF00B050"/>
      </dataBar>
      <extLst>
        <ext xmlns:x14="http://schemas.microsoft.com/office/spreadsheetml/2009/9/main" uri="{B025F937-C7B1-47D3-B67F-A62EFF666E3E}">
          <x14:id>{D829DEB7-BEF4-4189-BB7F-23939D6EB149}</x14:id>
        </ext>
      </extLst>
    </cfRule>
  </conditionalFormatting>
  <conditionalFormatting sqref="I77">
    <cfRule type="dataBar" priority="13">
      <dataBar>
        <cfvo type="num" val="0"/>
        <cfvo type="num" val="20"/>
        <color rgb="FF00B050"/>
      </dataBar>
      <extLst>
        <ext xmlns:x14="http://schemas.microsoft.com/office/spreadsheetml/2009/9/main" uri="{B025F937-C7B1-47D3-B67F-A62EFF666E3E}">
          <x14:id>{8245EB80-C858-4C2D-8FC1-B02C6739D3D1}</x14:id>
        </ext>
      </extLst>
    </cfRule>
  </conditionalFormatting>
  <conditionalFormatting sqref="I36">
    <cfRule type="dataBar" priority="15">
      <dataBar>
        <cfvo type="num" val="0"/>
        <cfvo type="num" val="20"/>
        <color rgb="FF00B050"/>
      </dataBar>
      <extLst>
        <ext xmlns:x14="http://schemas.microsoft.com/office/spreadsheetml/2009/9/main" uri="{B025F937-C7B1-47D3-B67F-A62EFF666E3E}">
          <x14:id>{E2633A65-EBBB-4348-937C-4550AC3037B8}</x14:id>
        </ext>
      </extLst>
    </cfRule>
  </conditionalFormatting>
  <conditionalFormatting sqref="I9">
    <cfRule type="dataBar" priority="16">
      <dataBar>
        <cfvo type="num" val="0"/>
        <cfvo type="num" val="20"/>
        <color rgb="FF00B050"/>
      </dataBar>
      <extLst>
        <ext xmlns:x14="http://schemas.microsoft.com/office/spreadsheetml/2009/9/main" uri="{B025F937-C7B1-47D3-B67F-A62EFF666E3E}">
          <x14:id>{BC0CA5CB-6FFF-44B0-9D9F-8B2EB5CA57AC}</x14:id>
        </ext>
      </extLst>
    </cfRule>
  </conditionalFormatting>
  <conditionalFormatting sqref="I64">
    <cfRule type="dataBar" priority="14">
      <dataBar>
        <cfvo type="num" val="0"/>
        <cfvo type="num" val="20"/>
        <color rgb="FF00B050"/>
      </dataBar>
      <extLst>
        <ext xmlns:x14="http://schemas.microsoft.com/office/spreadsheetml/2009/9/main" uri="{B025F937-C7B1-47D3-B67F-A62EFF666E3E}">
          <x14:id>{0960ECA1-7E3A-411A-8DF0-B89CCA813A25}</x14:id>
        </ext>
      </extLst>
    </cfRule>
  </conditionalFormatting>
  <conditionalFormatting sqref="I122">
    <cfRule type="dataBar" priority="11">
      <dataBar>
        <cfvo type="num" val="0"/>
        <cfvo type="num" val="20"/>
        <color rgb="FF00B050"/>
      </dataBar>
      <extLst>
        <ext xmlns:x14="http://schemas.microsoft.com/office/spreadsheetml/2009/9/main" uri="{B025F937-C7B1-47D3-B67F-A62EFF666E3E}">
          <x14:id>{1D941CFF-EDE9-4C3B-A7F5-92B88D68CF21}</x14:id>
        </ext>
      </extLst>
    </cfRule>
  </conditionalFormatting>
  <conditionalFormatting sqref="I95">
    <cfRule type="dataBar" priority="12">
      <dataBar>
        <cfvo type="num" val="0"/>
        <cfvo type="num" val="20"/>
        <color rgb="FF00B050"/>
      </dataBar>
      <extLst>
        <ext xmlns:x14="http://schemas.microsoft.com/office/spreadsheetml/2009/9/main" uri="{B025F937-C7B1-47D3-B67F-A62EFF666E3E}">
          <x14:id>{7342DF66-B0F8-4AD5-9903-56244A5F6F15}</x14:id>
        </ext>
      </extLst>
    </cfRule>
  </conditionalFormatting>
  <pageMargins left="0.7" right="0.7" top="0.75" bottom="0.75" header="0.3" footer="0.3"/>
  <pageSetup paperSize="9" scale="73" fitToHeight="0" orientation="landscape" horizontalDpi="4294967293" r:id="rId1"/>
  <drawing r:id="rId2"/>
  <extLst>
    <ext xmlns:x14="http://schemas.microsoft.com/office/spreadsheetml/2009/9/main" uri="{78C0D931-6437-407d-A8EE-F0AAD7539E65}">
      <x14:conditionalFormattings>
        <x14:conditionalFormatting xmlns:xm="http://schemas.microsoft.com/office/excel/2006/main">
          <x14:cfRule type="dataBar" id="{A2A297D1-C22E-4CC2-8131-E614A7290C52}">
            <x14:dataBar minLength="0" maxLength="100" gradient="0">
              <x14:cfvo type="num">
                <xm:f>0</xm:f>
              </x14:cfvo>
              <x14:cfvo type="num">
                <xm:f>20</xm:f>
              </x14:cfvo>
              <x14:negativeFillColor rgb="FFFF0000"/>
              <x14:axisColor rgb="FF000000"/>
            </x14:dataBar>
          </x14:cfRule>
          <xm:sqref>G10:G35 G37:G63 G65</xm:sqref>
        </x14:conditionalFormatting>
        <x14:conditionalFormatting xmlns:xm="http://schemas.microsoft.com/office/excel/2006/main">
          <x14:cfRule type="dataBar" id="{2D35CBAA-DBFA-40A2-8065-75504228EEFE}">
            <x14:dataBar minLength="0" maxLength="100" gradient="0">
              <x14:cfvo type="num">
                <xm:f>0</xm:f>
              </x14:cfvo>
              <x14:cfvo type="num">
                <xm:f>5</xm:f>
              </x14:cfvo>
              <x14:negativeFillColor rgb="FFFF0000"/>
              <x14:axisColor rgb="FF000000"/>
            </x14:dataBar>
          </x14:cfRule>
          <xm:sqref>J10:J35 J38:J63 J66:J76 J79:J94 J97:J121 J124:J137</xm:sqref>
        </x14:conditionalFormatting>
        <x14:conditionalFormatting xmlns:xm="http://schemas.microsoft.com/office/excel/2006/main">
          <x14:cfRule type="dataBar" id="{0F8A8F08-9259-4969-BFF5-CA13C8B66292}">
            <x14:dataBar minLength="0" maxLength="100" gradient="0">
              <x14:cfvo type="num">
                <xm:f>0</xm:f>
              </x14:cfvo>
              <x14:cfvo type="num">
                <xm:f>20</xm:f>
              </x14:cfvo>
              <x14:negativeFillColor rgb="FFFF0000"/>
              <x14:axisColor rgb="FF000000"/>
            </x14:dataBar>
          </x14:cfRule>
          <xm:sqref>G123:G137 G96:G121 G78:G94 G66:G76</xm:sqref>
        </x14:conditionalFormatting>
        <x14:conditionalFormatting xmlns:xm="http://schemas.microsoft.com/office/excel/2006/main">
          <x14:cfRule type="dataBar" id="{19E4E896-BCE8-4DA0-A0E8-78CA55810D42}">
            <x14:dataBar minLength="0" maxLength="100" gradient="0">
              <x14:cfvo type="num">
                <xm:f>0</xm:f>
              </x14:cfvo>
              <x14:cfvo type="num">
                <xm:f>20</xm:f>
              </x14:cfvo>
              <x14:negativeFillColor rgb="FFFF0000"/>
              <x14:axisColor rgb="FF000000"/>
            </x14:dataBar>
          </x14:cfRule>
          <xm:sqref>G77</xm:sqref>
        </x14:conditionalFormatting>
        <x14:conditionalFormatting xmlns:xm="http://schemas.microsoft.com/office/excel/2006/main">
          <x14:cfRule type="dataBar" id="{F3FFBD93-9EED-4ADC-B0E2-8AE36DC3EF7F}">
            <x14:dataBar minLength="0" maxLength="100" gradient="0">
              <x14:cfvo type="num">
                <xm:f>0</xm:f>
              </x14:cfvo>
              <x14:cfvo type="num">
                <xm:f>20</xm:f>
              </x14:cfvo>
              <x14:negativeFillColor rgb="FFFF0000"/>
              <x14:axisColor rgb="FF000000"/>
            </x14:dataBar>
          </x14:cfRule>
          <xm:sqref>G36</xm:sqref>
        </x14:conditionalFormatting>
        <x14:conditionalFormatting xmlns:xm="http://schemas.microsoft.com/office/excel/2006/main">
          <x14:cfRule type="dataBar" id="{E80F8827-3C54-4F72-A2C2-BE7820EBDB7B}">
            <x14:dataBar minLength="0" maxLength="100" gradient="0">
              <x14:cfvo type="num">
                <xm:f>0</xm:f>
              </x14:cfvo>
              <x14:cfvo type="num">
                <xm:f>20</xm:f>
              </x14:cfvo>
              <x14:negativeFillColor rgb="FFFF0000"/>
              <x14:axisColor rgb="FF000000"/>
            </x14:dataBar>
          </x14:cfRule>
          <xm:sqref>G9</xm:sqref>
        </x14:conditionalFormatting>
        <x14:conditionalFormatting xmlns:xm="http://schemas.microsoft.com/office/excel/2006/main">
          <x14:cfRule type="dataBar" id="{F0751F79-A264-4C53-AEC8-80F5261294FD}">
            <x14:dataBar minLength="0" maxLength="100" gradient="0">
              <x14:cfvo type="num">
                <xm:f>0</xm:f>
              </x14:cfvo>
              <x14:cfvo type="num">
                <xm:f>20</xm:f>
              </x14:cfvo>
              <x14:negativeFillColor rgb="FFFF0000"/>
              <x14:axisColor rgb="FF000000"/>
            </x14:dataBar>
          </x14:cfRule>
          <xm:sqref>G64</xm:sqref>
        </x14:conditionalFormatting>
        <x14:conditionalFormatting xmlns:xm="http://schemas.microsoft.com/office/excel/2006/main">
          <x14:cfRule type="dataBar" id="{644E3E41-1F57-4AA2-81F3-660FFDDDB615}">
            <x14:dataBar minLength="0" maxLength="100" gradient="0">
              <x14:cfvo type="num">
                <xm:f>0</xm:f>
              </x14:cfvo>
              <x14:cfvo type="num">
                <xm:f>20</xm:f>
              </x14:cfvo>
              <x14:negativeFillColor rgb="FFFF0000"/>
              <x14:axisColor rgb="FF000000"/>
            </x14:dataBar>
          </x14:cfRule>
          <xm:sqref>G95</xm:sqref>
        </x14:conditionalFormatting>
        <x14:conditionalFormatting xmlns:xm="http://schemas.microsoft.com/office/excel/2006/main">
          <x14:cfRule type="dataBar" id="{B8801175-2E5C-4BBF-926A-2EC17FD58AD9}">
            <x14:dataBar minLength="0" maxLength="100" gradient="0">
              <x14:cfvo type="num">
                <xm:f>0</xm:f>
              </x14:cfvo>
              <x14:cfvo type="num">
                <xm:f>20</xm:f>
              </x14:cfvo>
              <x14:negativeFillColor rgb="FFFF0000"/>
              <x14:axisColor rgb="FF000000"/>
            </x14:dataBar>
          </x14:cfRule>
          <xm:sqref>G122</xm:sqref>
        </x14:conditionalFormatting>
        <x14:conditionalFormatting xmlns:xm="http://schemas.microsoft.com/office/excel/2006/main">
          <x14:cfRule type="dataBar" id="{C95B46CB-91F1-42C4-8FE8-BD5A1B181F23}">
            <x14:dataBar minLength="0" maxLength="100" gradient="0">
              <x14:cfvo type="num">
                <xm:f>0</xm:f>
              </x14:cfvo>
              <x14:cfvo type="num">
                <xm:f>5</xm:f>
              </x14:cfvo>
              <x14:negativeFillColor rgb="FFFF0000"/>
              <x14:axisColor rgb="FF000000"/>
            </x14:dataBar>
          </x14:cfRule>
          <xm:sqref>H9:H35 H38:H63 H66:H76 H79:H94 H97:H121 H124:H137</xm:sqref>
        </x14:conditionalFormatting>
        <x14:conditionalFormatting xmlns:xm="http://schemas.microsoft.com/office/excel/2006/main">
          <x14:cfRule type="dataBar" id="{3EFD0F62-52CC-4265-A43B-D05AFE6123F2}">
            <x14:dataBar minLength="0" maxLength="100" gradient="0">
              <x14:cfvo type="num">
                <xm:f>0</xm:f>
              </x14:cfvo>
              <x14:cfvo type="num">
                <xm:f>20</xm:f>
              </x14:cfvo>
              <x14:negativeFillColor rgb="FFFF0000"/>
              <x14:axisColor rgb="FF000000"/>
            </x14:dataBar>
          </x14:cfRule>
          <xm:sqref>I10:I35 I37:I63 I65</xm:sqref>
        </x14:conditionalFormatting>
        <x14:conditionalFormatting xmlns:xm="http://schemas.microsoft.com/office/excel/2006/main">
          <x14:cfRule type="dataBar" id="{D829DEB7-BEF4-4189-BB7F-23939D6EB149}">
            <x14:dataBar minLength="0" maxLength="100" gradient="0">
              <x14:cfvo type="num">
                <xm:f>0</xm:f>
              </x14:cfvo>
              <x14:cfvo type="num">
                <xm:f>20</xm:f>
              </x14:cfvo>
              <x14:negativeFillColor rgb="FFFF0000"/>
              <x14:axisColor rgb="FF000000"/>
            </x14:dataBar>
          </x14:cfRule>
          <xm:sqref>I123:I137 I96:I121 I78:I94 I66:I76</xm:sqref>
        </x14:conditionalFormatting>
        <x14:conditionalFormatting xmlns:xm="http://schemas.microsoft.com/office/excel/2006/main">
          <x14:cfRule type="dataBar" id="{8245EB80-C858-4C2D-8FC1-B02C6739D3D1}">
            <x14:dataBar minLength="0" maxLength="100" gradient="0">
              <x14:cfvo type="num">
                <xm:f>0</xm:f>
              </x14:cfvo>
              <x14:cfvo type="num">
                <xm:f>20</xm:f>
              </x14:cfvo>
              <x14:negativeFillColor rgb="FFFF0000"/>
              <x14:axisColor rgb="FF000000"/>
            </x14:dataBar>
          </x14:cfRule>
          <xm:sqref>I77</xm:sqref>
        </x14:conditionalFormatting>
        <x14:conditionalFormatting xmlns:xm="http://schemas.microsoft.com/office/excel/2006/main">
          <x14:cfRule type="dataBar" id="{E2633A65-EBBB-4348-937C-4550AC3037B8}">
            <x14:dataBar minLength="0" maxLength="100" gradient="0">
              <x14:cfvo type="num">
                <xm:f>0</xm:f>
              </x14:cfvo>
              <x14:cfvo type="num">
                <xm:f>20</xm:f>
              </x14:cfvo>
              <x14:negativeFillColor rgb="FFFF0000"/>
              <x14:axisColor rgb="FF000000"/>
            </x14:dataBar>
          </x14:cfRule>
          <xm:sqref>I36</xm:sqref>
        </x14:conditionalFormatting>
        <x14:conditionalFormatting xmlns:xm="http://schemas.microsoft.com/office/excel/2006/main">
          <x14:cfRule type="dataBar" id="{BC0CA5CB-6FFF-44B0-9D9F-8B2EB5CA57AC}">
            <x14:dataBar minLength="0" maxLength="100" gradient="0">
              <x14:cfvo type="num">
                <xm:f>0</xm:f>
              </x14:cfvo>
              <x14:cfvo type="num">
                <xm:f>20</xm:f>
              </x14:cfvo>
              <x14:negativeFillColor rgb="FFFF0000"/>
              <x14:axisColor rgb="FF000000"/>
            </x14:dataBar>
          </x14:cfRule>
          <xm:sqref>I9</xm:sqref>
        </x14:conditionalFormatting>
        <x14:conditionalFormatting xmlns:xm="http://schemas.microsoft.com/office/excel/2006/main">
          <x14:cfRule type="dataBar" id="{0960ECA1-7E3A-411A-8DF0-B89CCA813A25}">
            <x14:dataBar minLength="0" maxLength="100" gradient="0">
              <x14:cfvo type="num">
                <xm:f>0</xm:f>
              </x14:cfvo>
              <x14:cfvo type="num">
                <xm:f>20</xm:f>
              </x14:cfvo>
              <x14:negativeFillColor rgb="FFFF0000"/>
              <x14:axisColor rgb="FF000000"/>
            </x14:dataBar>
          </x14:cfRule>
          <xm:sqref>I64</xm:sqref>
        </x14:conditionalFormatting>
        <x14:conditionalFormatting xmlns:xm="http://schemas.microsoft.com/office/excel/2006/main">
          <x14:cfRule type="dataBar" id="{1D941CFF-EDE9-4C3B-A7F5-92B88D68CF21}">
            <x14:dataBar minLength="0" maxLength="100" gradient="0">
              <x14:cfvo type="num">
                <xm:f>0</xm:f>
              </x14:cfvo>
              <x14:cfvo type="num">
                <xm:f>20</xm:f>
              </x14:cfvo>
              <x14:negativeFillColor rgb="FFFF0000"/>
              <x14:axisColor rgb="FF000000"/>
            </x14:dataBar>
          </x14:cfRule>
          <xm:sqref>I122</xm:sqref>
        </x14:conditionalFormatting>
        <x14:conditionalFormatting xmlns:xm="http://schemas.microsoft.com/office/excel/2006/main">
          <x14:cfRule type="dataBar" id="{7342DF66-B0F8-4AD5-9903-56244A5F6F15}">
            <x14:dataBar minLength="0" maxLength="100" gradient="0">
              <x14:cfvo type="num">
                <xm:f>0</xm:f>
              </x14:cfvo>
              <x14:cfvo type="num">
                <xm:f>20</xm:f>
              </x14:cfvo>
              <x14:negativeFillColor rgb="FFFF0000"/>
              <x14:axisColor rgb="FF000000"/>
            </x14:dataBar>
          </x14:cfRule>
          <xm:sqref>I95</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0">
    <tabColor rgb="FF00B050"/>
    <pageSetUpPr autoPageBreaks="0" fitToPage="1"/>
  </sheetPr>
  <dimension ref="A2:AK61"/>
  <sheetViews>
    <sheetView showGridLines="0" showRowColHeaders="0" topLeftCell="D1" zoomScaleNormal="100" workbookViewId="0">
      <pane ySplit="7" topLeftCell="A8" activePane="bottomLeft" state="frozen"/>
      <selection activeCell="D1" sqref="D1"/>
      <selection pane="bottomLeft" activeCell="D1" sqref="D1"/>
    </sheetView>
  </sheetViews>
  <sheetFormatPr defaultColWidth="9.1796875" defaultRowHeight="14.5" x14ac:dyDescent="0.35"/>
  <cols>
    <col min="1" max="1" width="11.54296875" style="179" hidden="1" customWidth="1"/>
    <col min="2" max="2" width="9" style="21" hidden="1" customWidth="1"/>
    <col min="3" max="3" width="6.54296875" style="21" hidden="1" customWidth="1"/>
    <col min="4" max="4" width="6.453125" style="21" customWidth="1"/>
    <col min="5" max="5" width="15.54296875" style="21" customWidth="1"/>
    <col min="6" max="6" width="130.54296875" style="21" customWidth="1"/>
    <col min="7" max="7" width="27" style="21" hidden="1" customWidth="1"/>
    <col min="8" max="9" width="27" style="21" customWidth="1"/>
    <col min="10" max="10" width="27" style="21" hidden="1" customWidth="1"/>
    <col min="11" max="11" width="142.81640625" style="91" customWidth="1"/>
    <col min="12" max="22" width="9.1796875" style="21" hidden="1" customWidth="1"/>
    <col min="23" max="23" width="2.54296875" style="21" hidden="1" customWidth="1"/>
    <col min="24" max="27" width="9.1796875" style="21" hidden="1" customWidth="1"/>
    <col min="28" max="36" width="6.453125" style="21" hidden="1" customWidth="1"/>
    <col min="37" max="37" width="4.81640625" style="21" hidden="1" customWidth="1"/>
    <col min="38" max="38" width="6.453125" style="21" customWidth="1"/>
    <col min="39" max="16384" width="9.1796875" style="21"/>
  </cols>
  <sheetData>
    <row r="2" spans="1:37" s="53" customFormat="1" ht="15" customHeight="1" x14ac:dyDescent="0.35">
      <c r="A2" s="179"/>
      <c r="B2" s="21"/>
      <c r="C2" s="21"/>
      <c r="D2" s="21"/>
      <c r="E2" s="21"/>
      <c r="F2" s="385" t="str">
        <f>"Results"&amp;IF(LEN(profile_name_of_organisation)=0,""," for "&amp;profile_name_of_organisation)</f>
        <v>Results</v>
      </c>
      <c r="G2" s="385"/>
      <c r="H2" s="385"/>
      <c r="I2" s="385"/>
      <c r="J2" s="385"/>
      <c r="K2" s="385"/>
      <c r="L2" s="117"/>
      <c r="M2" s="117"/>
      <c r="N2" s="117"/>
      <c r="O2" s="117"/>
      <c r="P2" s="117"/>
      <c r="Q2" s="117"/>
      <c r="R2" s="117"/>
      <c r="S2" s="117"/>
      <c r="T2" s="117"/>
      <c r="U2" s="117"/>
      <c r="V2" s="117"/>
      <c r="W2" s="117"/>
      <c r="X2" s="117"/>
      <c r="Y2" s="117"/>
      <c r="Z2" s="117"/>
    </row>
    <row r="3" spans="1:37" s="53" customFormat="1" ht="15" customHeight="1" x14ac:dyDescent="0.35">
      <c r="A3" s="179"/>
      <c r="B3" s="21"/>
      <c r="C3" s="21"/>
      <c r="D3" s="21"/>
      <c r="E3" s="21"/>
      <c r="F3" s="385"/>
      <c r="G3" s="385"/>
      <c r="H3" s="385"/>
      <c r="I3" s="385"/>
      <c r="J3" s="385"/>
      <c r="K3" s="385"/>
      <c r="L3" s="117"/>
      <c r="M3" s="117"/>
      <c r="N3" s="117"/>
      <c r="O3" s="117"/>
      <c r="P3" s="117"/>
      <c r="Q3" s="117"/>
      <c r="R3" s="117"/>
      <c r="S3" s="117"/>
      <c r="T3" s="117"/>
      <c r="U3" s="117"/>
      <c r="V3" s="117"/>
      <c r="W3" s="117"/>
      <c r="X3" s="117"/>
      <c r="Y3" s="117"/>
      <c r="Z3" s="117"/>
    </row>
    <row r="4" spans="1:37" s="53" customFormat="1" ht="15" customHeight="1" x14ac:dyDescent="0.35">
      <c r="A4" s="179"/>
      <c r="B4" s="21"/>
      <c r="C4" s="21"/>
      <c r="D4" s="21"/>
      <c r="E4" s="21"/>
      <c r="F4" s="386" t="str">
        <f>'Assess D'!F2</f>
        <v>Maturity model for Stage D - Functional Management</v>
      </c>
      <c r="G4" s="386"/>
      <c r="H4" s="386"/>
      <c r="I4" s="386"/>
      <c r="J4" s="386"/>
      <c r="K4" s="386"/>
      <c r="L4" s="117"/>
      <c r="M4" s="117"/>
      <c r="N4" s="117"/>
      <c r="O4" s="117"/>
      <c r="P4" s="117"/>
      <c r="Q4" s="117"/>
      <c r="R4" s="117"/>
      <c r="S4" s="117"/>
      <c r="T4" s="117"/>
      <c r="U4" s="117"/>
      <c r="V4" s="117"/>
      <c r="W4" s="117"/>
      <c r="X4" s="117"/>
      <c r="Y4" s="117"/>
      <c r="Z4" s="117"/>
    </row>
    <row r="5" spans="1:37" s="53" customFormat="1" ht="15" customHeight="1" x14ac:dyDescent="0.35">
      <c r="A5" s="179"/>
      <c r="B5" s="21"/>
      <c r="C5" s="21"/>
      <c r="D5" s="21"/>
      <c r="E5" s="21"/>
      <c r="F5" s="386"/>
      <c r="G5" s="386"/>
      <c r="H5" s="386"/>
      <c r="I5" s="386"/>
      <c r="J5" s="386"/>
      <c r="K5" s="386"/>
      <c r="L5" s="117"/>
      <c r="M5" s="117"/>
      <c r="N5" s="117"/>
      <c r="O5" s="117"/>
      <c r="P5" s="117"/>
      <c r="Q5" s="117"/>
      <c r="R5" s="117"/>
      <c r="S5" s="117"/>
      <c r="T5" s="117"/>
      <c r="U5" s="117"/>
      <c r="V5" s="117"/>
      <c r="W5" s="117"/>
      <c r="X5" s="117"/>
      <c r="Y5" s="117"/>
      <c r="Z5" s="117"/>
    </row>
    <row r="7" spans="1:37" ht="30" customHeight="1" thickBot="1" x14ac:dyDescent="0.5">
      <c r="A7" s="9" t="s">
        <v>99</v>
      </c>
      <c r="B7" s="63" t="s">
        <v>104</v>
      </c>
      <c r="C7" s="250" t="s">
        <v>103</v>
      </c>
      <c r="F7" s="54"/>
      <c r="G7" s="56" t="s">
        <v>236</v>
      </c>
      <c r="H7" s="56" t="s">
        <v>236</v>
      </c>
      <c r="I7" s="57" t="s">
        <v>219</v>
      </c>
      <c r="J7" s="57" t="s">
        <v>219</v>
      </c>
      <c r="K7" s="92" t="s">
        <v>79</v>
      </c>
      <c r="AF7" s="157" t="s">
        <v>180</v>
      </c>
      <c r="AG7" s="157" t="s">
        <v>181</v>
      </c>
      <c r="AH7" s="157" t="s">
        <v>126</v>
      </c>
      <c r="AI7" s="158" t="s">
        <v>183</v>
      </c>
      <c r="AJ7" s="157"/>
      <c r="AK7" s="158"/>
    </row>
    <row r="8" spans="1:37" s="79" customFormat="1" ht="30" customHeight="1" x14ac:dyDescent="0.35">
      <c r="A8" s="65">
        <v>667</v>
      </c>
      <c r="B8" s="66" t="str">
        <f t="shared" ref="B8:B61" si="0">VLOOKUP(A8,contentrefmockup,2,FALSE)</f>
        <v>D.1</v>
      </c>
      <c r="C8" s="67">
        <f t="shared" ref="C8:C61" si="1">VLOOKUP(A8,contentrefmockup,15,FALSE)</f>
        <v>2</v>
      </c>
      <c r="D8" s="20"/>
      <c r="E8" s="64" t="str">
        <f t="shared" ref="E8:E61" si="2">IF(C8=1,"Phase "&amp;B8,IF(C8=2,"Step "&amp;VLOOKUP(A8,contentrefmockup,4,FALSE),B8))</f>
        <v>Step 1</v>
      </c>
      <c r="F8" s="115" t="str">
        <f t="shared" ref="F8:F24" si="3">VLOOKUP(A8,contentrefmockup,7,FALSE)</f>
        <v>Repeatable</v>
      </c>
      <c r="G8" s="116" t="str">
        <f>"Maturity level:  "&amp;Q8</f>
        <v>Maturity level:  Level 0</v>
      </c>
      <c r="H8" s="352" t="str">
        <f>"Maturity level:  "&amp;Q8</f>
        <v>Maturity level:  Level 0</v>
      </c>
      <c r="I8" s="353" t="str">
        <f>"Maturity rating: "&amp;TEXT(T8,"0.00")</f>
        <v>Maturity rating: 0.00</v>
      </c>
      <c r="J8" s="117" t="str">
        <f>"Maturity rating: "&amp;TEXT(T8,"0.00")</f>
        <v>Maturity rating: 0.00</v>
      </c>
      <c r="K8" s="122"/>
      <c r="L8" s="117"/>
      <c r="M8" s="117"/>
      <c r="N8" s="117" t="str">
        <f>TEXT(B8,"0.0")</f>
        <v>D.1</v>
      </c>
      <c r="O8" s="116">
        <f>SUMIF(AA:AA,U8&amp;N8,G:G)/(SUMIF(AA:AA,U8&amp;N8,Z:Z))</f>
        <v>0</v>
      </c>
      <c r="P8" s="116" t="str">
        <f>HLOOKUP(O8*100,level_ref,2,TRUE)</f>
        <v>Level 0</v>
      </c>
      <c r="Q8" s="116" t="str">
        <f>IF(ISERROR(P8),"",P8)</f>
        <v>Level 0</v>
      </c>
      <c r="R8" s="116">
        <f>HLOOKUP(O8*100,level_ref,3,TRUE)</f>
        <v>0</v>
      </c>
      <c r="S8" s="116">
        <f>IF(ISERROR(R8),"",R8)</f>
        <v>0</v>
      </c>
      <c r="T8" s="116">
        <f>O8*5</f>
        <v>0</v>
      </c>
      <c r="U8" s="116">
        <f>VLOOKUP(A8,'Assess D'!A:AI,35,FALSE)</f>
        <v>3</v>
      </c>
      <c r="V8" s="116"/>
      <c r="W8" s="116" t="str">
        <f>IF(AND(C8&gt;4,VLOOKUP(A8,'Assess D'!A:AH,34,FALSE)&lt;&gt;8),LEFT(B8,3),"")</f>
        <v/>
      </c>
      <c r="X8" s="116">
        <f>VLOOKUP(A8,Weightings!A:W,23,FALSE)</f>
        <v>0</v>
      </c>
      <c r="Y8" s="116">
        <f>IF(VLOOKUP(A8,'Assess D'!A:AH,34,FALSE)=8,0,1)</f>
        <v>1</v>
      </c>
      <c r="Z8" s="116">
        <f t="shared" ref="Z8:Z61" si="4">Y8*X8*4</f>
        <v>0</v>
      </c>
      <c r="AA8" s="79" t="str">
        <f t="shared" ref="AA8:AA61" si="5">AI8&amp;W8</f>
        <v>3</v>
      </c>
      <c r="AF8" s="90"/>
      <c r="AG8" s="90"/>
      <c r="AH8" s="90" t="str">
        <f t="shared" ref="AH8:AH61" si="6">VLOOKUP($A8,contentrefmockup,28,FALSE)</f>
        <v>D</v>
      </c>
      <c r="AI8" s="81">
        <f t="shared" ref="AI8:AI61" si="7">IF(AF8="S",1,IF(AG8="I",2,IF(AH8="D",3,4)))</f>
        <v>3</v>
      </c>
      <c r="AJ8" s="90"/>
      <c r="AK8" s="81"/>
    </row>
    <row r="9" spans="1:37" s="79" customFormat="1" ht="29" x14ac:dyDescent="0.35">
      <c r="A9" s="65">
        <v>668</v>
      </c>
      <c r="B9" s="66" t="str">
        <f t="shared" si="0"/>
        <v/>
      </c>
      <c r="C9" s="67">
        <f t="shared" si="1"/>
        <v>3</v>
      </c>
      <c r="D9" s="20"/>
      <c r="E9" s="95" t="str">
        <f t="shared" si="2"/>
        <v/>
      </c>
      <c r="F9" s="162" t="str">
        <f t="shared" si="3"/>
        <v>Repeatability brings consistency and understanding. A CTI function should have detailed and documents processes and methodologies for each task it completes.</v>
      </c>
      <c r="G9" s="88"/>
      <c r="H9" s="88"/>
      <c r="I9" s="88"/>
      <c r="J9" s="88"/>
      <c r="K9" s="69"/>
      <c r="L9" s="67"/>
      <c r="M9" s="67"/>
      <c r="N9" s="67"/>
      <c r="O9" s="67"/>
      <c r="P9" s="67"/>
      <c r="Q9" s="67"/>
      <c r="R9" s="67"/>
      <c r="S9" s="67"/>
      <c r="T9" s="67"/>
      <c r="U9" s="67"/>
      <c r="V9" s="80"/>
      <c r="W9" s="80" t="str">
        <f>IF(AND(C9&gt;4,VLOOKUP(A9,'Assess D'!A:AH,34,FALSE)&lt;&gt;8),LEFT(B9,3),"")</f>
        <v/>
      </c>
      <c r="X9" s="80">
        <f>VLOOKUP(A9,Weightings!A:W,23,FALSE)</f>
        <v>0</v>
      </c>
      <c r="Y9" s="80">
        <f>IF(VLOOKUP(A9,'Assess D'!A:AH,34,FALSE)=8,0,1)</f>
        <v>1</v>
      </c>
      <c r="Z9" s="80">
        <f t="shared" si="4"/>
        <v>0</v>
      </c>
      <c r="AA9" s="79" t="str">
        <f t="shared" si="5"/>
        <v>3</v>
      </c>
      <c r="AF9" s="90"/>
      <c r="AG9" s="90"/>
      <c r="AH9" s="90" t="str">
        <f t="shared" si="6"/>
        <v>D</v>
      </c>
      <c r="AI9" s="81">
        <f t="shared" si="7"/>
        <v>3</v>
      </c>
      <c r="AJ9" s="90"/>
      <c r="AK9" s="81"/>
    </row>
    <row r="10" spans="1:37" s="79" customFormat="1" ht="30" customHeight="1" x14ac:dyDescent="0.35">
      <c r="A10" s="65">
        <v>669</v>
      </c>
      <c r="B10" s="66" t="str">
        <f t="shared" si="0"/>
        <v>D.1.01</v>
      </c>
      <c r="C10" s="67">
        <f t="shared" si="1"/>
        <v>5</v>
      </c>
      <c r="D10" s="20"/>
      <c r="E10" s="95" t="str">
        <f t="shared" si="2"/>
        <v>D.1.01</v>
      </c>
      <c r="F10" s="69" t="str">
        <f t="shared" si="3"/>
        <v xml:space="preserve">Does the function have clear methodologies for each, 'business as usual' it performs? </v>
      </c>
      <c r="G10" s="203" t="str">
        <f>VLOOKUP($A10,'Assess D'!$A:$O,15,FALSE)</f>
        <v/>
      </c>
      <c r="H10" s="203" t="str">
        <f>IFERROR(VLOOKUP(VLOOKUP($A10,'Assess D'!$A:$AH,34,FALSE),detail_maturity_score,3),"")</f>
        <v/>
      </c>
      <c r="I10" s="203">
        <f>(VLOOKUP(LEFT($B10,3),targets_lookup,5,FALSE))*IF(VLOOKUP($A10,Weightings!$A:$Y,23,FALSE)=0,0,1)</f>
        <v>4.5</v>
      </c>
      <c r="J10" s="203">
        <f>(VLOOKUP(LEFT($B10,3),targets_lookup,5,FALSE))*VLOOKUP($A10,Weightings!$A:$Y,23,FALSE)</f>
        <v>4.5</v>
      </c>
      <c r="K10" s="69" t="str">
        <f>IF(VLOOKUP(A10,'Assess D'!A:P,16,FALSE)=0,"",VLOOKUP(A10,'Assess D'!A:P,16,FALSE))</f>
        <v/>
      </c>
      <c r="L10" s="67"/>
      <c r="M10" s="67"/>
      <c r="N10" s="67"/>
      <c r="O10" s="67"/>
      <c r="P10" s="67"/>
      <c r="Q10" s="67"/>
      <c r="R10" s="67"/>
      <c r="S10" s="67"/>
      <c r="T10" s="67"/>
      <c r="U10" s="67"/>
      <c r="V10" s="80"/>
      <c r="W10" s="80" t="str">
        <f>IF(AND(C10&gt;4,VLOOKUP(A10,'Assess D'!A:AH,34,FALSE)&lt;&gt;8),LEFT(B10,3),"")</f>
        <v>D.1</v>
      </c>
      <c r="X10" s="80">
        <f>VLOOKUP(A10,Weightings!A:W,23,FALSE)</f>
        <v>1</v>
      </c>
      <c r="Y10" s="80">
        <f>IF(VLOOKUP(A10,'Assess D'!A:AH,34,FALSE)=8,0,1)</f>
        <v>1</v>
      </c>
      <c r="Z10" s="80">
        <f>Y10*X10*5</f>
        <v>5</v>
      </c>
      <c r="AA10" s="79" t="str">
        <f t="shared" si="5"/>
        <v>3D.1</v>
      </c>
      <c r="AF10" s="90"/>
      <c r="AG10" s="90"/>
      <c r="AH10" s="90" t="str">
        <f t="shared" si="6"/>
        <v>D</v>
      </c>
      <c r="AI10" s="81">
        <f t="shared" si="7"/>
        <v>3</v>
      </c>
      <c r="AJ10" s="90"/>
      <c r="AK10" s="81"/>
    </row>
    <row r="11" spans="1:37" s="79" customFormat="1" ht="30" hidden="1" customHeight="1" x14ac:dyDescent="0.35">
      <c r="A11" s="65">
        <v>670</v>
      </c>
      <c r="B11" s="66" t="str">
        <f t="shared" si="0"/>
        <v>D.1</v>
      </c>
      <c r="C11" s="67">
        <f t="shared" si="1"/>
        <v>2</v>
      </c>
      <c r="D11" s="20"/>
      <c r="E11" s="95" t="str">
        <f t="shared" si="2"/>
        <v>Step 1</v>
      </c>
      <c r="F11" s="72" t="str">
        <f t="shared" si="3"/>
        <v>Is the overall methodology and are the processes, policies and procedures for receiving intelligence direction from internal stakeholders fully documented?</v>
      </c>
      <c r="G11" s="203" t="str">
        <f>VLOOKUP($A11,'Assess D'!$A:$O,15,FALSE)</f>
        <v/>
      </c>
      <c r="H11" s="203" t="str">
        <f>IFERROR(VLOOKUP(VLOOKUP($A11,'Assess D'!$A:$AH,34,FALSE),detail_maturity_score,3),"")</f>
        <v/>
      </c>
      <c r="I11" s="203">
        <f>(VLOOKUP(LEFT($B11,3),targets_lookup,5,FALSE))*IF(VLOOKUP($A11,Weightings!$A:$Y,23,FALSE)=0,0,1)</f>
        <v>4.5</v>
      </c>
      <c r="J11" s="203">
        <f>(VLOOKUP(LEFT($B11,3),targets_lookup,5,FALSE))*VLOOKUP($A11,Weightings!$A:$Y,23,FALSE)</f>
        <v>13.5</v>
      </c>
      <c r="K11" s="69" t="str">
        <f>IF(VLOOKUP(A11,'Assess D'!A:P,16,FALSE)=0,"",VLOOKUP(A11,'Assess D'!A:P,16,FALSE))</f>
        <v/>
      </c>
      <c r="L11" s="67"/>
      <c r="M11" s="67"/>
      <c r="N11" s="67"/>
      <c r="O11" s="67"/>
      <c r="P11" s="67"/>
      <c r="Q11" s="67"/>
      <c r="R11" s="67"/>
      <c r="S11" s="67"/>
      <c r="T11" s="67"/>
      <c r="U11" s="67"/>
      <c r="V11" s="80"/>
      <c r="W11" s="80" t="str">
        <f>IF(AND(C11&gt;4,VLOOKUP(A11,'Assess D'!A:AH,34,FALSE)&lt;&gt;8),LEFT(B11,3),"")</f>
        <v/>
      </c>
      <c r="X11" s="80">
        <f>VLOOKUP(A11,Weightings!A:W,23,FALSE)</f>
        <v>3</v>
      </c>
      <c r="Y11" s="80">
        <f>IF(VLOOKUP(A11,'Assess D'!A:AH,34,FALSE)=8,0,1)</f>
        <v>1</v>
      </c>
      <c r="Z11" s="80">
        <f t="shared" si="4"/>
        <v>12</v>
      </c>
      <c r="AA11" s="79" t="str">
        <f t="shared" si="5"/>
        <v>3</v>
      </c>
      <c r="AF11" s="90"/>
      <c r="AG11" s="90"/>
      <c r="AH11" s="90" t="str">
        <f t="shared" si="6"/>
        <v>D</v>
      </c>
      <c r="AI11" s="81">
        <f t="shared" si="7"/>
        <v>3</v>
      </c>
      <c r="AJ11" s="90"/>
      <c r="AK11" s="81"/>
    </row>
    <row r="12" spans="1:37" s="79" customFormat="1" ht="30" hidden="1" customHeight="1" x14ac:dyDescent="0.35">
      <c r="A12" s="65">
        <v>671</v>
      </c>
      <c r="B12" s="66" t="str">
        <f t="shared" si="0"/>
        <v>D.1</v>
      </c>
      <c r="C12" s="67">
        <f t="shared" si="1"/>
        <v>2</v>
      </c>
      <c r="D12" s="20"/>
      <c r="E12" s="95" t="str">
        <f t="shared" si="2"/>
        <v>Step 1</v>
      </c>
      <c r="F12" s="72" t="str">
        <f t="shared" si="3"/>
        <v>Is the overall methodology and are the processes, policies and procedures for receiving intelligence direction from external stakeholders fully documented?</v>
      </c>
      <c r="G12" s="203" t="str">
        <f>VLOOKUP($A12,'Assess D'!$A:$O,15,FALSE)</f>
        <v/>
      </c>
      <c r="H12" s="203" t="str">
        <f>IFERROR(VLOOKUP(VLOOKUP($A12,'Assess D'!$A:$AH,34,FALSE),detail_maturity_score,3),"")</f>
        <v/>
      </c>
      <c r="I12" s="203">
        <f>(VLOOKUP(LEFT($B12,3),targets_lookup,5,FALSE))*IF(VLOOKUP($A12,Weightings!$A:$Y,23,FALSE)=0,0,1)</f>
        <v>4.5</v>
      </c>
      <c r="J12" s="203">
        <f>(VLOOKUP(LEFT($B12,3),targets_lookup,5,FALSE))*VLOOKUP($A12,Weightings!$A:$Y,23,FALSE)</f>
        <v>13.5</v>
      </c>
      <c r="K12" s="69" t="str">
        <f>IF(VLOOKUP(A12,'Assess D'!A:P,16,FALSE)=0,"",VLOOKUP(A12,'Assess D'!A:P,16,FALSE))</f>
        <v/>
      </c>
      <c r="L12" s="67"/>
      <c r="M12" s="67"/>
      <c r="N12" s="67"/>
      <c r="O12" s="67"/>
      <c r="P12" s="67"/>
      <c r="Q12" s="67"/>
      <c r="R12" s="67"/>
      <c r="S12" s="67"/>
      <c r="T12" s="67"/>
      <c r="U12" s="67"/>
      <c r="V12" s="80"/>
      <c r="W12" s="80" t="str">
        <f>IF(AND(C12&gt;4,VLOOKUP(A12,'Assess D'!A:AH,34,FALSE)&lt;&gt;8),LEFT(B12,3),"")</f>
        <v/>
      </c>
      <c r="X12" s="80">
        <f>VLOOKUP(A12,Weightings!A:W,23,FALSE)</f>
        <v>3</v>
      </c>
      <c r="Y12" s="80">
        <f>IF(VLOOKUP(A12,'Assess D'!A:AH,34,FALSE)=8,0,1)</f>
        <v>1</v>
      </c>
      <c r="Z12" s="80">
        <f t="shared" si="4"/>
        <v>12</v>
      </c>
      <c r="AA12" s="79" t="str">
        <f t="shared" si="5"/>
        <v>3</v>
      </c>
      <c r="AF12" s="90"/>
      <c r="AG12" s="90"/>
      <c r="AH12" s="90" t="str">
        <f t="shared" si="6"/>
        <v>D</v>
      </c>
      <c r="AI12" s="81">
        <f t="shared" si="7"/>
        <v>3</v>
      </c>
      <c r="AJ12" s="90"/>
      <c r="AK12" s="81"/>
    </row>
    <row r="13" spans="1:37" s="79" customFormat="1" ht="30" hidden="1" customHeight="1" x14ac:dyDescent="0.35">
      <c r="A13" s="65">
        <v>672</v>
      </c>
      <c r="B13" s="66" t="str">
        <f t="shared" si="0"/>
        <v>D.1</v>
      </c>
      <c r="C13" s="67">
        <f t="shared" si="1"/>
        <v>2</v>
      </c>
      <c r="D13" s="20"/>
      <c r="E13" s="95" t="str">
        <f t="shared" si="2"/>
        <v>Step 1</v>
      </c>
      <c r="F13" s="72" t="str">
        <f t="shared" si="3"/>
        <v>Is the overall methodology and are the processes, policies and procedures for providing intelligence direction from internal stakeholders fully documented?</v>
      </c>
      <c r="G13" s="203" t="str">
        <f>VLOOKUP($A13,'Assess D'!$A:$O,15,FALSE)</f>
        <v/>
      </c>
      <c r="H13" s="203" t="str">
        <f>IFERROR(VLOOKUP(VLOOKUP($A13,'Assess D'!$A:$AH,34,FALSE),detail_maturity_score,3),"")</f>
        <v/>
      </c>
      <c r="I13" s="203">
        <f>(VLOOKUP(LEFT($B13,3),targets_lookup,5,FALSE))*IF(VLOOKUP($A13,Weightings!$A:$Y,23,FALSE)=0,0,1)</f>
        <v>4.5</v>
      </c>
      <c r="J13" s="203">
        <f>(VLOOKUP(LEFT($B13,3),targets_lookup,5,FALSE))*VLOOKUP($A13,Weightings!$A:$Y,23,FALSE)</f>
        <v>13.5</v>
      </c>
      <c r="K13" s="69" t="str">
        <f>IF(VLOOKUP(A13,'Assess D'!A:P,16,FALSE)=0,"",VLOOKUP(A13,'Assess D'!A:P,16,FALSE))</f>
        <v/>
      </c>
      <c r="L13" s="67"/>
      <c r="M13" s="67"/>
      <c r="N13" s="67"/>
      <c r="O13" s="67"/>
      <c r="P13" s="67"/>
      <c r="Q13" s="67"/>
      <c r="R13" s="67"/>
      <c r="S13" s="67"/>
      <c r="T13" s="67"/>
      <c r="U13" s="67"/>
      <c r="V13" s="80"/>
      <c r="W13" s="80" t="str">
        <f>IF(AND(C13&gt;4,VLOOKUP(A13,'Assess D'!A:AH,34,FALSE)&lt;&gt;8),LEFT(B13,3),"")</f>
        <v/>
      </c>
      <c r="X13" s="80">
        <f>VLOOKUP(A13,Weightings!A:W,23,FALSE)</f>
        <v>3</v>
      </c>
      <c r="Y13" s="80">
        <f>IF(VLOOKUP(A13,'Assess D'!A:AH,34,FALSE)=8,0,1)</f>
        <v>1</v>
      </c>
      <c r="Z13" s="80">
        <f t="shared" si="4"/>
        <v>12</v>
      </c>
      <c r="AA13" s="79" t="str">
        <f t="shared" si="5"/>
        <v>3</v>
      </c>
      <c r="AF13" s="90"/>
      <c r="AG13" s="90"/>
      <c r="AH13" s="90" t="str">
        <f t="shared" si="6"/>
        <v>D</v>
      </c>
      <c r="AI13" s="81">
        <f t="shared" si="7"/>
        <v>3</v>
      </c>
      <c r="AJ13" s="90"/>
      <c r="AK13" s="81"/>
    </row>
    <row r="14" spans="1:37" s="79" customFormat="1" ht="30" hidden="1" customHeight="1" x14ac:dyDescent="0.35">
      <c r="A14" s="65">
        <v>673</v>
      </c>
      <c r="B14" s="66" t="str">
        <f t="shared" si="0"/>
        <v>D.1</v>
      </c>
      <c r="C14" s="67">
        <f t="shared" si="1"/>
        <v>2</v>
      </c>
      <c r="D14" s="20"/>
      <c r="E14" s="95" t="str">
        <f t="shared" si="2"/>
        <v>Step 1</v>
      </c>
      <c r="F14" s="72" t="str">
        <f t="shared" si="3"/>
        <v>Is the overall methodology and are the processes, policies and procedures for providing intelligence direction from external stakeholders fully documented?</v>
      </c>
      <c r="G14" s="203" t="str">
        <f>VLOOKUP($A14,'Assess D'!$A:$O,15,FALSE)</f>
        <v/>
      </c>
      <c r="H14" s="203" t="str">
        <f>IFERROR(VLOOKUP(VLOOKUP($A14,'Assess D'!$A:$AH,34,FALSE),detail_maturity_score,3),"")</f>
        <v/>
      </c>
      <c r="I14" s="203">
        <f>(VLOOKUP(LEFT($B14,3),targets_lookup,5,FALSE))*IF(VLOOKUP($A14,Weightings!$A:$Y,23,FALSE)=0,0,1)</f>
        <v>4.5</v>
      </c>
      <c r="J14" s="203">
        <f>(VLOOKUP(LEFT($B14,3),targets_lookup,5,FALSE))*VLOOKUP($A14,Weightings!$A:$Y,23,FALSE)</f>
        <v>13.5</v>
      </c>
      <c r="K14" s="69" t="str">
        <f>IF(VLOOKUP(A14,'Assess D'!A:P,16,FALSE)=0,"",VLOOKUP(A14,'Assess D'!A:P,16,FALSE))</f>
        <v/>
      </c>
      <c r="L14" s="67"/>
      <c r="M14" s="67"/>
      <c r="N14" s="67"/>
      <c r="O14" s="67"/>
      <c r="P14" s="67"/>
      <c r="Q14" s="67"/>
      <c r="R14" s="67"/>
      <c r="S14" s="67"/>
      <c r="T14" s="67"/>
      <c r="U14" s="67"/>
      <c r="V14" s="80"/>
      <c r="W14" s="80" t="str">
        <f>IF(AND(C14&gt;4,VLOOKUP(A14,'Assess D'!A:AH,34,FALSE)&lt;&gt;8),LEFT(B14,3),"")</f>
        <v/>
      </c>
      <c r="X14" s="80">
        <f>VLOOKUP(A14,Weightings!A:W,23,FALSE)</f>
        <v>3</v>
      </c>
      <c r="Y14" s="80">
        <f>IF(VLOOKUP(A14,'Assess D'!A:AH,34,FALSE)=8,0,1)</f>
        <v>1</v>
      </c>
      <c r="Z14" s="80">
        <f t="shared" si="4"/>
        <v>12</v>
      </c>
      <c r="AA14" s="79" t="str">
        <f t="shared" si="5"/>
        <v>3</v>
      </c>
      <c r="AF14" s="90"/>
      <c r="AG14" s="90"/>
      <c r="AH14" s="90" t="str">
        <f t="shared" si="6"/>
        <v>D</v>
      </c>
      <c r="AI14" s="81">
        <f t="shared" si="7"/>
        <v>3</v>
      </c>
      <c r="AJ14" s="90"/>
      <c r="AK14" s="81"/>
    </row>
    <row r="15" spans="1:37" s="79" customFormat="1" ht="30" customHeight="1" x14ac:dyDescent="0.35">
      <c r="A15" s="65">
        <v>674</v>
      </c>
      <c r="B15" s="66" t="str">
        <f t="shared" si="0"/>
        <v>D.1.02</v>
      </c>
      <c r="C15" s="67">
        <f t="shared" si="1"/>
        <v>5</v>
      </c>
      <c r="D15" s="20"/>
      <c r="E15" s="95" t="str">
        <f t="shared" si="2"/>
        <v>D.1.02</v>
      </c>
      <c r="F15" s="69" t="str">
        <f t="shared" si="3"/>
        <v xml:space="preserve">Are all methodologies, processes, policies, and procedures used in the Intelligence function clearly documented and regularly reviewed? </v>
      </c>
      <c r="G15" s="203" t="str">
        <f>VLOOKUP($A15,'Assess D'!$A:$O,15,FALSE)</f>
        <v/>
      </c>
      <c r="H15" s="203" t="str">
        <f>IFERROR(VLOOKUP(VLOOKUP($A15,'Assess D'!$A:$AH,34,FALSE),detail_maturity_score,3),"")</f>
        <v/>
      </c>
      <c r="I15" s="203">
        <f>(VLOOKUP(LEFT($B15,3),targets_lookup,5,FALSE))*IF(VLOOKUP($A15,Weightings!$A:$Y,23,FALSE)=0,0,1)</f>
        <v>4.5</v>
      </c>
      <c r="J15" s="203">
        <f>(VLOOKUP(LEFT($B15,3),targets_lookup,5,FALSE))*VLOOKUP($A15,Weightings!$A:$Y,23,FALSE)</f>
        <v>4.5</v>
      </c>
      <c r="K15" s="69" t="str">
        <f>IF(VLOOKUP(A15,'Assess D'!A:P,16,FALSE)=0,"",VLOOKUP(A15,'Assess D'!A:P,16,FALSE))</f>
        <v/>
      </c>
      <c r="L15" s="67"/>
      <c r="M15" s="67"/>
      <c r="N15" s="67"/>
      <c r="O15" s="67"/>
      <c r="P15" s="67"/>
      <c r="Q15" s="67"/>
      <c r="R15" s="67"/>
      <c r="S15" s="67"/>
      <c r="T15" s="67"/>
      <c r="U15" s="67"/>
      <c r="V15" s="80"/>
      <c r="W15" s="80" t="str">
        <f>IF(AND(C15&gt;4,VLOOKUP(A15,'Assess D'!A:AH,34,FALSE)&lt;&gt;8),LEFT(B15,3),"")</f>
        <v>D.1</v>
      </c>
      <c r="X15" s="80">
        <f>VLOOKUP(A15,Weightings!A:W,23,FALSE)</f>
        <v>1</v>
      </c>
      <c r="Y15" s="80">
        <f>IF(VLOOKUP(A15,'Assess D'!A:AH,34,FALSE)=8,0,1)</f>
        <v>1</v>
      </c>
      <c r="Z15" s="80">
        <f>Y15*X15*5</f>
        <v>5</v>
      </c>
      <c r="AA15" s="79" t="str">
        <f t="shared" si="5"/>
        <v>3D.1</v>
      </c>
      <c r="AF15" s="90"/>
      <c r="AG15" s="90"/>
      <c r="AH15" s="90" t="str">
        <f t="shared" si="6"/>
        <v>D</v>
      </c>
      <c r="AI15" s="81">
        <f t="shared" si="7"/>
        <v>3</v>
      </c>
      <c r="AJ15" s="90"/>
      <c r="AK15" s="81"/>
    </row>
    <row r="16" spans="1:37" s="79" customFormat="1" ht="30" customHeight="1" x14ac:dyDescent="0.35">
      <c r="A16" s="65">
        <v>675</v>
      </c>
      <c r="B16" s="66" t="str">
        <f t="shared" si="0"/>
        <v>D.1.03</v>
      </c>
      <c r="C16" s="67">
        <f t="shared" si="1"/>
        <v>5</v>
      </c>
      <c r="D16" s="20"/>
      <c r="E16" s="95" t="str">
        <f t="shared" si="2"/>
        <v>D.1.03</v>
      </c>
      <c r="F16" s="69" t="str">
        <f t="shared" si="3"/>
        <v>Is training provide on all methodologies, processes, policies and procedures to all CTI employees and to wider stakeholders for who it may be deemed necessary (E.g. other SOC members with cross over roles)?</v>
      </c>
      <c r="G16" s="203" t="str">
        <f>VLOOKUP($A16,'Assess D'!$A:$O,15,FALSE)</f>
        <v/>
      </c>
      <c r="H16" s="203" t="str">
        <f>IFERROR(VLOOKUP(VLOOKUP($A16,'Assess D'!$A:$AH,34,FALSE),detail_maturity_score,3),"")</f>
        <v/>
      </c>
      <c r="I16" s="203">
        <f>(VLOOKUP(LEFT($B16,3),targets_lookup,5,FALSE))*IF(VLOOKUP($A16,Weightings!$A:$Y,23,FALSE)=0,0,1)</f>
        <v>4.5</v>
      </c>
      <c r="J16" s="203">
        <f>(VLOOKUP(LEFT($B16,3),targets_lookup,5,FALSE))*VLOOKUP($A16,Weightings!$A:$Y,23,FALSE)</f>
        <v>4.5</v>
      </c>
      <c r="K16" s="69" t="str">
        <f>IF(VLOOKUP(A16,'Assess D'!A:P,16,FALSE)=0,"",VLOOKUP(A16,'Assess D'!A:P,16,FALSE))</f>
        <v/>
      </c>
      <c r="L16" s="67"/>
      <c r="M16" s="67"/>
      <c r="N16" s="67"/>
      <c r="O16" s="67"/>
      <c r="P16" s="67"/>
      <c r="Q16" s="67"/>
      <c r="R16" s="67"/>
      <c r="S16" s="67"/>
      <c r="T16" s="67"/>
      <c r="U16" s="67"/>
      <c r="V16" s="80"/>
      <c r="W16" s="80" t="str">
        <f>IF(AND(C16&gt;4,VLOOKUP(A16,'Assess D'!A:AH,34,FALSE)&lt;&gt;8),LEFT(B16,3),"")</f>
        <v>D.1</v>
      </c>
      <c r="X16" s="80">
        <f>VLOOKUP(A16,Weightings!A:W,23,FALSE)</f>
        <v>1</v>
      </c>
      <c r="Y16" s="80">
        <f>IF(VLOOKUP(A16,'Assess D'!A:AH,34,FALSE)=8,0,1)</f>
        <v>1</v>
      </c>
      <c r="Z16" s="80">
        <f>Y16*X16*5</f>
        <v>5</v>
      </c>
      <c r="AA16" s="79" t="str">
        <f t="shared" si="5"/>
        <v>3D.1</v>
      </c>
      <c r="AF16" s="90"/>
      <c r="AG16" s="90"/>
      <c r="AH16" s="90" t="str">
        <f t="shared" si="6"/>
        <v>D</v>
      </c>
      <c r="AI16" s="81">
        <f t="shared" si="7"/>
        <v>3</v>
      </c>
      <c r="AJ16" s="90"/>
      <c r="AK16" s="81"/>
    </row>
    <row r="17" spans="1:37" s="79" customFormat="1" ht="30" customHeight="1" x14ac:dyDescent="0.35">
      <c r="A17" s="65">
        <v>676</v>
      </c>
      <c r="B17" s="66" t="str">
        <f t="shared" si="0"/>
        <v>D.1.04</v>
      </c>
      <c r="C17" s="67">
        <f t="shared" si="1"/>
        <v>5</v>
      </c>
      <c r="D17" s="20"/>
      <c r="E17" s="95" t="str">
        <f t="shared" si="2"/>
        <v>D.1.04</v>
      </c>
      <c r="F17" s="69" t="str">
        <f t="shared" si="3"/>
        <v>Does the function maintain a 'style guide' in order to drive consistency in quality of products?</v>
      </c>
      <c r="G17" s="203" t="str">
        <f>VLOOKUP($A17,'Assess D'!$A:$O,15,FALSE)</f>
        <v/>
      </c>
      <c r="H17" s="203" t="str">
        <f>IFERROR(VLOOKUP(VLOOKUP($A17,'Assess D'!$A:$AH,34,FALSE),detail_maturity_score,3),"")</f>
        <v/>
      </c>
      <c r="I17" s="203">
        <f>(VLOOKUP(LEFT($B17,3),targets_lookup,5,FALSE))*IF(VLOOKUP($A17,Weightings!$A:$Y,23,FALSE)=0,0,1)</f>
        <v>4.5</v>
      </c>
      <c r="J17" s="203">
        <f>(VLOOKUP(LEFT($B17,3),targets_lookup,5,FALSE))*VLOOKUP($A17,Weightings!$A:$Y,23,FALSE)</f>
        <v>4.5</v>
      </c>
      <c r="K17" s="69" t="str">
        <f>IF(VLOOKUP(A17,'Assess D'!A:P,16,FALSE)=0,"",VLOOKUP(A17,'Assess D'!A:P,16,FALSE))</f>
        <v/>
      </c>
      <c r="L17" s="67"/>
      <c r="M17" s="67"/>
      <c r="N17" s="67"/>
      <c r="O17" s="67"/>
      <c r="P17" s="67"/>
      <c r="Q17" s="67"/>
      <c r="R17" s="67"/>
      <c r="S17" s="67"/>
      <c r="T17" s="67"/>
      <c r="U17" s="67"/>
      <c r="V17" s="80"/>
      <c r="W17" s="80" t="str">
        <f>IF(AND(C17&gt;4,VLOOKUP(A17,'Assess D'!A:AH,34,FALSE)&lt;&gt;8),LEFT(B17,3),"")</f>
        <v>D.1</v>
      </c>
      <c r="X17" s="80">
        <f>VLOOKUP(A17,Weightings!A:W,23,FALSE)</f>
        <v>1</v>
      </c>
      <c r="Y17" s="80">
        <f>IF(VLOOKUP(A17,'Assess D'!A:AH,34,FALSE)=8,0,1)</f>
        <v>1</v>
      </c>
      <c r="Z17" s="80">
        <f>Y17*X17*5</f>
        <v>5</v>
      </c>
      <c r="AA17" s="79" t="str">
        <f t="shared" si="5"/>
        <v>3D.1</v>
      </c>
      <c r="AF17" s="90"/>
      <c r="AG17" s="90"/>
      <c r="AH17" s="90" t="str">
        <f t="shared" si="6"/>
        <v>D</v>
      </c>
      <c r="AI17" s="81">
        <f t="shared" si="7"/>
        <v>3</v>
      </c>
      <c r="AJ17" s="90"/>
      <c r="AK17" s="81"/>
    </row>
    <row r="18" spans="1:37" s="79" customFormat="1" ht="30" customHeight="1" x14ac:dyDescent="0.35">
      <c r="A18" s="65">
        <v>677</v>
      </c>
      <c r="B18" s="66" t="str">
        <f t="shared" si="0"/>
        <v>D.1.05</v>
      </c>
      <c r="C18" s="67">
        <f t="shared" si="1"/>
        <v>5</v>
      </c>
      <c r="D18" s="20"/>
      <c r="E18" s="95" t="str">
        <f t="shared" si="2"/>
        <v>D.1.05</v>
      </c>
      <c r="F18" s="69" t="str">
        <f t="shared" si="3"/>
        <v xml:space="preserve">Does the function maintain a set of templates for each product to ensure consistency? Are these templates regaulrly improved and updated? </v>
      </c>
      <c r="G18" s="203" t="str">
        <f>VLOOKUP($A18,'Assess D'!$A:$O,15,FALSE)</f>
        <v/>
      </c>
      <c r="H18" s="203" t="str">
        <f>IFERROR(VLOOKUP(VLOOKUP($A18,'Assess D'!$A:$AH,34,FALSE),detail_maturity_score,3),"")</f>
        <v/>
      </c>
      <c r="I18" s="203">
        <f>(VLOOKUP(LEFT($B18,3),targets_lookup,5,FALSE))*IF(VLOOKUP($A18,Weightings!$A:$Y,23,FALSE)=0,0,1)</f>
        <v>4.5</v>
      </c>
      <c r="J18" s="203">
        <f>(VLOOKUP(LEFT($B18,3),targets_lookup,5,FALSE))*VLOOKUP($A18,Weightings!$A:$Y,23,FALSE)</f>
        <v>4.5</v>
      </c>
      <c r="K18" s="69" t="str">
        <f>IF(VLOOKUP(A18,'Assess D'!A:P,16,FALSE)=0,"",VLOOKUP(A18,'Assess D'!A:P,16,FALSE))</f>
        <v/>
      </c>
      <c r="L18" s="67"/>
      <c r="M18" s="67"/>
      <c r="N18" s="67"/>
      <c r="O18" s="67"/>
      <c r="P18" s="67"/>
      <c r="Q18" s="67"/>
      <c r="R18" s="67"/>
      <c r="S18" s="67"/>
      <c r="T18" s="67"/>
      <c r="U18" s="67"/>
      <c r="V18" s="80"/>
      <c r="W18" s="80" t="str">
        <f>IF(AND(C18&gt;4,VLOOKUP(A18,'Assess D'!A:AH,34,FALSE)&lt;&gt;8),LEFT(B18,3),"")</f>
        <v>D.1</v>
      </c>
      <c r="X18" s="80">
        <f>VLOOKUP(A18,Weightings!A:W,23,FALSE)</f>
        <v>1</v>
      </c>
      <c r="Y18" s="80">
        <f>IF(VLOOKUP(A18,'Assess D'!A:AH,34,FALSE)=8,0,1)</f>
        <v>1</v>
      </c>
      <c r="Z18" s="80">
        <f>Y18*X18*5</f>
        <v>5</v>
      </c>
      <c r="AA18" s="79" t="str">
        <f t="shared" si="5"/>
        <v>3D.1</v>
      </c>
      <c r="AF18" s="90"/>
      <c r="AG18" s="90"/>
      <c r="AH18" s="90" t="str">
        <f t="shared" si="6"/>
        <v>D</v>
      </c>
      <c r="AI18" s="81">
        <f t="shared" si="7"/>
        <v>3</v>
      </c>
      <c r="AJ18" s="90"/>
      <c r="AK18" s="81"/>
    </row>
    <row r="19" spans="1:37" s="79" customFormat="1" ht="30" customHeight="1" x14ac:dyDescent="0.35">
      <c r="A19" s="65">
        <v>678</v>
      </c>
      <c r="B19" s="66" t="str">
        <f t="shared" si="0"/>
        <v>D.1.06</v>
      </c>
      <c r="C19" s="67">
        <f t="shared" si="1"/>
        <v>5</v>
      </c>
      <c r="D19" s="20"/>
      <c r="E19" s="95" t="str">
        <f t="shared" si="2"/>
        <v>D.1.06</v>
      </c>
      <c r="F19" s="69" t="str">
        <f t="shared" si="3"/>
        <v xml:space="preserve">Is all the above centralised, easily accessibility and part of the 'on-boarding' process for new employees? </v>
      </c>
      <c r="G19" s="203" t="str">
        <f>VLOOKUP($A19,'Assess D'!$A:$O,15,FALSE)</f>
        <v/>
      </c>
      <c r="H19" s="203" t="str">
        <f>IFERROR(VLOOKUP(VLOOKUP($A19,'Assess D'!$A:$AH,34,FALSE),detail_maturity_score,3),"")</f>
        <v/>
      </c>
      <c r="I19" s="203">
        <f>(VLOOKUP(LEFT($B19,3),targets_lookup,5,FALSE))*IF(VLOOKUP($A19,Weightings!$A:$Y,23,FALSE)=0,0,1)</f>
        <v>4.5</v>
      </c>
      <c r="J19" s="203">
        <f>(VLOOKUP(LEFT($B19,3),targets_lookup,5,FALSE))*VLOOKUP($A19,Weightings!$A:$Y,23,FALSE)</f>
        <v>4.5</v>
      </c>
      <c r="K19" s="69" t="str">
        <f>IF(VLOOKUP(A19,'Assess D'!A:P,16,FALSE)=0,"",VLOOKUP(A19,'Assess D'!A:P,16,FALSE))</f>
        <v/>
      </c>
      <c r="L19" s="67"/>
      <c r="M19" s="67"/>
      <c r="N19" s="67"/>
      <c r="O19" s="67"/>
      <c r="P19" s="67"/>
      <c r="Q19" s="67"/>
      <c r="R19" s="67"/>
      <c r="S19" s="67"/>
      <c r="T19" s="67"/>
      <c r="U19" s="67"/>
      <c r="V19" s="80"/>
      <c r="W19" s="80" t="str">
        <f>IF(AND(C19&gt;4,VLOOKUP(A19,'Assess D'!A:AH,34,FALSE)&lt;&gt;8),LEFT(B19,3),"")</f>
        <v>D.1</v>
      </c>
      <c r="X19" s="80">
        <f>VLOOKUP(A19,Weightings!A:W,23,FALSE)</f>
        <v>1</v>
      </c>
      <c r="Y19" s="80">
        <f>IF(VLOOKUP(A19,'Assess D'!A:AH,34,FALSE)=8,0,1)</f>
        <v>1</v>
      </c>
      <c r="Z19" s="80">
        <f>Y19*X19*5</f>
        <v>5</v>
      </c>
      <c r="AA19" s="79" t="str">
        <f t="shared" si="5"/>
        <v>3D.1</v>
      </c>
      <c r="AF19" s="90"/>
      <c r="AG19" s="90"/>
      <c r="AH19" s="90" t="str">
        <f t="shared" si="6"/>
        <v>D</v>
      </c>
      <c r="AI19" s="81">
        <f t="shared" si="7"/>
        <v>3</v>
      </c>
      <c r="AJ19" s="90"/>
      <c r="AK19" s="81"/>
    </row>
    <row r="20" spans="1:37" s="79" customFormat="1" ht="30" hidden="1" customHeight="1" x14ac:dyDescent="0.35">
      <c r="A20" s="65">
        <v>679</v>
      </c>
      <c r="B20" s="66" t="str">
        <f t="shared" si="0"/>
        <v>D.1</v>
      </c>
      <c r="C20" s="67">
        <f t="shared" si="1"/>
        <v>2</v>
      </c>
      <c r="D20" s="20"/>
      <c r="E20" s="95" t="str">
        <f t="shared" si="2"/>
        <v>Step 1</v>
      </c>
      <c r="F20" s="69" t="str">
        <f t="shared" si="3"/>
        <v>Does the Intelligence function maintain a Style Guide to support the creation of Intelligence products?</v>
      </c>
      <c r="G20" s="203" t="str">
        <f>VLOOKUP($A20,'Assess D'!$A:$O,15,FALSE)</f>
        <v/>
      </c>
      <c r="H20" s="203" t="str">
        <f>IFERROR(VLOOKUP(VLOOKUP($A20,'Assess D'!$A:$AH,34,FALSE),detail_maturity_score,3),"")</f>
        <v/>
      </c>
      <c r="I20" s="203">
        <f>(VLOOKUP(LEFT($B20,3),targets_lookup,5,FALSE))*IF(VLOOKUP($A20,Weightings!$A:$Y,23,FALSE)=0,0,1)</f>
        <v>4.5</v>
      </c>
      <c r="J20" s="203">
        <f>(VLOOKUP(LEFT($B20,3),targets_lookup,5,FALSE))*VLOOKUP($A20,Weightings!$A:$Y,23,FALSE)</f>
        <v>13.5</v>
      </c>
      <c r="K20" s="69" t="str">
        <f>IF(VLOOKUP(A20,'Assess D'!A:P,16,FALSE)=0,"",VLOOKUP(A20,'Assess D'!A:P,16,FALSE))</f>
        <v/>
      </c>
      <c r="L20" s="67"/>
      <c r="M20" s="67"/>
      <c r="N20" s="67"/>
      <c r="O20" s="67"/>
      <c r="P20" s="67"/>
      <c r="Q20" s="67"/>
      <c r="R20" s="67"/>
      <c r="S20" s="67"/>
      <c r="T20" s="67"/>
      <c r="U20" s="67"/>
      <c r="V20" s="80"/>
      <c r="W20" s="80" t="str">
        <f>IF(AND(C20&gt;4,VLOOKUP(A20,'Assess D'!A:AH,34,FALSE)&lt;&gt;8),LEFT(B20,3),"")</f>
        <v/>
      </c>
      <c r="X20" s="80">
        <f>VLOOKUP(A20,Weightings!A:W,23,FALSE)</f>
        <v>3</v>
      </c>
      <c r="Y20" s="80">
        <f>IF(VLOOKUP(A20,'Assess D'!A:AH,34,FALSE)=8,0,1)</f>
        <v>1</v>
      </c>
      <c r="Z20" s="80">
        <f t="shared" si="4"/>
        <v>12</v>
      </c>
      <c r="AA20" s="79" t="str">
        <f t="shared" si="5"/>
        <v>3</v>
      </c>
      <c r="AF20" s="90"/>
      <c r="AG20" s="90"/>
      <c r="AH20" s="90" t="str">
        <f t="shared" si="6"/>
        <v>D</v>
      </c>
      <c r="AI20" s="81">
        <f t="shared" si="7"/>
        <v>3</v>
      </c>
      <c r="AJ20" s="90"/>
      <c r="AK20" s="81"/>
    </row>
    <row r="21" spans="1:37" s="79" customFormat="1" ht="30" hidden="1" customHeight="1" x14ac:dyDescent="0.35">
      <c r="A21" s="65">
        <v>680</v>
      </c>
      <c r="B21" s="66" t="str">
        <f t="shared" si="0"/>
        <v>D.1</v>
      </c>
      <c r="C21" s="67">
        <f t="shared" si="1"/>
        <v>2</v>
      </c>
      <c r="D21" s="20"/>
      <c r="E21" s="95" t="str">
        <f t="shared" si="2"/>
        <v>Step 1</v>
      </c>
      <c r="F21" s="69" t="str">
        <f t="shared" si="3"/>
        <v>Does the function maintain a list of internal and external intelligence customers with dissemination preferences? (E.g. Type, style and method of dissemination)</v>
      </c>
      <c r="G21" s="203" t="str">
        <f>VLOOKUP($A21,'Assess D'!$A:$O,15,FALSE)</f>
        <v/>
      </c>
      <c r="H21" s="203" t="str">
        <f>IFERROR(VLOOKUP(VLOOKUP($A21,'Assess D'!$A:$AH,34,FALSE),detail_maturity_score,3),"")</f>
        <v/>
      </c>
      <c r="I21" s="203">
        <f>(VLOOKUP(LEFT($B21,3),targets_lookup,5,FALSE))*IF(VLOOKUP($A21,Weightings!$A:$Y,23,FALSE)=0,0,1)</f>
        <v>4.5</v>
      </c>
      <c r="J21" s="203">
        <f>(VLOOKUP(LEFT($B21,3),targets_lookup,5,FALSE))*VLOOKUP($A21,Weightings!$A:$Y,23,FALSE)</f>
        <v>13.5</v>
      </c>
      <c r="K21" s="69" t="str">
        <f>IF(VLOOKUP(A21,'Assess D'!A:P,16,FALSE)=0,"",VLOOKUP(A21,'Assess D'!A:P,16,FALSE))</f>
        <v/>
      </c>
      <c r="L21" s="67"/>
      <c r="M21" s="67"/>
      <c r="N21" s="67"/>
      <c r="O21" s="67"/>
      <c r="P21" s="67"/>
      <c r="Q21" s="67"/>
      <c r="R21" s="67"/>
      <c r="S21" s="67"/>
      <c r="T21" s="67"/>
      <c r="U21" s="67"/>
      <c r="V21" s="80"/>
      <c r="W21" s="80" t="str">
        <f>IF(AND(C21&gt;4,VLOOKUP(A21,'Assess D'!A:AH,34,FALSE)&lt;&gt;8),LEFT(B21,3),"")</f>
        <v/>
      </c>
      <c r="X21" s="80">
        <f>VLOOKUP(A21,Weightings!A:W,23,FALSE)</f>
        <v>3</v>
      </c>
      <c r="Y21" s="80">
        <f>IF(VLOOKUP(A21,'Assess D'!A:AH,34,FALSE)=8,0,1)</f>
        <v>1</v>
      </c>
      <c r="Z21" s="80">
        <f t="shared" si="4"/>
        <v>12</v>
      </c>
      <c r="AA21" s="79" t="str">
        <f t="shared" si="5"/>
        <v>3</v>
      </c>
      <c r="AF21" s="90"/>
      <c r="AG21" s="90"/>
      <c r="AH21" s="90" t="str">
        <f t="shared" si="6"/>
        <v>D</v>
      </c>
      <c r="AI21" s="81">
        <f t="shared" si="7"/>
        <v>3</v>
      </c>
      <c r="AJ21" s="90"/>
      <c r="AK21" s="81"/>
    </row>
    <row r="22" spans="1:37" s="79" customFormat="1" ht="30" hidden="1" customHeight="1" x14ac:dyDescent="0.35">
      <c r="A22" s="65">
        <v>681</v>
      </c>
      <c r="B22" s="66" t="str">
        <f t="shared" si="0"/>
        <v>D.1</v>
      </c>
      <c r="C22" s="67">
        <f t="shared" si="1"/>
        <v>2</v>
      </c>
      <c r="D22" s="20"/>
      <c r="E22" s="95" t="str">
        <f t="shared" si="2"/>
        <v>Step 1</v>
      </c>
      <c r="F22" s="69" t="str">
        <f t="shared" si="3"/>
        <v>Is the overall methodology and are the processes, policies and procedures of reviewing and improving intelligence products fully documented?</v>
      </c>
      <c r="G22" s="203" t="str">
        <f>VLOOKUP($A22,'Assess D'!$A:$O,15,FALSE)</f>
        <v/>
      </c>
      <c r="H22" s="203" t="str">
        <f>IFERROR(VLOOKUP(VLOOKUP($A22,'Assess D'!$A:$AH,34,FALSE),detail_maturity_score,3),"")</f>
        <v/>
      </c>
      <c r="I22" s="203">
        <f>(VLOOKUP(LEFT($B22,3),targets_lookup,5,FALSE))*IF(VLOOKUP($A22,Weightings!$A:$Y,23,FALSE)=0,0,1)</f>
        <v>4.5</v>
      </c>
      <c r="J22" s="203">
        <f>(VLOOKUP(LEFT($B22,3),targets_lookup,5,FALSE))*VLOOKUP($A22,Weightings!$A:$Y,23,FALSE)</f>
        <v>13.5</v>
      </c>
      <c r="K22" s="69" t="str">
        <f>IF(VLOOKUP(A22,'Assess D'!A:P,16,FALSE)=0,"",VLOOKUP(A22,'Assess D'!A:P,16,FALSE))</f>
        <v/>
      </c>
      <c r="L22" s="67"/>
      <c r="M22" s="67"/>
      <c r="N22" s="67"/>
      <c r="O22" s="67"/>
      <c r="P22" s="67"/>
      <c r="Q22" s="67"/>
      <c r="R22" s="67"/>
      <c r="S22" s="67"/>
      <c r="T22" s="67"/>
      <c r="U22" s="67"/>
      <c r="V22" s="80"/>
      <c r="W22" s="80" t="str">
        <f>IF(AND(C22&gt;4,VLOOKUP(A22,'Assess D'!A:AH,34,FALSE)&lt;&gt;8),LEFT(B22,3),"")</f>
        <v/>
      </c>
      <c r="X22" s="80">
        <f>VLOOKUP(A22,Weightings!A:W,23,FALSE)</f>
        <v>3</v>
      </c>
      <c r="Y22" s="80">
        <f>IF(VLOOKUP(A22,'Assess D'!A:AH,34,FALSE)=8,0,1)</f>
        <v>1</v>
      </c>
      <c r="Z22" s="80">
        <f t="shared" si="4"/>
        <v>12</v>
      </c>
      <c r="AA22" s="79" t="str">
        <f t="shared" si="5"/>
        <v>3</v>
      </c>
      <c r="AF22" s="90"/>
      <c r="AG22" s="90"/>
      <c r="AH22" s="90" t="str">
        <f t="shared" si="6"/>
        <v>D</v>
      </c>
      <c r="AI22" s="81">
        <f t="shared" si="7"/>
        <v>3</v>
      </c>
      <c r="AJ22" s="90"/>
      <c r="AK22" s="81"/>
    </row>
    <row r="23" spans="1:37" s="79" customFormat="1" ht="30" hidden="1" customHeight="1" x14ac:dyDescent="0.35">
      <c r="A23" s="65">
        <v>682</v>
      </c>
      <c r="B23" s="66" t="str">
        <f t="shared" si="0"/>
        <v>D.1</v>
      </c>
      <c r="C23" s="67">
        <f t="shared" si="1"/>
        <v>2</v>
      </c>
      <c r="D23" s="20"/>
      <c r="E23" s="95" t="str">
        <f t="shared" si="2"/>
        <v>Step 1</v>
      </c>
      <c r="F23" s="69" t="str">
        <f t="shared" si="3"/>
        <v>Is the overall methodology and are the processes, policies and procedures of reviewing and improving the intelligence cycle processes fully documented?</v>
      </c>
      <c r="G23" s="203" t="str">
        <f>VLOOKUP($A23,'Assess D'!$A:$O,15,FALSE)</f>
        <v/>
      </c>
      <c r="H23" s="203" t="str">
        <f>IFERROR(VLOOKUP(VLOOKUP($A23,'Assess D'!$A:$AH,34,FALSE),detail_maturity_score,3),"")</f>
        <v/>
      </c>
      <c r="I23" s="203">
        <f>(VLOOKUP(LEFT($B23,3),targets_lookup,5,FALSE))*IF(VLOOKUP($A23,Weightings!$A:$Y,23,FALSE)=0,0,1)</f>
        <v>4.5</v>
      </c>
      <c r="J23" s="203">
        <f>(VLOOKUP(LEFT($B23,3),targets_lookup,5,FALSE))*VLOOKUP($A23,Weightings!$A:$Y,23,FALSE)</f>
        <v>13.5</v>
      </c>
      <c r="K23" s="69" t="str">
        <f>IF(VLOOKUP(A23,'Assess D'!A:P,16,FALSE)=0,"",VLOOKUP(A23,'Assess D'!A:P,16,FALSE))</f>
        <v/>
      </c>
      <c r="L23" s="67"/>
      <c r="M23" s="67"/>
      <c r="N23" s="67"/>
      <c r="O23" s="67"/>
      <c r="P23" s="67"/>
      <c r="Q23" s="67"/>
      <c r="R23" s="67"/>
      <c r="S23" s="67"/>
      <c r="T23" s="67"/>
      <c r="U23" s="67"/>
      <c r="V23" s="80"/>
      <c r="W23" s="80" t="str">
        <f>IF(AND(C23&gt;4,VLOOKUP(A23,'Assess D'!A:AH,34,FALSE)&lt;&gt;8),LEFT(B23,3),"")</f>
        <v/>
      </c>
      <c r="X23" s="80">
        <f>VLOOKUP(A23,Weightings!A:W,23,FALSE)</f>
        <v>3</v>
      </c>
      <c r="Y23" s="80">
        <f>IF(VLOOKUP(A23,'Assess D'!A:AH,34,FALSE)=8,0,1)</f>
        <v>1</v>
      </c>
      <c r="Z23" s="80">
        <f t="shared" si="4"/>
        <v>12</v>
      </c>
      <c r="AA23" s="79" t="str">
        <f t="shared" si="5"/>
        <v>3</v>
      </c>
      <c r="AF23" s="90"/>
      <c r="AG23" s="90"/>
      <c r="AH23" s="90" t="str">
        <f t="shared" si="6"/>
        <v>D</v>
      </c>
      <c r="AI23" s="81">
        <f t="shared" si="7"/>
        <v>3</v>
      </c>
      <c r="AJ23" s="90"/>
      <c r="AK23" s="81"/>
    </row>
    <row r="24" spans="1:37" s="79" customFormat="1" ht="30" hidden="1" customHeight="1" x14ac:dyDescent="0.35">
      <c r="A24" s="65">
        <v>683</v>
      </c>
      <c r="B24" s="66" t="str">
        <f t="shared" si="0"/>
        <v>D.1</v>
      </c>
      <c r="C24" s="67">
        <f t="shared" si="1"/>
        <v>2</v>
      </c>
      <c r="D24" s="20"/>
      <c r="E24" s="95" t="str">
        <f t="shared" si="2"/>
        <v>Step 1</v>
      </c>
      <c r="F24" s="69" t="str">
        <f t="shared" si="3"/>
        <v>Are all methodologies, processes, policies and procedures stored and easily accessible in one centralised place?</v>
      </c>
      <c r="G24" s="203" t="str">
        <f>VLOOKUP($A24,'Assess D'!$A:$O,15,FALSE)</f>
        <v/>
      </c>
      <c r="H24" s="203" t="str">
        <f>IFERROR(VLOOKUP(VLOOKUP($A24,'Assess D'!$A:$AH,34,FALSE),detail_maturity_score,3),"")</f>
        <v/>
      </c>
      <c r="I24" s="203">
        <f>(VLOOKUP(LEFT($B24,3),targets_lookup,5,FALSE))*IF(VLOOKUP($A24,Weightings!$A:$Y,23,FALSE)=0,0,1)</f>
        <v>4.5</v>
      </c>
      <c r="J24" s="203">
        <f>(VLOOKUP(LEFT($B24,3),targets_lookup,5,FALSE))*VLOOKUP($A24,Weightings!$A:$Y,23,FALSE)</f>
        <v>13.5</v>
      </c>
      <c r="K24" s="69" t="str">
        <f>IF(VLOOKUP(A24,'Assess D'!A:P,16,FALSE)=0,"",VLOOKUP(A24,'Assess D'!A:P,16,FALSE))</f>
        <v/>
      </c>
      <c r="L24" s="67"/>
      <c r="M24" s="67"/>
      <c r="N24" s="67"/>
      <c r="O24" s="67"/>
      <c r="P24" s="67"/>
      <c r="Q24" s="67"/>
      <c r="R24" s="67"/>
      <c r="S24" s="67"/>
      <c r="T24" s="67"/>
      <c r="U24" s="67"/>
      <c r="V24" s="80"/>
      <c r="W24" s="80" t="str">
        <f>IF(AND(C24&gt;4,VLOOKUP(A24,'Assess D'!A:AH,34,FALSE)&lt;&gt;8),LEFT(B24,3),"")</f>
        <v/>
      </c>
      <c r="X24" s="80">
        <f>VLOOKUP(A24,Weightings!A:W,23,FALSE)</f>
        <v>3</v>
      </c>
      <c r="Y24" s="80">
        <f>IF(VLOOKUP(A24,'Assess D'!A:AH,34,FALSE)=8,0,1)</f>
        <v>1</v>
      </c>
      <c r="Z24" s="80">
        <f t="shared" si="4"/>
        <v>12</v>
      </c>
      <c r="AA24" s="79" t="str">
        <f t="shared" si="5"/>
        <v>3</v>
      </c>
      <c r="AF24" s="90"/>
      <c r="AG24" s="90"/>
      <c r="AH24" s="90" t="str">
        <f t="shared" si="6"/>
        <v>D</v>
      </c>
      <c r="AI24" s="81">
        <f t="shared" si="7"/>
        <v>3</v>
      </c>
      <c r="AJ24" s="90"/>
      <c r="AK24" s="81"/>
    </row>
    <row r="25" spans="1:37" s="79" customFormat="1" ht="30" hidden="1" customHeight="1" x14ac:dyDescent="0.35">
      <c r="A25" s="65">
        <v>684</v>
      </c>
      <c r="B25" s="66" t="str">
        <f t="shared" si="0"/>
        <v>D.1</v>
      </c>
      <c r="C25" s="67">
        <f t="shared" si="1"/>
        <v>2</v>
      </c>
      <c r="D25" s="20"/>
      <c r="E25" s="95" t="str">
        <f t="shared" ref="E25" si="8">IF(C25=1,"Phase "&amp;B25,IF(C25=2,"Step "&amp;VLOOKUP(A25,contentrefmockup,4,FALSE),B25))</f>
        <v>Step 1</v>
      </c>
      <c r="F25" s="69" t="str">
        <f t="shared" ref="F25" si="9">VLOOKUP(A25,contentrefmockup,7,FALSE)</f>
        <v>Is training provide on all methodologies, processes, policies and procedures to all CTI employees and to wider stakeholders for who it may be deemed necessary (E.g. other SOC members with cross over roles)?</v>
      </c>
      <c r="G25" s="203" t="str">
        <f>VLOOKUP($A25,'Assess D'!$A:$O,15,FALSE)</f>
        <v/>
      </c>
      <c r="H25" s="203" t="str">
        <f>IFERROR(VLOOKUP(VLOOKUP($A25,'Assess D'!$A:$AH,34,FALSE),detail_maturity_score,3),"")</f>
        <v/>
      </c>
      <c r="I25" s="203">
        <f>(VLOOKUP(LEFT($B25,3),targets_lookup,5,FALSE))*IF(VLOOKUP($A25,Weightings!$A:$Y,23,FALSE)=0,0,1)</f>
        <v>4.5</v>
      </c>
      <c r="J25" s="203">
        <f>(VLOOKUP(LEFT($B25,3),targets_lookup,5,FALSE))*VLOOKUP($A25,Weightings!$A:$Y,23,FALSE)</f>
        <v>13.5</v>
      </c>
      <c r="K25" s="69" t="str">
        <f>IF(VLOOKUP(A25,'Assess D'!A:P,16,FALSE)=0,"",VLOOKUP(A25,'Assess D'!A:P,16,FALSE))</f>
        <v/>
      </c>
      <c r="L25" s="67"/>
      <c r="M25" s="67"/>
      <c r="N25" s="67"/>
      <c r="O25" s="67"/>
      <c r="P25" s="67"/>
      <c r="Q25" s="67"/>
      <c r="R25" s="67"/>
      <c r="S25" s="67"/>
      <c r="T25" s="67"/>
      <c r="U25" s="67"/>
      <c r="V25" s="80"/>
      <c r="W25" s="80" t="str">
        <f>IF(AND(C25&gt;4,VLOOKUP(A25,'Assess D'!A:AH,34,FALSE)&lt;&gt;8),LEFT(B25,3),"")</f>
        <v/>
      </c>
      <c r="X25" s="80">
        <f>VLOOKUP(A25,Weightings!A:W,23,FALSE)</f>
        <v>3</v>
      </c>
      <c r="Y25" s="80">
        <f>IF(VLOOKUP(A25,'Assess D'!A:AH,34,FALSE)=8,0,1)</f>
        <v>1</v>
      </c>
      <c r="Z25" s="80">
        <f t="shared" ref="Z25:Z26" si="10">Y25*X25*4</f>
        <v>12</v>
      </c>
      <c r="AA25" s="79" t="str">
        <f t="shared" ref="AA25" si="11">AI25&amp;W25</f>
        <v>3</v>
      </c>
      <c r="AF25" s="90"/>
      <c r="AG25" s="90"/>
      <c r="AH25" s="90" t="str">
        <f t="shared" si="6"/>
        <v>D</v>
      </c>
      <c r="AI25" s="81">
        <f t="shared" si="7"/>
        <v>3</v>
      </c>
      <c r="AJ25" s="90"/>
      <c r="AK25" s="81"/>
    </row>
    <row r="26" spans="1:37" s="79" customFormat="1" ht="30" customHeight="1" x14ac:dyDescent="0.35">
      <c r="A26" s="65">
        <v>685</v>
      </c>
      <c r="B26" s="66" t="str">
        <f t="shared" si="0"/>
        <v>D.2</v>
      </c>
      <c r="C26" s="67">
        <f t="shared" si="1"/>
        <v>2</v>
      </c>
      <c r="D26" s="20"/>
      <c r="E26" s="64" t="str">
        <f t="shared" si="2"/>
        <v>Step 2</v>
      </c>
      <c r="F26" s="115" t="str">
        <f t="shared" ref="F26:F61" si="12">VLOOKUP(A26,contentrefmockup,7,FALSE)</f>
        <v>Availability</v>
      </c>
      <c r="G26" s="116" t="str">
        <f>"Maturity level:  "&amp;Q26</f>
        <v>Maturity level:  Level 0</v>
      </c>
      <c r="H26" s="352" t="str">
        <f>"Maturity level:  "&amp;Q26</f>
        <v>Maturity level:  Level 0</v>
      </c>
      <c r="I26" s="353" t="str">
        <f>"Maturity rating: "&amp;TEXT(T26,"0.00")</f>
        <v>Maturity rating: 0.00</v>
      </c>
      <c r="J26" s="117" t="str">
        <f>"Maturity rating: "&amp;TEXT(T26,"0.00")</f>
        <v>Maturity rating: 0.00</v>
      </c>
      <c r="K26" s="122"/>
      <c r="L26" s="117"/>
      <c r="M26" s="117"/>
      <c r="N26" s="117" t="str">
        <f>TEXT(B26,"0.0")</f>
        <v>D.2</v>
      </c>
      <c r="O26" s="116">
        <f>SUMIF(AA:AA,U26&amp;N26,G:G)/(SUMIF(AA:AA,U26&amp;N26,Z:Z))</f>
        <v>0</v>
      </c>
      <c r="P26" s="116" t="str">
        <f>HLOOKUP(O26*100,level_ref,2,TRUE)</f>
        <v>Level 0</v>
      </c>
      <c r="Q26" s="116" t="str">
        <f>IF(ISERROR(P26),"",P26)</f>
        <v>Level 0</v>
      </c>
      <c r="R26" s="116">
        <f>HLOOKUP(O26*100,level_ref,3,TRUE)</f>
        <v>0</v>
      </c>
      <c r="S26" s="116">
        <f>IF(ISERROR(R26),"",R26)</f>
        <v>0</v>
      </c>
      <c r="T26" s="116">
        <f>O26*5</f>
        <v>0</v>
      </c>
      <c r="U26" s="116">
        <f>VLOOKUP(A26,'Assess D'!A:AI,35,FALSE)</f>
        <v>3</v>
      </c>
      <c r="V26" s="116"/>
      <c r="W26" s="116" t="str">
        <f>IF(AND(C26&gt;4,VLOOKUP(A26,'Assess D'!A:AH,34,FALSE)&lt;&gt;8),LEFT(B26,3),"")</f>
        <v/>
      </c>
      <c r="X26" s="116">
        <f>VLOOKUP(A26,Weightings!A:W,23,FALSE)</f>
        <v>0</v>
      </c>
      <c r="Y26" s="116">
        <f>IF(VLOOKUP(A26,'Assess D'!A:AH,34,FALSE)=8,0,1)</f>
        <v>1</v>
      </c>
      <c r="Z26" s="116">
        <f t="shared" si="10"/>
        <v>0</v>
      </c>
      <c r="AA26" s="79" t="str">
        <f t="shared" si="5"/>
        <v>3</v>
      </c>
      <c r="AF26" s="90"/>
      <c r="AG26" s="90"/>
      <c r="AH26" s="90" t="str">
        <f t="shared" si="6"/>
        <v>D</v>
      </c>
      <c r="AI26" s="81">
        <f t="shared" si="7"/>
        <v>3</v>
      </c>
      <c r="AJ26" s="90"/>
      <c r="AK26" s="81"/>
    </row>
    <row r="27" spans="1:37" s="79" customFormat="1" ht="43.5" x14ac:dyDescent="0.35">
      <c r="A27" s="65">
        <v>686</v>
      </c>
      <c r="B27" s="66" t="str">
        <f t="shared" si="0"/>
        <v/>
      </c>
      <c r="C27" s="67">
        <f t="shared" si="1"/>
        <v>3</v>
      </c>
      <c r="D27" s="20"/>
      <c r="E27" s="95" t="str">
        <f t="shared" si="2"/>
        <v/>
      </c>
      <c r="F27" s="162" t="str">
        <f t="shared" si="12"/>
        <v>The collection and processing of data/information/intelligence (indeed in some cases also analysis) should in some circumstances occur on a 24/7/365 basis, meaning it is an automated process. (All tasks completed by the CTI capability in line with the Intelligence Cycle, should be reviewed to see if automation is appropriate).</v>
      </c>
      <c r="G27" s="203" t="str">
        <f>VLOOKUP($A27,'Assess D'!$A:$O,15,FALSE)</f>
        <v/>
      </c>
      <c r="H27" s="203" t="str">
        <f>IFERROR(VLOOKUP(VLOOKUP($A27,'Assess D'!$A:$AH,34,FALSE),detail_maturity_score,3),"")</f>
        <v/>
      </c>
      <c r="I27" s="203"/>
      <c r="J27" s="203"/>
      <c r="K27" s="69" t="str">
        <f>IF(VLOOKUP(A27,'Assess D'!A:P,16,FALSE)=0,"",VLOOKUP(A27,'Assess D'!A:P,16,FALSE))</f>
        <v/>
      </c>
      <c r="L27" s="67"/>
      <c r="M27" s="67"/>
      <c r="N27" s="67"/>
      <c r="O27" s="67"/>
      <c r="P27" s="67"/>
      <c r="Q27" s="67"/>
      <c r="R27" s="67"/>
      <c r="S27" s="67"/>
      <c r="T27" s="67"/>
      <c r="U27" s="67"/>
      <c r="V27" s="80"/>
      <c r="W27" s="80" t="str">
        <f>IF(AND(C27&gt;4,VLOOKUP(A27,'Assess D'!A:AH,34,FALSE)&lt;&gt;8),LEFT(B27,3),"")</f>
        <v/>
      </c>
      <c r="X27" s="80">
        <f>VLOOKUP(A27,Weightings!A:W,23,FALSE)</f>
        <v>0</v>
      </c>
      <c r="Y27" s="80">
        <f>IF(VLOOKUP(A27,'Assess D'!A:AH,34,FALSE)=8,0,1)</f>
        <v>1</v>
      </c>
      <c r="Z27" s="80">
        <f t="shared" si="4"/>
        <v>0</v>
      </c>
      <c r="AA27" s="79" t="str">
        <f t="shared" si="5"/>
        <v>3</v>
      </c>
      <c r="AF27" s="90"/>
      <c r="AG27" s="90"/>
      <c r="AH27" s="90" t="str">
        <f t="shared" si="6"/>
        <v>D</v>
      </c>
      <c r="AI27" s="81">
        <f t="shared" si="7"/>
        <v>3</v>
      </c>
      <c r="AJ27" s="90"/>
      <c r="AK27" s="81"/>
    </row>
    <row r="28" spans="1:37" s="79" customFormat="1" ht="30" customHeight="1" x14ac:dyDescent="0.35">
      <c r="A28" s="65">
        <v>687</v>
      </c>
      <c r="B28" s="66" t="str">
        <f t="shared" si="0"/>
        <v>D.2.01</v>
      </c>
      <c r="C28" s="67">
        <f t="shared" si="1"/>
        <v>5</v>
      </c>
      <c r="D28" s="20"/>
      <c r="E28" s="95" t="str">
        <f t="shared" si="2"/>
        <v>D.2.01</v>
      </c>
      <c r="F28" s="69" t="str">
        <f t="shared" si="12"/>
        <v>Does the operational hours of the intelligence function match that of the wider detection and response (D&amp;R) function? Or does the D&amp;R function have access to external or 3rd party support to match their operational hours?</v>
      </c>
      <c r="G28" s="203" t="str">
        <f>VLOOKUP($A28,'Assess D'!$A:$O,15,FALSE)</f>
        <v/>
      </c>
      <c r="H28" s="203" t="str">
        <f>IFERROR(VLOOKUP(VLOOKUP($A28,'Assess D'!$A:$AH,34,FALSE),detail_maturity_score,3),"")</f>
        <v/>
      </c>
      <c r="I28" s="203">
        <f>(VLOOKUP(LEFT($B28,3),targets_lookup,5,FALSE))*IF(VLOOKUP($A28,Weightings!$A:$Y,23,FALSE)=0,0,1)</f>
        <v>4.5</v>
      </c>
      <c r="J28" s="203">
        <f>(VLOOKUP(LEFT($B28,3),targets_lookup,5,FALSE))*VLOOKUP($A28,Weightings!$A:$Y,23,FALSE)</f>
        <v>4.5</v>
      </c>
      <c r="K28" s="69" t="str">
        <f>IF(VLOOKUP(A28,'Assess D'!A:P,16,FALSE)=0,"",VLOOKUP(A28,'Assess D'!A:P,16,FALSE))</f>
        <v/>
      </c>
      <c r="L28" s="67"/>
      <c r="M28" s="67"/>
      <c r="N28" s="67"/>
      <c r="O28" s="67"/>
      <c r="P28" s="67"/>
      <c r="Q28" s="67"/>
      <c r="R28" s="67"/>
      <c r="S28" s="67"/>
      <c r="T28" s="67"/>
      <c r="U28" s="67"/>
      <c r="V28" s="80"/>
      <c r="W28" s="80" t="str">
        <f>IF(AND(C28&gt;4,VLOOKUP(A28,'Assess D'!A:AH,34,FALSE)&lt;&gt;8),LEFT(B28,3),"")</f>
        <v>D.2</v>
      </c>
      <c r="X28" s="80">
        <f>VLOOKUP(A28,Weightings!A:W,23,FALSE)</f>
        <v>1</v>
      </c>
      <c r="Y28" s="80">
        <f>IF(VLOOKUP(A28,'Assess D'!A:AH,34,FALSE)=8,0,1)</f>
        <v>1</v>
      </c>
      <c r="Z28" s="80">
        <f>Y28*X28*5</f>
        <v>5</v>
      </c>
      <c r="AA28" s="79" t="str">
        <f t="shared" si="5"/>
        <v>3D.2</v>
      </c>
      <c r="AF28" s="90"/>
      <c r="AG28" s="90"/>
      <c r="AH28" s="90" t="str">
        <f t="shared" si="6"/>
        <v>D</v>
      </c>
      <c r="AI28" s="81">
        <f t="shared" si="7"/>
        <v>3</v>
      </c>
      <c r="AJ28" s="90"/>
      <c r="AK28" s="81"/>
    </row>
    <row r="29" spans="1:37" s="79" customFormat="1" ht="30" hidden="1" customHeight="1" x14ac:dyDescent="0.35">
      <c r="A29" s="65">
        <v>688</v>
      </c>
      <c r="B29" s="66" t="str">
        <f t="shared" si="0"/>
        <v>D.2</v>
      </c>
      <c r="C29" s="67">
        <f t="shared" si="1"/>
        <v>2</v>
      </c>
      <c r="D29" s="20"/>
      <c r="E29" s="95" t="str">
        <f t="shared" si="2"/>
        <v>Step 2</v>
      </c>
      <c r="F29" s="262" t="str">
        <f t="shared" si="12"/>
        <v>Where the operational hours of the capability does not match that of the wider detection and response function does the function have cross over capability to perform essential intelligence functions itself or does the SOC have 3rd party support it can call on outside of working hours?</v>
      </c>
      <c r="G29" s="203" t="str">
        <f>VLOOKUP($A29,'Assess D'!$A:$O,15,FALSE)</f>
        <v/>
      </c>
      <c r="H29" s="203" t="str">
        <f>IFERROR(VLOOKUP(VLOOKUP($A29,'Assess D'!$A:$AH,34,FALSE),detail_maturity_score,3),"")</f>
        <v/>
      </c>
      <c r="I29" s="203">
        <f>(VLOOKUP(LEFT($B29,3),targets_lookup,5,FALSE))*IF(VLOOKUP($A29,Weightings!$A:$Y,23,FALSE)=0,0,1)</f>
        <v>4.5</v>
      </c>
      <c r="J29" s="203">
        <f>(VLOOKUP(LEFT($B29,3),targets_lookup,5,FALSE))*VLOOKUP($A29,Weightings!$A:$Y,23,FALSE)</f>
        <v>13.5</v>
      </c>
      <c r="K29" s="69" t="str">
        <f>IF(VLOOKUP(A29,'Assess D'!A:P,16,FALSE)=0,"",VLOOKUP(A29,'Assess D'!A:P,16,FALSE))</f>
        <v/>
      </c>
      <c r="L29" s="67"/>
      <c r="M29" s="67"/>
      <c r="N29" s="67"/>
      <c r="O29" s="67"/>
      <c r="P29" s="67"/>
      <c r="Q29" s="67"/>
      <c r="R29" s="67"/>
      <c r="S29" s="67"/>
      <c r="T29" s="67"/>
      <c r="U29" s="67"/>
      <c r="V29" s="80"/>
      <c r="W29" s="80" t="str">
        <f>IF(AND(C29&gt;4,VLOOKUP(A29,'Assess D'!A:AH,34,FALSE)&lt;&gt;8),LEFT(B29,3),"")</f>
        <v/>
      </c>
      <c r="X29" s="80">
        <f>VLOOKUP(A29,Weightings!A:W,23,FALSE)</f>
        <v>3</v>
      </c>
      <c r="Y29" s="80">
        <f>IF(VLOOKUP(A29,'Assess D'!A:AH,34,FALSE)=8,0,1)</f>
        <v>1</v>
      </c>
      <c r="Z29" s="80">
        <f t="shared" si="4"/>
        <v>12</v>
      </c>
      <c r="AA29" s="79" t="str">
        <f t="shared" si="5"/>
        <v>3</v>
      </c>
      <c r="AF29" s="90"/>
      <c r="AG29" s="90"/>
      <c r="AH29" s="90" t="str">
        <f t="shared" si="6"/>
        <v>D</v>
      </c>
      <c r="AI29" s="81">
        <f t="shared" si="7"/>
        <v>3</v>
      </c>
      <c r="AJ29" s="90"/>
      <c r="AK29" s="81"/>
    </row>
    <row r="30" spans="1:37" s="79" customFormat="1" ht="30" customHeight="1" x14ac:dyDescent="0.35">
      <c r="A30" s="65">
        <v>689</v>
      </c>
      <c r="B30" s="66" t="str">
        <f t="shared" si="0"/>
        <v>D.2.02</v>
      </c>
      <c r="C30" s="67">
        <f t="shared" si="1"/>
        <v>5</v>
      </c>
      <c r="D30" s="20"/>
      <c r="E30" s="95" t="str">
        <f t="shared" si="2"/>
        <v>D.2.02</v>
      </c>
      <c r="F30" s="261" t="str">
        <f t="shared" si="12"/>
        <v xml:space="preserve">Has automation been implemented to support ingestion, processing and dissemination of data? </v>
      </c>
      <c r="G30" s="203" t="str">
        <f>VLOOKUP($A30,'Assess D'!$A:$O,15,FALSE)</f>
        <v/>
      </c>
      <c r="H30" s="203" t="str">
        <f>IFERROR(VLOOKUP(VLOOKUP($A30,'Assess D'!$A:$AH,34,FALSE),detail_maturity_score,3),"")</f>
        <v/>
      </c>
      <c r="I30" s="203">
        <f>(VLOOKUP(LEFT($B30,3),targets_lookup,5,FALSE))*IF(VLOOKUP($A30,Weightings!$A:$Y,23,FALSE)=0,0,1)</f>
        <v>4.5</v>
      </c>
      <c r="J30" s="203">
        <f>(VLOOKUP(LEFT($B30,3),targets_lookup,5,FALSE))*VLOOKUP($A30,Weightings!$A:$Y,23,FALSE)</f>
        <v>4.5</v>
      </c>
      <c r="K30" s="69" t="str">
        <f>IF(VLOOKUP(A30,'Assess D'!A:P,16,FALSE)=0,"",VLOOKUP(A30,'Assess D'!A:P,16,FALSE))</f>
        <v/>
      </c>
      <c r="L30" s="67"/>
      <c r="M30" s="67"/>
      <c r="N30" s="67"/>
      <c r="O30" s="67"/>
      <c r="P30" s="67"/>
      <c r="Q30" s="67"/>
      <c r="R30" s="67"/>
      <c r="S30" s="67"/>
      <c r="T30" s="67"/>
      <c r="U30" s="67"/>
      <c r="V30" s="80"/>
      <c r="W30" s="80" t="str">
        <f>IF(AND(C30&gt;4,VLOOKUP(A30,'Assess D'!A:AH,34,FALSE)&lt;&gt;8),LEFT(B30,3),"")</f>
        <v>D.2</v>
      </c>
      <c r="X30" s="80">
        <f>VLOOKUP(A30,Weightings!A:W,23,FALSE)</f>
        <v>1</v>
      </c>
      <c r="Y30" s="80">
        <f>IF(VLOOKUP(A30,'Assess D'!A:AH,34,FALSE)=8,0,1)</f>
        <v>1</v>
      </c>
      <c r="Z30" s="80">
        <f>Y30*X30*5</f>
        <v>5</v>
      </c>
      <c r="AA30" s="79" t="str">
        <f t="shared" si="5"/>
        <v>3D.2</v>
      </c>
      <c r="AF30" s="90"/>
      <c r="AG30" s="90"/>
      <c r="AH30" s="90" t="str">
        <f t="shared" si="6"/>
        <v>D</v>
      </c>
      <c r="AI30" s="81">
        <f t="shared" si="7"/>
        <v>3</v>
      </c>
      <c r="AJ30" s="90"/>
      <c r="AK30" s="81"/>
    </row>
    <row r="31" spans="1:37" s="79" customFormat="1" ht="30" hidden="1" customHeight="1" x14ac:dyDescent="0.35">
      <c r="A31" s="65">
        <v>690</v>
      </c>
      <c r="B31" s="66" t="str">
        <f t="shared" si="0"/>
        <v>D.2</v>
      </c>
      <c r="C31" s="67">
        <f t="shared" si="1"/>
        <v>2</v>
      </c>
      <c r="D31" s="20"/>
      <c r="E31" s="95" t="str">
        <f t="shared" si="2"/>
        <v>Step 2</v>
      </c>
      <c r="F31" s="261" t="str">
        <f t="shared" si="12"/>
        <v>Has Machine Learning or Artificial Intelligence applied to perform any form of basic intelligence analysis (E.g. Pattern analysis)?</v>
      </c>
      <c r="G31" s="203" t="str">
        <f>VLOOKUP($A31,'Assess D'!$A:$O,15,FALSE)</f>
        <v/>
      </c>
      <c r="H31" s="203" t="str">
        <f>IFERROR(VLOOKUP(VLOOKUP($A31,'Assess D'!$A:$AH,34,FALSE),detail_maturity_score,3),"")</f>
        <v/>
      </c>
      <c r="I31" s="203">
        <f>(VLOOKUP(LEFT($B31,3),targets_lookup,5,FALSE))*IF(VLOOKUP($A31,Weightings!$A:$Y,23,FALSE)=0,0,1)</f>
        <v>4.5</v>
      </c>
      <c r="J31" s="203">
        <f>(VLOOKUP(LEFT($B31,3),targets_lookup,5,FALSE))*VLOOKUP($A31,Weightings!$A:$Y,23,FALSE)</f>
        <v>13.5</v>
      </c>
      <c r="K31" s="69" t="str">
        <f>IF(VLOOKUP(A31,'Assess D'!A:P,16,FALSE)=0,"",VLOOKUP(A31,'Assess D'!A:P,16,FALSE))</f>
        <v/>
      </c>
      <c r="L31" s="67"/>
      <c r="M31" s="67"/>
      <c r="N31" s="67"/>
      <c r="O31" s="67"/>
      <c r="P31" s="67"/>
      <c r="Q31" s="67"/>
      <c r="R31" s="67"/>
      <c r="S31" s="67"/>
      <c r="T31" s="67"/>
      <c r="U31" s="67"/>
      <c r="V31" s="80"/>
      <c r="W31" s="80" t="str">
        <f>IF(AND(C31&gt;4,VLOOKUP(A31,'Assess D'!A:AH,34,FALSE)&lt;&gt;8),LEFT(B31,3),"")</f>
        <v/>
      </c>
      <c r="X31" s="80">
        <f>VLOOKUP(A31,Weightings!A:W,23,FALSE)</f>
        <v>3</v>
      </c>
      <c r="Y31" s="80">
        <f>IF(VLOOKUP(A31,'Assess D'!A:AH,34,FALSE)=8,0,1)</f>
        <v>1</v>
      </c>
      <c r="Z31" s="80">
        <f t="shared" si="4"/>
        <v>12</v>
      </c>
      <c r="AA31" s="79" t="str">
        <f t="shared" si="5"/>
        <v>3</v>
      </c>
      <c r="AF31" s="90"/>
      <c r="AG31" s="90"/>
      <c r="AH31" s="90" t="str">
        <f t="shared" si="6"/>
        <v>D</v>
      </c>
      <c r="AI31" s="81">
        <f t="shared" si="7"/>
        <v>3</v>
      </c>
      <c r="AJ31" s="90"/>
      <c r="AK31" s="81"/>
    </row>
    <row r="32" spans="1:37" s="79" customFormat="1" ht="30" hidden="1" customHeight="1" x14ac:dyDescent="0.35">
      <c r="A32" s="65">
        <v>691</v>
      </c>
      <c r="B32" s="66" t="str">
        <f t="shared" si="0"/>
        <v>D.2</v>
      </c>
      <c r="C32" s="67">
        <f t="shared" si="1"/>
        <v>2</v>
      </c>
      <c r="D32" s="20"/>
      <c r="E32" s="95" t="str">
        <f t="shared" si="2"/>
        <v>Step 2</v>
      </c>
      <c r="F32" s="261" t="str">
        <f t="shared" si="12"/>
        <v>Has Machine Learning or Artificial Intelligence applied to perform any form of advanced intelligence analysis (E.g. ACH?)</v>
      </c>
      <c r="G32" s="203" t="str">
        <f>VLOOKUP($A32,'Assess D'!$A:$O,15,FALSE)</f>
        <v/>
      </c>
      <c r="H32" s="203" t="str">
        <f>IFERROR(VLOOKUP(VLOOKUP($A32,'Assess D'!$A:$AH,34,FALSE),detail_maturity_score,3),"")</f>
        <v/>
      </c>
      <c r="I32" s="203">
        <f>(VLOOKUP(LEFT($B32,3),targets_lookup,5,FALSE))*IF(VLOOKUP($A32,Weightings!$A:$Y,23,FALSE)=0,0,1)</f>
        <v>4.5</v>
      </c>
      <c r="J32" s="203">
        <f>(VLOOKUP(LEFT($B32,3),targets_lookup,5,FALSE))*VLOOKUP($A32,Weightings!$A:$Y,23,FALSE)</f>
        <v>13.5</v>
      </c>
      <c r="K32" s="69" t="str">
        <f>IF(VLOOKUP(A32,'Assess D'!A:P,16,FALSE)=0,"",VLOOKUP(A32,'Assess D'!A:P,16,FALSE))</f>
        <v/>
      </c>
      <c r="L32" s="67"/>
      <c r="M32" s="67"/>
      <c r="N32" s="67"/>
      <c r="O32" s="67"/>
      <c r="P32" s="67"/>
      <c r="Q32" s="67"/>
      <c r="R32" s="67"/>
      <c r="S32" s="67"/>
      <c r="T32" s="67"/>
      <c r="U32" s="67"/>
      <c r="V32" s="80"/>
      <c r="W32" s="80" t="str">
        <f>IF(AND(C32&gt;4,VLOOKUP(A32,'Assess D'!A:AH,34,FALSE)&lt;&gt;8),LEFT(B32,3),"")</f>
        <v/>
      </c>
      <c r="X32" s="80">
        <f>VLOOKUP(A32,Weightings!A:W,23,FALSE)</f>
        <v>3</v>
      </c>
      <c r="Y32" s="80">
        <f>IF(VLOOKUP(A32,'Assess D'!A:AH,34,FALSE)=8,0,1)</f>
        <v>1</v>
      </c>
      <c r="Z32" s="80">
        <f t="shared" si="4"/>
        <v>12</v>
      </c>
      <c r="AA32" s="79" t="str">
        <f t="shared" si="5"/>
        <v>3</v>
      </c>
      <c r="AF32" s="90"/>
      <c r="AG32" s="90"/>
      <c r="AH32" s="90" t="str">
        <f t="shared" si="6"/>
        <v>D</v>
      </c>
      <c r="AI32" s="81">
        <f t="shared" si="7"/>
        <v>3</v>
      </c>
      <c r="AJ32" s="90"/>
      <c r="AK32" s="81"/>
    </row>
    <row r="33" spans="1:37" s="79" customFormat="1" ht="30" hidden="1" customHeight="1" x14ac:dyDescent="0.35">
      <c r="A33" s="65">
        <v>692</v>
      </c>
      <c r="B33" s="66" t="str">
        <f t="shared" si="0"/>
        <v>D.2</v>
      </c>
      <c r="C33" s="67">
        <f t="shared" si="1"/>
        <v>2</v>
      </c>
      <c r="D33" s="20"/>
      <c r="E33" s="95" t="str">
        <f t="shared" si="2"/>
        <v>Step 2</v>
      </c>
      <c r="F33" s="261" t="str">
        <f t="shared" si="12"/>
        <v xml:space="preserve">Are elements of the creation of intelligence products that can be automated, fully automated? </v>
      </c>
      <c r="G33" s="203" t="str">
        <f>VLOOKUP($A33,'Assess D'!$A:$O,15,FALSE)</f>
        <v/>
      </c>
      <c r="H33" s="203" t="str">
        <f>IFERROR(VLOOKUP(VLOOKUP($A33,'Assess D'!$A:$AH,34,FALSE),detail_maturity_score,3),"")</f>
        <v/>
      </c>
      <c r="I33" s="203">
        <f>(VLOOKUP(LEFT($B33,3),targets_lookup,5,FALSE))*IF(VLOOKUP($A33,Weightings!$A:$Y,23,FALSE)=0,0,1)</f>
        <v>4.5</v>
      </c>
      <c r="J33" s="203">
        <f>(VLOOKUP(LEFT($B33,3),targets_lookup,5,FALSE))*VLOOKUP($A33,Weightings!$A:$Y,23,FALSE)</f>
        <v>13.5</v>
      </c>
      <c r="K33" s="69" t="str">
        <f>IF(VLOOKUP(A33,'Assess D'!A:P,16,FALSE)=0,"",VLOOKUP(A33,'Assess D'!A:P,16,FALSE))</f>
        <v/>
      </c>
      <c r="L33" s="67"/>
      <c r="M33" s="67"/>
      <c r="N33" s="67"/>
      <c r="O33" s="67"/>
      <c r="P33" s="67"/>
      <c r="Q33" s="67"/>
      <c r="R33" s="67"/>
      <c r="S33" s="67"/>
      <c r="T33" s="67"/>
      <c r="U33" s="67"/>
      <c r="V33" s="80"/>
      <c r="W33" s="80" t="str">
        <f>IF(AND(C33&gt;4,VLOOKUP(A33,'Assess D'!A:AH,34,FALSE)&lt;&gt;8),LEFT(B33,3),"")</f>
        <v/>
      </c>
      <c r="X33" s="80">
        <f>VLOOKUP(A33,Weightings!A:W,23,FALSE)</f>
        <v>3</v>
      </c>
      <c r="Y33" s="80">
        <f>IF(VLOOKUP(A33,'Assess D'!A:AH,34,FALSE)=8,0,1)</f>
        <v>1</v>
      </c>
      <c r="Z33" s="80">
        <f t="shared" si="4"/>
        <v>12</v>
      </c>
      <c r="AA33" s="79" t="str">
        <f t="shared" si="5"/>
        <v>3</v>
      </c>
      <c r="AF33" s="90"/>
      <c r="AG33" s="90"/>
      <c r="AH33" s="90" t="str">
        <f t="shared" si="6"/>
        <v>D</v>
      </c>
      <c r="AI33" s="81">
        <f t="shared" si="7"/>
        <v>3</v>
      </c>
      <c r="AJ33" s="90"/>
      <c r="AK33" s="81"/>
    </row>
    <row r="34" spans="1:37" s="79" customFormat="1" ht="30" hidden="1" customHeight="1" x14ac:dyDescent="0.35">
      <c r="A34" s="65">
        <v>693</v>
      </c>
      <c r="B34" s="66" t="str">
        <f t="shared" si="0"/>
        <v>D.2</v>
      </c>
      <c r="C34" s="67">
        <f t="shared" si="1"/>
        <v>2</v>
      </c>
      <c r="D34" s="20"/>
      <c r="E34" s="95" t="str">
        <f t="shared" si="2"/>
        <v>Step 2</v>
      </c>
      <c r="F34" s="261" t="str">
        <f t="shared" si="12"/>
        <v>Are elements of creating threat models automated, or is machine learning applied?</v>
      </c>
      <c r="G34" s="203" t="str">
        <f>VLOOKUP($A34,'Assess D'!$A:$O,15,FALSE)</f>
        <v/>
      </c>
      <c r="H34" s="203" t="str">
        <f>IFERROR(VLOOKUP(VLOOKUP($A34,'Assess D'!$A:$AH,34,FALSE),detail_maturity_score,3),"")</f>
        <v/>
      </c>
      <c r="I34" s="203">
        <f>(VLOOKUP(LEFT($B34,3),targets_lookup,5,FALSE))*IF(VLOOKUP($A34,Weightings!$A:$Y,23,FALSE)=0,0,1)</f>
        <v>4.5</v>
      </c>
      <c r="J34" s="203">
        <f>(VLOOKUP(LEFT($B34,3),targets_lookup,5,FALSE))*VLOOKUP($A34,Weightings!$A:$Y,23,FALSE)</f>
        <v>13.5</v>
      </c>
      <c r="K34" s="69" t="str">
        <f>IF(VLOOKUP(A34,'Assess D'!A:P,16,FALSE)=0,"",VLOOKUP(A34,'Assess D'!A:P,16,FALSE))</f>
        <v/>
      </c>
      <c r="L34" s="67"/>
      <c r="M34" s="67"/>
      <c r="N34" s="67"/>
      <c r="O34" s="67"/>
      <c r="P34" s="67"/>
      <c r="Q34" s="67"/>
      <c r="R34" s="67"/>
      <c r="S34" s="67"/>
      <c r="T34" s="67"/>
      <c r="U34" s="67"/>
      <c r="V34" s="80"/>
      <c r="W34" s="80" t="str">
        <f>IF(AND(C34&gt;4,VLOOKUP(A34,'Assess D'!A:AH,34,FALSE)&lt;&gt;8),LEFT(B34,3),"")</f>
        <v/>
      </c>
      <c r="X34" s="80">
        <f>VLOOKUP(A34,Weightings!A:W,23,FALSE)</f>
        <v>3</v>
      </c>
      <c r="Y34" s="80">
        <f>IF(VLOOKUP(A34,'Assess D'!A:AH,34,FALSE)=8,0,1)</f>
        <v>1</v>
      </c>
      <c r="Z34" s="80">
        <f t="shared" si="4"/>
        <v>12</v>
      </c>
      <c r="AA34" s="79" t="str">
        <f t="shared" si="5"/>
        <v>3</v>
      </c>
      <c r="AF34" s="90"/>
      <c r="AG34" s="90"/>
      <c r="AH34" s="90" t="str">
        <f t="shared" si="6"/>
        <v>D</v>
      </c>
      <c r="AI34" s="81">
        <f t="shared" si="7"/>
        <v>3</v>
      </c>
      <c r="AJ34" s="90"/>
      <c r="AK34" s="81"/>
    </row>
    <row r="35" spans="1:37" s="79" customFormat="1" ht="30" hidden="1" customHeight="1" x14ac:dyDescent="0.35">
      <c r="A35" s="65">
        <v>694</v>
      </c>
      <c r="B35" s="66" t="str">
        <f t="shared" si="0"/>
        <v>D.2</v>
      </c>
      <c r="C35" s="67">
        <f t="shared" si="1"/>
        <v>2</v>
      </c>
      <c r="D35" s="20"/>
      <c r="E35" s="95" t="str">
        <f t="shared" si="2"/>
        <v>Step 2</v>
      </c>
      <c r="F35" s="261" t="str">
        <f t="shared" si="12"/>
        <v xml:space="preserve">Where it is possible is the creation of ‘SIGACTS’ or Threat Alerts automated? </v>
      </c>
      <c r="G35" s="203" t="str">
        <f>VLOOKUP($A35,'Assess D'!$A:$O,15,FALSE)</f>
        <v/>
      </c>
      <c r="H35" s="203" t="str">
        <f>IFERROR(VLOOKUP(VLOOKUP($A35,'Assess D'!$A:$AH,34,FALSE),detail_maturity_score,3),"")</f>
        <v/>
      </c>
      <c r="I35" s="203">
        <f>(VLOOKUP(LEFT($B35,3),targets_lookup,5,FALSE))*IF(VLOOKUP($A35,Weightings!$A:$Y,23,FALSE)=0,0,1)</f>
        <v>4.5</v>
      </c>
      <c r="J35" s="203">
        <f>(VLOOKUP(LEFT($B35,3),targets_lookup,5,FALSE))*VLOOKUP($A35,Weightings!$A:$Y,23,FALSE)</f>
        <v>13.5</v>
      </c>
      <c r="K35" s="69" t="str">
        <f>IF(VLOOKUP(A35,'Assess D'!A:P,16,FALSE)=0,"",VLOOKUP(A35,'Assess D'!A:P,16,FALSE))</f>
        <v/>
      </c>
      <c r="L35" s="67"/>
      <c r="M35" s="67"/>
      <c r="N35" s="67"/>
      <c r="O35" s="67"/>
      <c r="P35" s="67"/>
      <c r="Q35" s="67"/>
      <c r="R35" s="67"/>
      <c r="S35" s="67"/>
      <c r="T35" s="67"/>
      <c r="U35" s="67"/>
      <c r="V35" s="80"/>
      <c r="W35" s="80" t="str">
        <f>IF(AND(C35&gt;4,VLOOKUP(A35,'Assess D'!A:AH,34,FALSE)&lt;&gt;8),LEFT(B35,3),"")</f>
        <v/>
      </c>
      <c r="X35" s="80">
        <f>VLOOKUP(A35,Weightings!A:W,23,FALSE)</f>
        <v>3</v>
      </c>
      <c r="Y35" s="80">
        <f>IF(VLOOKUP(A35,'Assess D'!A:AH,34,FALSE)=8,0,1)</f>
        <v>1</v>
      </c>
      <c r="Z35" s="80">
        <f t="shared" si="4"/>
        <v>12</v>
      </c>
      <c r="AA35" s="79" t="str">
        <f t="shared" si="5"/>
        <v>3</v>
      </c>
      <c r="AF35" s="90"/>
      <c r="AG35" s="90"/>
      <c r="AH35" s="90" t="str">
        <f t="shared" si="6"/>
        <v>D</v>
      </c>
      <c r="AI35" s="81">
        <f t="shared" si="7"/>
        <v>3</v>
      </c>
      <c r="AJ35" s="90"/>
      <c r="AK35" s="81"/>
    </row>
    <row r="36" spans="1:37" s="79" customFormat="1" ht="30" customHeight="1" x14ac:dyDescent="0.35">
      <c r="A36" s="65">
        <v>695</v>
      </c>
      <c r="B36" s="66" t="str">
        <f t="shared" si="0"/>
        <v>D.3</v>
      </c>
      <c r="C36" s="67">
        <f t="shared" si="1"/>
        <v>2</v>
      </c>
      <c r="D36" s="20"/>
      <c r="E36" s="64" t="str">
        <f t="shared" si="2"/>
        <v>Step 3</v>
      </c>
      <c r="F36" s="115" t="str">
        <f t="shared" si="12"/>
        <v>Resources</v>
      </c>
      <c r="G36" s="116" t="str">
        <f>"Maturity level:  "&amp;Q36</f>
        <v>Maturity level:  Level 0</v>
      </c>
      <c r="H36" s="352" t="str">
        <f>"Maturity level:  "&amp;Q36</f>
        <v>Maturity level:  Level 0</v>
      </c>
      <c r="I36" s="353" t="str">
        <f>"Maturity rating: "&amp;TEXT(T36,"0.00")</f>
        <v>Maturity rating: 0.00</v>
      </c>
      <c r="J36" s="117" t="str">
        <f>"Maturity rating: "&amp;TEXT(T36,"0.00")</f>
        <v>Maturity rating: 0.00</v>
      </c>
      <c r="K36" s="122"/>
      <c r="L36" s="117"/>
      <c r="M36" s="117"/>
      <c r="N36" s="117" t="str">
        <f>TEXT(B36,"0.0")</f>
        <v>D.3</v>
      </c>
      <c r="O36" s="116">
        <f>SUMIF(AA:AA,U36&amp;N36,G:G)/(SUMIF(AA:AA,U36&amp;N36,Z:Z))</f>
        <v>0</v>
      </c>
      <c r="P36" s="116" t="str">
        <f>HLOOKUP(O36*100,level_ref,2,TRUE)</f>
        <v>Level 0</v>
      </c>
      <c r="Q36" s="116" t="str">
        <f>IF(ISERROR(P36),"",P36)</f>
        <v>Level 0</v>
      </c>
      <c r="R36" s="116">
        <f>HLOOKUP(O36*100,level_ref,3,TRUE)</f>
        <v>0</v>
      </c>
      <c r="S36" s="116">
        <f>IF(ISERROR(R36),"",R36)</f>
        <v>0</v>
      </c>
      <c r="T36" s="116">
        <f>O36*5</f>
        <v>0</v>
      </c>
      <c r="U36" s="116">
        <f>VLOOKUP(A36,'Assess D'!A:AI,35,FALSE)</f>
        <v>3</v>
      </c>
      <c r="V36" s="116"/>
      <c r="W36" s="116" t="str">
        <f>IF(AND(C36&gt;4,VLOOKUP(A36,'Assess D'!A:AH,34,FALSE)&lt;&gt;8),LEFT(B36,3),"")</f>
        <v/>
      </c>
      <c r="X36" s="116">
        <f>VLOOKUP(A36,Weightings!A:W,23,FALSE)</f>
        <v>0</v>
      </c>
      <c r="Y36" s="116">
        <f>IF(VLOOKUP(A36,'Assess D'!A:AH,34,FALSE)=8,0,1)</f>
        <v>1</v>
      </c>
      <c r="Z36" s="116">
        <f t="shared" ref="Z36" si="13">Y36*X36*4</f>
        <v>0</v>
      </c>
      <c r="AA36" s="79" t="str">
        <f t="shared" si="5"/>
        <v>3</v>
      </c>
      <c r="AF36" s="90"/>
      <c r="AG36" s="90"/>
      <c r="AH36" s="90" t="str">
        <f t="shared" si="6"/>
        <v>D</v>
      </c>
      <c r="AI36" s="81">
        <f t="shared" si="7"/>
        <v>3</v>
      </c>
      <c r="AJ36" s="90"/>
      <c r="AK36" s="81"/>
    </row>
    <row r="37" spans="1:37" s="79" customFormat="1" ht="29" x14ac:dyDescent="0.35">
      <c r="A37" s="65">
        <v>696</v>
      </c>
      <c r="B37" s="66" t="str">
        <f t="shared" si="0"/>
        <v/>
      </c>
      <c r="C37" s="67">
        <f t="shared" si="1"/>
        <v>3</v>
      </c>
      <c r="D37" s="20"/>
      <c r="E37" s="95" t="str">
        <f t="shared" si="2"/>
        <v/>
      </c>
      <c r="F37" s="162" t="str">
        <f t="shared" si="12"/>
        <v xml:space="preserve">The CTI function should provide or at the least support the direction and capability of the wider security function. Without a long term strategy, the security capability could lack clear direction. </v>
      </c>
      <c r="G37" s="203" t="str">
        <f>VLOOKUP($A37,'Assess D'!$A:$O,15,FALSE)</f>
        <v/>
      </c>
      <c r="H37" s="203" t="str">
        <f>IFERROR(VLOOKUP(VLOOKUP($A37,'Assess D'!$A:$AH,34,FALSE),detail_maturity_score,3),"")</f>
        <v/>
      </c>
      <c r="I37" s="203"/>
      <c r="J37" s="203"/>
      <c r="K37" s="69" t="str">
        <f>IF(VLOOKUP(A37,'Assess D'!A:P,16,FALSE)=0,"",VLOOKUP(A37,'Assess D'!A:P,16,FALSE))</f>
        <v/>
      </c>
      <c r="L37" s="67"/>
      <c r="M37" s="67"/>
      <c r="N37" s="67"/>
      <c r="O37" s="67"/>
      <c r="P37" s="67"/>
      <c r="Q37" s="67"/>
      <c r="R37" s="67"/>
      <c r="S37" s="67"/>
      <c r="T37" s="67"/>
      <c r="U37" s="67"/>
      <c r="V37" s="80"/>
      <c r="W37" s="80" t="str">
        <f>IF(AND(C37&gt;4,VLOOKUP(A37,'Assess D'!A:AH,34,FALSE)&lt;&gt;8),LEFT(B37,3),"")</f>
        <v/>
      </c>
      <c r="X37" s="80">
        <f>VLOOKUP(A37,Weightings!A:W,23,FALSE)</f>
        <v>0</v>
      </c>
      <c r="Y37" s="80">
        <f>IF(VLOOKUP(A37,'Assess D'!A:AH,34,FALSE)=8,0,1)</f>
        <v>1</v>
      </c>
      <c r="Z37" s="80">
        <f t="shared" si="4"/>
        <v>0</v>
      </c>
      <c r="AA37" s="79" t="str">
        <f t="shared" si="5"/>
        <v>3</v>
      </c>
      <c r="AF37" s="90"/>
      <c r="AG37" s="90"/>
      <c r="AH37" s="90" t="str">
        <f t="shared" si="6"/>
        <v>D</v>
      </c>
      <c r="AI37" s="81">
        <f t="shared" si="7"/>
        <v>3</v>
      </c>
      <c r="AJ37" s="90"/>
      <c r="AK37" s="81"/>
    </row>
    <row r="38" spans="1:37" s="79" customFormat="1" ht="30" customHeight="1" x14ac:dyDescent="0.35">
      <c r="A38" s="65">
        <v>697</v>
      </c>
      <c r="B38" s="66" t="str">
        <f t="shared" si="0"/>
        <v>D.3.01</v>
      </c>
      <c r="C38" s="67">
        <f t="shared" si="1"/>
        <v>5</v>
      </c>
      <c r="D38" s="20"/>
      <c r="E38" s="95" t="str">
        <f t="shared" si="2"/>
        <v>D.3.01</v>
      </c>
      <c r="F38" s="261" t="str">
        <f t="shared" si="12"/>
        <v>Does the Intelligence Function have an adequate budget to perform its function?</v>
      </c>
      <c r="G38" s="203" t="str">
        <f>VLOOKUP($A38,'Assess D'!$A:$O,15,FALSE)</f>
        <v/>
      </c>
      <c r="H38" s="203" t="str">
        <f>IFERROR(VLOOKUP(VLOOKUP($A38,'Assess D'!$A:$AH,34,FALSE),detail_maturity_score,3),"")</f>
        <v/>
      </c>
      <c r="I38" s="203">
        <f>(VLOOKUP(LEFT($B38,3),targets_lookup,5,FALSE))*IF(VLOOKUP($A38,Weightings!$A:$Y,23,FALSE)=0,0,1)</f>
        <v>4.5</v>
      </c>
      <c r="J38" s="203">
        <f>(VLOOKUP(LEFT($B38,3),targets_lookup,5,FALSE))*VLOOKUP($A38,Weightings!$A:$Y,23,FALSE)</f>
        <v>4.5</v>
      </c>
      <c r="K38" s="69" t="str">
        <f>IF(VLOOKUP(A38,'Assess D'!A:P,16,FALSE)=0,"",VLOOKUP(A38,'Assess D'!A:P,16,FALSE))</f>
        <v/>
      </c>
      <c r="L38" s="67"/>
      <c r="M38" s="67"/>
      <c r="N38" s="67"/>
      <c r="O38" s="67"/>
      <c r="P38" s="67"/>
      <c r="Q38" s="67"/>
      <c r="R38" s="67"/>
      <c r="S38" s="67"/>
      <c r="T38" s="67"/>
      <c r="U38" s="67"/>
      <c r="V38" s="80"/>
      <c r="W38" s="80" t="str">
        <f>IF(AND(C38&gt;4,VLOOKUP(A38,'Assess D'!A:AH,34,FALSE)&lt;&gt;8),LEFT(B38,3),"")</f>
        <v>D.3</v>
      </c>
      <c r="X38" s="80">
        <f>VLOOKUP(A38,Weightings!A:W,23,FALSE)</f>
        <v>1</v>
      </c>
      <c r="Y38" s="80">
        <f>IF(VLOOKUP(A38,'Assess D'!A:AH,34,FALSE)=8,0,1)</f>
        <v>1</v>
      </c>
      <c r="Z38" s="80">
        <f>Y38*X38*5</f>
        <v>5</v>
      </c>
      <c r="AA38" s="79" t="str">
        <f t="shared" si="5"/>
        <v>3D.3</v>
      </c>
      <c r="AF38" s="90"/>
      <c r="AG38" s="90"/>
      <c r="AH38" s="90" t="str">
        <f t="shared" si="6"/>
        <v>D</v>
      </c>
      <c r="AI38" s="81">
        <f t="shared" si="7"/>
        <v>3</v>
      </c>
      <c r="AJ38" s="90"/>
      <c r="AK38" s="81"/>
    </row>
    <row r="39" spans="1:37" s="79" customFormat="1" ht="30" customHeight="1" x14ac:dyDescent="0.35">
      <c r="A39" s="65">
        <v>698</v>
      </c>
      <c r="B39" s="66" t="str">
        <f t="shared" si="0"/>
        <v>D.3.02</v>
      </c>
      <c r="C39" s="67">
        <f t="shared" si="1"/>
        <v>5</v>
      </c>
      <c r="D39" s="20"/>
      <c r="E39" s="95" t="str">
        <f t="shared" si="2"/>
        <v>D.3.02</v>
      </c>
      <c r="F39" s="261" t="str">
        <f t="shared" si="12"/>
        <v xml:space="preserve">Dos the function have access to all of the tools it requires to fulfil its objectives and tasking in an accurate, comprehensive and timely manner? </v>
      </c>
      <c r="G39" s="203" t="str">
        <f>VLOOKUP($A39,'Assess D'!$A:$O,15,FALSE)</f>
        <v/>
      </c>
      <c r="H39" s="203" t="str">
        <f>IFERROR(VLOOKUP(VLOOKUP($A39,'Assess D'!$A:$AH,34,FALSE),detail_maturity_score,3),"")</f>
        <v/>
      </c>
      <c r="I39" s="203">
        <f>(VLOOKUP(LEFT($B39,3),targets_lookup,5,FALSE))*IF(VLOOKUP($A39,Weightings!$A:$Y,23,FALSE)=0,0,1)</f>
        <v>4.5</v>
      </c>
      <c r="J39" s="203">
        <f>(VLOOKUP(LEFT($B39,3),targets_lookup,5,FALSE))*VLOOKUP($A39,Weightings!$A:$Y,23,FALSE)</f>
        <v>4.5</v>
      </c>
      <c r="K39" s="69" t="str">
        <f>IF(VLOOKUP(A39,'Assess D'!A:P,16,FALSE)=0,"",VLOOKUP(A39,'Assess D'!A:P,16,FALSE))</f>
        <v/>
      </c>
      <c r="L39" s="67"/>
      <c r="M39" s="67"/>
      <c r="N39" s="67"/>
      <c r="O39" s="67"/>
      <c r="P39" s="67"/>
      <c r="Q39" s="67"/>
      <c r="R39" s="67"/>
      <c r="S39" s="67"/>
      <c r="T39" s="67"/>
      <c r="U39" s="67"/>
      <c r="V39" s="80"/>
      <c r="W39" s="80" t="str">
        <f>IF(AND(C39&gt;4,VLOOKUP(A39,'Assess D'!A:AH,34,FALSE)&lt;&gt;8),LEFT(B39,3),"")</f>
        <v>D.3</v>
      </c>
      <c r="X39" s="80">
        <f>VLOOKUP(A39,Weightings!A:W,23,FALSE)</f>
        <v>1</v>
      </c>
      <c r="Y39" s="80">
        <f>IF(VLOOKUP(A39,'Assess D'!A:AH,34,FALSE)=8,0,1)</f>
        <v>1</v>
      </c>
      <c r="Z39" s="80">
        <f>Y39*X39*5</f>
        <v>5</v>
      </c>
      <c r="AA39" s="79" t="str">
        <f t="shared" si="5"/>
        <v>3D.3</v>
      </c>
      <c r="AF39" s="90"/>
      <c r="AG39" s="90"/>
      <c r="AH39" s="90" t="str">
        <f t="shared" si="6"/>
        <v>D</v>
      </c>
      <c r="AI39" s="81">
        <f t="shared" si="7"/>
        <v>3</v>
      </c>
      <c r="AJ39" s="90"/>
      <c r="AK39" s="81"/>
    </row>
    <row r="40" spans="1:37" s="79" customFormat="1" ht="30" customHeight="1" x14ac:dyDescent="0.35">
      <c r="A40" s="65">
        <v>699</v>
      </c>
      <c r="B40" s="66" t="str">
        <f t="shared" si="0"/>
        <v>D.3.03</v>
      </c>
      <c r="C40" s="67">
        <f t="shared" si="1"/>
        <v>5</v>
      </c>
      <c r="D40" s="20"/>
      <c r="E40" s="95" t="str">
        <f t="shared" si="2"/>
        <v>D.3.03</v>
      </c>
      <c r="F40" s="261" t="str">
        <f t="shared" si="12"/>
        <v>Does the function have an improvement roadmap that is fully costed and is actionable and appropriate?</v>
      </c>
      <c r="G40" s="203" t="str">
        <f>VLOOKUP($A40,'Assess D'!$A:$O,15,FALSE)</f>
        <v/>
      </c>
      <c r="H40" s="203" t="str">
        <f>IFERROR(VLOOKUP(VLOOKUP($A40,'Assess D'!$A:$AH,34,FALSE),detail_maturity_score,3),"")</f>
        <v/>
      </c>
      <c r="I40" s="203">
        <f>(VLOOKUP(LEFT($B40,3),targets_lookup,5,FALSE))*IF(VLOOKUP($A40,Weightings!$A:$Y,23,FALSE)=0,0,1)</f>
        <v>4.5</v>
      </c>
      <c r="J40" s="203">
        <f>(VLOOKUP(LEFT($B40,3),targets_lookup,5,FALSE))*VLOOKUP($A40,Weightings!$A:$Y,23,FALSE)</f>
        <v>4.5</v>
      </c>
      <c r="K40" s="69" t="str">
        <f>IF(VLOOKUP(A40,'Assess D'!A:P,16,FALSE)=0,"",VLOOKUP(A40,'Assess D'!A:P,16,FALSE))</f>
        <v/>
      </c>
      <c r="L40" s="67"/>
      <c r="M40" s="67"/>
      <c r="N40" s="67"/>
      <c r="O40" s="67"/>
      <c r="P40" s="67"/>
      <c r="Q40" s="67"/>
      <c r="R40" s="67"/>
      <c r="S40" s="67"/>
      <c r="T40" s="67"/>
      <c r="U40" s="67"/>
      <c r="V40" s="80"/>
      <c r="W40" s="80" t="str">
        <f>IF(AND(C40&gt;4,VLOOKUP(A40,'Assess D'!A:AH,34,FALSE)&lt;&gt;8),LEFT(B40,3),"")</f>
        <v>D.3</v>
      </c>
      <c r="X40" s="80">
        <f>VLOOKUP(A40,Weightings!A:W,23,FALSE)</f>
        <v>1</v>
      </c>
      <c r="Y40" s="80">
        <f>IF(VLOOKUP(A40,'Assess D'!A:AH,34,FALSE)=8,0,1)</f>
        <v>1</v>
      </c>
      <c r="Z40" s="80">
        <f>Y40*X40*5</f>
        <v>5</v>
      </c>
      <c r="AA40" s="79" t="str">
        <f t="shared" si="5"/>
        <v>3D.3</v>
      </c>
      <c r="AF40" s="90"/>
      <c r="AG40" s="90"/>
      <c r="AH40" s="90" t="str">
        <f t="shared" si="6"/>
        <v>D</v>
      </c>
      <c r="AI40" s="81">
        <f t="shared" si="7"/>
        <v>3</v>
      </c>
      <c r="AJ40" s="90"/>
      <c r="AK40" s="81"/>
    </row>
    <row r="41" spans="1:37" s="79" customFormat="1" ht="30" hidden="1" customHeight="1" x14ac:dyDescent="0.35">
      <c r="A41" s="65">
        <v>700</v>
      </c>
      <c r="B41" s="66" t="str">
        <f t="shared" si="0"/>
        <v>D.3</v>
      </c>
      <c r="C41" s="67">
        <f t="shared" si="1"/>
        <v>2</v>
      </c>
      <c r="D41" s="20"/>
      <c r="E41" s="95" t="str">
        <f t="shared" si="2"/>
        <v>Step 3</v>
      </c>
      <c r="F41" s="261" t="str">
        <f t="shared" si="12"/>
        <v>Does the function have access to the IT hardware that is capable of performing the tasks asked of it?</v>
      </c>
      <c r="G41" s="203" t="str">
        <f>VLOOKUP($A41,'Assess D'!$A:$O,15,FALSE)</f>
        <v/>
      </c>
      <c r="H41" s="203" t="str">
        <f>IFERROR(VLOOKUP(VLOOKUP($A41,'Assess D'!$A:$AH,34,FALSE),detail_maturity_score,3),"")</f>
        <v/>
      </c>
      <c r="I41" s="203">
        <f>(VLOOKUP(LEFT($B41,3),targets_lookup,5,FALSE))*IF(VLOOKUP($A41,Weightings!$A:$Y,23,FALSE)=0,0,1)</f>
        <v>4.5</v>
      </c>
      <c r="J41" s="203">
        <f>(VLOOKUP(LEFT($B41,3),targets_lookup,5,FALSE))*VLOOKUP($A41,Weightings!$A:$Y,23,FALSE)</f>
        <v>13.5</v>
      </c>
      <c r="K41" s="69" t="str">
        <f>IF(VLOOKUP(A41,'Assess D'!A:P,16,FALSE)=0,"",VLOOKUP(A41,'Assess D'!A:P,16,FALSE))</f>
        <v/>
      </c>
      <c r="L41" s="67"/>
      <c r="M41" s="67"/>
      <c r="N41" s="67"/>
      <c r="O41" s="67"/>
      <c r="P41" s="67"/>
      <c r="Q41" s="67"/>
      <c r="R41" s="67"/>
      <c r="S41" s="67"/>
      <c r="T41" s="67"/>
      <c r="U41" s="67"/>
      <c r="V41" s="80"/>
      <c r="W41" s="80" t="str">
        <f>IF(AND(C41&gt;4,VLOOKUP(A41,'Assess D'!A:AH,34,FALSE)&lt;&gt;8),LEFT(B41,3),"")</f>
        <v/>
      </c>
      <c r="X41" s="80">
        <f>VLOOKUP(A41,Weightings!A:W,23,FALSE)</f>
        <v>3</v>
      </c>
      <c r="Y41" s="80">
        <f>IF(VLOOKUP(A41,'Assess D'!A:AH,34,FALSE)=8,0,1)</f>
        <v>1</v>
      </c>
      <c r="Z41" s="80">
        <f t="shared" si="4"/>
        <v>12</v>
      </c>
      <c r="AA41" s="79" t="str">
        <f t="shared" si="5"/>
        <v>3</v>
      </c>
      <c r="AF41" s="90"/>
      <c r="AG41" s="90"/>
      <c r="AH41" s="90" t="str">
        <f t="shared" si="6"/>
        <v>D</v>
      </c>
      <c r="AI41" s="81">
        <f t="shared" si="7"/>
        <v>3</v>
      </c>
      <c r="AJ41" s="90"/>
      <c r="AK41" s="81"/>
    </row>
    <row r="42" spans="1:37" s="79" customFormat="1" ht="30" hidden="1" customHeight="1" x14ac:dyDescent="0.35">
      <c r="A42" s="65">
        <v>701</v>
      </c>
      <c r="B42" s="66" t="str">
        <f t="shared" si="0"/>
        <v>D.3</v>
      </c>
      <c r="C42" s="67">
        <f t="shared" si="1"/>
        <v>2</v>
      </c>
      <c r="D42" s="20"/>
      <c r="E42" s="95" t="str">
        <f t="shared" si="2"/>
        <v>Step 3</v>
      </c>
      <c r="F42" s="261" t="str">
        <f t="shared" si="12"/>
        <v xml:space="preserve">Does the function have access to the software and tools it requires to fully perform its tasks? </v>
      </c>
      <c r="G42" s="203" t="str">
        <f>VLOOKUP($A42,'Assess D'!$A:$O,15,FALSE)</f>
        <v/>
      </c>
      <c r="H42" s="203" t="str">
        <f>IFERROR(VLOOKUP(VLOOKUP($A42,'Assess D'!$A:$AH,34,FALSE),detail_maturity_score,3),"")</f>
        <v/>
      </c>
      <c r="I42" s="203">
        <f>(VLOOKUP(LEFT($B42,3),targets_lookup,5,FALSE))*IF(VLOOKUP($A42,Weightings!$A:$Y,23,FALSE)=0,0,1)</f>
        <v>4.5</v>
      </c>
      <c r="J42" s="203">
        <f>(VLOOKUP(LEFT($B42,3),targets_lookup,5,FALSE))*VLOOKUP($A42,Weightings!$A:$Y,23,FALSE)</f>
        <v>13.5</v>
      </c>
      <c r="K42" s="69" t="str">
        <f>IF(VLOOKUP(A42,'Assess D'!A:P,16,FALSE)=0,"",VLOOKUP(A42,'Assess D'!A:P,16,FALSE))</f>
        <v/>
      </c>
      <c r="L42" s="67"/>
      <c r="M42" s="67"/>
      <c r="N42" s="67"/>
      <c r="O42" s="67"/>
      <c r="P42" s="67"/>
      <c r="Q42" s="67"/>
      <c r="R42" s="67"/>
      <c r="S42" s="67"/>
      <c r="T42" s="67"/>
      <c r="U42" s="67"/>
      <c r="V42" s="80"/>
      <c r="W42" s="80" t="str">
        <f>IF(AND(C42&gt;4,VLOOKUP(A42,'Assess D'!A:AH,34,FALSE)&lt;&gt;8),LEFT(B42,3),"")</f>
        <v/>
      </c>
      <c r="X42" s="80">
        <f>VLOOKUP(A42,Weightings!A:W,23,FALSE)</f>
        <v>3</v>
      </c>
      <c r="Y42" s="80">
        <f>IF(VLOOKUP(A42,'Assess D'!A:AH,34,FALSE)=8,0,1)</f>
        <v>1</v>
      </c>
      <c r="Z42" s="80">
        <f t="shared" si="4"/>
        <v>12</v>
      </c>
      <c r="AA42" s="79" t="str">
        <f t="shared" si="5"/>
        <v>3</v>
      </c>
      <c r="AF42" s="90"/>
      <c r="AG42" s="90"/>
      <c r="AH42" s="90" t="str">
        <f t="shared" si="6"/>
        <v>D</v>
      </c>
      <c r="AI42" s="81">
        <f t="shared" si="7"/>
        <v>3</v>
      </c>
      <c r="AJ42" s="90"/>
      <c r="AK42" s="81"/>
    </row>
    <row r="43" spans="1:37" s="79" customFormat="1" ht="30" hidden="1" customHeight="1" x14ac:dyDescent="0.35">
      <c r="A43" s="65">
        <v>702</v>
      </c>
      <c r="B43" s="66" t="str">
        <f t="shared" si="0"/>
        <v>D.3</v>
      </c>
      <c r="C43" s="67">
        <f t="shared" si="1"/>
        <v>2</v>
      </c>
      <c r="D43" s="20"/>
      <c r="E43" s="95" t="str">
        <f t="shared" si="2"/>
        <v>Step 3</v>
      </c>
      <c r="F43" s="261" t="str">
        <f t="shared" si="12"/>
        <v>Does the function have access to the appropriate skills and personnel (now and in the future) to support the improvement roadmap?</v>
      </c>
      <c r="G43" s="203" t="str">
        <f>VLOOKUP($A43,'Assess D'!$A:$O,15,FALSE)</f>
        <v/>
      </c>
      <c r="H43" s="203" t="str">
        <f>IFERROR(VLOOKUP(VLOOKUP($A43,'Assess D'!$A:$AH,34,FALSE),detail_maturity_score,3),"")</f>
        <v/>
      </c>
      <c r="I43" s="203">
        <f>(VLOOKUP(LEFT($B43,3),targets_lookup,5,FALSE))*IF(VLOOKUP($A43,Weightings!$A:$Y,23,FALSE)=0,0,1)</f>
        <v>4.5</v>
      </c>
      <c r="J43" s="203">
        <f>(VLOOKUP(LEFT($B43,3),targets_lookup,5,FALSE))*VLOOKUP($A43,Weightings!$A:$Y,23,FALSE)</f>
        <v>13.5</v>
      </c>
      <c r="K43" s="69" t="str">
        <f>IF(VLOOKUP(A43,'Assess D'!A:P,16,FALSE)=0,"",VLOOKUP(A43,'Assess D'!A:P,16,FALSE))</f>
        <v/>
      </c>
      <c r="L43" s="67"/>
      <c r="M43" s="67"/>
      <c r="N43" s="67"/>
      <c r="O43" s="67"/>
      <c r="P43" s="67"/>
      <c r="Q43" s="67"/>
      <c r="R43" s="67"/>
      <c r="S43" s="67"/>
      <c r="T43" s="67"/>
      <c r="U43" s="67"/>
      <c r="V43" s="80"/>
      <c r="W43" s="80" t="str">
        <f>IF(AND(C43&gt;4,VLOOKUP(A43,'Assess D'!A:AH,34,FALSE)&lt;&gt;8),LEFT(B43,3),"")</f>
        <v/>
      </c>
      <c r="X43" s="80">
        <f>VLOOKUP(A43,Weightings!A:W,23,FALSE)</f>
        <v>3</v>
      </c>
      <c r="Y43" s="80">
        <f>IF(VLOOKUP(A43,'Assess D'!A:AH,34,FALSE)=8,0,1)</f>
        <v>1</v>
      </c>
      <c r="Z43" s="80">
        <f t="shared" si="4"/>
        <v>12</v>
      </c>
      <c r="AA43" s="79" t="str">
        <f t="shared" si="5"/>
        <v>3</v>
      </c>
      <c r="AF43" s="90"/>
      <c r="AG43" s="90"/>
      <c r="AH43" s="90" t="str">
        <f t="shared" si="6"/>
        <v>D</v>
      </c>
      <c r="AI43" s="81">
        <f t="shared" si="7"/>
        <v>3</v>
      </c>
      <c r="AJ43" s="90"/>
      <c r="AK43" s="81"/>
    </row>
    <row r="44" spans="1:37" s="79" customFormat="1" ht="30" hidden="1" customHeight="1" x14ac:dyDescent="0.35">
      <c r="A44" s="65">
        <v>703</v>
      </c>
      <c r="B44" s="66" t="str">
        <f t="shared" si="0"/>
        <v>D.3</v>
      </c>
      <c r="C44" s="67">
        <f t="shared" si="1"/>
        <v>2</v>
      </c>
      <c r="D44" s="20"/>
      <c r="E44" s="95" t="str">
        <f t="shared" si="2"/>
        <v>Step 3</v>
      </c>
      <c r="F44" s="261" t="str">
        <f t="shared" si="12"/>
        <v>Does the function have appropriate training and understanding in attacker TTPs?</v>
      </c>
      <c r="G44" s="203" t="str">
        <f>VLOOKUP($A44,'Assess D'!$A:$O,15,FALSE)</f>
        <v/>
      </c>
      <c r="H44" s="203" t="str">
        <f>IFERROR(VLOOKUP(VLOOKUP($A44,'Assess D'!$A:$AH,34,FALSE),detail_maturity_score,3),"")</f>
        <v/>
      </c>
      <c r="I44" s="203">
        <f>(VLOOKUP(LEFT($B44,3),targets_lookup,5,FALSE))*IF(VLOOKUP($A44,Weightings!$A:$Y,23,FALSE)=0,0,1)</f>
        <v>4.5</v>
      </c>
      <c r="J44" s="203">
        <f>(VLOOKUP(LEFT($B44,3),targets_lookup,5,FALSE))*VLOOKUP($A44,Weightings!$A:$Y,23,FALSE)</f>
        <v>13.5</v>
      </c>
      <c r="K44" s="69" t="str">
        <f>IF(VLOOKUP(A44,'Assess D'!A:P,16,FALSE)=0,"",VLOOKUP(A44,'Assess D'!A:P,16,FALSE))</f>
        <v/>
      </c>
      <c r="L44" s="67"/>
      <c r="M44" s="67"/>
      <c r="N44" s="67"/>
      <c r="O44" s="67"/>
      <c r="P44" s="67"/>
      <c r="Q44" s="67"/>
      <c r="R44" s="67"/>
      <c r="S44" s="67"/>
      <c r="T44" s="67"/>
      <c r="U44" s="67"/>
      <c r="V44" s="80"/>
      <c r="W44" s="80" t="str">
        <f>IF(AND(C44&gt;4,VLOOKUP(A44,'Assess D'!A:AH,34,FALSE)&lt;&gt;8),LEFT(B44,3),"")</f>
        <v/>
      </c>
      <c r="X44" s="80">
        <f>VLOOKUP(A44,Weightings!A:W,23,FALSE)</f>
        <v>3</v>
      </c>
      <c r="Y44" s="80">
        <f>IF(VLOOKUP(A44,'Assess D'!A:AH,34,FALSE)=8,0,1)</f>
        <v>1</v>
      </c>
      <c r="Z44" s="80">
        <f t="shared" si="4"/>
        <v>12</v>
      </c>
      <c r="AA44" s="79" t="str">
        <f t="shared" si="5"/>
        <v>3</v>
      </c>
      <c r="AF44" s="90"/>
      <c r="AG44" s="90"/>
      <c r="AH44" s="90" t="str">
        <f t="shared" si="6"/>
        <v>D</v>
      </c>
      <c r="AI44" s="81">
        <f t="shared" si="7"/>
        <v>3</v>
      </c>
      <c r="AJ44" s="90"/>
      <c r="AK44" s="81"/>
    </row>
    <row r="45" spans="1:37" s="79" customFormat="1" ht="30" customHeight="1" x14ac:dyDescent="0.35">
      <c r="A45" s="65">
        <v>704</v>
      </c>
      <c r="B45" s="66" t="str">
        <f t="shared" si="0"/>
        <v>D.4</v>
      </c>
      <c r="C45" s="67">
        <f t="shared" si="1"/>
        <v>2</v>
      </c>
      <c r="D45" s="20"/>
      <c r="E45" s="64" t="str">
        <f t="shared" si="2"/>
        <v>Step 4</v>
      </c>
      <c r="F45" s="115" t="str">
        <f t="shared" si="12"/>
        <v>Resilience</v>
      </c>
      <c r="G45" s="116" t="str">
        <f>"Maturity level:  "&amp;Q45</f>
        <v>Maturity level:  Level 0</v>
      </c>
      <c r="H45" s="352" t="str">
        <f>"Maturity level:  "&amp;Q45</f>
        <v>Maturity level:  Level 0</v>
      </c>
      <c r="I45" s="353" t="str">
        <f>"Maturity rating: "&amp;TEXT(T45,"0.00")</f>
        <v>Maturity rating: 0.00</v>
      </c>
      <c r="J45" s="117" t="str">
        <f>"Maturity rating: "&amp;TEXT(T45,"0.00")</f>
        <v>Maturity rating: 0.00</v>
      </c>
      <c r="K45" s="122"/>
      <c r="L45" s="117"/>
      <c r="M45" s="117"/>
      <c r="N45" s="117" t="str">
        <f>TEXT(B45,"0.0")</f>
        <v>D.4</v>
      </c>
      <c r="O45" s="116">
        <f>SUMIF(AA:AA,U45&amp;N45,G:G)/(SUMIF(AA:AA,U45&amp;N45,Z:Z))</f>
        <v>0</v>
      </c>
      <c r="P45" s="116" t="str">
        <f>HLOOKUP(O45*100,level_ref,2,TRUE)</f>
        <v>Level 0</v>
      </c>
      <c r="Q45" s="116" t="str">
        <f>IF(ISERROR(P45),"",P45)</f>
        <v>Level 0</v>
      </c>
      <c r="R45" s="116">
        <f>HLOOKUP(O45*100,level_ref,3,TRUE)</f>
        <v>0</v>
      </c>
      <c r="S45" s="116">
        <f>IF(ISERROR(R45),"",R45)</f>
        <v>0</v>
      </c>
      <c r="T45" s="116">
        <f>O45*5</f>
        <v>0</v>
      </c>
      <c r="U45" s="116">
        <f>VLOOKUP(A45,'Assess D'!A:AI,35,FALSE)</f>
        <v>3</v>
      </c>
      <c r="V45" s="116"/>
      <c r="W45" s="116" t="str">
        <f>IF(AND(C45&gt;4,VLOOKUP(A45,'Assess D'!A:AH,34,FALSE)&lt;&gt;8),LEFT(B45,3),"")</f>
        <v/>
      </c>
      <c r="X45" s="116">
        <f>VLOOKUP(A45,Weightings!A:W,23,FALSE)</f>
        <v>0</v>
      </c>
      <c r="Y45" s="116">
        <f>IF(VLOOKUP(A45,'Assess D'!A:AH,34,FALSE)=8,0,1)</f>
        <v>1</v>
      </c>
      <c r="Z45" s="116">
        <f t="shared" ref="Z45" si="14">Y45*X45*4</f>
        <v>0</v>
      </c>
      <c r="AA45" s="79" t="str">
        <f t="shared" si="5"/>
        <v>3</v>
      </c>
      <c r="AF45" s="90"/>
      <c r="AG45" s="90"/>
      <c r="AH45" s="90" t="str">
        <f t="shared" si="6"/>
        <v>D</v>
      </c>
      <c r="AI45" s="81">
        <f t="shared" si="7"/>
        <v>3</v>
      </c>
      <c r="AJ45" s="90"/>
      <c r="AK45" s="81"/>
    </row>
    <row r="46" spans="1:37" s="79" customFormat="1" ht="43.5" x14ac:dyDescent="0.35">
      <c r="A46" s="65">
        <v>705</v>
      </c>
      <c r="B46" s="66" t="str">
        <f t="shared" si="0"/>
        <v/>
      </c>
      <c r="C46" s="67">
        <f t="shared" si="1"/>
        <v>3</v>
      </c>
      <c r="D46" s="20"/>
      <c r="E46" s="95" t="str">
        <f t="shared" si="2"/>
        <v/>
      </c>
      <c r="F46" s="162" t="str">
        <f t="shared" si="12"/>
        <v xml:space="preserve">Reliance on single sources or the loss of a valuable resource can have a big impact on the capabilities effectives and thus quality and in turn reputation. Where applicable resiliency should be brought in. This could also include having external capability on standby to support or enhance operations when needed. </v>
      </c>
      <c r="G46" s="203" t="str">
        <f>VLOOKUP($A46,'Assess D'!$A:$O,15,FALSE)</f>
        <v/>
      </c>
      <c r="H46" s="203" t="str">
        <f>IFERROR(VLOOKUP(VLOOKUP($A46,'Assess D'!$A:$AH,34,FALSE),detail_maturity_score,3),"")</f>
        <v/>
      </c>
      <c r="I46" s="203"/>
      <c r="J46" s="203"/>
      <c r="K46" s="69" t="str">
        <f>IF(VLOOKUP(A46,'Assess D'!A:P,16,FALSE)=0,"",VLOOKUP(A46,'Assess D'!A:P,16,FALSE))</f>
        <v/>
      </c>
      <c r="L46" s="67"/>
      <c r="M46" s="67"/>
      <c r="N46" s="67"/>
      <c r="O46" s="67"/>
      <c r="P46" s="67"/>
      <c r="Q46" s="67"/>
      <c r="R46" s="67"/>
      <c r="S46" s="67"/>
      <c r="T46" s="67"/>
      <c r="U46" s="67"/>
      <c r="V46" s="80"/>
      <c r="W46" s="80" t="str">
        <f>IF(AND(C46&gt;4,VLOOKUP(A46,'Assess D'!A:AH,34,FALSE)&lt;&gt;8),LEFT(B46,3),"")</f>
        <v/>
      </c>
      <c r="X46" s="80">
        <f>VLOOKUP(A46,Weightings!A:W,23,FALSE)</f>
        <v>0</v>
      </c>
      <c r="Y46" s="80">
        <f>IF(VLOOKUP(A46,'Assess D'!A:AH,34,FALSE)=8,0,1)</f>
        <v>1</v>
      </c>
      <c r="Z46" s="80">
        <f t="shared" si="4"/>
        <v>0</v>
      </c>
      <c r="AA46" s="79" t="str">
        <f t="shared" si="5"/>
        <v>3</v>
      </c>
      <c r="AF46" s="90"/>
      <c r="AG46" s="90"/>
      <c r="AH46" s="90" t="str">
        <f t="shared" si="6"/>
        <v>D</v>
      </c>
      <c r="AI46" s="81">
        <f t="shared" si="7"/>
        <v>3</v>
      </c>
      <c r="AJ46" s="90"/>
      <c r="AK46" s="81"/>
    </row>
    <row r="47" spans="1:37" s="79" customFormat="1" ht="30" hidden="1" customHeight="1" x14ac:dyDescent="0.35">
      <c r="A47" s="65">
        <v>706</v>
      </c>
      <c r="B47" s="66" t="str">
        <f t="shared" si="0"/>
        <v>D.4</v>
      </c>
      <c r="C47" s="67">
        <f t="shared" si="1"/>
        <v>2</v>
      </c>
      <c r="D47" s="20"/>
      <c r="E47" s="95" t="str">
        <f t="shared" si="2"/>
        <v>Step 4</v>
      </c>
      <c r="F47" s="261" t="str">
        <f t="shared" si="12"/>
        <v>Are technical methods in place to ensure resilience in the following ways:</v>
      </c>
      <c r="G47" s="203" t="str">
        <f>VLOOKUP($A47,'Assess D'!$A:$O,15,FALSE)</f>
        <v/>
      </c>
      <c r="H47" s="203" t="str">
        <f>IFERROR(VLOOKUP(VLOOKUP($A47,'Assess D'!$A:$AH,34,FALSE),detail_maturity_score,3),"")</f>
        <v/>
      </c>
      <c r="I47" s="203">
        <f>(VLOOKUP(LEFT($B47,3),targets_lookup,5,FALSE))*IF(VLOOKUP($A47,Weightings!$A:$Y,23,FALSE)=0,0,1)</f>
        <v>0</v>
      </c>
      <c r="J47" s="203">
        <f>(VLOOKUP(LEFT($B47,3),targets_lookup,5,FALSE))*VLOOKUP($A47,Weightings!$A:$Y,23,FALSE)</f>
        <v>0</v>
      </c>
      <c r="K47" s="69" t="str">
        <f>IF(VLOOKUP(A47,'Assess D'!A:P,16,FALSE)=0,"",VLOOKUP(A47,'Assess D'!A:P,16,FALSE))</f>
        <v/>
      </c>
      <c r="L47" s="67"/>
      <c r="M47" s="67"/>
      <c r="N47" s="67"/>
      <c r="O47" s="67"/>
      <c r="P47" s="67"/>
      <c r="Q47" s="67"/>
      <c r="R47" s="67"/>
      <c r="S47" s="67"/>
      <c r="T47" s="67"/>
      <c r="U47" s="67"/>
      <c r="V47" s="80"/>
      <c r="W47" s="80" t="str">
        <f>IF(AND(C47&gt;4,VLOOKUP(A47,'Assess D'!A:AH,34,FALSE)&lt;&gt;8),LEFT(B47,3),"")</f>
        <v/>
      </c>
      <c r="X47" s="80">
        <f>VLOOKUP(A47,Weightings!A:W,23,FALSE)</f>
        <v>0</v>
      </c>
      <c r="Y47" s="80">
        <f>IF(VLOOKUP(A47,'Assess D'!A:AH,34,FALSE)=8,0,1)</f>
        <v>1</v>
      </c>
      <c r="Z47" s="80">
        <f t="shared" si="4"/>
        <v>0</v>
      </c>
      <c r="AA47" s="79" t="str">
        <f t="shared" si="5"/>
        <v>3</v>
      </c>
      <c r="AF47" s="90"/>
      <c r="AG47" s="90"/>
      <c r="AH47" s="90" t="str">
        <f t="shared" si="6"/>
        <v>D</v>
      </c>
      <c r="AI47" s="81">
        <f t="shared" si="7"/>
        <v>3</v>
      </c>
      <c r="AJ47" s="90"/>
      <c r="AK47" s="81"/>
    </row>
    <row r="48" spans="1:37" s="79" customFormat="1" ht="30" customHeight="1" x14ac:dyDescent="0.35">
      <c r="A48" s="65">
        <v>707</v>
      </c>
      <c r="B48" s="66" t="str">
        <f t="shared" si="0"/>
        <v>D.4.01</v>
      </c>
      <c r="C48" s="67">
        <f t="shared" si="1"/>
        <v>5</v>
      </c>
      <c r="D48" s="20"/>
      <c r="E48" s="95" t="str">
        <f t="shared" ref="E48" si="15">IF(C48=1,"Phase "&amp;B48,IF(C48=2,"Step "&amp;VLOOKUP(A48,contentrefmockup,4,FALSE),B48))</f>
        <v>D.4.01</v>
      </c>
      <c r="F48" s="261" t="str">
        <f t="shared" ref="F48" si="16">VLOOKUP(A48,contentrefmockup,7,FALSE)</f>
        <v>Are methods in place to ensure resilience of the function for elements such as personnel, tools and technologies and data backups?</v>
      </c>
      <c r="G48" s="203" t="str">
        <f>VLOOKUP($A48,'Assess D'!$A:$O,15,FALSE)</f>
        <v/>
      </c>
      <c r="H48" s="203" t="str">
        <f>IFERROR(VLOOKUP(VLOOKUP($A48,'Assess D'!$A:$AH,34,FALSE),detail_maturity_score,3),"")</f>
        <v/>
      </c>
      <c r="I48" s="203">
        <f>(VLOOKUP(LEFT($B48,3),targets_lookup,5,FALSE))*IF(VLOOKUP($A48,Weightings!$A:$Y,23,FALSE)=0,0,1)</f>
        <v>4.5</v>
      </c>
      <c r="J48" s="203">
        <f>(VLOOKUP(LEFT($B48,3),targets_lookup,5,FALSE))*VLOOKUP($A48,Weightings!$A:$Y,23,FALSE)</f>
        <v>4.5</v>
      </c>
      <c r="K48" s="69" t="str">
        <f>IF(VLOOKUP(A48,'Assess D'!A:P,16,FALSE)=0,"",VLOOKUP(A48,'Assess D'!A:P,16,FALSE))</f>
        <v/>
      </c>
      <c r="L48" s="67"/>
      <c r="M48" s="67"/>
      <c r="N48" s="67"/>
      <c r="O48" s="67"/>
      <c r="P48" s="67"/>
      <c r="Q48" s="67"/>
      <c r="R48" s="67"/>
      <c r="S48" s="67"/>
      <c r="T48" s="67"/>
      <c r="U48" s="67"/>
      <c r="V48" s="80"/>
      <c r="W48" s="80" t="str">
        <f>IF(AND(C48&gt;4,VLOOKUP(A48,'Assess D'!A:AH,34,FALSE)&lt;&gt;8),LEFT(B48,3),"")</f>
        <v>D.4</v>
      </c>
      <c r="X48" s="80">
        <f>VLOOKUP(A48,Weightings!A:W,23,FALSE)</f>
        <v>1</v>
      </c>
      <c r="Y48" s="80">
        <f>IF(VLOOKUP(A48,'Assess D'!A:AH,34,FALSE)=8,0,1)</f>
        <v>1</v>
      </c>
      <c r="Z48" s="80">
        <f>Y48*X48*5</f>
        <v>5</v>
      </c>
      <c r="AA48" s="79" t="str">
        <f t="shared" ref="AA48" si="17">AI48&amp;W48</f>
        <v>3D.4</v>
      </c>
      <c r="AF48" s="90"/>
      <c r="AG48" s="90"/>
      <c r="AH48" s="90" t="str">
        <f t="shared" si="6"/>
        <v>D</v>
      </c>
      <c r="AI48" s="81">
        <f t="shared" si="7"/>
        <v>3</v>
      </c>
      <c r="AJ48" s="90"/>
      <c r="AK48" s="81"/>
    </row>
    <row r="49" spans="1:37" s="79" customFormat="1" ht="30" hidden="1" customHeight="1" x14ac:dyDescent="0.35">
      <c r="A49" s="65">
        <v>708</v>
      </c>
      <c r="B49" s="66" t="str">
        <f t="shared" si="0"/>
        <v>D.4</v>
      </c>
      <c r="C49" s="67">
        <f t="shared" si="1"/>
        <v>2</v>
      </c>
      <c r="D49" s="20"/>
      <c r="E49" s="95" t="str">
        <f t="shared" si="2"/>
        <v>Step 4</v>
      </c>
      <c r="F49" s="262" t="str">
        <f t="shared" si="12"/>
        <v>Are repositories, tools or databases that are deemed to be, or hold sensitive data regularly pen tested to ensure security?</v>
      </c>
      <c r="G49" s="203" t="str">
        <f>VLOOKUP($A49,'Assess D'!$A:$O,15,FALSE)</f>
        <v/>
      </c>
      <c r="H49" s="203" t="str">
        <f>IFERROR(VLOOKUP(VLOOKUP($A49,'Assess D'!$A:$AH,34,FALSE),detail_maturity_score,3),"")</f>
        <v/>
      </c>
      <c r="I49" s="203">
        <f>(VLOOKUP(LEFT($B49,3),targets_lookup,5,FALSE))*IF(VLOOKUP($A49,Weightings!$A:$Y,23,FALSE)=0,0,1)</f>
        <v>4.5</v>
      </c>
      <c r="J49" s="203">
        <f>(VLOOKUP(LEFT($B49,3),targets_lookup,5,FALSE))*VLOOKUP($A49,Weightings!$A:$Y,23,FALSE)</f>
        <v>13.5</v>
      </c>
      <c r="K49" s="69" t="str">
        <f>IF(VLOOKUP(A49,'Assess D'!A:P,16,FALSE)=0,"",VLOOKUP(A49,'Assess D'!A:P,16,FALSE))</f>
        <v/>
      </c>
      <c r="L49" s="67"/>
      <c r="M49" s="67"/>
      <c r="N49" s="67"/>
      <c r="O49" s="67"/>
      <c r="P49" s="67"/>
      <c r="Q49" s="67"/>
      <c r="R49" s="67"/>
      <c r="S49" s="67"/>
      <c r="T49" s="67"/>
      <c r="U49" s="67"/>
      <c r="V49" s="80"/>
      <c r="W49" s="80" t="str">
        <f>IF(AND(C49&gt;4,VLOOKUP(A49,'Assess D'!A:AH,34,FALSE)&lt;&gt;8),LEFT(B49,3),"")</f>
        <v/>
      </c>
      <c r="X49" s="80">
        <f>VLOOKUP(A49,Weightings!A:W,23,FALSE)</f>
        <v>3</v>
      </c>
      <c r="Y49" s="80">
        <f>IF(VLOOKUP(A49,'Assess D'!A:AH,34,FALSE)=8,0,1)</f>
        <v>1</v>
      </c>
      <c r="Z49" s="80">
        <f t="shared" si="4"/>
        <v>12</v>
      </c>
      <c r="AA49" s="79" t="str">
        <f t="shared" si="5"/>
        <v>3</v>
      </c>
      <c r="AF49" s="90"/>
      <c r="AG49" s="90"/>
      <c r="AH49" s="90" t="str">
        <f t="shared" si="6"/>
        <v>D</v>
      </c>
      <c r="AI49" s="81">
        <f t="shared" si="7"/>
        <v>3</v>
      </c>
      <c r="AJ49" s="90"/>
      <c r="AK49" s="81"/>
    </row>
    <row r="50" spans="1:37" s="79" customFormat="1" ht="30" hidden="1" customHeight="1" x14ac:dyDescent="0.35">
      <c r="A50" s="65">
        <v>709</v>
      </c>
      <c r="B50" s="66" t="str">
        <f t="shared" si="0"/>
        <v>D.4</v>
      </c>
      <c r="C50" s="67">
        <f t="shared" si="1"/>
        <v>2</v>
      </c>
      <c r="D50" s="20"/>
      <c r="E50" s="95" t="str">
        <f t="shared" si="2"/>
        <v>Step 4</v>
      </c>
      <c r="F50" s="262" t="str">
        <f t="shared" si="12"/>
        <v>Are repositories, tools or databases that are deemed to be, or hold crucial data for the function to function properly, tested for stability?</v>
      </c>
      <c r="G50" s="203" t="str">
        <f>VLOOKUP($A50,'Assess D'!$A:$O,15,FALSE)</f>
        <v/>
      </c>
      <c r="H50" s="203" t="str">
        <f>IFERROR(VLOOKUP(VLOOKUP($A50,'Assess D'!$A:$AH,34,FALSE),detail_maturity_score,3),"")</f>
        <v/>
      </c>
      <c r="I50" s="203">
        <f>(VLOOKUP(LEFT($B50,3),targets_lookup,5,FALSE))*IF(VLOOKUP($A50,Weightings!$A:$Y,23,FALSE)=0,0,1)</f>
        <v>4.5</v>
      </c>
      <c r="J50" s="203">
        <f>(VLOOKUP(LEFT($B50,3),targets_lookup,5,FALSE))*VLOOKUP($A50,Weightings!$A:$Y,23,FALSE)</f>
        <v>13.5</v>
      </c>
      <c r="K50" s="69" t="str">
        <f>IF(VLOOKUP(A50,'Assess D'!A:P,16,FALSE)=0,"",VLOOKUP(A50,'Assess D'!A:P,16,FALSE))</f>
        <v/>
      </c>
      <c r="L50" s="67"/>
      <c r="M50" s="67"/>
      <c r="N50" s="67"/>
      <c r="O50" s="67"/>
      <c r="P50" s="67"/>
      <c r="Q50" s="67"/>
      <c r="R50" s="67"/>
      <c r="S50" s="67"/>
      <c r="T50" s="67"/>
      <c r="U50" s="67"/>
      <c r="V50" s="80"/>
      <c r="W50" s="80" t="str">
        <f>IF(AND(C50&gt;4,VLOOKUP(A50,'Assess D'!A:AH,34,FALSE)&lt;&gt;8),LEFT(B50,3),"")</f>
        <v/>
      </c>
      <c r="X50" s="80">
        <f>VLOOKUP(A50,Weightings!A:W,23,FALSE)</f>
        <v>3</v>
      </c>
      <c r="Y50" s="80">
        <f>IF(VLOOKUP(A50,'Assess D'!A:AH,34,FALSE)=8,0,1)</f>
        <v>1</v>
      </c>
      <c r="Z50" s="80">
        <f t="shared" si="4"/>
        <v>12</v>
      </c>
      <c r="AA50" s="79" t="str">
        <f t="shared" si="5"/>
        <v>3</v>
      </c>
      <c r="AF50" s="90"/>
      <c r="AG50" s="90"/>
      <c r="AH50" s="90" t="str">
        <f t="shared" si="6"/>
        <v>D</v>
      </c>
      <c r="AI50" s="81">
        <f t="shared" si="7"/>
        <v>3</v>
      </c>
      <c r="AJ50" s="90"/>
      <c r="AK50" s="81"/>
    </row>
    <row r="51" spans="1:37" s="79" customFormat="1" ht="30" hidden="1" customHeight="1" x14ac:dyDescent="0.35">
      <c r="A51" s="65">
        <v>710</v>
      </c>
      <c r="B51" s="66" t="str">
        <f t="shared" si="0"/>
        <v>D.4</v>
      </c>
      <c r="C51" s="67">
        <f t="shared" si="1"/>
        <v>2</v>
      </c>
      <c r="D51" s="20"/>
      <c r="E51" s="95" t="str">
        <f t="shared" si="2"/>
        <v>Step 4</v>
      </c>
      <c r="F51" s="262" t="str">
        <f t="shared" si="12"/>
        <v>Are all databases or repositories backed up?</v>
      </c>
      <c r="G51" s="203" t="str">
        <f>VLOOKUP($A51,'Assess D'!$A:$O,15,FALSE)</f>
        <v/>
      </c>
      <c r="H51" s="203" t="str">
        <f>IFERROR(VLOOKUP(VLOOKUP($A51,'Assess D'!$A:$AH,34,FALSE),detail_maturity_score,3),"")</f>
        <v/>
      </c>
      <c r="I51" s="203">
        <f>(VLOOKUP(LEFT($B51,3),targets_lookup,5,FALSE))*IF(VLOOKUP($A51,Weightings!$A:$Y,23,FALSE)=0,0,1)</f>
        <v>4.5</v>
      </c>
      <c r="J51" s="203">
        <f>(VLOOKUP(LEFT($B51,3),targets_lookup,5,FALSE))*VLOOKUP($A51,Weightings!$A:$Y,23,FALSE)</f>
        <v>13.5</v>
      </c>
      <c r="K51" s="69" t="str">
        <f>IF(VLOOKUP(A51,'Assess D'!A:P,16,FALSE)=0,"",VLOOKUP(A51,'Assess D'!A:P,16,FALSE))</f>
        <v/>
      </c>
      <c r="L51" s="67"/>
      <c r="M51" s="67"/>
      <c r="N51" s="67"/>
      <c r="O51" s="67"/>
      <c r="P51" s="67"/>
      <c r="Q51" s="67"/>
      <c r="R51" s="67"/>
      <c r="S51" s="67"/>
      <c r="T51" s="67"/>
      <c r="U51" s="67"/>
      <c r="V51" s="80"/>
      <c r="W51" s="80" t="str">
        <f>IF(AND(C51&gt;4,VLOOKUP(A51,'Assess D'!A:AH,34,FALSE)&lt;&gt;8),LEFT(B51,3),"")</f>
        <v/>
      </c>
      <c r="X51" s="80">
        <f>VLOOKUP(A51,Weightings!A:W,23,FALSE)</f>
        <v>3</v>
      </c>
      <c r="Y51" s="80">
        <f>IF(VLOOKUP(A51,'Assess D'!A:AH,34,FALSE)=8,0,1)</f>
        <v>1</v>
      </c>
      <c r="Z51" s="80">
        <f t="shared" si="4"/>
        <v>12</v>
      </c>
      <c r="AA51" s="79" t="str">
        <f t="shared" si="5"/>
        <v>3</v>
      </c>
      <c r="AF51" s="90"/>
      <c r="AG51" s="90"/>
      <c r="AH51" s="90" t="str">
        <f t="shared" si="6"/>
        <v>D</v>
      </c>
      <c r="AI51" s="81">
        <f t="shared" si="7"/>
        <v>3</v>
      </c>
      <c r="AJ51" s="90"/>
      <c r="AK51" s="81"/>
    </row>
    <row r="52" spans="1:37" s="79" customFormat="1" ht="30" hidden="1" customHeight="1" x14ac:dyDescent="0.35">
      <c r="A52" s="65">
        <v>711</v>
      </c>
      <c r="B52" s="66" t="str">
        <f t="shared" si="0"/>
        <v>D.4</v>
      </c>
      <c r="C52" s="67">
        <f t="shared" si="1"/>
        <v>2</v>
      </c>
      <c r="D52" s="20"/>
      <c r="E52" s="95" t="str">
        <f t="shared" si="2"/>
        <v>Step 4</v>
      </c>
      <c r="F52" s="262" t="str">
        <f t="shared" si="12"/>
        <v>Are all toolsets (their source code) backed up?</v>
      </c>
      <c r="G52" s="203" t="str">
        <f>VLOOKUP($A52,'Assess D'!$A:$O,15,FALSE)</f>
        <v/>
      </c>
      <c r="H52" s="203" t="str">
        <f>IFERROR(VLOOKUP(VLOOKUP($A52,'Assess D'!$A:$AH,34,FALSE),detail_maturity_score,3),"")</f>
        <v/>
      </c>
      <c r="I52" s="203">
        <f>(VLOOKUP(LEFT($B52,3),targets_lookup,5,FALSE))*IF(VLOOKUP($A52,Weightings!$A:$Y,23,FALSE)=0,0,1)</f>
        <v>4.5</v>
      </c>
      <c r="J52" s="203">
        <f>(VLOOKUP(LEFT($B52,3),targets_lookup,5,FALSE))*VLOOKUP($A52,Weightings!$A:$Y,23,FALSE)</f>
        <v>13.5</v>
      </c>
      <c r="K52" s="69" t="str">
        <f>IF(VLOOKUP(A52,'Assess D'!A:P,16,FALSE)=0,"",VLOOKUP(A52,'Assess D'!A:P,16,FALSE))</f>
        <v/>
      </c>
      <c r="L52" s="67"/>
      <c r="M52" s="67"/>
      <c r="N52" s="67"/>
      <c r="O52" s="67"/>
      <c r="P52" s="67"/>
      <c r="Q52" s="67"/>
      <c r="R52" s="67"/>
      <c r="S52" s="67"/>
      <c r="T52" s="67"/>
      <c r="U52" s="67"/>
      <c r="V52" s="80"/>
      <c r="W52" s="80" t="str">
        <f>IF(AND(C52&gt;4,VLOOKUP(A52,'Assess D'!A:AH,34,FALSE)&lt;&gt;8),LEFT(B52,3),"")</f>
        <v/>
      </c>
      <c r="X52" s="80">
        <f>VLOOKUP(A52,Weightings!A:W,23,FALSE)</f>
        <v>3</v>
      </c>
      <c r="Y52" s="80">
        <f>IF(VLOOKUP(A52,'Assess D'!A:AH,34,FALSE)=8,0,1)</f>
        <v>1</v>
      </c>
      <c r="Z52" s="80">
        <f t="shared" si="4"/>
        <v>12</v>
      </c>
      <c r="AA52" s="79" t="str">
        <f t="shared" si="5"/>
        <v>3</v>
      </c>
      <c r="AF52" s="90"/>
      <c r="AG52" s="90"/>
      <c r="AH52" s="90" t="str">
        <f t="shared" si="6"/>
        <v>D</v>
      </c>
      <c r="AI52" s="81">
        <f t="shared" si="7"/>
        <v>3</v>
      </c>
      <c r="AJ52" s="90"/>
      <c r="AK52" s="81"/>
    </row>
    <row r="53" spans="1:37" s="79" customFormat="1" ht="30" hidden="1" customHeight="1" x14ac:dyDescent="0.35">
      <c r="A53" s="65">
        <v>712</v>
      </c>
      <c r="B53" s="66" t="str">
        <f t="shared" si="0"/>
        <v>D.4</v>
      </c>
      <c r="C53" s="67">
        <f t="shared" si="1"/>
        <v>2</v>
      </c>
      <c r="D53" s="20"/>
      <c r="E53" s="95" t="str">
        <f t="shared" si="2"/>
        <v>Step 4</v>
      </c>
      <c r="F53" s="262" t="str">
        <f t="shared" si="12"/>
        <v>Are all methodology, process, procedure and policy documents backed up?</v>
      </c>
      <c r="G53" s="203" t="str">
        <f>VLOOKUP($A53,'Assess D'!$A:$O,15,FALSE)</f>
        <v/>
      </c>
      <c r="H53" s="203" t="str">
        <f>IFERROR(VLOOKUP(VLOOKUP($A53,'Assess D'!$A:$AH,34,FALSE),detail_maturity_score,3),"")</f>
        <v/>
      </c>
      <c r="I53" s="203">
        <f>(VLOOKUP(LEFT($B53,3),targets_lookup,5,FALSE))*IF(VLOOKUP($A53,Weightings!$A:$Y,23,FALSE)=0,0,1)</f>
        <v>4.5</v>
      </c>
      <c r="J53" s="203">
        <f>(VLOOKUP(LEFT($B53,3),targets_lookup,5,FALSE))*VLOOKUP($A53,Weightings!$A:$Y,23,FALSE)</f>
        <v>13.5</v>
      </c>
      <c r="K53" s="69" t="str">
        <f>IF(VLOOKUP(A53,'Assess D'!A:P,16,FALSE)=0,"",VLOOKUP(A53,'Assess D'!A:P,16,FALSE))</f>
        <v/>
      </c>
      <c r="L53" s="67"/>
      <c r="M53" s="67"/>
      <c r="N53" s="67"/>
      <c r="O53" s="67"/>
      <c r="P53" s="67"/>
      <c r="Q53" s="67"/>
      <c r="R53" s="67"/>
      <c r="S53" s="67"/>
      <c r="T53" s="67"/>
      <c r="U53" s="67"/>
      <c r="V53" s="80"/>
      <c r="W53" s="80" t="str">
        <f>IF(AND(C53&gt;4,VLOOKUP(A53,'Assess D'!A:AH,34,FALSE)&lt;&gt;8),LEFT(B53,3),"")</f>
        <v/>
      </c>
      <c r="X53" s="80">
        <f>VLOOKUP(A53,Weightings!A:W,23,FALSE)</f>
        <v>3</v>
      </c>
      <c r="Y53" s="80">
        <f>IF(VLOOKUP(A53,'Assess D'!A:AH,34,FALSE)=8,0,1)</f>
        <v>1</v>
      </c>
      <c r="Z53" s="80">
        <f t="shared" si="4"/>
        <v>12</v>
      </c>
      <c r="AA53" s="79" t="str">
        <f t="shared" si="5"/>
        <v>3</v>
      </c>
      <c r="AF53" s="90"/>
      <c r="AG53" s="90"/>
      <c r="AH53" s="90" t="str">
        <f t="shared" si="6"/>
        <v>D</v>
      </c>
      <c r="AI53" s="81">
        <f t="shared" si="7"/>
        <v>3</v>
      </c>
      <c r="AJ53" s="90"/>
      <c r="AK53" s="81"/>
    </row>
    <row r="54" spans="1:37" s="79" customFormat="1" ht="30" hidden="1" customHeight="1" x14ac:dyDescent="0.35">
      <c r="A54" s="65">
        <v>713</v>
      </c>
      <c r="B54" s="66" t="str">
        <f t="shared" si="0"/>
        <v>D.4</v>
      </c>
      <c r="C54" s="67">
        <f t="shared" si="1"/>
        <v>2</v>
      </c>
      <c r="D54" s="20"/>
      <c r="E54" s="95" t="str">
        <f t="shared" si="2"/>
        <v>Step 4</v>
      </c>
      <c r="F54" s="262" t="str">
        <f t="shared" si="12"/>
        <v>Is the functions intelligence sources document(s) backed up?</v>
      </c>
      <c r="G54" s="203" t="str">
        <f>VLOOKUP($A54,'Assess D'!$A:$O,15,FALSE)</f>
        <v/>
      </c>
      <c r="H54" s="203" t="str">
        <f>IFERROR(VLOOKUP(VLOOKUP($A54,'Assess D'!$A:$AH,34,FALSE),detail_maturity_score,3),"")</f>
        <v/>
      </c>
      <c r="I54" s="203">
        <f>(VLOOKUP(LEFT($B54,3),targets_lookup,5,FALSE))*IF(VLOOKUP($A54,Weightings!$A:$Y,23,FALSE)=0,0,1)</f>
        <v>4.5</v>
      </c>
      <c r="J54" s="203">
        <f>(VLOOKUP(LEFT($B54,3),targets_lookup,5,FALSE))*VLOOKUP($A54,Weightings!$A:$Y,23,FALSE)</f>
        <v>13.5</v>
      </c>
      <c r="K54" s="69" t="str">
        <f>IF(VLOOKUP(A54,'Assess D'!A:P,16,FALSE)=0,"",VLOOKUP(A54,'Assess D'!A:P,16,FALSE))</f>
        <v/>
      </c>
      <c r="L54" s="67"/>
      <c r="M54" s="67"/>
      <c r="N54" s="67"/>
      <c r="O54" s="67"/>
      <c r="P54" s="67"/>
      <c r="Q54" s="67"/>
      <c r="R54" s="67"/>
      <c r="S54" s="67"/>
      <c r="T54" s="67"/>
      <c r="U54" s="67"/>
      <c r="V54" s="80"/>
      <c r="W54" s="80" t="str">
        <f>IF(AND(C54&gt;4,VLOOKUP(A54,'Assess D'!A:AH,34,FALSE)&lt;&gt;8),LEFT(B54,3),"")</f>
        <v/>
      </c>
      <c r="X54" s="80">
        <f>VLOOKUP(A54,Weightings!A:W,23,FALSE)</f>
        <v>3</v>
      </c>
      <c r="Y54" s="80">
        <f>IF(VLOOKUP(A54,'Assess D'!A:AH,34,FALSE)=8,0,1)</f>
        <v>1</v>
      </c>
      <c r="Z54" s="80">
        <f t="shared" si="4"/>
        <v>12</v>
      </c>
      <c r="AA54" s="79" t="str">
        <f t="shared" si="5"/>
        <v>3</v>
      </c>
      <c r="AF54" s="90"/>
      <c r="AG54" s="90"/>
      <c r="AH54" s="90" t="str">
        <f t="shared" si="6"/>
        <v>D</v>
      </c>
      <c r="AI54" s="81">
        <f t="shared" si="7"/>
        <v>3</v>
      </c>
      <c r="AJ54" s="90"/>
      <c r="AK54" s="81"/>
    </row>
    <row r="55" spans="1:37" s="79" customFormat="1" ht="30" hidden="1" customHeight="1" x14ac:dyDescent="0.35">
      <c r="A55" s="65">
        <v>714</v>
      </c>
      <c r="B55" s="66" t="str">
        <f t="shared" si="0"/>
        <v>D.4</v>
      </c>
      <c r="C55" s="67">
        <f t="shared" si="1"/>
        <v>2</v>
      </c>
      <c r="D55" s="20"/>
      <c r="E55" s="95" t="str">
        <f t="shared" si="2"/>
        <v>Step 4</v>
      </c>
      <c r="F55" s="262" t="str">
        <f t="shared" si="12"/>
        <v>Is the function ICP backed up?</v>
      </c>
      <c r="G55" s="203" t="str">
        <f>VLOOKUP($A55,'Assess D'!$A:$O,15,FALSE)</f>
        <v/>
      </c>
      <c r="H55" s="203" t="str">
        <f>IFERROR(VLOOKUP(VLOOKUP($A55,'Assess D'!$A:$AH,34,FALSE),detail_maturity_score,3),"")</f>
        <v/>
      </c>
      <c r="I55" s="203">
        <f>(VLOOKUP(LEFT($B55,3),targets_lookup,5,FALSE))*IF(VLOOKUP($A55,Weightings!$A:$Y,23,FALSE)=0,0,1)</f>
        <v>4.5</v>
      </c>
      <c r="J55" s="203">
        <f>(VLOOKUP(LEFT($B55,3),targets_lookup,5,FALSE))*VLOOKUP($A55,Weightings!$A:$Y,23,FALSE)</f>
        <v>13.5</v>
      </c>
      <c r="K55" s="69" t="str">
        <f>IF(VLOOKUP(A55,'Assess D'!A:P,16,FALSE)=0,"",VLOOKUP(A55,'Assess D'!A:P,16,FALSE))</f>
        <v/>
      </c>
      <c r="L55" s="67"/>
      <c r="M55" s="67"/>
      <c r="N55" s="67"/>
      <c r="O55" s="67"/>
      <c r="P55" s="67"/>
      <c r="Q55" s="67"/>
      <c r="R55" s="67"/>
      <c r="S55" s="67"/>
      <c r="T55" s="67"/>
      <c r="U55" s="67"/>
      <c r="V55" s="80"/>
      <c r="W55" s="80" t="str">
        <f>IF(AND(C55&gt;4,VLOOKUP(A55,'Assess D'!A:AH,34,FALSE)&lt;&gt;8),LEFT(B55,3),"")</f>
        <v/>
      </c>
      <c r="X55" s="80">
        <f>VLOOKUP(A55,Weightings!A:W,23,FALSE)</f>
        <v>3</v>
      </c>
      <c r="Y55" s="80">
        <f>IF(VLOOKUP(A55,'Assess D'!A:AH,34,FALSE)=8,0,1)</f>
        <v>1</v>
      </c>
      <c r="Z55" s="80">
        <f t="shared" si="4"/>
        <v>12</v>
      </c>
      <c r="AA55" s="79" t="str">
        <f t="shared" si="5"/>
        <v>3</v>
      </c>
      <c r="AF55" s="90"/>
      <c r="AG55" s="90"/>
      <c r="AH55" s="90" t="str">
        <f t="shared" si="6"/>
        <v>D</v>
      </c>
      <c r="AI55" s="81">
        <f t="shared" si="7"/>
        <v>3</v>
      </c>
      <c r="AJ55" s="90"/>
      <c r="AK55" s="81"/>
    </row>
    <row r="56" spans="1:37" s="79" customFormat="1" ht="30" hidden="1" customHeight="1" x14ac:dyDescent="0.35">
      <c r="A56" s="65">
        <v>715</v>
      </c>
      <c r="B56" s="66" t="str">
        <f t="shared" si="0"/>
        <v>D.4</v>
      </c>
      <c r="C56" s="67">
        <f t="shared" si="1"/>
        <v>2</v>
      </c>
      <c r="D56" s="20"/>
      <c r="E56" s="95" t="str">
        <f t="shared" si="2"/>
        <v>Step 4</v>
      </c>
      <c r="F56" s="262" t="str">
        <f t="shared" si="12"/>
        <v>Is the functions RFI database backed up?</v>
      </c>
      <c r="G56" s="203" t="str">
        <f>VLOOKUP($A56,'Assess D'!$A:$O,15,FALSE)</f>
        <v/>
      </c>
      <c r="H56" s="203" t="str">
        <f>IFERROR(VLOOKUP(VLOOKUP($A56,'Assess D'!$A:$AH,34,FALSE),detail_maturity_score,3),"")</f>
        <v/>
      </c>
      <c r="I56" s="203">
        <f>(VLOOKUP(LEFT($B56,3),targets_lookup,5,FALSE))*IF(VLOOKUP($A56,Weightings!$A:$Y,23,FALSE)=0,0,1)</f>
        <v>4.5</v>
      </c>
      <c r="J56" s="203">
        <f>(VLOOKUP(LEFT($B56,3),targets_lookup,5,FALSE))*VLOOKUP($A56,Weightings!$A:$Y,23,FALSE)</f>
        <v>13.5</v>
      </c>
      <c r="K56" s="69" t="str">
        <f>IF(VLOOKUP(A56,'Assess D'!A:P,16,FALSE)=0,"",VLOOKUP(A56,'Assess D'!A:P,16,FALSE))</f>
        <v/>
      </c>
      <c r="L56" s="67"/>
      <c r="M56" s="67"/>
      <c r="N56" s="67"/>
      <c r="O56" s="67"/>
      <c r="P56" s="67"/>
      <c r="Q56" s="67"/>
      <c r="R56" s="67"/>
      <c r="S56" s="67"/>
      <c r="T56" s="67"/>
      <c r="U56" s="67"/>
      <c r="V56" s="80"/>
      <c r="W56" s="80" t="str">
        <f>IF(AND(C56&gt;4,VLOOKUP(A56,'Assess D'!A:AH,34,FALSE)&lt;&gt;8),LEFT(B56,3),"")</f>
        <v/>
      </c>
      <c r="X56" s="80">
        <f>VLOOKUP(A56,Weightings!A:W,23,FALSE)</f>
        <v>3</v>
      </c>
      <c r="Y56" s="80">
        <f>IF(VLOOKUP(A56,'Assess D'!A:AH,34,FALSE)=8,0,1)</f>
        <v>1</v>
      </c>
      <c r="Z56" s="80">
        <f t="shared" si="4"/>
        <v>12</v>
      </c>
      <c r="AA56" s="79" t="str">
        <f t="shared" si="5"/>
        <v>3</v>
      </c>
      <c r="AF56" s="90"/>
      <c r="AG56" s="90"/>
      <c r="AH56" s="90" t="str">
        <f t="shared" si="6"/>
        <v>D</v>
      </c>
      <c r="AI56" s="81">
        <f t="shared" si="7"/>
        <v>3</v>
      </c>
      <c r="AJ56" s="90"/>
      <c r="AK56" s="81"/>
    </row>
    <row r="57" spans="1:37" s="79" customFormat="1" ht="30" customHeight="1" x14ac:dyDescent="0.35">
      <c r="A57" s="65">
        <v>716</v>
      </c>
      <c r="B57" s="66" t="str">
        <f t="shared" si="0"/>
        <v>D.4.02</v>
      </c>
      <c r="C57" s="67">
        <f t="shared" si="1"/>
        <v>5</v>
      </c>
      <c r="D57" s="20"/>
      <c r="E57" s="95" t="str">
        <f t="shared" si="2"/>
        <v>D.4.02</v>
      </c>
      <c r="F57" s="261" t="str">
        <f t="shared" si="12"/>
        <v>Are contingency plans in place that, should operational tempo increase dramatically, the function can receive support from either internal or external sources? (E.g. during a crisis or incident)</v>
      </c>
      <c r="G57" s="203" t="str">
        <f>VLOOKUP($A57,'Assess D'!$A:$O,15,FALSE)</f>
        <v/>
      </c>
      <c r="H57" s="203" t="str">
        <f>IFERROR(VLOOKUP(VLOOKUP($A57,'Assess D'!$A:$AH,34,FALSE),detail_maturity_score,3),"")</f>
        <v/>
      </c>
      <c r="I57" s="203">
        <f>(VLOOKUP(LEFT($B57,3),targets_lookup,5,FALSE))*IF(VLOOKUP($A57,Weightings!$A:$Y,23,FALSE)=0,0,1)</f>
        <v>4.5</v>
      </c>
      <c r="J57" s="203">
        <f>(VLOOKUP(LEFT($B57,3),targets_lookup,5,FALSE))*VLOOKUP($A57,Weightings!$A:$Y,23,FALSE)</f>
        <v>4.5</v>
      </c>
      <c r="K57" s="69" t="str">
        <f>IF(VLOOKUP(A57,'Assess D'!A:P,16,FALSE)=0,"",VLOOKUP(A57,'Assess D'!A:P,16,FALSE))</f>
        <v/>
      </c>
      <c r="L57" s="67"/>
      <c r="M57" s="67"/>
      <c r="N57" s="67"/>
      <c r="O57" s="67"/>
      <c r="P57" s="67"/>
      <c r="Q57" s="67"/>
      <c r="R57" s="67"/>
      <c r="S57" s="67"/>
      <c r="T57" s="67"/>
      <c r="U57" s="67"/>
      <c r="V57" s="80"/>
      <c r="W57" s="80" t="str">
        <f>IF(AND(C57&gt;4,VLOOKUP(A57,'Assess D'!A:AH,34,FALSE)&lt;&gt;8),LEFT(B57,3),"")</f>
        <v>D.4</v>
      </c>
      <c r="X57" s="80">
        <f>VLOOKUP(A57,Weightings!A:W,23,FALSE)</f>
        <v>1</v>
      </c>
      <c r="Y57" s="80">
        <f>IF(VLOOKUP(A57,'Assess D'!A:AH,34,FALSE)=8,0,1)</f>
        <v>1</v>
      </c>
      <c r="Z57" s="80">
        <f>Y57*X57*5</f>
        <v>5</v>
      </c>
      <c r="AA57" s="79" t="str">
        <f t="shared" si="5"/>
        <v>3D.4</v>
      </c>
      <c r="AF57" s="90"/>
      <c r="AG57" s="90"/>
      <c r="AH57" s="90" t="str">
        <f t="shared" si="6"/>
        <v>D</v>
      </c>
      <c r="AI57" s="81">
        <f t="shared" si="7"/>
        <v>3</v>
      </c>
      <c r="AJ57" s="90"/>
      <c r="AK57" s="81"/>
    </row>
    <row r="58" spans="1:37" s="79" customFormat="1" ht="30" customHeight="1" x14ac:dyDescent="0.35">
      <c r="A58" s="65">
        <v>717</v>
      </c>
      <c r="B58" s="66" t="str">
        <f t="shared" si="0"/>
        <v>D.4.03</v>
      </c>
      <c r="C58" s="67">
        <f t="shared" si="1"/>
        <v>5</v>
      </c>
      <c r="D58" s="20"/>
      <c r="E58" s="95" t="str">
        <f t="shared" si="2"/>
        <v>D.4.03</v>
      </c>
      <c r="F58" s="261" t="str">
        <f t="shared" si="12"/>
        <v>Does the function maintain multiple data/information/intelligence sources for each Intelligence Requirement?</v>
      </c>
      <c r="G58" s="203" t="str">
        <f>VLOOKUP($A58,'Assess D'!$A:$O,15,FALSE)</f>
        <v/>
      </c>
      <c r="H58" s="203" t="str">
        <f>IFERROR(VLOOKUP(VLOOKUP($A58,'Assess D'!$A:$AH,34,FALSE),detail_maturity_score,3),"")</f>
        <v/>
      </c>
      <c r="I58" s="203">
        <f>(VLOOKUP(LEFT($B58,3),targets_lookup,5,FALSE))*IF(VLOOKUP($A58,Weightings!$A:$Y,23,FALSE)=0,0,1)</f>
        <v>4.5</v>
      </c>
      <c r="J58" s="203">
        <f>(VLOOKUP(LEFT($B58,3),targets_lookup,5,FALSE))*VLOOKUP($A58,Weightings!$A:$Y,23,FALSE)</f>
        <v>4.5</v>
      </c>
      <c r="K58" s="69" t="str">
        <f>IF(VLOOKUP(A58,'Assess D'!A:P,16,FALSE)=0,"",VLOOKUP(A58,'Assess D'!A:P,16,FALSE))</f>
        <v/>
      </c>
      <c r="L58" s="67"/>
      <c r="M58" s="67"/>
      <c r="N58" s="67"/>
      <c r="O58" s="67"/>
      <c r="P58" s="67"/>
      <c r="Q58" s="67"/>
      <c r="R58" s="67"/>
      <c r="S58" s="67"/>
      <c r="T58" s="67"/>
      <c r="U58" s="67"/>
      <c r="V58" s="80"/>
      <c r="W58" s="80" t="str">
        <f>IF(AND(C58&gt;4,VLOOKUP(A58,'Assess D'!A:AH,34,FALSE)&lt;&gt;8),LEFT(B58,3),"")</f>
        <v>D.4</v>
      </c>
      <c r="X58" s="80">
        <f>VLOOKUP(A58,Weightings!A:W,23,FALSE)</f>
        <v>1</v>
      </c>
      <c r="Y58" s="80">
        <f>IF(VLOOKUP(A58,'Assess D'!A:AH,34,FALSE)=8,0,1)</f>
        <v>1</v>
      </c>
      <c r="Z58" s="80">
        <f>Y58*X58*5</f>
        <v>5</v>
      </c>
      <c r="AA58" s="79" t="str">
        <f t="shared" si="5"/>
        <v>3D.4</v>
      </c>
      <c r="AF58" s="90"/>
      <c r="AG58" s="90"/>
      <c r="AH58" s="90" t="str">
        <f t="shared" si="6"/>
        <v>D</v>
      </c>
      <c r="AI58" s="81">
        <f t="shared" si="7"/>
        <v>3</v>
      </c>
      <c r="AJ58" s="90"/>
      <c r="AK58" s="81"/>
    </row>
    <row r="59" spans="1:37" s="79" customFormat="1" ht="30" customHeight="1" x14ac:dyDescent="0.35">
      <c r="A59" s="65">
        <v>718</v>
      </c>
      <c r="B59" s="66" t="str">
        <f t="shared" si="0"/>
        <v>D.4.04</v>
      </c>
      <c r="C59" s="67">
        <f t="shared" si="1"/>
        <v>5</v>
      </c>
      <c r="D59" s="20"/>
      <c r="E59" s="95" t="str">
        <f t="shared" si="2"/>
        <v>D.4.04</v>
      </c>
      <c r="F59" s="261" t="str">
        <f t="shared" si="12"/>
        <v>Does the function have backups of all of their documents, Intelligence products, template, customer requirements, methodologies, processes, policies and procedures?</v>
      </c>
      <c r="G59" s="203" t="str">
        <f>VLOOKUP($A59,'Assess D'!$A:$O,15,FALSE)</f>
        <v/>
      </c>
      <c r="H59" s="203" t="str">
        <f>IFERROR(VLOOKUP(VLOOKUP($A59,'Assess D'!$A:$AH,34,FALSE),detail_maturity_score,3),"")</f>
        <v/>
      </c>
      <c r="I59" s="203">
        <f>(VLOOKUP(LEFT($B59,3),targets_lookup,5,FALSE))*IF(VLOOKUP($A59,Weightings!$A:$Y,23,FALSE)=0,0,1)</f>
        <v>4.5</v>
      </c>
      <c r="J59" s="203">
        <f>(VLOOKUP(LEFT($B59,3),targets_lookup,5,FALSE))*VLOOKUP($A59,Weightings!$A:$Y,23,FALSE)</f>
        <v>4.5</v>
      </c>
      <c r="K59" s="69" t="str">
        <f>IF(VLOOKUP(A59,'Assess D'!A:P,16,FALSE)=0,"",VLOOKUP(A59,'Assess D'!A:P,16,FALSE))</f>
        <v/>
      </c>
      <c r="L59" s="67"/>
      <c r="M59" s="67"/>
      <c r="N59" s="67"/>
      <c r="O59" s="67"/>
      <c r="P59" s="67"/>
      <c r="Q59" s="67"/>
      <c r="R59" s="67"/>
      <c r="S59" s="67"/>
      <c r="T59" s="67"/>
      <c r="U59" s="67"/>
      <c r="V59" s="80"/>
      <c r="W59" s="80" t="str">
        <f>IF(AND(C59&gt;4,VLOOKUP(A59,'Assess D'!A:AH,34,FALSE)&lt;&gt;8),LEFT(B59,3),"")</f>
        <v>D.4</v>
      </c>
      <c r="X59" s="80">
        <f>VLOOKUP(A59,Weightings!A:W,23,FALSE)</f>
        <v>1</v>
      </c>
      <c r="Y59" s="80">
        <f>IF(VLOOKUP(A59,'Assess D'!A:AH,34,FALSE)=8,0,1)</f>
        <v>1</v>
      </c>
      <c r="Z59" s="80">
        <f>Y59*X59*5</f>
        <v>5</v>
      </c>
      <c r="AA59" s="79" t="str">
        <f t="shared" si="5"/>
        <v>3D.4</v>
      </c>
      <c r="AF59" s="90"/>
      <c r="AG59" s="90"/>
      <c r="AH59" s="90" t="str">
        <f t="shared" si="6"/>
        <v>D</v>
      </c>
      <c r="AI59" s="81">
        <f t="shared" si="7"/>
        <v>3</v>
      </c>
      <c r="AJ59" s="90"/>
      <c r="AK59" s="81"/>
    </row>
    <row r="60" spans="1:37" s="79" customFormat="1" ht="30" hidden="1" customHeight="1" x14ac:dyDescent="0.35">
      <c r="A60" s="65">
        <v>719</v>
      </c>
      <c r="B60" s="66" t="str">
        <f t="shared" si="0"/>
        <v>D.4</v>
      </c>
      <c r="C60" s="67">
        <f t="shared" si="1"/>
        <v>2</v>
      </c>
      <c r="D60" s="20"/>
      <c r="E60" s="95" t="str">
        <f t="shared" si="2"/>
        <v>Step 4</v>
      </c>
      <c r="F60" s="261" t="str">
        <f t="shared" si="12"/>
        <v>Are contingency plans in place that should operational tempo increase dramatically the function can receive support from either internal or external sources? (E.g. during a crisis or incident)</v>
      </c>
      <c r="G60" s="203" t="str">
        <f>VLOOKUP($A60,'Assess D'!$A:$O,15,FALSE)</f>
        <v/>
      </c>
      <c r="H60" s="203" t="str">
        <f>IFERROR(VLOOKUP(VLOOKUP($A60,'Assess D'!$A:$AH,34,FALSE),detail_maturity_score,3),"")</f>
        <v/>
      </c>
      <c r="I60" s="203">
        <f>(VLOOKUP(LEFT($B60,3),targets_lookup,5,FALSE))*IF(VLOOKUP($A60,Weightings!$A:$Y,23,FALSE)=0,0,1)</f>
        <v>4.5</v>
      </c>
      <c r="J60" s="203">
        <f>(VLOOKUP(LEFT($B60,3),targets_lookup,5,FALSE))*VLOOKUP($A60,Weightings!$A:$Y,23,FALSE)</f>
        <v>13.5</v>
      </c>
      <c r="K60" s="69" t="str">
        <f>IF(VLOOKUP(A60,'Assess D'!A:P,16,FALSE)=0,"",VLOOKUP(A60,'Assess D'!A:P,16,FALSE))</f>
        <v/>
      </c>
      <c r="L60" s="67"/>
      <c r="M60" s="67"/>
      <c r="N60" s="67"/>
      <c r="O60" s="67"/>
      <c r="P60" s="67"/>
      <c r="Q60" s="67"/>
      <c r="R60" s="67"/>
      <c r="S60" s="67"/>
      <c r="T60" s="67"/>
      <c r="U60" s="67"/>
      <c r="V60" s="80"/>
      <c r="W60" s="80" t="str">
        <f>IF(AND(C60&gt;4,VLOOKUP(A60,'Assess D'!A:AH,34,FALSE)&lt;&gt;8),LEFT(B60,3),"")</f>
        <v/>
      </c>
      <c r="X60" s="80">
        <f>VLOOKUP(A60,Weightings!A:W,23,FALSE)</f>
        <v>3</v>
      </c>
      <c r="Y60" s="80">
        <f>IF(VLOOKUP(A60,'Assess D'!A:AH,34,FALSE)=8,0,1)</f>
        <v>1</v>
      </c>
      <c r="Z60" s="80">
        <f t="shared" si="4"/>
        <v>12</v>
      </c>
      <c r="AA60" s="79" t="str">
        <f t="shared" si="5"/>
        <v>3</v>
      </c>
      <c r="AF60" s="90"/>
      <c r="AG60" s="90"/>
      <c r="AH60" s="90" t="str">
        <f t="shared" si="6"/>
        <v>D</v>
      </c>
      <c r="AI60" s="81">
        <f t="shared" si="7"/>
        <v>3</v>
      </c>
      <c r="AJ60" s="90"/>
      <c r="AK60" s="81"/>
    </row>
    <row r="61" spans="1:37" s="79" customFormat="1" ht="30" hidden="1" customHeight="1" x14ac:dyDescent="0.35">
      <c r="A61" s="65">
        <v>720</v>
      </c>
      <c r="B61" s="66" t="str">
        <f t="shared" si="0"/>
        <v>D.4</v>
      </c>
      <c r="C61" s="67">
        <f t="shared" si="1"/>
        <v>2</v>
      </c>
      <c r="D61" s="20"/>
      <c r="E61" s="95" t="str">
        <f t="shared" si="2"/>
        <v>Step 4</v>
      </c>
      <c r="F61" s="261" t="str">
        <f t="shared" si="12"/>
        <v>Does the function maintain multiple data/information/intelligence sources for each Intelligence Requirement?</v>
      </c>
      <c r="G61" s="203" t="str">
        <f>VLOOKUP($A61,'Assess D'!$A:$O,15,FALSE)</f>
        <v/>
      </c>
      <c r="H61" s="203" t="str">
        <f>IFERROR(VLOOKUP(VLOOKUP($A61,'Assess D'!$A:$AH,34,FALSE),detail_maturity_score,3),"")</f>
        <v/>
      </c>
      <c r="I61" s="203">
        <f>(VLOOKUP(LEFT($B61,3),targets_lookup,5,FALSE))*IF(VLOOKUP($A61,Weightings!$A:$Y,23,FALSE)=0,0,1)</f>
        <v>4.5</v>
      </c>
      <c r="J61" s="203">
        <f>(VLOOKUP(LEFT($B61,3),targets_lookup,5,FALSE))*VLOOKUP($A61,Weightings!$A:$Y,23,FALSE)</f>
        <v>13.5</v>
      </c>
      <c r="K61" s="69" t="str">
        <f>IF(VLOOKUP(A61,'Assess D'!A:P,16,FALSE)=0,"",VLOOKUP(A61,'Assess D'!A:P,16,FALSE))</f>
        <v/>
      </c>
      <c r="L61" s="67"/>
      <c r="M61" s="67"/>
      <c r="N61" s="67"/>
      <c r="O61" s="67"/>
      <c r="P61" s="67"/>
      <c r="Q61" s="67"/>
      <c r="R61" s="67"/>
      <c r="S61" s="67"/>
      <c r="T61" s="67"/>
      <c r="U61" s="67"/>
      <c r="V61" s="80"/>
      <c r="W61" s="80" t="str">
        <f>IF(AND(C61&gt;4,VLOOKUP(A61,'Assess D'!A:AH,34,FALSE)&lt;&gt;8),LEFT(B61,3),"")</f>
        <v/>
      </c>
      <c r="X61" s="80">
        <f>VLOOKUP(A61,Weightings!A:W,23,FALSE)</f>
        <v>3</v>
      </c>
      <c r="Y61" s="80">
        <f>IF(VLOOKUP(A61,'Assess D'!A:AH,34,FALSE)=8,0,1)</f>
        <v>1</v>
      </c>
      <c r="Z61" s="80">
        <f t="shared" si="4"/>
        <v>12</v>
      </c>
      <c r="AA61" s="79" t="str">
        <f t="shared" si="5"/>
        <v>3</v>
      </c>
      <c r="AF61" s="90"/>
      <c r="AG61" s="90"/>
      <c r="AH61" s="90" t="str">
        <f t="shared" si="6"/>
        <v>D</v>
      </c>
      <c r="AI61" s="81">
        <f t="shared" si="7"/>
        <v>3</v>
      </c>
      <c r="AJ61" s="90"/>
      <c r="AK61" s="81"/>
    </row>
  </sheetData>
  <mergeCells count="2">
    <mergeCell ref="F2:K3"/>
    <mergeCell ref="F4:K5"/>
  </mergeCells>
  <conditionalFormatting sqref="G27:G35 G37:G44 G46:G61 G9:G25">
    <cfRule type="dataBar" priority="28">
      <dataBar>
        <cfvo type="num" val="0"/>
        <cfvo type="num" val="20"/>
        <color rgb="FF638EC6"/>
      </dataBar>
      <extLst>
        <ext xmlns:x14="http://schemas.microsoft.com/office/spreadsheetml/2009/9/main" uri="{B025F937-C7B1-47D3-B67F-A62EFF666E3E}">
          <x14:id>{2DD7A8C7-4C25-4E57-B5BF-8BA4C985FAE1}</x14:id>
        </ext>
      </extLst>
    </cfRule>
  </conditionalFormatting>
  <conditionalFormatting sqref="J27:J35 J37:J44 J46:J61 J9:J25">
    <cfRule type="dataBar" priority="27">
      <dataBar>
        <cfvo type="num" val="0"/>
        <cfvo type="num" val="20"/>
        <color rgb="FF00B050"/>
      </dataBar>
      <extLst>
        <ext xmlns:x14="http://schemas.microsoft.com/office/spreadsheetml/2009/9/main" uri="{B025F937-C7B1-47D3-B67F-A62EFF666E3E}">
          <x14:id>{7B7CDF5E-6D5B-4E5D-A00E-C5CF188BDB77}</x14:id>
        </ext>
      </extLst>
    </cfRule>
  </conditionalFormatting>
  <conditionalFormatting sqref="H10:H25">
    <cfRule type="dataBar" priority="6">
      <dataBar>
        <cfvo type="num" val="0"/>
        <cfvo type="num" val="5"/>
        <color rgb="FF638EC6"/>
      </dataBar>
      <extLst>
        <ext xmlns:x14="http://schemas.microsoft.com/office/spreadsheetml/2009/9/main" uri="{B025F937-C7B1-47D3-B67F-A62EFF666E3E}">
          <x14:id>{B04A4FC3-609C-4DF2-85D6-0FC1E1546386}</x14:id>
        </ext>
      </extLst>
    </cfRule>
  </conditionalFormatting>
  <conditionalFormatting sqref="I9:I25 I27:I35 I37:I44 I46:I61">
    <cfRule type="dataBar" priority="5">
      <dataBar>
        <cfvo type="num" val="0"/>
        <cfvo type="num" val="5"/>
        <color rgb="FF00B050"/>
      </dataBar>
      <extLst>
        <ext xmlns:x14="http://schemas.microsoft.com/office/spreadsheetml/2009/9/main" uri="{B025F937-C7B1-47D3-B67F-A62EFF666E3E}">
          <x14:id>{AA2F3417-3F71-43B2-8BEC-96EDDD653330}</x14:id>
        </ext>
      </extLst>
    </cfRule>
  </conditionalFormatting>
  <conditionalFormatting sqref="H27:H35">
    <cfRule type="dataBar" priority="3">
      <dataBar>
        <cfvo type="num" val="0"/>
        <cfvo type="num" val="5"/>
        <color rgb="FF638EC6"/>
      </dataBar>
      <extLst>
        <ext xmlns:x14="http://schemas.microsoft.com/office/spreadsheetml/2009/9/main" uri="{B025F937-C7B1-47D3-B67F-A62EFF666E3E}">
          <x14:id>{483FC09B-2EFB-40E9-83A0-3FF7FB806433}</x14:id>
        </ext>
      </extLst>
    </cfRule>
  </conditionalFormatting>
  <conditionalFormatting sqref="H37:H44">
    <cfRule type="dataBar" priority="2">
      <dataBar>
        <cfvo type="num" val="0"/>
        <cfvo type="num" val="5"/>
        <color rgb="FF638EC6"/>
      </dataBar>
      <extLst>
        <ext xmlns:x14="http://schemas.microsoft.com/office/spreadsheetml/2009/9/main" uri="{B025F937-C7B1-47D3-B67F-A62EFF666E3E}">
          <x14:id>{B97608F8-C4CF-4442-8ABB-EB68523E6C05}</x14:id>
        </ext>
      </extLst>
    </cfRule>
  </conditionalFormatting>
  <conditionalFormatting sqref="H46:H61">
    <cfRule type="dataBar" priority="1">
      <dataBar>
        <cfvo type="num" val="0"/>
        <cfvo type="num" val="5"/>
        <color rgb="FF638EC6"/>
      </dataBar>
      <extLst>
        <ext xmlns:x14="http://schemas.microsoft.com/office/spreadsheetml/2009/9/main" uri="{B025F937-C7B1-47D3-B67F-A62EFF666E3E}">
          <x14:id>{07C79490-AD3E-4BA0-B610-B4B01EB53831}</x14:id>
        </ext>
      </extLst>
    </cfRule>
  </conditionalFormatting>
  <pageMargins left="0.7" right="0.7" top="0.75" bottom="0.75" header="0.3" footer="0.3"/>
  <pageSetup paperSize="9" scale="73" fitToHeight="0" orientation="landscape" horizontalDpi="4294967293" r:id="rId1"/>
  <drawing r:id="rId2"/>
  <extLst>
    <ext xmlns:x14="http://schemas.microsoft.com/office/spreadsheetml/2009/9/main" uri="{78C0D931-6437-407d-A8EE-F0AAD7539E65}">
      <x14:conditionalFormattings>
        <x14:conditionalFormatting xmlns:xm="http://schemas.microsoft.com/office/excel/2006/main">
          <x14:cfRule type="dataBar" id="{2DD7A8C7-4C25-4E57-B5BF-8BA4C985FAE1}">
            <x14:dataBar minLength="0" maxLength="100" gradient="0">
              <x14:cfvo type="num">
                <xm:f>0</xm:f>
              </x14:cfvo>
              <x14:cfvo type="num">
                <xm:f>20</xm:f>
              </x14:cfvo>
              <x14:negativeFillColor rgb="FFFF0000"/>
              <x14:axisColor rgb="FF000000"/>
            </x14:dataBar>
          </x14:cfRule>
          <xm:sqref>G27:G35 G37:G44 G46:G61 G9:G25</xm:sqref>
        </x14:conditionalFormatting>
        <x14:conditionalFormatting xmlns:xm="http://schemas.microsoft.com/office/excel/2006/main">
          <x14:cfRule type="dataBar" id="{7B7CDF5E-6D5B-4E5D-A00E-C5CF188BDB77}">
            <x14:dataBar minLength="0" maxLength="100" gradient="0">
              <x14:cfvo type="num">
                <xm:f>0</xm:f>
              </x14:cfvo>
              <x14:cfvo type="num">
                <xm:f>20</xm:f>
              </x14:cfvo>
              <x14:negativeFillColor rgb="FFFF0000"/>
              <x14:axisColor rgb="FF000000"/>
            </x14:dataBar>
          </x14:cfRule>
          <xm:sqref>J27:J35 J37:J44 J46:J61 J9:J25</xm:sqref>
        </x14:conditionalFormatting>
        <x14:conditionalFormatting xmlns:xm="http://schemas.microsoft.com/office/excel/2006/main">
          <x14:cfRule type="dataBar" id="{B04A4FC3-609C-4DF2-85D6-0FC1E1546386}">
            <x14:dataBar minLength="0" maxLength="100" gradient="0">
              <x14:cfvo type="num">
                <xm:f>0</xm:f>
              </x14:cfvo>
              <x14:cfvo type="num">
                <xm:f>5</xm:f>
              </x14:cfvo>
              <x14:negativeFillColor rgb="FFFF0000"/>
              <x14:axisColor rgb="FF000000"/>
            </x14:dataBar>
          </x14:cfRule>
          <xm:sqref>H10:H25</xm:sqref>
        </x14:conditionalFormatting>
        <x14:conditionalFormatting xmlns:xm="http://schemas.microsoft.com/office/excel/2006/main">
          <x14:cfRule type="dataBar" id="{AA2F3417-3F71-43B2-8BEC-96EDDD653330}">
            <x14:dataBar minLength="0" maxLength="100" gradient="0">
              <x14:cfvo type="num">
                <xm:f>0</xm:f>
              </x14:cfvo>
              <x14:cfvo type="num">
                <xm:f>5</xm:f>
              </x14:cfvo>
              <x14:negativeFillColor rgb="FFFF0000"/>
              <x14:axisColor rgb="FF000000"/>
            </x14:dataBar>
          </x14:cfRule>
          <xm:sqref>I9:I25 I27:I35 I37:I44 I46:I61</xm:sqref>
        </x14:conditionalFormatting>
        <x14:conditionalFormatting xmlns:xm="http://schemas.microsoft.com/office/excel/2006/main">
          <x14:cfRule type="dataBar" id="{483FC09B-2EFB-40E9-83A0-3FF7FB806433}">
            <x14:dataBar minLength="0" maxLength="100" gradient="0">
              <x14:cfvo type="num">
                <xm:f>0</xm:f>
              </x14:cfvo>
              <x14:cfvo type="num">
                <xm:f>5</xm:f>
              </x14:cfvo>
              <x14:negativeFillColor rgb="FFFF0000"/>
              <x14:axisColor rgb="FF000000"/>
            </x14:dataBar>
          </x14:cfRule>
          <xm:sqref>H27:H35</xm:sqref>
        </x14:conditionalFormatting>
        <x14:conditionalFormatting xmlns:xm="http://schemas.microsoft.com/office/excel/2006/main">
          <x14:cfRule type="dataBar" id="{B97608F8-C4CF-4442-8ABB-EB68523E6C05}">
            <x14:dataBar minLength="0" maxLength="100" gradient="0">
              <x14:cfvo type="num">
                <xm:f>0</xm:f>
              </x14:cfvo>
              <x14:cfvo type="num">
                <xm:f>5</xm:f>
              </x14:cfvo>
              <x14:negativeFillColor rgb="FFFF0000"/>
              <x14:axisColor rgb="FF000000"/>
            </x14:dataBar>
          </x14:cfRule>
          <xm:sqref>H37:H44</xm:sqref>
        </x14:conditionalFormatting>
        <x14:conditionalFormatting xmlns:xm="http://schemas.microsoft.com/office/excel/2006/main">
          <x14:cfRule type="dataBar" id="{07C79490-AD3E-4BA0-B610-B4B01EB53831}">
            <x14:dataBar minLength="0" maxLength="100" gradient="0">
              <x14:cfvo type="num">
                <xm:f>0</xm:f>
              </x14:cfvo>
              <x14:cfvo type="num">
                <xm:f>5</xm:f>
              </x14:cfvo>
              <x14:negativeFillColor rgb="FFFF0000"/>
              <x14:axisColor rgb="FF000000"/>
            </x14:dataBar>
          </x14:cfRule>
          <xm:sqref>H46:H61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5">
    <tabColor theme="0" tint="-0.499984740745262"/>
    <pageSetUpPr autoPageBreaks="0" fitToPage="1"/>
  </sheetPr>
  <dimension ref="B2:P79"/>
  <sheetViews>
    <sheetView showGridLines="0" showRowColHeaders="0" tabSelected="1" zoomScale="90" zoomScaleNormal="90" workbookViewId="0">
      <selection activeCell="F58" sqref="F58"/>
    </sheetView>
  </sheetViews>
  <sheetFormatPr defaultColWidth="9.1796875" defaultRowHeight="14.5" x14ac:dyDescent="0.35"/>
  <cols>
    <col min="1" max="14" width="9.1796875" style="13"/>
    <col min="15" max="16" width="3.54296875" style="13" customWidth="1"/>
    <col min="17" max="16384" width="9.1796875" style="13"/>
  </cols>
  <sheetData>
    <row r="2" spans="2:16" ht="15" customHeight="1" x14ac:dyDescent="0.35">
      <c r="D2" s="366" t="s">
        <v>274</v>
      </c>
      <c r="E2" s="366"/>
      <c r="F2" s="366"/>
      <c r="G2" s="366"/>
      <c r="H2" s="366"/>
      <c r="I2" s="366"/>
      <c r="J2" s="366"/>
      <c r="K2" s="366"/>
      <c r="L2" s="366"/>
      <c r="M2" s="125"/>
      <c r="N2" s="125"/>
      <c r="O2" s="125"/>
      <c r="P2" s="125"/>
    </row>
    <row r="3" spans="2:16" ht="15" customHeight="1" x14ac:dyDescent="0.35">
      <c r="D3" s="366"/>
      <c r="E3" s="366"/>
      <c r="F3" s="366"/>
      <c r="G3" s="366"/>
      <c r="H3" s="366"/>
      <c r="I3" s="366"/>
      <c r="J3" s="366"/>
      <c r="K3" s="366"/>
      <c r="L3" s="366"/>
      <c r="M3" s="125"/>
      <c r="N3" s="125"/>
      <c r="O3" s="125"/>
      <c r="P3" s="125"/>
    </row>
    <row r="4" spans="2:16" ht="15" customHeight="1" x14ac:dyDescent="0.35">
      <c r="D4" s="366"/>
      <c r="E4" s="366"/>
      <c r="F4" s="366"/>
      <c r="G4" s="366"/>
      <c r="H4" s="366"/>
      <c r="I4" s="366"/>
      <c r="J4" s="366"/>
      <c r="K4" s="366"/>
      <c r="L4" s="366"/>
      <c r="M4" s="125"/>
      <c r="N4" s="125"/>
      <c r="O4" s="125"/>
      <c r="P4" s="125"/>
    </row>
    <row r="5" spans="2:16" ht="15" customHeight="1" x14ac:dyDescent="0.35">
      <c r="D5" s="366"/>
      <c r="E5" s="366"/>
      <c r="F5" s="366"/>
      <c r="G5" s="366"/>
      <c r="H5" s="366"/>
      <c r="I5" s="366"/>
      <c r="J5" s="366"/>
      <c r="K5" s="366"/>
      <c r="L5" s="366"/>
      <c r="M5" s="125"/>
      <c r="N5" s="125"/>
      <c r="O5" s="125"/>
      <c r="P5" s="125"/>
    </row>
    <row r="8" spans="2:16" ht="19.5" x14ac:dyDescent="0.45">
      <c r="B8" s="14" t="s">
        <v>7</v>
      </c>
      <c r="C8" s="12"/>
    </row>
    <row r="9" spans="2:16" x14ac:dyDescent="0.35">
      <c r="B9" s="10"/>
    </row>
    <row r="10" spans="2:16" ht="17" x14ac:dyDescent="0.4">
      <c r="B10" s="11" t="s">
        <v>112</v>
      </c>
    </row>
    <row r="11" spans="2:16" ht="6.75" customHeight="1" x14ac:dyDescent="0.35"/>
    <row r="12" spans="2:16" ht="14.5" customHeight="1" x14ac:dyDescent="0.35">
      <c r="B12" s="364" t="s">
        <v>275</v>
      </c>
      <c r="C12" s="364"/>
      <c r="D12" s="364"/>
      <c r="E12" s="364"/>
      <c r="F12" s="364"/>
      <c r="G12" s="364"/>
      <c r="H12" s="364"/>
      <c r="I12" s="364"/>
      <c r="J12" s="364"/>
      <c r="K12" s="364"/>
      <c r="L12" s="364"/>
    </row>
    <row r="13" spans="2:16" x14ac:dyDescent="0.35">
      <c r="B13" s="364"/>
      <c r="C13" s="364"/>
      <c r="D13" s="364"/>
      <c r="E13" s="364"/>
      <c r="F13" s="364"/>
      <c r="G13" s="364"/>
      <c r="H13" s="364"/>
      <c r="I13" s="364"/>
      <c r="J13" s="364"/>
      <c r="K13" s="364"/>
      <c r="L13" s="364"/>
    </row>
    <row r="14" spans="2:16" x14ac:dyDescent="0.35">
      <c r="B14" s="364"/>
      <c r="C14" s="364"/>
      <c r="D14" s="364"/>
      <c r="E14" s="364"/>
      <c r="F14" s="364"/>
      <c r="G14" s="364"/>
      <c r="H14" s="364"/>
      <c r="I14" s="364"/>
      <c r="J14" s="364"/>
      <c r="K14" s="364"/>
      <c r="L14" s="364"/>
    </row>
    <row r="15" spans="2:16" x14ac:dyDescent="0.35">
      <c r="B15" s="364"/>
      <c r="C15" s="364"/>
      <c r="D15" s="364"/>
      <c r="E15" s="364"/>
      <c r="F15" s="364"/>
      <c r="G15" s="364"/>
      <c r="H15" s="364"/>
      <c r="I15" s="364"/>
      <c r="J15" s="364"/>
      <c r="K15" s="364"/>
      <c r="L15" s="364"/>
    </row>
    <row r="16" spans="2:16" ht="46.5" customHeight="1" x14ac:dyDescent="0.35">
      <c r="B16" s="364"/>
      <c r="C16" s="364"/>
      <c r="D16" s="364"/>
      <c r="E16" s="364"/>
      <c r="F16" s="364"/>
      <c r="G16" s="364"/>
      <c r="H16" s="364"/>
      <c r="I16" s="364"/>
      <c r="J16" s="364"/>
      <c r="K16" s="364"/>
      <c r="L16" s="364"/>
    </row>
    <row r="18" spans="2:12" ht="15" customHeight="1" x14ac:dyDescent="0.35">
      <c r="B18" s="364" t="s">
        <v>276</v>
      </c>
      <c r="C18" s="364"/>
      <c r="D18" s="364"/>
      <c r="E18" s="364"/>
      <c r="F18" s="364"/>
      <c r="G18" s="364"/>
      <c r="H18" s="364"/>
      <c r="I18" s="364"/>
      <c r="J18" s="364"/>
      <c r="K18" s="364"/>
      <c r="L18" s="364"/>
    </row>
    <row r="19" spans="2:12" x14ac:dyDescent="0.35">
      <c r="B19" s="364"/>
      <c r="C19" s="364"/>
      <c r="D19" s="364"/>
      <c r="E19" s="364"/>
      <c r="F19" s="364"/>
      <c r="G19" s="364"/>
      <c r="H19" s="364"/>
      <c r="I19" s="364"/>
      <c r="J19" s="364"/>
      <c r="K19" s="364"/>
      <c r="L19" s="364"/>
    </row>
    <row r="20" spans="2:12" x14ac:dyDescent="0.35">
      <c r="B20" s="364"/>
      <c r="C20" s="364"/>
      <c r="D20" s="364"/>
      <c r="E20" s="364"/>
      <c r="F20" s="364"/>
      <c r="G20" s="364"/>
      <c r="H20" s="364"/>
      <c r="I20" s="364"/>
      <c r="J20" s="364"/>
      <c r="K20" s="364"/>
      <c r="L20" s="364"/>
    </row>
    <row r="21" spans="2:12" ht="28.5" customHeight="1" x14ac:dyDescent="0.35">
      <c r="B21" s="364"/>
      <c r="C21" s="364"/>
      <c r="D21" s="364"/>
      <c r="E21" s="364"/>
      <c r="F21" s="364"/>
      <c r="G21" s="364"/>
      <c r="H21" s="364"/>
      <c r="I21" s="364"/>
      <c r="J21" s="364"/>
      <c r="K21" s="364"/>
      <c r="L21" s="364"/>
    </row>
    <row r="22" spans="2:12" ht="15" customHeight="1" x14ac:dyDescent="0.35">
      <c r="B22" s="364" t="s">
        <v>277</v>
      </c>
      <c r="C22" s="364"/>
      <c r="D22" s="364"/>
      <c r="E22" s="364"/>
      <c r="F22" s="364"/>
      <c r="G22" s="364"/>
      <c r="H22" s="364"/>
      <c r="I22" s="364"/>
      <c r="J22" s="364"/>
      <c r="K22" s="364"/>
      <c r="L22" s="364"/>
    </row>
    <row r="23" spans="2:12" x14ac:dyDescent="0.35">
      <c r="B23" s="364"/>
      <c r="C23" s="364"/>
      <c r="D23" s="364"/>
      <c r="E23" s="364"/>
      <c r="F23" s="364"/>
      <c r="G23" s="364"/>
      <c r="H23" s="364"/>
      <c r="I23" s="364"/>
      <c r="J23" s="364"/>
      <c r="K23" s="364"/>
      <c r="L23" s="364"/>
    </row>
    <row r="24" spans="2:12" x14ac:dyDescent="0.35">
      <c r="B24" s="364"/>
      <c r="C24" s="364"/>
      <c r="D24" s="364"/>
      <c r="E24" s="364"/>
      <c r="F24" s="364"/>
      <c r="G24" s="364"/>
      <c r="H24" s="364"/>
      <c r="I24" s="364"/>
      <c r="J24" s="364"/>
      <c r="K24" s="364"/>
      <c r="L24" s="364"/>
    </row>
    <row r="25" spans="2:12" ht="7.5" customHeight="1" x14ac:dyDescent="0.35">
      <c r="B25" s="97"/>
      <c r="C25" s="97"/>
      <c r="D25" s="97"/>
      <c r="E25" s="97"/>
      <c r="F25" s="97"/>
      <c r="G25" s="97"/>
      <c r="H25" s="97"/>
      <c r="I25" s="97"/>
      <c r="J25" s="97"/>
      <c r="K25" s="97"/>
      <c r="L25" s="97"/>
    </row>
    <row r="26" spans="2:12" x14ac:dyDescent="0.35">
      <c r="C26" s="197" t="s">
        <v>278</v>
      </c>
      <c r="D26" s="97"/>
      <c r="E26" s="97"/>
      <c r="F26" s="97"/>
      <c r="G26" s="97"/>
      <c r="H26" s="97"/>
      <c r="I26" s="97"/>
      <c r="J26" s="97"/>
      <c r="K26" s="97"/>
      <c r="L26" s="97"/>
    </row>
    <row r="27" spans="2:12" x14ac:dyDescent="0.35">
      <c r="B27" s="205"/>
      <c r="C27" s="248" t="s">
        <v>279</v>
      </c>
      <c r="D27" s="205"/>
      <c r="E27" s="205"/>
      <c r="F27" s="205"/>
      <c r="G27" s="205"/>
      <c r="H27" s="205"/>
      <c r="I27" s="205"/>
      <c r="J27" s="205"/>
      <c r="K27" s="205"/>
      <c r="L27" s="205"/>
    </row>
    <row r="28" spans="2:12" x14ac:dyDescent="0.35">
      <c r="B28" s="97"/>
      <c r="C28" s="97"/>
      <c r="D28" s="97"/>
      <c r="E28" s="97"/>
      <c r="F28" s="97"/>
      <c r="G28" s="97"/>
      <c r="H28" s="97"/>
      <c r="I28" s="97"/>
      <c r="J28" s="97"/>
      <c r="K28" s="97"/>
      <c r="L28" s="97"/>
    </row>
    <row r="29" spans="2:12" ht="15" customHeight="1" x14ac:dyDescent="0.35">
      <c r="B29" s="364" t="s">
        <v>280</v>
      </c>
      <c r="C29" s="364"/>
      <c r="D29" s="364"/>
      <c r="E29" s="364"/>
      <c r="F29" s="364"/>
      <c r="G29" s="364"/>
      <c r="H29" s="364"/>
      <c r="I29" s="364"/>
      <c r="J29" s="364"/>
      <c r="K29" s="364"/>
      <c r="L29" s="364"/>
    </row>
    <row r="30" spans="2:12" x14ac:dyDescent="0.35">
      <c r="B30" s="364"/>
      <c r="C30" s="364"/>
      <c r="D30" s="364"/>
      <c r="E30" s="364"/>
      <c r="F30" s="364"/>
      <c r="G30" s="364"/>
      <c r="H30" s="364"/>
      <c r="I30" s="364"/>
      <c r="J30" s="364"/>
      <c r="K30" s="364"/>
      <c r="L30" s="364"/>
    </row>
    <row r="31" spans="2:12" x14ac:dyDescent="0.35">
      <c r="B31" s="364"/>
      <c r="C31" s="364"/>
      <c r="D31" s="364"/>
      <c r="E31" s="364"/>
      <c r="F31" s="364"/>
      <c r="G31" s="364"/>
      <c r="H31" s="364"/>
      <c r="I31" s="364"/>
      <c r="J31" s="364"/>
      <c r="K31" s="364"/>
      <c r="L31" s="364"/>
    </row>
    <row r="32" spans="2:12" ht="24" customHeight="1" x14ac:dyDescent="0.35">
      <c r="B32" s="364"/>
      <c r="C32" s="364"/>
      <c r="D32" s="364"/>
      <c r="E32" s="364"/>
      <c r="F32" s="364"/>
      <c r="G32" s="364"/>
      <c r="H32" s="364"/>
      <c r="I32" s="364"/>
      <c r="J32" s="364"/>
      <c r="K32" s="364"/>
      <c r="L32" s="364"/>
    </row>
    <row r="33" spans="2:12" ht="18" customHeight="1" x14ac:dyDescent="0.35">
      <c r="B33" s="364" t="s">
        <v>527</v>
      </c>
      <c r="C33" s="364"/>
      <c r="D33" s="364"/>
      <c r="E33" s="364"/>
      <c r="F33" s="364"/>
      <c r="G33" s="364"/>
      <c r="H33" s="364"/>
      <c r="I33" s="364"/>
      <c r="J33" s="364"/>
      <c r="K33" s="364"/>
      <c r="L33" s="364"/>
    </row>
    <row r="34" spans="2:12" ht="9" customHeight="1" x14ac:dyDescent="0.35">
      <c r="B34" s="364"/>
      <c r="C34" s="364"/>
      <c r="D34" s="364"/>
      <c r="E34" s="364"/>
      <c r="F34" s="364"/>
      <c r="G34" s="364"/>
      <c r="H34" s="364"/>
      <c r="I34" s="364"/>
      <c r="J34" s="364"/>
      <c r="K34" s="364"/>
      <c r="L34" s="364"/>
    </row>
    <row r="35" spans="2:12" ht="14.5" hidden="1" customHeight="1" x14ac:dyDescent="0.35">
      <c r="B35" s="364"/>
      <c r="C35" s="364"/>
      <c r="D35" s="364"/>
      <c r="E35" s="364"/>
      <c r="F35" s="364"/>
      <c r="G35" s="364"/>
      <c r="H35" s="364"/>
      <c r="I35" s="364"/>
      <c r="J35" s="364"/>
      <c r="K35" s="364"/>
      <c r="L35" s="364"/>
    </row>
    <row r="36" spans="2:12" ht="24" customHeight="1" x14ac:dyDescent="0.35">
      <c r="B36" s="364"/>
      <c r="C36" s="364"/>
      <c r="D36" s="364"/>
      <c r="E36" s="364"/>
      <c r="F36" s="364"/>
      <c r="G36" s="364"/>
      <c r="H36" s="364"/>
      <c r="I36" s="364"/>
      <c r="J36" s="364"/>
      <c r="K36" s="364"/>
      <c r="L36" s="364"/>
    </row>
    <row r="37" spans="2:12" ht="24" customHeight="1" x14ac:dyDescent="0.35">
      <c r="B37" s="364"/>
      <c r="C37" s="364"/>
      <c r="D37" s="364"/>
      <c r="E37" s="364"/>
      <c r="F37" s="364"/>
      <c r="G37" s="364"/>
      <c r="H37" s="364"/>
      <c r="I37" s="364"/>
      <c r="J37" s="364"/>
      <c r="K37" s="364"/>
      <c r="L37" s="364"/>
    </row>
    <row r="38" spans="2:12" ht="17" x14ac:dyDescent="0.4">
      <c r="B38" s="11" t="s">
        <v>528</v>
      </c>
    </row>
    <row r="39" spans="2:12" ht="6.75" customHeight="1" x14ac:dyDescent="0.35"/>
    <row r="40" spans="2:12" ht="14.5" customHeight="1" x14ac:dyDescent="0.35">
      <c r="B40" s="364" t="s">
        <v>529</v>
      </c>
      <c r="C40" s="364"/>
      <c r="D40" s="364"/>
      <c r="E40" s="364"/>
      <c r="F40" s="364"/>
      <c r="G40" s="364"/>
      <c r="H40" s="364"/>
      <c r="I40" s="364"/>
      <c r="J40" s="364"/>
      <c r="K40" s="364"/>
      <c r="L40" s="364"/>
    </row>
    <row r="41" spans="2:12" x14ac:dyDescent="0.35">
      <c r="B41" s="364"/>
      <c r="C41" s="364"/>
      <c r="D41" s="364"/>
      <c r="E41" s="364"/>
      <c r="F41" s="364"/>
      <c r="G41" s="364"/>
      <c r="H41" s="364"/>
      <c r="I41" s="364"/>
      <c r="J41" s="364"/>
      <c r="K41" s="364"/>
      <c r="L41" s="364"/>
    </row>
    <row r="42" spans="2:12" ht="57.75" customHeight="1" x14ac:dyDescent="0.35">
      <c r="B42" s="364"/>
      <c r="C42" s="364"/>
      <c r="D42" s="364"/>
      <c r="E42" s="364"/>
      <c r="F42" s="364"/>
      <c r="G42" s="364"/>
      <c r="H42" s="364"/>
      <c r="I42" s="364"/>
      <c r="J42" s="364"/>
      <c r="K42" s="364"/>
      <c r="L42" s="364"/>
    </row>
    <row r="43" spans="2:12" ht="198" customHeight="1" x14ac:dyDescent="0.35"/>
    <row r="49" spans="2:12" ht="161.25" customHeight="1" x14ac:dyDescent="0.35"/>
    <row r="57" spans="2:12" ht="80.5" customHeight="1" x14ac:dyDescent="0.35"/>
    <row r="58" spans="2:12" ht="24" customHeight="1" x14ac:dyDescent="0.35"/>
    <row r="59" spans="2:12" x14ac:dyDescent="0.35">
      <c r="B59" s="13" t="s">
        <v>122</v>
      </c>
    </row>
    <row r="61" spans="2:12" ht="24" customHeight="1" x14ac:dyDescent="0.35">
      <c r="B61" s="206" t="s">
        <v>281</v>
      </c>
    </row>
    <row r="62" spans="2:12" ht="17" x14ac:dyDescent="0.4">
      <c r="B62" s="11" t="s">
        <v>8</v>
      </c>
    </row>
    <row r="63" spans="2:12" ht="6.75" customHeight="1" x14ac:dyDescent="0.35"/>
    <row r="64" spans="2:12" x14ac:dyDescent="0.35">
      <c r="B64" s="364" t="s">
        <v>282</v>
      </c>
      <c r="C64" s="364"/>
      <c r="D64" s="364"/>
      <c r="E64" s="364"/>
      <c r="F64" s="364"/>
      <c r="G64" s="364"/>
      <c r="H64" s="364"/>
      <c r="I64" s="364"/>
      <c r="J64" s="364"/>
      <c r="K64" s="364"/>
      <c r="L64" s="364"/>
    </row>
    <row r="65" spans="2:12" x14ac:dyDescent="0.35">
      <c r="B65" s="364"/>
      <c r="C65" s="364"/>
      <c r="D65" s="364"/>
      <c r="E65" s="364"/>
      <c r="F65" s="364"/>
      <c r="G65" s="364"/>
      <c r="H65" s="364"/>
      <c r="I65" s="364"/>
      <c r="J65" s="364"/>
      <c r="K65" s="364"/>
      <c r="L65" s="364"/>
    </row>
    <row r="67" spans="2:12" ht="17" x14ac:dyDescent="0.4">
      <c r="B67" s="11" t="s">
        <v>9</v>
      </c>
    </row>
    <row r="68" spans="2:12" ht="6.75" customHeight="1" x14ac:dyDescent="0.35"/>
    <row r="69" spans="2:12" ht="15" customHeight="1" x14ac:dyDescent="0.35">
      <c r="B69" s="364" t="s">
        <v>10</v>
      </c>
      <c r="C69" s="364"/>
      <c r="D69" s="364"/>
      <c r="E69" s="364"/>
      <c r="F69" s="364"/>
      <c r="G69" s="364"/>
      <c r="H69" s="364"/>
      <c r="I69" s="364"/>
      <c r="J69" s="364"/>
      <c r="K69" s="364"/>
      <c r="L69" s="364"/>
    </row>
    <row r="70" spans="2:12" x14ac:dyDescent="0.35">
      <c r="B70" s="364"/>
      <c r="C70" s="364"/>
      <c r="D70" s="364"/>
      <c r="E70" s="364"/>
      <c r="F70" s="364"/>
      <c r="G70" s="364"/>
      <c r="H70" s="364"/>
      <c r="I70" s="364"/>
      <c r="J70" s="364"/>
      <c r="K70" s="364"/>
      <c r="L70" s="364"/>
    </row>
    <row r="71" spans="2:12" x14ac:dyDescent="0.35">
      <c r="B71" s="97"/>
      <c r="C71" s="97"/>
      <c r="D71" s="97"/>
      <c r="E71" s="97"/>
      <c r="F71" s="97"/>
      <c r="G71" s="97"/>
      <c r="H71" s="97"/>
      <c r="I71" s="97"/>
      <c r="J71" s="97"/>
      <c r="K71" s="97"/>
      <c r="L71" s="97"/>
    </row>
    <row r="72" spans="2:12" ht="17" x14ac:dyDescent="0.4">
      <c r="B72" s="11" t="s">
        <v>119</v>
      </c>
    </row>
    <row r="73" spans="2:12" ht="6.75" customHeight="1" x14ac:dyDescent="0.35">
      <c r="B73" s="364"/>
      <c r="C73" s="364"/>
      <c r="D73" s="364"/>
      <c r="E73" s="364"/>
      <c r="F73" s="364"/>
      <c r="G73" s="364"/>
      <c r="H73" s="364"/>
      <c r="I73" s="364"/>
      <c r="J73" s="364"/>
      <c r="K73" s="364"/>
      <c r="L73" s="364"/>
    </row>
    <row r="74" spans="2:12" x14ac:dyDescent="0.35">
      <c r="B74" s="13" t="s">
        <v>120</v>
      </c>
    </row>
    <row r="77" spans="2:12" x14ac:dyDescent="0.35">
      <c r="B77" s="13" t="s">
        <v>629</v>
      </c>
    </row>
    <row r="78" spans="2:12" x14ac:dyDescent="0.35">
      <c r="B78" s="97"/>
      <c r="C78" s="97"/>
      <c r="D78" s="97"/>
      <c r="E78" s="97"/>
      <c r="F78" s="97"/>
      <c r="G78" s="97"/>
      <c r="H78" s="97"/>
      <c r="I78" s="97"/>
      <c r="J78" s="97"/>
      <c r="K78" s="97"/>
      <c r="L78" s="97"/>
    </row>
    <row r="79" spans="2:12" x14ac:dyDescent="0.35">
      <c r="B79" s="364"/>
      <c r="C79" s="364"/>
      <c r="D79" s="364"/>
      <c r="E79" s="364"/>
      <c r="F79" s="364"/>
      <c r="G79" s="364"/>
      <c r="H79" s="364"/>
      <c r="I79" s="364"/>
      <c r="J79" s="364"/>
      <c r="K79" s="364"/>
      <c r="L79" s="364"/>
    </row>
  </sheetData>
  <mergeCells count="11">
    <mergeCell ref="B79:L79"/>
    <mergeCell ref="D2:L5"/>
    <mergeCell ref="B40:L42"/>
    <mergeCell ref="B64:L65"/>
    <mergeCell ref="B69:L70"/>
    <mergeCell ref="B73:L73"/>
    <mergeCell ref="B12:L16"/>
    <mergeCell ref="B18:L21"/>
    <mergeCell ref="B22:L24"/>
    <mergeCell ref="B29:L32"/>
    <mergeCell ref="B33:L37"/>
  </mergeCells>
  <pageMargins left="0.7" right="0.7" top="0.75" bottom="0.75" header="0.3" footer="0.3"/>
  <pageSetup paperSize="9" scale="69" fitToHeight="0"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9">
    <tabColor theme="0" tint="-0.499984740745262"/>
    <pageSetUpPr autoPageBreaks="0" fitToPage="1"/>
  </sheetPr>
  <dimension ref="B2:P72"/>
  <sheetViews>
    <sheetView showGridLines="0" showRowColHeaders="0" zoomScaleNormal="100" workbookViewId="0">
      <selection activeCell="B67" sqref="B67:L69"/>
    </sheetView>
  </sheetViews>
  <sheetFormatPr defaultColWidth="9.1796875" defaultRowHeight="14.5" x14ac:dyDescent="0.35"/>
  <cols>
    <col min="1" max="14" width="9.1796875" style="13"/>
    <col min="15" max="16" width="3.54296875" style="13" customWidth="1"/>
    <col min="17" max="16384" width="9.1796875" style="13"/>
  </cols>
  <sheetData>
    <row r="2" spans="2:16" ht="15" customHeight="1" x14ac:dyDescent="0.35">
      <c r="D2" s="366" t="str">
        <f>Introduction!D2</f>
        <v>Cyber Threat Intelligence
Maturity Assessment Tool</v>
      </c>
      <c r="E2" s="366"/>
      <c r="F2" s="366"/>
      <c r="G2" s="366"/>
      <c r="H2" s="366"/>
      <c r="I2" s="366"/>
      <c r="J2" s="366"/>
      <c r="K2" s="366"/>
      <c r="L2" s="366"/>
      <c r="M2" s="125"/>
      <c r="N2" s="125"/>
      <c r="O2" s="125"/>
      <c r="P2" s="125"/>
    </row>
    <row r="3" spans="2:16" ht="15" customHeight="1" x14ac:dyDescent="0.35">
      <c r="D3" s="366"/>
      <c r="E3" s="366"/>
      <c r="F3" s="366"/>
      <c r="G3" s="366"/>
      <c r="H3" s="366"/>
      <c r="I3" s="366"/>
      <c r="J3" s="366"/>
      <c r="K3" s="366"/>
      <c r="L3" s="366"/>
      <c r="M3" s="125"/>
      <c r="N3" s="125"/>
      <c r="O3" s="125"/>
      <c r="P3" s="125"/>
    </row>
    <row r="4" spans="2:16" ht="15" customHeight="1" x14ac:dyDescent="0.35">
      <c r="D4" s="366"/>
      <c r="E4" s="366"/>
      <c r="F4" s="366"/>
      <c r="G4" s="366"/>
      <c r="H4" s="366"/>
      <c r="I4" s="366"/>
      <c r="J4" s="366"/>
      <c r="K4" s="366"/>
      <c r="L4" s="366"/>
      <c r="M4" s="125"/>
      <c r="N4" s="125"/>
      <c r="O4" s="125"/>
      <c r="P4" s="125"/>
    </row>
    <row r="5" spans="2:16" ht="15" customHeight="1" x14ac:dyDescent="0.35">
      <c r="D5" s="366"/>
      <c r="E5" s="366"/>
      <c r="F5" s="366"/>
      <c r="G5" s="366"/>
      <c r="H5" s="366"/>
      <c r="I5" s="366"/>
      <c r="J5" s="366"/>
      <c r="K5" s="366"/>
      <c r="L5" s="366"/>
      <c r="M5" s="125"/>
      <c r="N5" s="125"/>
      <c r="O5" s="125"/>
      <c r="P5" s="125"/>
    </row>
    <row r="8" spans="2:16" ht="19.5" x14ac:dyDescent="0.45">
      <c r="B8" s="14" t="s">
        <v>11</v>
      </c>
      <c r="C8" s="12"/>
    </row>
    <row r="9" spans="2:16" x14ac:dyDescent="0.35">
      <c r="B9" s="10"/>
    </row>
    <row r="10" spans="2:16" ht="17" x14ac:dyDescent="0.4">
      <c r="B10" s="11" t="s">
        <v>113</v>
      </c>
    </row>
    <row r="11" spans="2:16" ht="6.75" customHeight="1" x14ac:dyDescent="0.35"/>
    <row r="12" spans="2:16" ht="15" customHeight="1" x14ac:dyDescent="0.35">
      <c r="B12" s="364" t="s">
        <v>283</v>
      </c>
      <c r="C12" s="364"/>
      <c r="D12" s="364"/>
      <c r="E12" s="364"/>
      <c r="F12" s="364"/>
      <c r="G12" s="364"/>
      <c r="H12" s="364"/>
      <c r="I12" s="364"/>
      <c r="J12" s="364"/>
      <c r="K12" s="364"/>
      <c r="L12" s="364"/>
    </row>
    <row r="13" spans="2:16" ht="19.5" customHeight="1" x14ac:dyDescent="0.35">
      <c r="B13" s="364"/>
      <c r="C13" s="364"/>
      <c r="D13" s="364"/>
      <c r="E13" s="364"/>
      <c r="F13" s="364"/>
      <c r="G13" s="364"/>
      <c r="H13" s="364"/>
      <c r="I13" s="364"/>
      <c r="J13" s="364"/>
      <c r="K13" s="364"/>
      <c r="L13" s="364"/>
    </row>
    <row r="15" spans="2:16" ht="15" customHeight="1" x14ac:dyDescent="0.35">
      <c r="B15" s="364" t="s">
        <v>531</v>
      </c>
      <c r="C15" s="364"/>
      <c r="D15" s="364"/>
      <c r="E15" s="364"/>
      <c r="F15" s="364"/>
      <c r="G15" s="364"/>
      <c r="H15" s="364"/>
      <c r="I15" s="364"/>
      <c r="J15" s="364"/>
      <c r="K15" s="364"/>
      <c r="L15" s="364"/>
    </row>
    <row r="16" spans="2:16" x14ac:dyDescent="0.35">
      <c r="B16" s="364"/>
      <c r="C16" s="364"/>
      <c r="D16" s="364"/>
      <c r="E16" s="364"/>
      <c r="F16" s="364"/>
      <c r="G16" s="364"/>
      <c r="H16" s="364"/>
      <c r="I16" s="364"/>
      <c r="J16" s="364"/>
      <c r="K16" s="364"/>
      <c r="L16" s="364"/>
    </row>
    <row r="17" spans="2:12" x14ac:dyDescent="0.35">
      <c r="B17" s="364"/>
      <c r="C17" s="364"/>
      <c r="D17" s="364"/>
      <c r="E17" s="364"/>
      <c r="F17" s="364"/>
      <c r="G17" s="364"/>
      <c r="H17" s="364"/>
      <c r="I17" s="364"/>
      <c r="J17" s="364"/>
      <c r="K17" s="364"/>
      <c r="L17" s="364"/>
    </row>
    <row r="18" spans="2:12" x14ac:dyDescent="0.35">
      <c r="B18" s="97"/>
      <c r="C18" s="97"/>
      <c r="D18" s="97"/>
      <c r="E18" s="97"/>
      <c r="F18" s="97"/>
      <c r="G18" s="97"/>
      <c r="H18" s="97"/>
      <c r="I18" s="97"/>
      <c r="J18" s="97"/>
      <c r="K18" s="97"/>
      <c r="L18" s="97"/>
    </row>
    <row r="34" spans="2:12" ht="15" customHeight="1" x14ac:dyDescent="0.35">
      <c r="B34" s="364" t="s">
        <v>284</v>
      </c>
      <c r="C34" s="364"/>
      <c r="D34" s="364"/>
      <c r="E34" s="364"/>
      <c r="F34" s="364"/>
      <c r="G34" s="364"/>
      <c r="H34" s="364"/>
      <c r="I34" s="364"/>
      <c r="J34" s="364"/>
      <c r="K34" s="364"/>
      <c r="L34" s="364"/>
    </row>
    <row r="35" spans="2:12" x14ac:dyDescent="0.35">
      <c r="B35" s="364"/>
      <c r="C35" s="364"/>
      <c r="D35" s="364"/>
      <c r="E35" s="364"/>
      <c r="F35" s="364"/>
      <c r="G35" s="364"/>
      <c r="H35" s="364"/>
      <c r="I35" s="364"/>
      <c r="J35" s="364"/>
      <c r="K35" s="364"/>
      <c r="L35" s="364"/>
    </row>
    <row r="36" spans="2:12" ht="32.25" customHeight="1" x14ac:dyDescent="0.35">
      <c r="B36" s="364"/>
      <c r="C36" s="364"/>
      <c r="D36" s="364"/>
      <c r="E36" s="364"/>
      <c r="F36" s="364"/>
      <c r="G36" s="364"/>
      <c r="H36" s="364"/>
      <c r="I36" s="364"/>
      <c r="J36" s="364"/>
      <c r="K36" s="364"/>
      <c r="L36" s="364"/>
    </row>
    <row r="37" spans="2:12" x14ac:dyDescent="0.35">
      <c r="B37" s="97"/>
      <c r="C37" s="97"/>
      <c r="D37" s="97"/>
      <c r="E37" s="97"/>
      <c r="F37" s="97"/>
      <c r="G37" s="97"/>
      <c r="H37" s="97"/>
      <c r="I37" s="97"/>
      <c r="J37" s="97"/>
      <c r="K37" s="97"/>
      <c r="L37" s="97"/>
    </row>
    <row r="38" spans="2:12" ht="15" customHeight="1" x14ac:dyDescent="0.35">
      <c r="B38" s="364" t="s">
        <v>285</v>
      </c>
      <c r="C38" s="364"/>
      <c r="D38" s="364"/>
      <c r="E38" s="364"/>
      <c r="F38" s="364"/>
      <c r="G38" s="364"/>
      <c r="H38" s="364"/>
      <c r="I38" s="364"/>
      <c r="J38" s="364"/>
      <c r="K38" s="364"/>
      <c r="L38" s="364"/>
    </row>
    <row r="39" spans="2:12" x14ac:dyDescent="0.35">
      <c r="B39" s="364"/>
      <c r="C39" s="364"/>
      <c r="D39" s="364"/>
      <c r="E39" s="364"/>
      <c r="F39" s="364"/>
      <c r="G39" s="364"/>
      <c r="H39" s="364"/>
      <c r="I39" s="364"/>
      <c r="J39" s="364"/>
      <c r="K39" s="364"/>
      <c r="L39" s="364"/>
    </row>
    <row r="40" spans="2:12" x14ac:dyDescent="0.35">
      <c r="B40" s="364"/>
      <c r="C40" s="364"/>
      <c r="D40" s="364"/>
      <c r="E40" s="364"/>
      <c r="F40" s="364"/>
      <c r="G40" s="364"/>
      <c r="H40" s="364"/>
      <c r="I40" s="364"/>
      <c r="J40" s="364"/>
      <c r="K40" s="364"/>
      <c r="L40" s="364"/>
    </row>
    <row r="41" spans="2:12" x14ac:dyDescent="0.35">
      <c r="B41" s="364"/>
      <c r="C41" s="364"/>
      <c r="D41" s="364"/>
      <c r="E41" s="364"/>
      <c r="F41" s="364"/>
      <c r="G41" s="364"/>
      <c r="H41" s="364"/>
      <c r="I41" s="364"/>
      <c r="J41" s="364"/>
      <c r="K41" s="364"/>
      <c r="L41" s="364"/>
    </row>
    <row r="42" spans="2:12" ht="15" customHeight="1" x14ac:dyDescent="0.35">
      <c r="B42" s="369" t="s">
        <v>286</v>
      </c>
      <c r="C42" s="364"/>
      <c r="D42" s="364"/>
      <c r="E42" s="364"/>
      <c r="F42" s="364"/>
      <c r="G42" s="364"/>
      <c r="H42" s="364"/>
      <c r="I42" s="364"/>
      <c r="J42" s="364"/>
      <c r="K42" s="364"/>
      <c r="L42" s="364"/>
    </row>
    <row r="43" spans="2:12" x14ac:dyDescent="0.35">
      <c r="B43" s="364"/>
      <c r="C43" s="364"/>
      <c r="D43" s="364"/>
      <c r="E43" s="364"/>
      <c r="F43" s="364"/>
      <c r="G43" s="364"/>
      <c r="H43" s="364"/>
      <c r="I43" s="364"/>
      <c r="J43" s="364"/>
      <c r="K43" s="364"/>
      <c r="L43" s="364"/>
    </row>
    <row r="44" spans="2:12" x14ac:dyDescent="0.35">
      <c r="B44" s="364"/>
      <c r="C44" s="364"/>
      <c r="D44" s="364"/>
      <c r="E44" s="364"/>
      <c r="F44" s="364"/>
      <c r="G44" s="364"/>
      <c r="H44" s="364"/>
      <c r="I44" s="364"/>
      <c r="J44" s="364"/>
      <c r="K44" s="364"/>
      <c r="L44" s="364"/>
    </row>
    <row r="45" spans="2:12" x14ac:dyDescent="0.35">
      <c r="B45" s="364"/>
      <c r="C45" s="364"/>
      <c r="D45" s="364"/>
      <c r="E45" s="364"/>
      <c r="F45" s="364"/>
      <c r="G45" s="364"/>
      <c r="H45" s="364"/>
      <c r="I45" s="364"/>
      <c r="J45" s="364"/>
      <c r="K45" s="364"/>
      <c r="L45" s="364"/>
    </row>
    <row r="47" spans="2:12" ht="17" x14ac:dyDescent="0.4">
      <c r="B47" s="11" t="s">
        <v>114</v>
      </c>
    </row>
    <row r="48" spans="2:12" ht="6.75" customHeight="1" x14ac:dyDescent="0.35"/>
    <row r="49" spans="2:12" ht="15" customHeight="1" x14ac:dyDescent="0.35">
      <c r="B49" s="367" t="s">
        <v>530</v>
      </c>
      <c r="C49" s="367"/>
      <c r="D49" s="367"/>
      <c r="E49" s="367"/>
      <c r="F49" s="367"/>
      <c r="G49" s="367"/>
      <c r="H49" s="367"/>
      <c r="I49" s="367"/>
      <c r="J49" s="367"/>
      <c r="K49" s="367"/>
      <c r="L49" s="367"/>
    </row>
    <row r="50" spans="2:12" ht="31.5" customHeight="1" x14ac:dyDescent="0.35">
      <c r="B50" s="367"/>
      <c r="C50" s="367"/>
      <c r="D50" s="367"/>
      <c r="E50" s="367"/>
      <c r="F50" s="367"/>
      <c r="G50" s="367"/>
      <c r="H50" s="367"/>
      <c r="I50" s="367"/>
      <c r="J50" s="367"/>
      <c r="K50" s="367"/>
      <c r="L50" s="367"/>
    </row>
    <row r="52" spans="2:12" ht="15" customHeight="1" x14ac:dyDescent="0.35">
      <c r="B52" s="368" t="s">
        <v>287</v>
      </c>
      <c r="C52" s="364"/>
      <c r="D52" s="364"/>
      <c r="E52" s="364"/>
      <c r="F52" s="364"/>
      <c r="G52" s="364"/>
      <c r="H52" s="364"/>
      <c r="I52" s="364"/>
      <c r="J52" s="364"/>
      <c r="K52" s="364"/>
      <c r="L52" s="364"/>
    </row>
    <row r="53" spans="2:12" x14ac:dyDescent="0.35">
      <c r="B53" s="364"/>
      <c r="C53" s="364"/>
      <c r="D53" s="364"/>
      <c r="E53" s="364"/>
      <c r="F53" s="364"/>
      <c r="G53" s="364"/>
      <c r="H53" s="364"/>
      <c r="I53" s="364"/>
      <c r="J53" s="364"/>
      <c r="K53" s="364"/>
      <c r="L53" s="364"/>
    </row>
    <row r="54" spans="2:12" x14ac:dyDescent="0.35">
      <c r="B54" s="364"/>
      <c r="C54" s="364"/>
      <c r="D54" s="364"/>
      <c r="E54" s="364"/>
      <c r="F54" s="364"/>
      <c r="G54" s="364"/>
      <c r="H54" s="364"/>
      <c r="I54" s="364"/>
      <c r="J54" s="364"/>
      <c r="K54" s="364"/>
      <c r="L54" s="364"/>
    </row>
    <row r="55" spans="2:12" x14ac:dyDescent="0.35">
      <c r="B55" s="97"/>
      <c r="C55" s="97"/>
      <c r="D55" s="97"/>
      <c r="E55" s="97"/>
      <c r="F55" s="97"/>
      <c r="G55" s="97"/>
      <c r="H55" s="97"/>
      <c r="I55" s="97"/>
      <c r="J55" s="97"/>
      <c r="K55" s="97"/>
      <c r="L55" s="97"/>
    </row>
    <row r="56" spans="2:12" ht="15" customHeight="1" x14ac:dyDescent="0.35">
      <c r="B56" s="364" t="s">
        <v>234</v>
      </c>
      <c r="C56" s="364"/>
      <c r="D56" s="364"/>
      <c r="E56" s="364"/>
      <c r="F56" s="364"/>
      <c r="G56" s="364"/>
      <c r="H56" s="364"/>
      <c r="I56" s="364"/>
      <c r="J56" s="364"/>
      <c r="K56" s="364"/>
      <c r="L56" s="364"/>
    </row>
    <row r="57" spans="2:12" ht="15" customHeight="1" x14ac:dyDescent="0.35">
      <c r="B57" s="364"/>
      <c r="C57" s="364"/>
      <c r="D57" s="364"/>
      <c r="E57" s="364"/>
      <c r="F57" s="364"/>
      <c r="G57" s="364"/>
      <c r="H57" s="364"/>
      <c r="I57" s="364"/>
      <c r="J57" s="364"/>
      <c r="K57" s="364"/>
      <c r="L57" s="364"/>
    </row>
    <row r="58" spans="2:12" ht="15" customHeight="1" x14ac:dyDescent="0.35">
      <c r="B58" s="364"/>
      <c r="C58" s="364"/>
      <c r="D58" s="364"/>
      <c r="E58" s="364"/>
      <c r="F58" s="364"/>
      <c r="G58" s="364"/>
      <c r="H58" s="364"/>
      <c r="I58" s="364"/>
      <c r="J58" s="364"/>
      <c r="K58" s="364"/>
      <c r="L58" s="364"/>
    </row>
    <row r="59" spans="2:12" ht="15" customHeight="1" x14ac:dyDescent="0.35">
      <c r="B59" s="364"/>
      <c r="C59" s="364"/>
      <c r="D59" s="364"/>
      <c r="E59" s="364"/>
      <c r="F59" s="364"/>
      <c r="G59" s="364"/>
      <c r="H59" s="364"/>
      <c r="I59" s="364"/>
      <c r="J59" s="364"/>
      <c r="K59" s="364"/>
      <c r="L59" s="364"/>
    </row>
    <row r="60" spans="2:12" ht="15" customHeight="1" x14ac:dyDescent="0.35">
      <c r="B60" s="364"/>
      <c r="C60" s="364"/>
      <c r="D60" s="364"/>
      <c r="E60" s="364"/>
      <c r="F60" s="364"/>
      <c r="G60" s="364"/>
      <c r="H60" s="364"/>
      <c r="I60" s="364"/>
      <c r="J60" s="364"/>
      <c r="K60" s="364"/>
      <c r="L60" s="364"/>
    </row>
    <row r="61" spans="2:12" ht="15" customHeight="1" x14ac:dyDescent="0.35">
      <c r="B61" s="364"/>
      <c r="C61" s="364"/>
      <c r="D61" s="364"/>
      <c r="E61" s="364"/>
      <c r="F61" s="364"/>
      <c r="G61" s="364"/>
      <c r="H61" s="364"/>
      <c r="I61" s="364"/>
      <c r="J61" s="364"/>
      <c r="K61" s="364"/>
      <c r="L61" s="364"/>
    </row>
    <row r="62" spans="2:12" ht="15" customHeight="1" x14ac:dyDescent="0.35">
      <c r="B62" s="364"/>
      <c r="C62" s="364"/>
      <c r="D62" s="364"/>
      <c r="E62" s="364"/>
      <c r="F62" s="364"/>
      <c r="G62" s="364"/>
      <c r="H62" s="364"/>
      <c r="I62" s="364"/>
      <c r="J62" s="364"/>
      <c r="K62" s="364"/>
      <c r="L62" s="364"/>
    </row>
    <row r="63" spans="2:12" x14ac:dyDescent="0.35">
      <c r="B63" s="364"/>
      <c r="C63" s="364"/>
      <c r="D63" s="364"/>
      <c r="E63" s="364"/>
      <c r="F63" s="364"/>
      <c r="G63" s="364"/>
      <c r="H63" s="364"/>
      <c r="I63" s="364"/>
      <c r="J63" s="364"/>
      <c r="K63" s="364"/>
      <c r="L63" s="364"/>
    </row>
    <row r="64" spans="2:12" x14ac:dyDescent="0.35">
      <c r="B64" s="364"/>
      <c r="C64" s="364"/>
      <c r="D64" s="364"/>
      <c r="E64" s="364"/>
      <c r="F64" s="364"/>
      <c r="G64" s="364"/>
      <c r="H64" s="364"/>
      <c r="I64" s="364"/>
      <c r="J64" s="364"/>
      <c r="K64" s="364"/>
      <c r="L64" s="364"/>
    </row>
    <row r="65" spans="2:12" ht="52.4" customHeight="1" x14ac:dyDescent="0.35">
      <c r="B65" s="364"/>
      <c r="C65" s="364"/>
      <c r="D65" s="364"/>
      <c r="E65" s="364"/>
      <c r="F65" s="364"/>
      <c r="G65" s="364"/>
      <c r="H65" s="364"/>
      <c r="I65" s="364"/>
      <c r="J65" s="364"/>
      <c r="K65" s="364"/>
      <c r="L65" s="364"/>
    </row>
    <row r="66" spans="2:12" x14ac:dyDescent="0.35">
      <c r="B66" s="364"/>
      <c r="C66" s="364"/>
      <c r="D66" s="364"/>
      <c r="E66" s="364"/>
      <c r="F66" s="364"/>
      <c r="G66" s="364"/>
      <c r="H66" s="364"/>
      <c r="I66" s="364"/>
      <c r="J66" s="364"/>
      <c r="K66" s="364"/>
      <c r="L66" s="364"/>
    </row>
    <row r="67" spans="2:12" x14ac:dyDescent="0.35">
      <c r="B67" s="364" t="s">
        <v>620</v>
      </c>
      <c r="C67" s="364"/>
      <c r="D67" s="364"/>
      <c r="E67" s="364"/>
      <c r="F67" s="364"/>
      <c r="G67" s="364"/>
      <c r="H67" s="364"/>
      <c r="I67" s="364"/>
      <c r="J67" s="364"/>
      <c r="K67" s="364"/>
      <c r="L67" s="364"/>
    </row>
    <row r="68" spans="2:12" x14ac:dyDescent="0.35">
      <c r="B68" s="364"/>
      <c r="C68" s="364"/>
      <c r="D68" s="364"/>
      <c r="E68" s="364"/>
      <c r="F68" s="364"/>
      <c r="G68" s="364"/>
      <c r="H68" s="364"/>
      <c r="I68" s="364"/>
      <c r="J68" s="364"/>
      <c r="K68" s="364"/>
      <c r="L68" s="364"/>
    </row>
    <row r="69" spans="2:12" x14ac:dyDescent="0.35">
      <c r="B69" s="364"/>
      <c r="C69" s="364"/>
      <c r="D69" s="364"/>
      <c r="E69" s="364"/>
      <c r="F69" s="364"/>
      <c r="G69" s="364"/>
      <c r="H69" s="364"/>
      <c r="I69" s="364"/>
      <c r="J69" s="364"/>
      <c r="K69" s="364"/>
      <c r="L69" s="364"/>
    </row>
    <row r="70" spans="2:12" x14ac:dyDescent="0.35">
      <c r="B70" s="118"/>
      <c r="C70" s="118"/>
      <c r="D70" s="118"/>
      <c r="E70" s="118"/>
      <c r="F70" s="118"/>
      <c r="G70" s="118"/>
      <c r="H70" s="118"/>
      <c r="I70" s="118"/>
      <c r="J70" s="118"/>
      <c r="K70" s="118"/>
      <c r="L70" s="118"/>
    </row>
    <row r="71" spans="2:12" x14ac:dyDescent="0.35">
      <c r="B71" s="364" t="s">
        <v>621</v>
      </c>
      <c r="C71" s="364"/>
      <c r="D71" s="364"/>
      <c r="E71" s="364"/>
      <c r="F71" s="364"/>
      <c r="G71" s="364"/>
      <c r="H71" s="364"/>
      <c r="I71" s="364"/>
      <c r="J71" s="364"/>
      <c r="K71" s="364"/>
      <c r="L71" s="364"/>
    </row>
    <row r="72" spans="2:12" x14ac:dyDescent="0.35">
      <c r="B72" s="364"/>
      <c r="C72" s="364"/>
      <c r="D72" s="364"/>
      <c r="E72" s="364"/>
      <c r="F72" s="364"/>
      <c r="G72" s="364"/>
      <c r="H72" s="364"/>
      <c r="I72" s="364"/>
      <c r="J72" s="364"/>
      <c r="K72" s="364"/>
      <c r="L72" s="364"/>
    </row>
  </sheetData>
  <mergeCells count="12">
    <mergeCell ref="D2:L5"/>
    <mergeCell ref="B67:L69"/>
    <mergeCell ref="B71:L72"/>
    <mergeCell ref="B49:L50"/>
    <mergeCell ref="B52:L54"/>
    <mergeCell ref="B56:L65"/>
    <mergeCell ref="B66:L66"/>
    <mergeCell ref="B42:L45"/>
    <mergeCell ref="B12:L13"/>
    <mergeCell ref="B15:L17"/>
    <mergeCell ref="B34:L36"/>
    <mergeCell ref="B38:L41"/>
  </mergeCells>
  <pageMargins left="0.7" right="0.7" top="0.75" bottom="0.75" header="0.3" footer="0.3"/>
  <pageSetup paperSize="9" scale="69" fitToHeight="0" orientation="portrait" horizontalDpi="4294967293" r:id="rId1"/>
  <rowBreaks count="1" manualBreakCount="1">
    <brk id="45" max="12"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tabColor rgb="FFFFFF00"/>
    <pageSetUpPr autoPageBreaks="0" fitToPage="1"/>
  </sheetPr>
  <dimension ref="A1:P27"/>
  <sheetViews>
    <sheetView showGridLines="0" showRowColHeaders="0" zoomScaleNormal="100" zoomScaleSheetLayoutView="25" workbookViewId="0">
      <pane ySplit="2" topLeftCell="A3" activePane="bottomLeft" state="frozen"/>
      <selection activeCell="D1" sqref="D1"/>
      <selection pane="bottomLeft" activeCell="E3" sqref="E3"/>
    </sheetView>
  </sheetViews>
  <sheetFormatPr defaultColWidth="9.1796875" defaultRowHeight="13" x14ac:dyDescent="0.3"/>
  <cols>
    <col min="1" max="1" width="10.453125" style="5" hidden="1" customWidth="1"/>
    <col min="2" max="2" width="7.54296875" style="4" hidden="1" customWidth="1"/>
    <col min="3" max="3" width="6.453125" style="4" customWidth="1"/>
    <col min="4" max="4" width="6.453125" style="5" customWidth="1"/>
    <col min="5" max="5" width="57.54296875" style="5" customWidth="1"/>
    <col min="6" max="7" width="32.54296875" style="5" customWidth="1"/>
    <col min="8" max="8" width="6.1796875" style="5" customWidth="1"/>
    <col min="9" max="9" width="32.54296875" style="5" customWidth="1"/>
    <col min="10" max="10" width="18" style="48" hidden="1" customWidth="1"/>
    <col min="11" max="16384" width="9.1796875" style="5"/>
  </cols>
  <sheetData>
    <row r="1" spans="3:16" s="15" customFormat="1" ht="89.25" customHeight="1" x14ac:dyDescent="0.3">
      <c r="E1" s="370" t="str">
        <f>Introduction!D2</f>
        <v>Cyber Threat Intelligence
Maturity Assessment Tool</v>
      </c>
      <c r="F1" s="370"/>
      <c r="G1" s="370"/>
      <c r="J1" s="58"/>
    </row>
    <row r="2" spans="3:16" s="1" customFormat="1" ht="22.5" hidden="1" customHeight="1" x14ac:dyDescent="0.3">
      <c r="E2" s="2"/>
      <c r="F2" s="3"/>
      <c r="G2" s="4"/>
      <c r="H2" s="4"/>
      <c r="I2" s="4"/>
      <c r="J2" s="59"/>
      <c r="K2" s="4"/>
      <c r="L2" s="4"/>
      <c r="M2" s="4"/>
      <c r="N2" s="4"/>
      <c r="O2" s="4"/>
      <c r="P2" s="4"/>
    </row>
    <row r="3" spans="3:16" s="16" customFormat="1" ht="40.5" customHeight="1" x14ac:dyDescent="0.35">
      <c r="E3" s="17" t="s">
        <v>223</v>
      </c>
      <c r="F3" s="51"/>
      <c r="G3" s="18"/>
      <c r="H3" s="18"/>
      <c r="I3" s="18"/>
      <c r="J3" s="60"/>
      <c r="K3" s="18"/>
      <c r="L3" s="18"/>
      <c r="M3" s="18"/>
      <c r="N3" s="18"/>
      <c r="O3" s="18"/>
      <c r="P3" s="18"/>
    </row>
    <row r="4" spans="3:16" s="41" customFormat="1" ht="9.75" customHeight="1" x14ac:dyDescent="0.3">
      <c r="C4" s="42"/>
      <c r="D4" s="42"/>
      <c r="E4" s="43"/>
      <c r="F4" s="44"/>
      <c r="G4" s="45"/>
      <c r="H4" s="45"/>
      <c r="I4" s="45"/>
      <c r="J4" s="61"/>
      <c r="K4" s="45"/>
      <c r="L4" s="45"/>
      <c r="M4" s="45"/>
      <c r="N4" s="45"/>
      <c r="O4" s="45"/>
    </row>
    <row r="5" spans="3:16" s="1" customFormat="1" ht="25" customHeight="1" x14ac:dyDescent="0.35">
      <c r="C5" s="46"/>
      <c r="D5" s="47" t="s">
        <v>136</v>
      </c>
      <c r="E5" s="47" t="s">
        <v>135</v>
      </c>
      <c r="F5" s="371"/>
      <c r="G5" s="372"/>
      <c r="H5" s="5"/>
      <c r="I5" s="5"/>
      <c r="J5" s="48"/>
      <c r="K5" s="5"/>
      <c r="L5" s="5"/>
      <c r="M5" s="5"/>
      <c r="N5" s="5"/>
      <c r="O5" s="5"/>
    </row>
    <row r="6" spans="3:16" s="37" customFormat="1" ht="9.75" customHeight="1" x14ac:dyDescent="0.3">
      <c r="C6" s="38"/>
      <c r="D6" s="38"/>
      <c r="E6" s="39"/>
      <c r="F6" s="40"/>
      <c r="G6" s="15"/>
      <c r="H6" s="15"/>
      <c r="I6" s="15"/>
      <c r="J6" s="58"/>
      <c r="K6" s="15"/>
      <c r="L6" s="15"/>
      <c r="M6" s="15"/>
      <c r="N6" s="15"/>
      <c r="O6" s="15"/>
    </row>
    <row r="7" spans="3:16" s="41" customFormat="1" ht="9.75" customHeight="1" x14ac:dyDescent="0.3">
      <c r="C7" s="42"/>
      <c r="D7" s="42"/>
      <c r="E7" s="43"/>
      <c r="F7" s="44"/>
      <c r="G7" s="45"/>
      <c r="H7" s="45"/>
      <c r="I7" s="45"/>
      <c r="J7" s="61"/>
      <c r="K7" s="45"/>
      <c r="L7" s="45"/>
      <c r="M7" s="45"/>
      <c r="N7" s="45"/>
      <c r="O7" s="45"/>
    </row>
    <row r="8" spans="3:16" s="1" customFormat="1" ht="25" customHeight="1" x14ac:dyDescent="0.35">
      <c r="C8" s="46"/>
      <c r="D8" s="47" t="s">
        <v>137</v>
      </c>
      <c r="E8" s="47" t="s">
        <v>532</v>
      </c>
      <c r="F8" s="371"/>
      <c r="G8" s="372"/>
      <c r="H8" s="5"/>
      <c r="I8" s="5"/>
      <c r="J8" s="48"/>
      <c r="K8" s="5"/>
      <c r="L8" s="5"/>
      <c r="M8" s="5"/>
      <c r="N8" s="5"/>
      <c r="O8" s="5"/>
    </row>
    <row r="9" spans="3:16" s="37" customFormat="1" ht="9.75" customHeight="1" x14ac:dyDescent="0.3">
      <c r="C9" s="38"/>
      <c r="D9" s="38"/>
      <c r="E9" s="39"/>
      <c r="F9" s="40"/>
      <c r="G9" s="15"/>
      <c r="H9" s="15"/>
      <c r="I9" s="15"/>
      <c r="J9" s="58"/>
      <c r="K9" s="15"/>
      <c r="L9" s="15"/>
      <c r="M9" s="15"/>
      <c r="N9" s="15"/>
      <c r="O9" s="15"/>
    </row>
    <row r="10" spans="3:16" s="41" customFormat="1" ht="9.75" customHeight="1" x14ac:dyDescent="0.3">
      <c r="C10" s="42"/>
      <c r="D10" s="42"/>
      <c r="E10" s="43"/>
      <c r="F10" s="44"/>
      <c r="G10" s="45"/>
      <c r="H10" s="45"/>
      <c r="I10" s="45"/>
      <c r="J10" s="61"/>
      <c r="K10" s="45"/>
      <c r="L10" s="45"/>
      <c r="M10" s="45"/>
      <c r="N10" s="45"/>
      <c r="O10" s="45"/>
    </row>
    <row r="11" spans="3:16" s="1" customFormat="1" ht="25" customHeight="1" x14ac:dyDescent="0.35">
      <c r="C11" s="46"/>
      <c r="D11" s="47" t="s">
        <v>138</v>
      </c>
      <c r="E11" s="47" t="s">
        <v>92</v>
      </c>
      <c r="F11" s="371"/>
      <c r="G11" s="372"/>
      <c r="H11" s="5"/>
      <c r="I11" s="5"/>
      <c r="J11" s="48"/>
      <c r="K11" s="5"/>
      <c r="L11" s="5"/>
      <c r="M11" s="5"/>
      <c r="N11" s="5"/>
      <c r="O11" s="5"/>
    </row>
    <row r="12" spans="3:16" s="37" customFormat="1" ht="9.75" customHeight="1" x14ac:dyDescent="0.3">
      <c r="C12" s="38"/>
      <c r="D12" s="38"/>
      <c r="E12" s="39"/>
      <c r="F12" s="40"/>
      <c r="G12" s="15"/>
      <c r="H12" s="15"/>
      <c r="I12" s="15"/>
      <c r="J12" s="58"/>
      <c r="K12" s="15"/>
      <c r="L12" s="15"/>
      <c r="M12" s="15"/>
      <c r="N12" s="15"/>
      <c r="O12" s="15"/>
    </row>
    <row r="13" spans="3:16" s="41" customFormat="1" ht="9.75" customHeight="1" x14ac:dyDescent="0.3">
      <c r="C13" s="42"/>
      <c r="D13" s="42"/>
      <c r="E13" s="43"/>
      <c r="F13" s="44"/>
      <c r="G13" s="45"/>
      <c r="H13" s="45"/>
      <c r="I13" s="45"/>
      <c r="J13" s="61"/>
      <c r="K13" s="45"/>
      <c r="L13" s="45"/>
      <c r="M13" s="45"/>
      <c r="N13" s="45"/>
      <c r="O13" s="45"/>
    </row>
    <row r="14" spans="3:16" s="1" customFormat="1" ht="25" customHeight="1" x14ac:dyDescent="0.35">
      <c r="C14" s="46"/>
      <c r="D14" s="47" t="s">
        <v>139</v>
      </c>
      <c r="E14" s="47" t="s">
        <v>89</v>
      </c>
      <c r="F14" s="371"/>
      <c r="G14" s="372"/>
      <c r="H14" s="5"/>
      <c r="I14" s="5"/>
      <c r="J14" s="48"/>
      <c r="K14" s="5"/>
      <c r="L14" s="5"/>
      <c r="M14" s="5"/>
      <c r="N14" s="5"/>
      <c r="O14" s="5"/>
    </row>
    <row r="15" spans="3:16" s="37" customFormat="1" ht="9.75" customHeight="1" x14ac:dyDescent="0.3">
      <c r="C15" s="38"/>
      <c r="D15" s="38"/>
      <c r="E15" s="39"/>
      <c r="F15" s="40"/>
      <c r="G15" s="15"/>
      <c r="H15" s="15"/>
      <c r="I15" s="15"/>
      <c r="J15" s="58"/>
      <c r="K15" s="15"/>
      <c r="L15" s="15"/>
      <c r="M15" s="15"/>
      <c r="N15" s="15"/>
      <c r="O15" s="15"/>
    </row>
    <row r="16" spans="3:16" s="41" customFormat="1" ht="9.75" customHeight="1" x14ac:dyDescent="0.3">
      <c r="C16" s="42"/>
      <c r="D16" s="42"/>
      <c r="E16" s="43"/>
      <c r="F16" s="44"/>
      <c r="G16" s="45"/>
      <c r="H16" s="45"/>
      <c r="I16" s="45"/>
      <c r="J16" s="61"/>
      <c r="K16" s="45"/>
      <c r="L16" s="45"/>
      <c r="M16" s="45"/>
      <c r="N16" s="45"/>
      <c r="O16" s="45"/>
    </row>
    <row r="17" spans="3:15" s="1" customFormat="1" ht="25" customHeight="1" x14ac:dyDescent="0.35">
      <c r="C17" s="46"/>
      <c r="D17" s="47" t="s">
        <v>140</v>
      </c>
      <c r="E17" s="47" t="s">
        <v>90</v>
      </c>
      <c r="F17" s="13"/>
      <c r="G17" s="13"/>
      <c r="H17" s="5"/>
      <c r="I17" s="5"/>
      <c r="J17" s="48">
        <v>1</v>
      </c>
      <c r="K17" s="5"/>
      <c r="L17" s="5"/>
      <c r="M17" s="5"/>
      <c r="N17" s="5"/>
      <c r="O17" s="5"/>
    </row>
    <row r="18" spans="3:15" s="37" customFormat="1" ht="9.75" customHeight="1" x14ac:dyDescent="0.3">
      <c r="C18" s="38"/>
      <c r="D18" s="38"/>
      <c r="E18" s="39"/>
      <c r="F18" s="40"/>
      <c r="G18" s="15"/>
      <c r="H18" s="15"/>
      <c r="I18" s="15"/>
      <c r="J18" s="58"/>
      <c r="K18" s="15"/>
      <c r="L18" s="15"/>
      <c r="M18" s="15"/>
      <c r="N18" s="15"/>
      <c r="O18" s="15"/>
    </row>
    <row r="19" spans="3:15" s="41" customFormat="1" ht="9.75" customHeight="1" x14ac:dyDescent="0.3">
      <c r="C19" s="42"/>
      <c r="D19" s="42"/>
      <c r="E19" s="43"/>
      <c r="F19" s="44"/>
      <c r="G19" s="45"/>
      <c r="H19" s="45"/>
      <c r="I19" s="45"/>
      <c r="J19" s="61"/>
      <c r="K19" s="45"/>
      <c r="L19" s="45"/>
      <c r="M19" s="45"/>
      <c r="N19" s="45"/>
      <c r="O19" s="45"/>
    </row>
    <row r="20" spans="3:15" s="1" customFormat="1" ht="25" customHeight="1" x14ac:dyDescent="0.35">
      <c r="C20" s="46"/>
      <c r="D20" s="47" t="s">
        <v>141</v>
      </c>
      <c r="E20" s="47" t="s">
        <v>144</v>
      </c>
      <c r="F20" s="13"/>
      <c r="G20" s="13"/>
      <c r="H20" s="5"/>
      <c r="I20" s="5"/>
      <c r="J20" s="48">
        <v>1</v>
      </c>
      <c r="K20" s="5"/>
      <c r="L20" s="5"/>
      <c r="M20" s="5"/>
      <c r="N20" s="5"/>
      <c r="O20" s="5"/>
    </row>
    <row r="21" spans="3:15" s="37" customFormat="1" ht="9.75" customHeight="1" x14ac:dyDescent="0.3">
      <c r="C21" s="38"/>
      <c r="D21" s="38"/>
      <c r="E21" s="39"/>
      <c r="F21" s="40"/>
      <c r="G21" s="15"/>
      <c r="H21" s="15"/>
      <c r="I21" s="15"/>
      <c r="J21" s="58"/>
      <c r="K21" s="15"/>
      <c r="L21" s="15"/>
      <c r="M21" s="15"/>
      <c r="N21" s="15"/>
      <c r="O21" s="15"/>
    </row>
    <row r="22" spans="3:15" s="41" customFormat="1" ht="9.75" customHeight="1" x14ac:dyDescent="0.3">
      <c r="C22" s="42"/>
      <c r="D22" s="42"/>
      <c r="E22" s="43"/>
      <c r="F22" s="44"/>
      <c r="G22" s="45"/>
      <c r="H22" s="45"/>
      <c r="I22" s="45"/>
      <c r="J22" s="61"/>
      <c r="K22" s="45"/>
      <c r="L22" s="45"/>
      <c r="M22" s="45"/>
      <c r="N22" s="45"/>
      <c r="O22" s="45"/>
    </row>
    <row r="23" spans="3:15" s="1" customFormat="1" ht="25" customHeight="1" x14ac:dyDescent="0.35">
      <c r="C23" s="46"/>
      <c r="D23" s="47" t="s">
        <v>142</v>
      </c>
      <c r="E23" s="47" t="s">
        <v>150</v>
      </c>
      <c r="F23" s="13"/>
      <c r="G23" s="13"/>
      <c r="H23" s="5"/>
      <c r="I23" s="5"/>
      <c r="J23" s="48">
        <v>1</v>
      </c>
      <c r="K23" s="5"/>
      <c r="L23" s="5"/>
      <c r="M23" s="5"/>
      <c r="N23" s="5"/>
      <c r="O23" s="5"/>
    </row>
    <row r="24" spans="3:15" s="37" customFormat="1" ht="9.75" customHeight="1" x14ac:dyDescent="0.3">
      <c r="C24" s="38"/>
      <c r="D24" s="38"/>
      <c r="E24" s="39"/>
      <c r="F24" s="40"/>
      <c r="G24" s="15"/>
      <c r="H24" s="15"/>
      <c r="I24" s="15"/>
      <c r="J24" s="58"/>
      <c r="K24" s="15"/>
      <c r="L24" s="15"/>
      <c r="M24" s="15"/>
      <c r="N24" s="15"/>
      <c r="O24" s="15"/>
    </row>
    <row r="25" spans="3:15" s="41" customFormat="1" ht="9.75" customHeight="1" x14ac:dyDescent="0.3">
      <c r="C25" s="42"/>
      <c r="D25" s="42"/>
      <c r="E25" s="43"/>
      <c r="F25" s="44"/>
      <c r="G25" s="45"/>
      <c r="H25" s="45"/>
      <c r="I25" s="45"/>
      <c r="J25" s="61"/>
      <c r="K25" s="45"/>
      <c r="L25" s="45"/>
      <c r="M25" s="45"/>
      <c r="N25" s="45"/>
      <c r="O25" s="45"/>
    </row>
    <row r="26" spans="3:15" s="1" customFormat="1" ht="25" customHeight="1" x14ac:dyDescent="0.35">
      <c r="C26" s="46"/>
      <c r="D26" s="47" t="s">
        <v>143</v>
      </c>
      <c r="E26" s="47" t="s">
        <v>91</v>
      </c>
      <c r="F26" s="200"/>
      <c r="G26" s="13"/>
      <c r="H26" s="5"/>
      <c r="I26" s="5"/>
      <c r="J26" s="48"/>
      <c r="K26" s="5"/>
      <c r="L26" s="5"/>
      <c r="M26" s="5"/>
      <c r="N26" s="5"/>
      <c r="O26" s="5"/>
    </row>
    <row r="27" spans="3:15" s="37" customFormat="1" ht="9.75" customHeight="1" x14ac:dyDescent="0.3">
      <c r="C27" s="38"/>
      <c r="D27" s="38"/>
      <c r="E27" s="39"/>
      <c r="F27" s="40"/>
      <c r="G27" s="15"/>
      <c r="H27" s="15"/>
      <c r="I27" s="15"/>
      <c r="J27" s="58"/>
      <c r="K27" s="15"/>
      <c r="L27" s="15"/>
      <c r="M27" s="15"/>
      <c r="N27" s="15"/>
      <c r="O27" s="15"/>
    </row>
  </sheetData>
  <dataConsolidate/>
  <mergeCells count="5">
    <mergeCell ref="E1:G1"/>
    <mergeCell ref="F5:G5"/>
    <mergeCell ref="F8:G8"/>
    <mergeCell ref="F11:G11"/>
    <mergeCell ref="F14:G14"/>
  </mergeCells>
  <conditionalFormatting sqref="A14:C14 H14:XFD14 E14">
    <cfRule type="expression" dxfId="188" priority="241" stopIfTrue="1">
      <formula>#REF!=11</formula>
    </cfRule>
    <cfRule type="expression" dxfId="187" priority="242">
      <formula>LEN(#REF!)=0</formula>
    </cfRule>
  </conditionalFormatting>
  <conditionalFormatting sqref="A13:XFD13">
    <cfRule type="expression" dxfId="186" priority="239" stopIfTrue="1">
      <formula>#REF!=11</formula>
    </cfRule>
    <cfRule type="expression" dxfId="185" priority="240">
      <formula>LEN(#REF!)=0</formula>
    </cfRule>
  </conditionalFormatting>
  <conditionalFormatting sqref="A15:XFD15">
    <cfRule type="expression" dxfId="184" priority="237" stopIfTrue="1">
      <formula>#REF!=11</formula>
    </cfRule>
    <cfRule type="expression" dxfId="183" priority="238">
      <formula>LEN(#REF!)=0</formula>
    </cfRule>
  </conditionalFormatting>
  <conditionalFormatting sqref="H5:XFD5 A5:E5">
    <cfRule type="expression" dxfId="182" priority="211" stopIfTrue="1">
      <formula>#REF!=11</formula>
    </cfRule>
    <cfRule type="expression" dxfId="181" priority="212">
      <formula>LEN(#REF!)=0</formula>
    </cfRule>
  </conditionalFormatting>
  <conditionalFormatting sqref="A4:XFD4">
    <cfRule type="expression" dxfId="180" priority="209" stopIfTrue="1">
      <formula>#REF!=11</formula>
    </cfRule>
    <cfRule type="expression" dxfId="179" priority="210">
      <formula>LEN(#REF!)=0</formula>
    </cfRule>
  </conditionalFormatting>
  <conditionalFormatting sqref="A6:XFD6">
    <cfRule type="expression" dxfId="178" priority="207" stopIfTrue="1">
      <formula>#REF!=11</formula>
    </cfRule>
    <cfRule type="expression" dxfId="177" priority="208">
      <formula>LEN(#REF!)=0</formula>
    </cfRule>
  </conditionalFormatting>
  <conditionalFormatting sqref="F5">
    <cfRule type="expression" dxfId="176" priority="205" stopIfTrue="1">
      <formula>#REF!=11</formula>
    </cfRule>
    <cfRule type="expression" dxfId="175" priority="206">
      <formula>LEN(#REF!)=0</formula>
    </cfRule>
  </conditionalFormatting>
  <conditionalFormatting sqref="A8:C8 H8:XFD8 E8">
    <cfRule type="expression" dxfId="174" priority="203" stopIfTrue="1">
      <formula>#REF!=11</formula>
    </cfRule>
    <cfRule type="expression" dxfId="173" priority="204">
      <formula>LEN(#REF!)=0</formula>
    </cfRule>
  </conditionalFormatting>
  <conditionalFormatting sqref="A7:XFD7">
    <cfRule type="expression" dxfId="172" priority="201" stopIfTrue="1">
      <formula>#REF!=11</formula>
    </cfRule>
    <cfRule type="expression" dxfId="171" priority="202">
      <formula>LEN(#REF!)=0</formula>
    </cfRule>
  </conditionalFormatting>
  <conditionalFormatting sqref="A9:XFD9">
    <cfRule type="expression" dxfId="170" priority="199" stopIfTrue="1">
      <formula>#REF!=11</formula>
    </cfRule>
    <cfRule type="expression" dxfId="169" priority="200">
      <formula>LEN(#REF!)=0</formula>
    </cfRule>
  </conditionalFormatting>
  <conditionalFormatting sqref="A11:C11 H11:XFD11 E11">
    <cfRule type="expression" dxfId="168" priority="195" stopIfTrue="1">
      <formula>#REF!=11</formula>
    </cfRule>
    <cfRule type="expression" dxfId="167" priority="196">
      <formula>LEN(#REF!)=0</formula>
    </cfRule>
  </conditionalFormatting>
  <conditionalFormatting sqref="A10:XFD10">
    <cfRule type="expression" dxfId="166" priority="193" stopIfTrue="1">
      <formula>#REF!=11</formula>
    </cfRule>
    <cfRule type="expression" dxfId="165" priority="194">
      <formula>LEN(#REF!)=0</formula>
    </cfRule>
  </conditionalFormatting>
  <conditionalFormatting sqref="A12:XFD12">
    <cfRule type="expression" dxfId="164" priority="191" stopIfTrue="1">
      <formula>#REF!=11</formula>
    </cfRule>
    <cfRule type="expression" dxfId="163" priority="192">
      <formula>LEN(#REF!)=0</formula>
    </cfRule>
  </conditionalFormatting>
  <conditionalFormatting sqref="A17:C17 H17:XFD17 E17">
    <cfRule type="expression" dxfId="162" priority="179" stopIfTrue="1">
      <formula>#REF!=11</formula>
    </cfRule>
    <cfRule type="expression" dxfId="161" priority="180">
      <formula>LEN(#REF!)=0</formula>
    </cfRule>
  </conditionalFormatting>
  <conditionalFormatting sqref="A16:XFD16">
    <cfRule type="expression" dxfId="160" priority="177" stopIfTrue="1">
      <formula>#REF!=11</formula>
    </cfRule>
    <cfRule type="expression" dxfId="159" priority="178">
      <formula>LEN(#REF!)=0</formula>
    </cfRule>
  </conditionalFormatting>
  <conditionalFormatting sqref="A18:XFD18">
    <cfRule type="expression" dxfId="158" priority="175" stopIfTrue="1">
      <formula>#REF!=11</formula>
    </cfRule>
    <cfRule type="expression" dxfId="157" priority="176">
      <formula>LEN(#REF!)=0</formula>
    </cfRule>
  </conditionalFormatting>
  <conditionalFormatting sqref="A26:C26 H26:XFD26 E26">
    <cfRule type="expression" dxfId="156" priority="139" stopIfTrue="1">
      <formula>#REF!=11</formula>
    </cfRule>
    <cfRule type="expression" dxfId="155" priority="140">
      <formula>LEN(#REF!)=0</formula>
    </cfRule>
  </conditionalFormatting>
  <conditionalFormatting sqref="A25:XFD25">
    <cfRule type="expression" dxfId="154" priority="137" stopIfTrue="1">
      <formula>#REF!=11</formula>
    </cfRule>
    <cfRule type="expression" dxfId="153" priority="138">
      <formula>LEN(#REF!)=0</formula>
    </cfRule>
  </conditionalFormatting>
  <conditionalFormatting sqref="A27:XFD27">
    <cfRule type="expression" dxfId="152" priority="135" stopIfTrue="1">
      <formula>#REF!=11</formula>
    </cfRule>
    <cfRule type="expression" dxfId="151" priority="136">
      <formula>LEN(#REF!)=0</formula>
    </cfRule>
  </conditionalFormatting>
  <conditionalFormatting sqref="A20:C20 H20:XFD20 E20">
    <cfRule type="expression" dxfId="150" priority="133" stopIfTrue="1">
      <formula>#REF!=11</formula>
    </cfRule>
    <cfRule type="expression" dxfId="149" priority="134">
      <formula>LEN(#REF!)=0</formula>
    </cfRule>
  </conditionalFormatting>
  <conditionalFormatting sqref="A19:XFD19">
    <cfRule type="expression" dxfId="148" priority="131" stopIfTrue="1">
      <formula>#REF!=11</formula>
    </cfRule>
    <cfRule type="expression" dxfId="147" priority="132">
      <formula>LEN(#REF!)=0</formula>
    </cfRule>
  </conditionalFormatting>
  <conditionalFormatting sqref="A21:XFD21">
    <cfRule type="expression" dxfId="146" priority="129" stopIfTrue="1">
      <formula>#REF!=11</formula>
    </cfRule>
    <cfRule type="expression" dxfId="145" priority="130">
      <formula>LEN(#REF!)=0</formula>
    </cfRule>
  </conditionalFormatting>
  <conditionalFormatting sqref="D8">
    <cfRule type="expression" dxfId="144" priority="125" stopIfTrue="1">
      <formula>#REF!=11</formula>
    </cfRule>
    <cfRule type="expression" dxfId="143" priority="126">
      <formula>LEN(#REF!)=0</formula>
    </cfRule>
  </conditionalFormatting>
  <conditionalFormatting sqref="D11">
    <cfRule type="expression" dxfId="142" priority="123" stopIfTrue="1">
      <formula>#REF!=11</formula>
    </cfRule>
    <cfRule type="expression" dxfId="141" priority="124">
      <formula>LEN(#REF!)=0</formula>
    </cfRule>
  </conditionalFormatting>
  <conditionalFormatting sqref="D14">
    <cfRule type="expression" dxfId="140" priority="121" stopIfTrue="1">
      <formula>#REF!=11</formula>
    </cfRule>
    <cfRule type="expression" dxfId="139" priority="122">
      <formula>LEN(#REF!)=0</formula>
    </cfRule>
  </conditionalFormatting>
  <conditionalFormatting sqref="D17">
    <cfRule type="expression" dxfId="138" priority="119" stopIfTrue="1">
      <formula>#REF!=11</formula>
    </cfRule>
    <cfRule type="expression" dxfId="137" priority="120">
      <formula>LEN(#REF!)=0</formula>
    </cfRule>
  </conditionalFormatting>
  <conditionalFormatting sqref="D20">
    <cfRule type="expression" dxfId="136" priority="117" stopIfTrue="1">
      <formula>#REF!=11</formula>
    </cfRule>
    <cfRule type="expression" dxfId="135" priority="118">
      <formula>LEN(#REF!)=0</formula>
    </cfRule>
  </conditionalFormatting>
  <conditionalFormatting sqref="D26">
    <cfRule type="expression" dxfId="134" priority="115" stopIfTrue="1">
      <formula>#REF!=11</formula>
    </cfRule>
    <cfRule type="expression" dxfId="133" priority="116">
      <formula>LEN(#REF!)=0</formula>
    </cfRule>
  </conditionalFormatting>
  <conditionalFormatting sqref="D23">
    <cfRule type="expression" dxfId="132" priority="101" stopIfTrue="1">
      <formula>#REF!=11</formula>
    </cfRule>
    <cfRule type="expression" dxfId="131" priority="102">
      <formula>LEN(#REF!)=0</formula>
    </cfRule>
  </conditionalFormatting>
  <conditionalFormatting sqref="A23:C23 H23:XFD23 E23">
    <cfRule type="expression" dxfId="130" priority="107" stopIfTrue="1">
      <formula>#REF!=11</formula>
    </cfRule>
    <cfRule type="expression" dxfId="129" priority="108">
      <formula>LEN(#REF!)=0</formula>
    </cfRule>
  </conditionalFormatting>
  <conditionalFormatting sqref="A22:XFD22">
    <cfRule type="expression" dxfId="128" priority="105" stopIfTrue="1">
      <formula>#REF!=11</formula>
    </cfRule>
    <cfRule type="expression" dxfId="127" priority="106">
      <formula>LEN(#REF!)=0</formula>
    </cfRule>
  </conditionalFormatting>
  <conditionalFormatting sqref="A24:XFD24">
    <cfRule type="expression" dxfId="126" priority="103" stopIfTrue="1">
      <formula>#REF!=11</formula>
    </cfRule>
    <cfRule type="expression" dxfId="125" priority="104">
      <formula>LEN(#REF!)=0</formula>
    </cfRule>
  </conditionalFormatting>
  <conditionalFormatting sqref="F8">
    <cfRule type="expression" dxfId="124" priority="7" stopIfTrue="1">
      <formula>#REF!=11</formula>
    </cfRule>
    <cfRule type="expression" dxfId="123" priority="8">
      <formula>LEN(#REF!)=0</formula>
    </cfRule>
  </conditionalFormatting>
  <conditionalFormatting sqref="F11">
    <cfRule type="expression" dxfId="122" priority="5" stopIfTrue="1">
      <formula>#REF!=11</formula>
    </cfRule>
    <cfRule type="expression" dxfId="121" priority="6">
      <formula>LEN(#REF!)=0</formula>
    </cfRule>
  </conditionalFormatting>
  <conditionalFormatting sqref="F14">
    <cfRule type="expression" dxfId="120" priority="3" stopIfTrue="1">
      <formula>#REF!=11</formula>
    </cfRule>
    <cfRule type="expression" dxfId="119" priority="4">
      <formula>LEN(#REF!)=0</formula>
    </cfRule>
  </conditionalFormatting>
  <conditionalFormatting sqref="F26">
    <cfRule type="expression" dxfId="118" priority="1" stopIfTrue="1">
      <formula>#REF!=11</formula>
    </cfRule>
    <cfRule type="expression" dxfId="117" priority="2">
      <formula>LEN(#REF!)=0</formula>
    </cfRule>
  </conditionalFormatting>
  <dataValidations count="1">
    <dataValidation type="date" allowBlank="1" showInputMessage="1" showErrorMessage="1" errorTitle="Not a valid date" error="Only dates are valid in this field e.g. 2017-01-24" sqref="F26" xr:uid="{00000000-0002-0000-0300-000000000000}">
      <formula1>1</formula1>
      <formula2>109939</formula2>
    </dataValidation>
  </dataValidations>
  <printOptions horizontalCentered="1"/>
  <pageMargins left="0.51181102362204722" right="0.43307086614173229" top="0.59055118110236227" bottom="0.62992125984251968" header="0.51181102362204722" footer="0.51181102362204722"/>
  <pageSetup paperSize="9" fitToHeight="0" orientation="landscape" horizontalDpi="4294967293" verticalDpi="1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5640" r:id="rId4" name="Drop Down 40">
              <controlPr locked="0" defaultSize="0" autoFill="0" autoPict="0">
                <anchor moveWithCells="1">
                  <from>
                    <xdr:col>5</xdr:col>
                    <xdr:colOff>0</xdr:colOff>
                    <xdr:row>16</xdr:row>
                    <xdr:rowOff>50800</xdr:rowOff>
                  </from>
                  <to>
                    <xdr:col>6</xdr:col>
                    <xdr:colOff>1136650</xdr:colOff>
                    <xdr:row>16</xdr:row>
                    <xdr:rowOff>266700</xdr:rowOff>
                  </to>
                </anchor>
              </controlPr>
            </control>
          </mc:Choice>
        </mc:AlternateContent>
        <mc:AlternateContent xmlns:mc="http://schemas.openxmlformats.org/markup-compatibility/2006">
          <mc:Choice Requires="x14">
            <control shapeId="25646" r:id="rId5" name="Drop Down 46">
              <controlPr locked="0" defaultSize="0" autoFill="0" autoPict="0">
                <anchor moveWithCells="1">
                  <from>
                    <xdr:col>5</xdr:col>
                    <xdr:colOff>0</xdr:colOff>
                    <xdr:row>19</xdr:row>
                    <xdr:rowOff>50800</xdr:rowOff>
                  </from>
                  <to>
                    <xdr:col>6</xdr:col>
                    <xdr:colOff>1136650</xdr:colOff>
                    <xdr:row>19</xdr:row>
                    <xdr:rowOff>266700</xdr:rowOff>
                  </to>
                </anchor>
              </controlPr>
            </control>
          </mc:Choice>
        </mc:AlternateContent>
        <mc:AlternateContent xmlns:mc="http://schemas.openxmlformats.org/markup-compatibility/2006">
          <mc:Choice Requires="x14">
            <control shapeId="25647" r:id="rId6" name="Drop Down 47">
              <controlPr locked="0" defaultSize="0" autoFill="0" autoPict="0">
                <anchor moveWithCells="1">
                  <from>
                    <xdr:col>5</xdr:col>
                    <xdr:colOff>0</xdr:colOff>
                    <xdr:row>22</xdr:row>
                    <xdr:rowOff>50800</xdr:rowOff>
                  </from>
                  <to>
                    <xdr:col>6</xdr:col>
                    <xdr:colOff>1136650</xdr:colOff>
                    <xdr:row>22</xdr:row>
                    <xdr:rowOff>266700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tabColor rgb="FFFFFF00"/>
    <pageSetUpPr autoPageBreaks="0" fitToPage="1"/>
  </sheetPr>
  <dimension ref="A1:BA27"/>
  <sheetViews>
    <sheetView showGridLines="0" showRowColHeaders="0" zoomScale="80" zoomScaleNormal="80" workbookViewId="0">
      <selection activeCell="D1" sqref="D1"/>
    </sheetView>
  </sheetViews>
  <sheetFormatPr defaultColWidth="9.1796875" defaultRowHeight="14.5" x14ac:dyDescent="0.35"/>
  <cols>
    <col min="1" max="1" width="6.81640625" style="13" customWidth="1"/>
    <col min="2" max="2" width="0.54296875" style="13" hidden="1" customWidth="1"/>
    <col min="3" max="3" width="21.453125" style="13" hidden="1" customWidth="1"/>
    <col min="4" max="4" width="79.90625" style="13" customWidth="1"/>
    <col min="5" max="5" width="21.54296875" style="13" customWidth="1"/>
    <col min="6" max="6" width="9.54296875" style="13" customWidth="1"/>
    <col min="7" max="7" width="7.453125" style="13" customWidth="1"/>
    <col min="8" max="8" width="11.81640625" style="13" customWidth="1"/>
    <col min="9" max="9" width="13.54296875" style="13" customWidth="1"/>
    <col min="10" max="10" width="6.81640625" style="13" customWidth="1"/>
    <col min="11" max="12" width="9.1796875" style="13" hidden="1" customWidth="1"/>
    <col min="13" max="13" width="3.54296875" style="13" hidden="1" customWidth="1"/>
    <col min="14" max="14" width="12" style="13" customWidth="1"/>
    <col min="15" max="17" width="12.81640625" style="13" customWidth="1"/>
    <col min="18" max="19" width="11.453125" style="13" customWidth="1"/>
    <col min="20" max="20" width="9.1796875" style="13" customWidth="1"/>
    <col min="21" max="21" width="9.1796875" style="21" customWidth="1"/>
    <col min="22" max="24" width="9.1796875" style="13"/>
    <col min="25" max="36" width="9.1796875" customWidth="1"/>
    <col min="37" max="37" width="8.81640625" customWidth="1"/>
    <col min="38" max="16384" width="9.1796875" style="13"/>
  </cols>
  <sheetData>
    <row r="1" spans="1:53" ht="111.65" customHeight="1" x14ac:dyDescent="0.35">
      <c r="D1" s="119" t="s">
        <v>270</v>
      </c>
      <c r="E1" s="119"/>
      <c r="F1" s="119"/>
      <c r="G1" s="376"/>
      <c r="H1" s="376"/>
      <c r="I1" s="376"/>
      <c r="J1" s="376"/>
      <c r="K1" s="119"/>
      <c r="L1" s="119"/>
      <c r="M1" s="119"/>
      <c r="N1" s="375" t="s">
        <v>134</v>
      </c>
      <c r="O1" s="375"/>
      <c r="P1" s="375"/>
      <c r="Q1" s="375"/>
      <c r="R1" s="375"/>
      <c r="S1" s="375"/>
    </row>
    <row r="2" spans="1:53" s="7" customFormat="1" ht="15.75" customHeight="1" x14ac:dyDescent="0.35">
      <c r="B2" s="6"/>
      <c r="C2" s="6" t="s">
        <v>121</v>
      </c>
      <c r="D2" s="34" t="s">
        <v>533</v>
      </c>
      <c r="E2" s="373" t="s">
        <v>22</v>
      </c>
      <c r="F2" s="374"/>
      <c r="G2" s="126"/>
      <c r="H2" s="377" t="s">
        <v>132</v>
      </c>
      <c r="I2" s="377"/>
      <c r="J2" s="127"/>
      <c r="U2" s="193"/>
      <c r="Y2"/>
      <c r="Z2"/>
      <c r="AA2"/>
      <c r="AB2"/>
      <c r="AC2"/>
      <c r="AD2"/>
      <c r="AE2"/>
      <c r="AF2"/>
      <c r="AG2"/>
      <c r="AH2"/>
      <c r="AI2"/>
      <c r="AJ2"/>
      <c r="AK2"/>
      <c r="BA2" s="7" t="b">
        <v>0</v>
      </c>
    </row>
    <row r="3" spans="1:53" ht="22.5" hidden="1" customHeight="1" x14ac:dyDescent="0.35">
      <c r="A3" s="7"/>
      <c r="B3" s="22" t="s">
        <v>30</v>
      </c>
      <c r="C3" s="22" t="e">
        <f>VLOOKUP(B3,'mmat ref'!A:E,2,FALSE)</f>
        <v>#N/A</v>
      </c>
      <c r="D3" s="36" t="e">
        <f>B3&amp;" - "&amp;C3</f>
        <v>#N/A</v>
      </c>
      <c r="E3" s="23" t="e">
        <f>F3</f>
        <v>#N/A</v>
      </c>
      <c r="F3" s="25" t="e">
        <f>VLOOKUP(B3,'mmat ref'!A:F,6,FALSE)</f>
        <v>#N/A</v>
      </c>
      <c r="G3" s="126"/>
      <c r="H3" s="377"/>
      <c r="I3" s="377"/>
      <c r="J3" s="127"/>
      <c r="L3" s="49" t="b">
        <v>0</v>
      </c>
    </row>
    <row r="4" spans="1:53" ht="27.75" customHeight="1" x14ac:dyDescent="0.35">
      <c r="A4" s="7"/>
      <c r="B4" s="184" t="str">
        <f>'mmat ref'!AE1</f>
        <v>A</v>
      </c>
      <c r="C4" s="184" t="str">
        <f>VLOOKUP(B4,'mmat ref'!AE:AG,3,FALSE)</f>
        <v>Governance</v>
      </c>
      <c r="D4" s="263" t="str">
        <f>VLOOKUP(B4,'mmat ref'!AE:AG,2,FALSE)&amp; " - "&amp;C4</f>
        <v>Stage A - Governance</v>
      </c>
      <c r="E4" s="100"/>
      <c r="F4" s="239"/>
      <c r="G4" s="126"/>
      <c r="H4" s="377"/>
      <c r="I4" s="377"/>
      <c r="J4" s="127"/>
      <c r="L4" s="49" t="b">
        <v>0</v>
      </c>
      <c r="N4" s="240" t="s">
        <v>222</v>
      </c>
      <c r="O4" s="244" t="s">
        <v>133</v>
      </c>
      <c r="P4" s="244" t="s">
        <v>116</v>
      </c>
      <c r="Q4" s="244" t="s">
        <v>235</v>
      </c>
      <c r="R4" s="244" t="s">
        <v>117</v>
      </c>
      <c r="S4" s="247" t="s">
        <v>118</v>
      </c>
    </row>
    <row r="5" spans="1:53" ht="25.5" customHeight="1" x14ac:dyDescent="0.35">
      <c r="A5" s="7"/>
      <c r="B5" s="8" t="str">
        <f>'mmat ref'!AE2</f>
        <v>A.1</v>
      </c>
      <c r="C5" s="8" t="str">
        <f>VLOOKUP(B5,'mmat ref'!AE:AG,3,FALSE)</f>
        <v>Governance</v>
      </c>
      <c r="D5" s="32" t="str">
        <f>VLOOKUP(B5,'mmat ref'!AE:AG,2,FALSE)&amp; " - "&amp;C5</f>
        <v>Step 1 - Governance</v>
      </c>
      <c r="E5" s="23">
        <f>F5</f>
        <v>4.5</v>
      </c>
      <c r="F5" s="25">
        <f>IF(L$3,N5,IF(L$4,O5,IF(L$5,P5,IF(L$6,Q5,IF(L$7,R5,IF(L$8,S5))))))</f>
        <v>4.5</v>
      </c>
      <c r="L5" s="49" t="b">
        <v>0</v>
      </c>
      <c r="N5" s="241">
        <v>1.6</v>
      </c>
      <c r="O5" s="245">
        <v>2.4</v>
      </c>
      <c r="P5" s="245">
        <v>3.2</v>
      </c>
      <c r="Q5" s="245">
        <v>4</v>
      </c>
      <c r="R5" s="245">
        <v>4.8</v>
      </c>
      <c r="S5" s="344">
        <v>4.5</v>
      </c>
    </row>
    <row r="6" spans="1:53" ht="27.75" customHeight="1" x14ac:dyDescent="0.35">
      <c r="B6" s="184" t="str">
        <f>'mmat ref'!AE9</f>
        <v>B</v>
      </c>
      <c r="C6" s="184" t="str">
        <f>VLOOKUP(B6,'mmat ref'!AE:AG,3,FALSE)</f>
        <v>Program Planning &amp; Requirements</v>
      </c>
      <c r="D6" s="99" t="str">
        <f>VLOOKUP(B6,'mmat ref'!AE:AG,2,FALSE)&amp; " - "&amp;C6</f>
        <v>Stage B - Program Planning &amp; Requirements</v>
      </c>
      <c r="E6" s="100"/>
      <c r="F6" s="100"/>
      <c r="L6" s="49" t="b">
        <v>0</v>
      </c>
      <c r="N6" s="242"/>
      <c r="O6" s="242"/>
      <c r="P6" s="242"/>
      <c r="Q6" s="242"/>
      <c r="R6" s="242"/>
      <c r="S6" s="242"/>
    </row>
    <row r="7" spans="1:53" ht="25.5" customHeight="1" x14ac:dyDescent="0.35">
      <c r="B7" s="8" t="str">
        <f>'mmat ref'!AE10</f>
        <v>B.1</v>
      </c>
      <c r="C7" s="8" t="str">
        <f>VLOOKUP(B7,'mmat ref'!AE:AG,3,FALSE)</f>
        <v>Evaluation of CTI drivers</v>
      </c>
      <c r="D7" s="8" t="str">
        <f>VLOOKUP(B7,'mmat ref'!AE:AG,2,FALSE)&amp; " - "&amp;C7</f>
        <v>Step 1 - Evaluation of CTI drivers</v>
      </c>
      <c r="E7" s="23">
        <f t="shared" ref="E7" si="0">F7</f>
        <v>4.5</v>
      </c>
      <c r="F7" s="25">
        <f t="shared" ref="F7:F20" si="1">IF(L$3,N7,IF(L$4,O7,IF(L$5,P7,IF(L$6,Q7,IF(L$7,R7,IF(L$8,S7))))))</f>
        <v>4.5</v>
      </c>
      <c r="L7" s="49" t="b">
        <v>0</v>
      </c>
      <c r="N7" s="241">
        <v>1.6</v>
      </c>
      <c r="O7" s="245">
        <v>2.4</v>
      </c>
      <c r="P7" s="245">
        <v>3.2</v>
      </c>
      <c r="Q7" s="245">
        <v>4</v>
      </c>
      <c r="R7" s="245">
        <v>4.8</v>
      </c>
      <c r="S7" s="344">
        <v>4.5</v>
      </c>
    </row>
    <row r="8" spans="1:53" ht="25.5" customHeight="1" x14ac:dyDescent="0.35">
      <c r="A8" s="7"/>
      <c r="B8" s="8" t="str">
        <f>'mmat ref'!AE11</f>
        <v>B.2</v>
      </c>
      <c r="C8" s="8" t="str">
        <f>VLOOKUP(B8,'mmat ref'!AE:AG,3,FALSE)</f>
        <v>Identifying the environment</v>
      </c>
      <c r="D8" s="8" t="str">
        <f>VLOOKUP(B8,'mmat ref'!AE:AG,2,FALSE)&amp; " - "&amp;C8</f>
        <v>Step 2 - Identifying the environment</v>
      </c>
      <c r="E8" s="23">
        <f>F8</f>
        <v>4.5</v>
      </c>
      <c r="F8" s="25">
        <f t="shared" si="1"/>
        <v>4.5</v>
      </c>
      <c r="H8" s="93"/>
      <c r="L8" s="49" t="b">
        <v>1</v>
      </c>
      <c r="N8" s="241">
        <v>1.6</v>
      </c>
      <c r="O8" s="245">
        <v>2.4</v>
      </c>
      <c r="P8" s="245">
        <v>3.2</v>
      </c>
      <c r="Q8" s="245">
        <v>4</v>
      </c>
      <c r="R8" s="245">
        <v>4.8</v>
      </c>
      <c r="S8" s="344">
        <v>4.5</v>
      </c>
      <c r="Y8" s="13"/>
      <c r="Z8" s="13"/>
      <c r="AA8" s="13"/>
      <c r="AB8" s="13"/>
      <c r="AC8" s="13"/>
      <c r="AD8" s="13"/>
      <c r="AE8" s="13"/>
      <c r="AF8" s="13"/>
      <c r="AG8" s="13"/>
      <c r="AH8" s="13"/>
      <c r="AI8" s="13"/>
      <c r="AJ8" s="13"/>
      <c r="AK8" s="13"/>
    </row>
    <row r="9" spans="1:53" ht="25.5" customHeight="1" x14ac:dyDescent="0.35">
      <c r="B9" s="8" t="str">
        <f>'mmat ref'!AE12</f>
        <v>B.3</v>
      </c>
      <c r="C9" s="8" t="str">
        <f>VLOOKUP(B9,'mmat ref'!AE:AG,3,FALSE)</f>
        <v>Function Identification</v>
      </c>
      <c r="D9" s="8" t="str">
        <f>VLOOKUP(B9,'mmat ref'!AE:AG,2,FALSE)&amp; " - "&amp;C9</f>
        <v>Step 3 - Function Identification</v>
      </c>
      <c r="E9" s="23">
        <f>F9</f>
        <v>4.5</v>
      </c>
      <c r="F9" s="25">
        <f t="shared" si="1"/>
        <v>4.5</v>
      </c>
      <c r="L9" s="49"/>
      <c r="N9" s="241">
        <v>1.6</v>
      </c>
      <c r="O9" s="245">
        <v>2.4</v>
      </c>
      <c r="P9" s="245">
        <v>3.2</v>
      </c>
      <c r="Q9" s="245">
        <v>4</v>
      </c>
      <c r="R9" s="245">
        <v>4.8</v>
      </c>
      <c r="S9" s="344">
        <v>4.5</v>
      </c>
      <c r="Y9" s="13"/>
      <c r="Z9" s="13"/>
      <c r="AA9" s="13"/>
      <c r="AB9" s="13"/>
      <c r="AC9" s="13"/>
      <c r="AD9" s="13"/>
      <c r="AE9" s="13"/>
      <c r="AF9" s="13"/>
      <c r="AG9" s="13"/>
      <c r="AH9" s="13"/>
      <c r="AI9" s="13"/>
      <c r="AJ9" s="13"/>
      <c r="AK9" s="13"/>
    </row>
    <row r="10" spans="1:53" ht="25.5" customHeight="1" x14ac:dyDescent="0.35">
      <c r="B10" s="8" t="str">
        <f>'mmat ref'!AE13</f>
        <v>B.4</v>
      </c>
      <c r="C10" s="8" t="str">
        <f>VLOOKUP(B10,'mmat ref'!AE:AG,3,FALSE)</f>
        <v>Human Resources</v>
      </c>
      <c r="D10" s="8" t="str">
        <f>VLOOKUP(B10,'mmat ref'!AE:AG,2,FALSE)&amp; " - "&amp;C10</f>
        <v>Step 4 - Human Resources</v>
      </c>
      <c r="E10" s="23">
        <f t="shared" ref="E10:E15" si="2">F10</f>
        <v>4.5</v>
      </c>
      <c r="F10" s="25">
        <f t="shared" si="1"/>
        <v>4.5</v>
      </c>
      <c r="N10" s="241">
        <v>1.6</v>
      </c>
      <c r="O10" s="245">
        <v>2.4</v>
      </c>
      <c r="P10" s="245">
        <v>3.2</v>
      </c>
      <c r="Q10" s="245">
        <v>4</v>
      </c>
      <c r="R10" s="245">
        <v>4.8</v>
      </c>
      <c r="S10" s="344">
        <v>4.5</v>
      </c>
    </row>
    <row r="11" spans="1:53" ht="25.5" customHeight="1" x14ac:dyDescent="0.35">
      <c r="B11" s="8" t="str">
        <f>'mmat ref'!AE14</f>
        <v>B.5</v>
      </c>
      <c r="C11" s="8" t="str">
        <f>VLOOKUP(B11,'mmat ref'!AE:AG,3,FALSE)</f>
        <v>Context</v>
      </c>
      <c r="D11" s="8" t="str">
        <f>VLOOKUP(B11,'mmat ref'!AE:AG,2,FALSE)&amp; " - "&amp;C11</f>
        <v>Step 5 - Context</v>
      </c>
      <c r="E11" s="23">
        <f t="shared" si="2"/>
        <v>4.5</v>
      </c>
      <c r="F11" s="25">
        <f t="shared" si="1"/>
        <v>4.5</v>
      </c>
      <c r="N11" s="241">
        <v>1.6</v>
      </c>
      <c r="O11" s="245">
        <v>2.4</v>
      </c>
      <c r="P11" s="245">
        <v>3.2</v>
      </c>
      <c r="Q11" s="245">
        <v>4</v>
      </c>
      <c r="R11" s="245">
        <v>4.8</v>
      </c>
      <c r="S11" s="344">
        <v>4.5</v>
      </c>
      <c r="Y11" s="13"/>
      <c r="Z11" s="13"/>
      <c r="AA11" s="13"/>
      <c r="AB11" s="13"/>
      <c r="AC11" s="13"/>
      <c r="AD11" s="13"/>
      <c r="AE11" s="13"/>
      <c r="AF11" s="13"/>
      <c r="AG11" s="13"/>
      <c r="AH11" s="13"/>
      <c r="AI11" s="13"/>
      <c r="AJ11" s="13"/>
      <c r="AK11" s="13"/>
    </row>
    <row r="12" spans="1:53" ht="25.5" customHeight="1" x14ac:dyDescent="0.35">
      <c r="B12" s="8" t="str">
        <f>'mmat ref'!AE15</f>
        <v>B.6</v>
      </c>
      <c r="C12" s="8" t="str">
        <f>VLOOKUP(B12,'mmat ref'!AE:AG,3,FALSE)</f>
        <v>Purpose</v>
      </c>
      <c r="D12" s="8" t="str">
        <f>VLOOKUP(B12,'mmat ref'!AE:AG,2,FALSE)&amp; " - "&amp;C12</f>
        <v>Step 6 - Purpose</v>
      </c>
      <c r="E12" s="23">
        <f t="shared" si="2"/>
        <v>4.5</v>
      </c>
      <c r="F12" s="25">
        <f t="shared" si="1"/>
        <v>4.5</v>
      </c>
      <c r="N12" s="241">
        <v>1.6</v>
      </c>
      <c r="O12" s="245">
        <v>2.4</v>
      </c>
      <c r="P12" s="245">
        <v>3.2</v>
      </c>
      <c r="Q12" s="245">
        <v>4</v>
      </c>
      <c r="R12" s="245">
        <v>4.8</v>
      </c>
      <c r="S12" s="344">
        <v>4.5</v>
      </c>
      <c r="Y12" s="13"/>
      <c r="Z12" s="13"/>
      <c r="AA12" s="13"/>
      <c r="AB12" s="13"/>
      <c r="AC12" s="13"/>
      <c r="AD12" s="13"/>
      <c r="AE12" s="13"/>
      <c r="AF12" s="13"/>
      <c r="AG12" s="13"/>
      <c r="AH12" s="13"/>
      <c r="AI12" s="13"/>
      <c r="AJ12" s="13"/>
      <c r="AK12" s="13"/>
    </row>
    <row r="13" spans="1:53" ht="25.5" customHeight="1" x14ac:dyDescent="0.35">
      <c r="A13" s="7"/>
      <c r="B13" s="8" t="str">
        <f>'mmat ref'!AE16</f>
        <v>B.7</v>
      </c>
      <c r="C13" s="8" t="str">
        <f>VLOOKUP(B13,'mmat ref'!AE:AG,3,FALSE)</f>
        <v>Supplier Selection</v>
      </c>
      <c r="D13" s="8" t="str">
        <f>VLOOKUP(B13,'mmat ref'!AE:AG,2,FALSE)&amp; " - "&amp;C13</f>
        <v>Step 7 - Supplier Selection</v>
      </c>
      <c r="E13" s="23">
        <f t="shared" si="2"/>
        <v>4.5</v>
      </c>
      <c r="F13" s="25">
        <f t="shared" si="1"/>
        <v>4.5</v>
      </c>
      <c r="H13" s="93"/>
      <c r="L13" s="49"/>
      <c r="N13" s="241">
        <v>1.6</v>
      </c>
      <c r="O13" s="245">
        <v>2.4</v>
      </c>
      <c r="P13" s="245">
        <v>3.2</v>
      </c>
      <c r="Q13" s="245">
        <v>4</v>
      </c>
      <c r="R13" s="245">
        <v>4.8</v>
      </c>
      <c r="S13" s="344">
        <v>4.5</v>
      </c>
      <c r="Y13" s="13"/>
      <c r="Z13" s="13"/>
      <c r="AA13" s="13"/>
      <c r="AB13" s="13"/>
      <c r="AC13" s="13"/>
      <c r="AD13" s="13"/>
      <c r="AE13" s="13"/>
      <c r="AF13" s="13"/>
      <c r="AG13" s="13"/>
      <c r="AH13" s="13"/>
      <c r="AI13" s="13"/>
      <c r="AJ13" s="13"/>
      <c r="AK13" s="13"/>
    </row>
    <row r="14" spans="1:53" ht="27.75" customHeight="1" x14ac:dyDescent="0.35">
      <c r="B14" s="184" t="str">
        <f>'mmat ref'!AE17</f>
        <v>C</v>
      </c>
      <c r="C14" s="184" t="str">
        <f>VLOOKUP(B14,'mmat ref'!AE:AG,3,FALSE)</f>
        <v>Threat Intelligence Operation</v>
      </c>
      <c r="D14" s="99" t="str">
        <f>VLOOKUP(B14,'mmat ref'!AE:AG,2,FALSE)&amp; " - "&amp;C14</f>
        <v>Stage C - Threat Intelligence Operation</v>
      </c>
      <c r="E14" s="100"/>
      <c r="F14" s="345"/>
      <c r="N14" s="242"/>
      <c r="O14" s="242"/>
      <c r="P14" s="242"/>
      <c r="Q14" s="242"/>
      <c r="R14" s="242"/>
      <c r="S14" s="242"/>
      <c r="Y14" s="13"/>
      <c r="Z14" s="13"/>
      <c r="AA14" s="13"/>
      <c r="AB14" s="13"/>
      <c r="AC14" s="13"/>
      <c r="AD14" s="13"/>
      <c r="AE14" s="13"/>
      <c r="AF14" s="13"/>
      <c r="AG14" s="13"/>
      <c r="AH14" s="13"/>
      <c r="AI14" s="13"/>
      <c r="AJ14" s="13"/>
      <c r="AK14" s="13"/>
    </row>
    <row r="15" spans="1:53" ht="25.5" customHeight="1" x14ac:dyDescent="0.35">
      <c r="B15" s="8" t="str">
        <f>'mmat ref'!AE18</f>
        <v>C.1</v>
      </c>
      <c r="C15" s="8" t="str">
        <f>VLOOKUP(B15,'mmat ref'!AE:AG,3,FALSE)</f>
        <v>Direction</v>
      </c>
      <c r="D15" s="8" t="str">
        <f>VLOOKUP(B15,'mmat ref'!AE:AG,2,FALSE)&amp; " - "&amp;C15</f>
        <v>Step 1 - Direction</v>
      </c>
      <c r="E15" s="23">
        <f t="shared" si="2"/>
        <v>4.5</v>
      </c>
      <c r="F15" s="25">
        <f t="shared" si="1"/>
        <v>4.5</v>
      </c>
      <c r="N15" s="241">
        <v>1.6</v>
      </c>
      <c r="O15" s="245">
        <v>2.4</v>
      </c>
      <c r="P15" s="245">
        <v>3.2</v>
      </c>
      <c r="Q15" s="245">
        <v>4</v>
      </c>
      <c r="R15" s="245">
        <v>4.8</v>
      </c>
      <c r="S15" s="344">
        <v>4.5</v>
      </c>
      <c r="Y15" s="13"/>
      <c r="Z15" s="13"/>
      <c r="AA15" s="13"/>
      <c r="AB15" s="13"/>
      <c r="AC15" s="13"/>
      <c r="AD15" s="13"/>
      <c r="AE15" s="13"/>
      <c r="AF15" s="13"/>
      <c r="AG15" s="13"/>
      <c r="AH15" s="13"/>
      <c r="AI15" s="13"/>
      <c r="AJ15" s="13"/>
      <c r="AK15" s="13"/>
    </row>
    <row r="16" spans="1:53" ht="25.5" customHeight="1" x14ac:dyDescent="0.35">
      <c r="B16" s="8" t="str">
        <f>'mmat ref'!AE19</f>
        <v>C.2</v>
      </c>
      <c r="C16" s="8" t="str">
        <f>VLOOKUP(B16,'mmat ref'!AE:AG,3,FALSE)</f>
        <v xml:space="preserve">Intelligence Collection </v>
      </c>
      <c r="D16" s="8" t="str">
        <f>VLOOKUP(B16,'mmat ref'!AE:AG,2,FALSE)&amp; " - "&amp;C16</f>
        <v xml:space="preserve">Step 2 - Intelligence Collection </v>
      </c>
      <c r="E16" s="23">
        <f t="shared" ref="E16" si="3">F16</f>
        <v>4.5</v>
      </c>
      <c r="F16" s="25">
        <f t="shared" ref="F16" si="4">IF(L$3,N16,IF(L$4,O16,IF(L$5,P16,IF(L$6,Q16,IF(L$7,R16,IF(L$8,S16))))))</f>
        <v>4.5</v>
      </c>
      <c r="G16" s="252"/>
      <c r="N16" s="241">
        <v>1.6</v>
      </c>
      <c r="O16" s="245">
        <v>2.4</v>
      </c>
      <c r="P16" s="245">
        <v>3.2</v>
      </c>
      <c r="Q16" s="245">
        <v>4</v>
      </c>
      <c r="R16" s="245">
        <v>4.8</v>
      </c>
      <c r="S16" s="344">
        <v>4.5</v>
      </c>
      <c r="Y16" s="13"/>
      <c r="Z16" s="13"/>
      <c r="AA16" s="13"/>
      <c r="AB16" s="13"/>
      <c r="AC16" s="13"/>
      <c r="AD16" s="13"/>
      <c r="AE16" s="13"/>
      <c r="AF16" s="13"/>
      <c r="AG16" s="13"/>
      <c r="AH16" s="13"/>
      <c r="AI16" s="13"/>
      <c r="AJ16" s="13"/>
      <c r="AK16" s="13"/>
    </row>
    <row r="17" spans="1:37" ht="25.5" customHeight="1" x14ac:dyDescent="0.35">
      <c r="B17" s="8" t="str">
        <f>'mmat ref'!AE20</f>
        <v>C.3</v>
      </c>
      <c r="C17" s="8" t="str">
        <f>VLOOKUP(B17,'mmat ref'!AE:AG,3,FALSE)</f>
        <v>Processing</v>
      </c>
      <c r="D17" s="8" t="str">
        <f>VLOOKUP(B17,'mmat ref'!AE:AG,2,FALSE)&amp; " - "&amp;C17</f>
        <v>Step 3 - Processing</v>
      </c>
      <c r="E17" s="23">
        <f t="shared" ref="E17:E20" si="5">F17</f>
        <v>4.5</v>
      </c>
      <c r="F17" s="25">
        <f t="shared" si="1"/>
        <v>4.5</v>
      </c>
      <c r="N17" s="241">
        <v>1.6</v>
      </c>
      <c r="O17" s="245">
        <v>2.4</v>
      </c>
      <c r="P17" s="245">
        <v>3.2</v>
      </c>
      <c r="Q17" s="245">
        <v>4</v>
      </c>
      <c r="R17" s="245">
        <v>4.8</v>
      </c>
      <c r="S17" s="344">
        <v>4.5</v>
      </c>
      <c r="Y17" s="13"/>
      <c r="Z17" s="13"/>
      <c r="AA17" s="13"/>
      <c r="AB17" s="13"/>
      <c r="AC17" s="13"/>
      <c r="AD17" s="13"/>
      <c r="AE17" s="13"/>
      <c r="AF17" s="13"/>
      <c r="AG17" s="13"/>
      <c r="AH17" s="13"/>
      <c r="AI17" s="13"/>
      <c r="AJ17" s="13"/>
      <c r="AK17" s="13"/>
    </row>
    <row r="18" spans="1:37" ht="25.5" customHeight="1" x14ac:dyDescent="0.35">
      <c r="B18" s="8" t="str">
        <f>'mmat ref'!AE21</f>
        <v>C.4</v>
      </c>
      <c r="C18" s="8" t="str">
        <f>VLOOKUP(B18,'mmat ref'!AE:AG,3,FALSE)</f>
        <v xml:space="preserve">Analysis </v>
      </c>
      <c r="D18" s="8" t="str">
        <f>VLOOKUP(B18,'mmat ref'!AE:AG,2,FALSE)&amp; " - "&amp;C18</f>
        <v xml:space="preserve">Step 4 - Analysis </v>
      </c>
      <c r="E18" s="23">
        <f t="shared" si="5"/>
        <v>4.5</v>
      </c>
      <c r="F18" s="25">
        <f t="shared" si="1"/>
        <v>4.5</v>
      </c>
      <c r="N18" s="241">
        <v>1.6</v>
      </c>
      <c r="O18" s="245">
        <v>2.4</v>
      </c>
      <c r="P18" s="245">
        <v>3.2</v>
      </c>
      <c r="Q18" s="245">
        <v>4</v>
      </c>
      <c r="R18" s="245">
        <v>4.8</v>
      </c>
      <c r="S18" s="344">
        <v>4.5</v>
      </c>
      <c r="Y18" s="13"/>
      <c r="Z18" s="13"/>
      <c r="AA18" s="13"/>
      <c r="AB18" s="13"/>
      <c r="AC18" s="13"/>
      <c r="AD18" s="13"/>
      <c r="AE18" s="13"/>
      <c r="AF18" s="13"/>
      <c r="AG18" s="13"/>
      <c r="AH18" s="13"/>
      <c r="AI18" s="13"/>
      <c r="AJ18" s="13"/>
      <c r="AK18" s="13"/>
    </row>
    <row r="19" spans="1:37" ht="25.5" customHeight="1" x14ac:dyDescent="0.35">
      <c r="B19" s="8" t="str">
        <f>'mmat ref'!AE22</f>
        <v>C.5</v>
      </c>
      <c r="C19" s="8" t="str">
        <f>VLOOKUP(B19,'mmat ref'!AE:AG,3,FALSE)</f>
        <v xml:space="preserve">Dissemination </v>
      </c>
      <c r="D19" s="8" t="str">
        <f>VLOOKUP(B19,'mmat ref'!AE:AG,2,FALSE)&amp; " - "&amp;C19</f>
        <v xml:space="preserve">Step 5 - Dissemination </v>
      </c>
      <c r="E19" s="23">
        <f t="shared" si="5"/>
        <v>4.5</v>
      </c>
      <c r="F19" s="25">
        <f t="shared" si="1"/>
        <v>4.5</v>
      </c>
      <c r="N19" s="241">
        <v>1.6</v>
      </c>
      <c r="O19" s="245">
        <v>2.4</v>
      </c>
      <c r="P19" s="245">
        <v>3.2</v>
      </c>
      <c r="Q19" s="245">
        <v>4</v>
      </c>
      <c r="R19" s="245">
        <v>4.8</v>
      </c>
      <c r="S19" s="344">
        <v>4.5</v>
      </c>
      <c r="Y19" s="13"/>
      <c r="Z19" s="13"/>
      <c r="AA19" s="13"/>
      <c r="AB19" s="13"/>
      <c r="AC19" s="13"/>
      <c r="AD19" s="13"/>
      <c r="AE19" s="13"/>
      <c r="AF19" s="13"/>
      <c r="AG19" s="13"/>
      <c r="AH19" s="13"/>
      <c r="AI19" s="13"/>
      <c r="AJ19" s="13"/>
      <c r="AK19" s="13"/>
    </row>
    <row r="20" spans="1:37" ht="25.5" customHeight="1" x14ac:dyDescent="0.35">
      <c r="A20" s="7"/>
      <c r="B20" s="8" t="str">
        <f>'mmat ref'!AE23</f>
        <v>C.6</v>
      </c>
      <c r="C20" s="8" t="str">
        <f>VLOOKUP(B20,'mmat ref'!AE:AG,3,FALSE)</f>
        <v>Review</v>
      </c>
      <c r="D20" s="8" t="str">
        <f>VLOOKUP(B20,'mmat ref'!AE:AG,2,FALSE)&amp; " - "&amp;C20</f>
        <v>Step 6 - Review</v>
      </c>
      <c r="E20" s="23">
        <f t="shared" si="5"/>
        <v>4.5</v>
      </c>
      <c r="F20" s="25">
        <f t="shared" si="1"/>
        <v>4.5</v>
      </c>
      <c r="H20" s="252"/>
      <c r="I20" s="252"/>
      <c r="L20" s="49"/>
      <c r="N20" s="241">
        <v>1.6</v>
      </c>
      <c r="O20" s="245">
        <v>2.4</v>
      </c>
      <c r="P20" s="245">
        <v>3.2</v>
      </c>
      <c r="Q20" s="245">
        <v>4</v>
      </c>
      <c r="R20" s="245">
        <v>4.8</v>
      </c>
      <c r="S20" s="344">
        <v>4.5</v>
      </c>
      <c r="Y20" s="13"/>
      <c r="Z20" s="13"/>
      <c r="AA20" s="13"/>
      <c r="AB20" s="13"/>
      <c r="AC20" s="13"/>
      <c r="AD20" s="13"/>
      <c r="AE20" s="13"/>
      <c r="AF20" s="13"/>
      <c r="AG20" s="13"/>
      <c r="AH20" s="13"/>
      <c r="AI20" s="13"/>
      <c r="AJ20" s="13"/>
      <c r="AK20" s="13"/>
    </row>
    <row r="21" spans="1:37" ht="27.75" customHeight="1" x14ac:dyDescent="0.35">
      <c r="B21" s="184" t="str">
        <f>'mmat ref'!AE24</f>
        <v>D</v>
      </c>
      <c r="C21" s="184" t="str">
        <f>VLOOKUP(B21,'mmat ref'!AE:AG,3,FALSE)</f>
        <v>Functional Management</v>
      </c>
      <c r="D21" s="99" t="str">
        <f>VLOOKUP(B21,'mmat ref'!AE:AG,2,FALSE)&amp; " - "&amp;C21</f>
        <v>Stage D - Functional Management</v>
      </c>
      <c r="E21" s="100"/>
      <c r="F21" s="345"/>
      <c r="H21" s="252"/>
      <c r="I21" s="252"/>
      <c r="N21" s="241">
        <v>1.6</v>
      </c>
      <c r="O21" s="245">
        <v>2.4</v>
      </c>
      <c r="P21" s="245">
        <v>3.2</v>
      </c>
      <c r="Q21" s="245">
        <v>4</v>
      </c>
      <c r="R21" s="245">
        <v>4.8</v>
      </c>
      <c r="S21" s="344">
        <v>4.5</v>
      </c>
      <c r="Y21" s="13"/>
      <c r="Z21" s="13"/>
      <c r="AA21" s="13"/>
      <c r="AB21" s="13"/>
      <c r="AC21" s="13"/>
      <c r="AD21" s="13"/>
      <c r="AE21" s="13"/>
      <c r="AF21" s="13"/>
      <c r="AG21" s="13"/>
      <c r="AH21" s="13"/>
      <c r="AI21" s="13"/>
      <c r="AJ21" s="13"/>
      <c r="AK21" s="13"/>
    </row>
    <row r="22" spans="1:37" ht="25.5" customHeight="1" x14ac:dyDescent="0.35">
      <c r="B22" s="8" t="str">
        <f>'mmat ref'!AE25</f>
        <v>D.1</v>
      </c>
      <c r="C22" s="8" t="str">
        <f>VLOOKUP(B22,'mmat ref'!AE:AG,3,FALSE)</f>
        <v>Repeatable</v>
      </c>
      <c r="D22" s="8" t="str">
        <f>VLOOKUP(B22,'mmat ref'!AE:AG,2,FALSE)&amp; " - "&amp;C22</f>
        <v>Step 1 - Repeatable</v>
      </c>
      <c r="E22" s="23">
        <f t="shared" ref="E22:E24" si="6">F22</f>
        <v>4.5</v>
      </c>
      <c r="F22" s="25">
        <f t="shared" ref="F22:F24" si="7">IF(L$3,N22,IF(L$4,O22,IF(L$5,P22,IF(L$6,Q22,IF(L$7,R22,IF(L$8,S22))))))</f>
        <v>4.5</v>
      </c>
      <c r="H22" s="252"/>
      <c r="I22" s="252"/>
      <c r="N22" s="243">
        <v>1.6</v>
      </c>
      <c r="O22" s="246">
        <v>2.4</v>
      </c>
      <c r="P22" s="246">
        <v>3.2</v>
      </c>
      <c r="Q22" s="246">
        <v>4</v>
      </c>
      <c r="R22" s="246">
        <v>4.8</v>
      </c>
      <c r="S22" s="344">
        <v>4.5</v>
      </c>
      <c r="Y22" s="13"/>
      <c r="Z22" s="13"/>
      <c r="AA22" s="13"/>
      <c r="AB22" s="13"/>
      <c r="AC22" s="13"/>
      <c r="AD22" s="13"/>
      <c r="AE22" s="13"/>
      <c r="AF22" s="13"/>
      <c r="AG22" s="13"/>
      <c r="AH22" s="13"/>
      <c r="AI22" s="13"/>
      <c r="AJ22" s="13"/>
      <c r="AK22" s="13"/>
    </row>
    <row r="23" spans="1:37" ht="25.5" customHeight="1" x14ac:dyDescent="0.35">
      <c r="B23" s="8" t="str">
        <f>'mmat ref'!AE26</f>
        <v>D.2</v>
      </c>
      <c r="C23" s="8" t="str">
        <f>VLOOKUP(B23,'mmat ref'!AE:AG,3,FALSE)</f>
        <v>Availability</v>
      </c>
      <c r="D23" s="8" t="str">
        <f>VLOOKUP(B23,'mmat ref'!AE:AG,2,FALSE)&amp; " - "&amp;C23</f>
        <v>Step 2 - Availability</v>
      </c>
      <c r="E23" s="23">
        <f t="shared" si="6"/>
        <v>4.5</v>
      </c>
      <c r="F23" s="25">
        <f t="shared" si="7"/>
        <v>4.5</v>
      </c>
      <c r="N23" s="241">
        <v>1.6</v>
      </c>
      <c r="O23" s="245">
        <v>2.4</v>
      </c>
      <c r="P23" s="245">
        <v>3.2</v>
      </c>
      <c r="Q23" s="245">
        <v>4</v>
      </c>
      <c r="R23" s="245">
        <v>4.8</v>
      </c>
      <c r="S23" s="344">
        <v>4.5</v>
      </c>
      <c r="T23"/>
      <c r="Y23" s="13"/>
      <c r="Z23" s="13"/>
      <c r="AA23" s="13"/>
      <c r="AB23" s="13"/>
      <c r="AC23" s="13"/>
      <c r="AD23" s="13"/>
      <c r="AE23" s="13"/>
      <c r="AF23" s="13"/>
      <c r="AG23" s="13"/>
      <c r="AH23" s="13"/>
      <c r="AI23" s="13"/>
      <c r="AJ23" s="13"/>
      <c r="AK23" s="13"/>
    </row>
    <row r="24" spans="1:37" ht="25.5" customHeight="1" x14ac:dyDescent="0.35">
      <c r="B24" s="8" t="str">
        <f>'mmat ref'!AE27</f>
        <v>D.3</v>
      </c>
      <c r="C24" s="8" t="str">
        <f>VLOOKUP(B24,'mmat ref'!AE:AG,3,FALSE)</f>
        <v>Resources</v>
      </c>
      <c r="D24" s="8" t="str">
        <f>VLOOKUP(B24,'mmat ref'!AE:AG,2,FALSE)&amp; " - "&amp;C24</f>
        <v>Step 3 - Resources</v>
      </c>
      <c r="E24" s="23">
        <f t="shared" si="6"/>
        <v>4.5</v>
      </c>
      <c r="F24" s="25">
        <f t="shared" si="7"/>
        <v>4.5</v>
      </c>
      <c r="N24" s="241">
        <v>1.6</v>
      </c>
      <c r="O24" s="245">
        <v>2.4</v>
      </c>
      <c r="P24" s="245">
        <v>3.2</v>
      </c>
      <c r="Q24" s="245">
        <v>4</v>
      </c>
      <c r="R24" s="245">
        <v>4.8</v>
      </c>
      <c r="S24" s="344">
        <v>4.5</v>
      </c>
      <c r="T24"/>
    </row>
    <row r="25" spans="1:37" ht="25.5" customHeight="1" x14ac:dyDescent="0.35">
      <c r="B25" s="8" t="str">
        <f>'mmat ref'!AE28</f>
        <v>D.4</v>
      </c>
      <c r="C25" s="8" t="str">
        <f>VLOOKUP(B25,'mmat ref'!AE:AG,3,FALSE)</f>
        <v>Resilience</v>
      </c>
      <c r="D25" s="8" t="str">
        <f>VLOOKUP(B25,'mmat ref'!AE:AG,2,FALSE)&amp; " - "&amp;C25</f>
        <v>Step 4 - Resilience</v>
      </c>
      <c r="E25" s="24">
        <f t="shared" ref="E25" si="8">F25</f>
        <v>4.5</v>
      </c>
      <c r="F25" s="346">
        <f t="shared" ref="F25" si="9">IF(L$3,N25,IF(L$4,O25,IF(L$5,P25,IF(L$6,Q25,IF(L$7,R25,IF(L$8,S25))))))</f>
        <v>4.5</v>
      </c>
      <c r="N25" s="243">
        <v>1.6</v>
      </c>
      <c r="O25" s="246">
        <v>2.4</v>
      </c>
      <c r="P25" s="246">
        <v>3.2</v>
      </c>
      <c r="Q25" s="246">
        <v>4</v>
      </c>
      <c r="R25" s="246">
        <v>4.8</v>
      </c>
      <c r="S25" s="344">
        <v>4.5</v>
      </c>
      <c r="T25"/>
    </row>
    <row r="26" spans="1:37" x14ac:dyDescent="0.35">
      <c r="F26" s="236"/>
      <c r="N26" s="237"/>
      <c r="O26" s="237"/>
      <c r="P26" s="237"/>
      <c r="Q26" s="237"/>
      <c r="R26" s="237"/>
      <c r="S26" s="237"/>
      <c r="T26"/>
    </row>
    <row r="27" spans="1:37" x14ac:dyDescent="0.35">
      <c r="F27" s="21"/>
      <c r="N27"/>
      <c r="O27"/>
      <c r="R27"/>
      <c r="S27"/>
      <c r="T27"/>
    </row>
  </sheetData>
  <mergeCells count="4">
    <mergeCell ref="E2:F2"/>
    <mergeCell ref="N1:S1"/>
    <mergeCell ref="G1:J1"/>
    <mergeCell ref="H2:I4"/>
  </mergeCells>
  <conditionalFormatting sqref="E17:E20 E5 E22:E25">
    <cfRule type="dataBar" priority="21">
      <dataBar>
        <cfvo type="num" val="0"/>
        <cfvo type="num" val="5"/>
        <color theme="7" tint="0.79998168889431442"/>
      </dataBar>
      <extLst>
        <ext xmlns:x14="http://schemas.microsoft.com/office/spreadsheetml/2009/9/main" uri="{B025F937-C7B1-47D3-B67F-A62EFF666E3E}">
          <x14:id>{3A5EB843-3860-4A82-80B4-4C44A3877570}</x14:id>
        </ext>
      </extLst>
    </cfRule>
  </conditionalFormatting>
  <conditionalFormatting sqref="E3">
    <cfRule type="dataBar" priority="20">
      <dataBar>
        <cfvo type="num" val="0"/>
        <cfvo type="num" val="5"/>
        <color rgb="FF7D62A2"/>
      </dataBar>
      <extLst>
        <ext xmlns:x14="http://schemas.microsoft.com/office/spreadsheetml/2009/9/main" uri="{B025F937-C7B1-47D3-B67F-A62EFF666E3E}">
          <x14:id>{841CCB33-F29B-4E70-A417-B7C0567A3CB6}</x14:id>
        </ext>
      </extLst>
    </cfRule>
  </conditionalFormatting>
  <conditionalFormatting sqref="E8:E9">
    <cfRule type="dataBar" priority="5">
      <dataBar>
        <cfvo type="num" val="0"/>
        <cfvo type="num" val="5"/>
        <color theme="7" tint="0.79998168889431442"/>
      </dataBar>
      <extLst>
        <ext xmlns:x14="http://schemas.microsoft.com/office/spreadsheetml/2009/9/main" uri="{B025F937-C7B1-47D3-B67F-A62EFF666E3E}">
          <x14:id>{28DF80AE-D220-4C68-9D09-A5D78D4EC86D}</x14:id>
        </ext>
      </extLst>
    </cfRule>
  </conditionalFormatting>
  <conditionalFormatting sqref="E10:E13 E15:E16">
    <cfRule type="dataBar" priority="4">
      <dataBar>
        <cfvo type="num" val="0"/>
        <cfvo type="num" val="5"/>
        <color theme="7" tint="0.79998168889431442"/>
      </dataBar>
      <extLst>
        <ext xmlns:x14="http://schemas.microsoft.com/office/spreadsheetml/2009/9/main" uri="{B025F937-C7B1-47D3-B67F-A62EFF666E3E}">
          <x14:id>{EA0D8366-A3EF-4941-845B-165AE688E306}</x14:id>
        </ext>
      </extLst>
    </cfRule>
  </conditionalFormatting>
  <conditionalFormatting sqref="E7">
    <cfRule type="dataBar" priority="1">
      <dataBar>
        <cfvo type="num" val="0"/>
        <cfvo type="num" val="5"/>
        <color theme="7" tint="0.79998168889431442"/>
      </dataBar>
      <extLst>
        <ext xmlns:x14="http://schemas.microsoft.com/office/spreadsheetml/2009/9/main" uri="{B025F937-C7B1-47D3-B67F-A62EFF666E3E}">
          <x14:id>{FE7BB07C-2B86-4803-BAE2-A3B85EB8625D}</x14:id>
        </ext>
      </extLst>
    </cfRule>
  </conditionalFormatting>
  <dataValidations disablePrompts="1" count="1">
    <dataValidation type="decimal" allowBlank="1" showErrorMessage="1" errorTitle="Invalid target" error="Targets must be between 0 and 5" sqref="N5:S5 N7:S13 N15:S25" xr:uid="{00000000-0002-0000-0400-000000000000}">
      <formula1>0</formula1>
      <formula2>5</formula2>
    </dataValidation>
  </dataValidations>
  <pageMargins left="0.7" right="0.7" top="0.75" bottom="0.75" header="0.3" footer="0.3"/>
  <pageSetup paperSize="9" scale="68" fitToHeight="0" orientation="landscape" horizontalDpi="4294967293" r:id="rId1"/>
  <drawing r:id="rId2"/>
  <legacyDrawing r:id="rId3"/>
  <controls>
    <mc:AlternateContent xmlns:mc="http://schemas.openxmlformats.org/markup-compatibility/2006">
      <mc:Choice Requires="x14">
        <control shapeId="67597" r:id="rId4" name="OptionButton4">
          <controlPr defaultSize="0" autoFill="0" autoLine="0" linkedCell="L8" r:id="rId5">
            <anchor moveWithCells="1">
              <from>
                <xdr:col>7</xdr:col>
                <xdr:colOff>114300</xdr:colOff>
                <xdr:row>9</xdr:row>
                <xdr:rowOff>228600</xdr:rowOff>
              </from>
              <to>
                <xdr:col>8</xdr:col>
                <xdr:colOff>819150</xdr:colOff>
                <xdr:row>11</xdr:row>
                <xdr:rowOff>50800</xdr:rowOff>
              </to>
            </anchor>
          </controlPr>
        </control>
      </mc:Choice>
      <mc:Fallback>
        <control shapeId="67597" r:id="rId4" name="OptionButton4"/>
      </mc:Fallback>
    </mc:AlternateContent>
    <mc:AlternateContent xmlns:mc="http://schemas.openxmlformats.org/markup-compatibility/2006">
      <mc:Choice Requires="x14">
        <control shapeId="67596" r:id="rId6" name="OptionButton3">
          <controlPr defaultSize="0" autoFill="0" autoLine="0" linkedCell="L6" r:id="rId7">
            <anchor moveWithCells="1">
              <from>
                <xdr:col>7</xdr:col>
                <xdr:colOff>114300</xdr:colOff>
                <xdr:row>7</xdr:row>
                <xdr:rowOff>203200</xdr:rowOff>
              </from>
              <to>
                <xdr:col>13</xdr:col>
                <xdr:colOff>203200</xdr:colOff>
                <xdr:row>9</xdr:row>
                <xdr:rowOff>31750</xdr:rowOff>
              </to>
            </anchor>
          </controlPr>
        </control>
      </mc:Choice>
      <mc:Fallback>
        <control shapeId="67596" r:id="rId6" name="OptionButton3"/>
      </mc:Fallback>
    </mc:AlternateContent>
    <mc:AlternateContent xmlns:mc="http://schemas.openxmlformats.org/markup-compatibility/2006">
      <mc:Choice Requires="x14">
        <control shapeId="67595" r:id="rId8" name="OptionButton2">
          <controlPr defaultSize="0" autoFill="0" autoLine="0" linkedCell="L5" r:id="rId9">
            <anchor moveWithCells="1">
              <from>
                <xdr:col>7</xdr:col>
                <xdr:colOff>114300</xdr:colOff>
                <xdr:row>6</xdr:row>
                <xdr:rowOff>184150</xdr:rowOff>
              </from>
              <to>
                <xdr:col>9</xdr:col>
                <xdr:colOff>279400</xdr:colOff>
                <xdr:row>8</xdr:row>
                <xdr:rowOff>12700</xdr:rowOff>
              </to>
            </anchor>
          </controlPr>
        </control>
      </mc:Choice>
      <mc:Fallback>
        <control shapeId="67595" r:id="rId8" name="OptionButton2"/>
      </mc:Fallback>
    </mc:AlternateContent>
    <mc:AlternateContent xmlns:mc="http://schemas.openxmlformats.org/markup-compatibility/2006">
      <mc:Choice Requires="x14">
        <control shapeId="67594" r:id="rId10" name="OptionButton1">
          <controlPr defaultSize="0" autoFill="0" autoLine="0" linkedCell="L4" r:id="rId11">
            <anchor moveWithCells="1">
              <from>
                <xdr:col>7</xdr:col>
                <xdr:colOff>114300</xdr:colOff>
                <xdr:row>5</xdr:row>
                <xdr:rowOff>184150</xdr:rowOff>
              </from>
              <to>
                <xdr:col>9</xdr:col>
                <xdr:colOff>203200</xdr:colOff>
                <xdr:row>6</xdr:row>
                <xdr:rowOff>304800</xdr:rowOff>
              </to>
            </anchor>
          </controlPr>
        </control>
      </mc:Choice>
      <mc:Fallback>
        <control shapeId="67594" r:id="rId10" name="OptionButton1"/>
      </mc:Fallback>
    </mc:AlternateContent>
    <mc:AlternateContent xmlns:mc="http://schemas.openxmlformats.org/markup-compatibility/2006">
      <mc:Choice Requires="x14">
        <control shapeId="67599" r:id="rId12" name="OptionButton5">
          <controlPr defaultSize="0" autoFill="0" autoLine="0" linkedCell="L3" r:id="rId13">
            <anchor moveWithCells="1">
              <from>
                <xdr:col>7</xdr:col>
                <xdr:colOff>114300</xdr:colOff>
                <xdr:row>4</xdr:row>
                <xdr:rowOff>152400</xdr:rowOff>
              </from>
              <to>
                <xdr:col>13</xdr:col>
                <xdr:colOff>209550</xdr:colOff>
                <xdr:row>5</xdr:row>
                <xdr:rowOff>304800</xdr:rowOff>
              </to>
            </anchor>
          </controlPr>
        </control>
      </mc:Choice>
      <mc:Fallback>
        <control shapeId="67599" r:id="rId12" name="OptionButton5"/>
      </mc:Fallback>
    </mc:AlternateContent>
    <mc:AlternateContent xmlns:mc="http://schemas.openxmlformats.org/markup-compatibility/2006">
      <mc:Choice Requires="x14">
        <control shapeId="67600" r:id="rId14" name="OptionButton6">
          <controlPr defaultSize="0" autoFill="0" autoLine="0" linkedCell="L7" r:id="rId15">
            <anchor moveWithCells="1">
              <from>
                <xdr:col>7</xdr:col>
                <xdr:colOff>114300</xdr:colOff>
                <xdr:row>8</xdr:row>
                <xdr:rowOff>222250</xdr:rowOff>
              </from>
              <to>
                <xdr:col>9</xdr:col>
                <xdr:colOff>228600</xdr:colOff>
                <xdr:row>10</xdr:row>
                <xdr:rowOff>50800</xdr:rowOff>
              </to>
            </anchor>
          </controlPr>
        </control>
      </mc:Choice>
      <mc:Fallback>
        <control shapeId="67600" r:id="rId14" name="OptionButton6"/>
      </mc:Fallback>
    </mc:AlternateContent>
    <mc:AlternateContent xmlns:mc="http://schemas.openxmlformats.org/markup-compatibility/2006">
      <mc:Choice Requires="x14">
        <control shapeId="67593" r:id="rId16" name="Group Box 9">
          <controlPr defaultSize="0" autoFill="0" autoPict="0" altText="">
            <anchor moveWithCells="1">
              <from>
                <xdr:col>7</xdr:col>
                <xdr:colOff>31750</xdr:colOff>
                <xdr:row>4</xdr:row>
                <xdr:rowOff>31750</xdr:rowOff>
              </from>
              <to>
                <xdr:col>8</xdr:col>
                <xdr:colOff>908050</xdr:colOff>
                <xdr:row>11</xdr:row>
                <xdr:rowOff>228600</xdr:rowOff>
              </to>
            </anchor>
          </controlPr>
        </control>
      </mc:Choice>
    </mc:AlternateContent>
  </controls>
  <extLst>
    <ext xmlns:x14="http://schemas.microsoft.com/office/spreadsheetml/2009/9/main" uri="{78C0D931-6437-407d-A8EE-F0AAD7539E65}">
      <x14:conditionalFormattings>
        <x14:conditionalFormatting xmlns:xm="http://schemas.microsoft.com/office/excel/2006/main">
          <x14:cfRule type="dataBar" id="{3A5EB843-3860-4A82-80B4-4C44A3877570}">
            <x14:dataBar minLength="0" maxLength="100" gradient="0">
              <x14:cfvo type="num">
                <xm:f>0</xm:f>
              </x14:cfvo>
              <x14:cfvo type="num">
                <xm:f>5</xm:f>
              </x14:cfvo>
              <x14:negativeFillColor rgb="FFFF0000"/>
              <x14:axisColor rgb="FF000000"/>
            </x14:dataBar>
          </x14:cfRule>
          <xm:sqref>E17:E20 E5 E22:E25</xm:sqref>
        </x14:conditionalFormatting>
        <x14:conditionalFormatting xmlns:xm="http://schemas.microsoft.com/office/excel/2006/main">
          <x14:cfRule type="dataBar" id="{841CCB33-F29B-4E70-A417-B7C0567A3CB6}">
            <x14:dataBar minLength="0" maxLength="100" gradient="0">
              <x14:cfvo type="num">
                <xm:f>0</xm:f>
              </x14:cfvo>
              <x14:cfvo type="num">
                <xm:f>5</xm:f>
              </x14:cfvo>
              <x14:negativeFillColor rgb="FFFF0000"/>
              <x14:axisColor rgb="FF000000"/>
            </x14:dataBar>
          </x14:cfRule>
          <xm:sqref>E3</xm:sqref>
        </x14:conditionalFormatting>
        <x14:conditionalFormatting xmlns:xm="http://schemas.microsoft.com/office/excel/2006/main">
          <x14:cfRule type="dataBar" id="{28DF80AE-D220-4C68-9D09-A5D78D4EC86D}">
            <x14:dataBar minLength="0" maxLength="100" gradient="0">
              <x14:cfvo type="num">
                <xm:f>0</xm:f>
              </x14:cfvo>
              <x14:cfvo type="num">
                <xm:f>5</xm:f>
              </x14:cfvo>
              <x14:negativeFillColor rgb="FFFF0000"/>
              <x14:axisColor rgb="FF000000"/>
            </x14:dataBar>
          </x14:cfRule>
          <xm:sqref>E8:E9</xm:sqref>
        </x14:conditionalFormatting>
        <x14:conditionalFormatting xmlns:xm="http://schemas.microsoft.com/office/excel/2006/main">
          <x14:cfRule type="dataBar" id="{EA0D8366-A3EF-4941-845B-165AE688E306}">
            <x14:dataBar minLength="0" maxLength="100" gradient="0">
              <x14:cfvo type="num">
                <xm:f>0</xm:f>
              </x14:cfvo>
              <x14:cfvo type="num">
                <xm:f>5</xm:f>
              </x14:cfvo>
              <x14:negativeFillColor rgb="FFFF0000"/>
              <x14:axisColor rgb="FF000000"/>
            </x14:dataBar>
          </x14:cfRule>
          <xm:sqref>E10:E13 E15:E16</xm:sqref>
        </x14:conditionalFormatting>
        <x14:conditionalFormatting xmlns:xm="http://schemas.microsoft.com/office/excel/2006/main">
          <x14:cfRule type="dataBar" id="{FE7BB07C-2B86-4803-BAE2-A3B85EB8625D}">
            <x14:dataBar minLength="0" maxLength="100" gradient="0">
              <x14:cfvo type="num">
                <xm:f>0</xm:f>
              </x14:cfvo>
              <x14:cfvo type="num">
                <xm:f>5</xm:f>
              </x14:cfvo>
              <x14:negativeFillColor rgb="FFFF0000"/>
              <x14:axisColor rgb="FF000000"/>
            </x14:dataBar>
          </x14:cfRule>
          <xm:sqref>E7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1:AA65"/>
  <sheetViews>
    <sheetView zoomScaleNormal="100" workbookViewId="0">
      <selection activeCell="M13" sqref="M13"/>
    </sheetView>
  </sheetViews>
  <sheetFormatPr defaultRowHeight="14.5" x14ac:dyDescent="0.35"/>
  <cols>
    <col min="13" max="13" width="30.7265625" bestFit="1" customWidth="1"/>
  </cols>
  <sheetData>
    <row r="1" spans="1:23" ht="15" thickBot="1" x14ac:dyDescent="0.4">
      <c r="A1" t="s">
        <v>4</v>
      </c>
      <c r="C1">
        <v>1</v>
      </c>
      <c r="D1">
        <v>2</v>
      </c>
      <c r="E1">
        <v>3</v>
      </c>
      <c r="F1">
        <v>4</v>
      </c>
      <c r="G1">
        <v>5</v>
      </c>
      <c r="H1">
        <v>6</v>
      </c>
      <c r="I1">
        <v>7</v>
      </c>
      <c r="J1">
        <v>8</v>
      </c>
      <c r="K1">
        <v>9</v>
      </c>
      <c r="M1" s="13" t="s">
        <v>4</v>
      </c>
      <c r="P1">
        <v>22</v>
      </c>
      <c r="S1" t="s">
        <v>18</v>
      </c>
      <c r="T1">
        <v>1</v>
      </c>
      <c r="U1" t="str">
        <f>S1</f>
        <v>x 1</v>
      </c>
      <c r="V1" s="62" t="s">
        <v>93</v>
      </c>
      <c r="W1" s="62" t="s">
        <v>12</v>
      </c>
    </row>
    <row r="2" spans="1:23" x14ac:dyDescent="0.35">
      <c r="A2" t="s">
        <v>13</v>
      </c>
      <c r="C2" t="s">
        <v>1</v>
      </c>
      <c r="D2" t="s">
        <v>13</v>
      </c>
      <c r="E2" t="s">
        <v>14</v>
      </c>
      <c r="F2" t="s">
        <v>15</v>
      </c>
      <c r="G2" t="s">
        <v>16</v>
      </c>
      <c r="H2" t="s">
        <v>17</v>
      </c>
      <c r="I2" t="s">
        <v>2</v>
      </c>
      <c r="J2" t="s">
        <v>6</v>
      </c>
      <c r="K2" t="s">
        <v>3</v>
      </c>
      <c r="M2" s="13" t="s">
        <v>13</v>
      </c>
      <c r="S2" t="s">
        <v>19</v>
      </c>
      <c r="T2">
        <v>2</v>
      </c>
      <c r="U2" s="13" t="str">
        <f>S2</f>
        <v>x 2</v>
      </c>
      <c r="V2" t="s">
        <v>58</v>
      </c>
      <c r="W2">
        <v>1</v>
      </c>
    </row>
    <row r="3" spans="1:23" x14ac:dyDescent="0.35">
      <c r="A3" t="s">
        <v>14</v>
      </c>
      <c r="C3" t="s">
        <v>5</v>
      </c>
      <c r="D3">
        <v>1</v>
      </c>
      <c r="E3">
        <v>2</v>
      </c>
      <c r="F3">
        <v>3</v>
      </c>
      <c r="G3">
        <v>4</v>
      </c>
      <c r="H3">
        <v>5</v>
      </c>
      <c r="I3">
        <v>1</v>
      </c>
      <c r="J3" t="s">
        <v>5</v>
      </c>
      <c r="K3" t="s">
        <v>5</v>
      </c>
      <c r="M3" s="13" t="s">
        <v>14</v>
      </c>
      <c r="S3" t="s">
        <v>20</v>
      </c>
      <c r="T3">
        <v>3</v>
      </c>
      <c r="U3" s="13" t="str">
        <f>S3</f>
        <v>x 3</v>
      </c>
      <c r="V3" t="s">
        <v>59</v>
      </c>
      <c r="W3">
        <v>2</v>
      </c>
    </row>
    <row r="4" spans="1:23" x14ac:dyDescent="0.35">
      <c r="A4" t="s">
        <v>15</v>
      </c>
      <c r="M4" s="13" t="s">
        <v>15</v>
      </c>
      <c r="S4" t="s">
        <v>110</v>
      </c>
      <c r="T4">
        <v>4</v>
      </c>
      <c r="U4" s="13" t="str">
        <f>S4</f>
        <v>x 4</v>
      </c>
      <c r="V4" t="s">
        <v>60</v>
      </c>
      <c r="W4">
        <v>3</v>
      </c>
    </row>
    <row r="5" spans="1:23" x14ac:dyDescent="0.35">
      <c r="A5" t="s">
        <v>16</v>
      </c>
      <c r="M5" s="13" t="s">
        <v>16</v>
      </c>
      <c r="S5" s="13" t="s">
        <v>111</v>
      </c>
      <c r="T5" s="13">
        <v>5</v>
      </c>
      <c r="U5" s="13" t="str">
        <f>S5</f>
        <v>x 5</v>
      </c>
      <c r="V5" t="s">
        <v>61</v>
      </c>
      <c r="W5">
        <v>4</v>
      </c>
    </row>
    <row r="6" spans="1:23" x14ac:dyDescent="0.35">
      <c r="A6" t="s">
        <v>17</v>
      </c>
      <c r="M6" s="13" t="s">
        <v>17</v>
      </c>
      <c r="V6" t="s">
        <v>62</v>
      </c>
      <c r="W6">
        <v>5</v>
      </c>
    </row>
    <row r="7" spans="1:23" x14ac:dyDescent="0.35">
      <c r="A7" t="s">
        <v>2</v>
      </c>
    </row>
    <row r="8" spans="1:23" x14ac:dyDescent="0.35">
      <c r="A8" t="s">
        <v>6</v>
      </c>
    </row>
    <row r="9" spans="1:23" x14ac:dyDescent="0.35">
      <c r="A9" t="s">
        <v>3</v>
      </c>
      <c r="M9" t="s">
        <v>64</v>
      </c>
      <c r="R9">
        <v>1</v>
      </c>
      <c r="S9" t="s">
        <v>215</v>
      </c>
    </row>
    <row r="10" spans="1:23" x14ac:dyDescent="0.35">
      <c r="M10" t="s">
        <v>63</v>
      </c>
      <c r="R10">
        <v>2</v>
      </c>
      <c r="S10" t="s">
        <v>216</v>
      </c>
    </row>
    <row r="11" spans="1:23" ht="29" x14ac:dyDescent="0.35">
      <c r="A11" t="s">
        <v>13</v>
      </c>
      <c r="F11" s="35" t="s">
        <v>25</v>
      </c>
      <c r="R11">
        <v>3</v>
      </c>
      <c r="S11" t="s">
        <v>217</v>
      </c>
    </row>
    <row r="12" spans="1:23" ht="43.5" x14ac:dyDescent="0.35">
      <c r="A12" t="s">
        <v>14</v>
      </c>
      <c r="F12" s="35" t="s">
        <v>26</v>
      </c>
      <c r="L12">
        <v>1</v>
      </c>
      <c r="M12" t="s">
        <v>4</v>
      </c>
      <c r="N12" t="str">
        <f>""</f>
        <v/>
      </c>
    </row>
    <row r="13" spans="1:23" ht="43.5" x14ac:dyDescent="0.35">
      <c r="A13" t="s">
        <v>15</v>
      </c>
      <c r="F13" s="35" t="s">
        <v>27</v>
      </c>
      <c r="L13">
        <v>2</v>
      </c>
      <c r="M13" t="s">
        <v>64</v>
      </c>
      <c r="N13">
        <v>0</v>
      </c>
    </row>
    <row r="14" spans="1:23" ht="58" x14ac:dyDescent="0.35">
      <c r="A14" t="s">
        <v>16</v>
      </c>
      <c r="F14" s="35" t="s">
        <v>28</v>
      </c>
      <c r="L14">
        <v>3</v>
      </c>
      <c r="M14" t="s">
        <v>622</v>
      </c>
      <c r="N14">
        <v>1</v>
      </c>
    </row>
    <row r="15" spans="1:23" ht="43.5" x14ac:dyDescent="0.35">
      <c r="A15" t="s">
        <v>17</v>
      </c>
      <c r="F15" s="35" t="s">
        <v>29</v>
      </c>
      <c r="L15">
        <v>4</v>
      </c>
      <c r="M15" t="s">
        <v>75</v>
      </c>
      <c r="N15">
        <v>2</v>
      </c>
    </row>
    <row r="16" spans="1:23" x14ac:dyDescent="0.35">
      <c r="L16">
        <v>5</v>
      </c>
      <c r="M16" t="s">
        <v>212</v>
      </c>
      <c r="N16">
        <v>3</v>
      </c>
    </row>
    <row r="17" spans="1:27" x14ac:dyDescent="0.35">
      <c r="A17" t="s">
        <v>18</v>
      </c>
      <c r="C17">
        <v>1</v>
      </c>
      <c r="D17">
        <v>2</v>
      </c>
      <c r="E17">
        <v>3</v>
      </c>
      <c r="F17">
        <v>4</v>
      </c>
      <c r="G17">
        <v>5</v>
      </c>
      <c r="L17">
        <v>6</v>
      </c>
      <c r="M17" t="s">
        <v>76</v>
      </c>
      <c r="N17">
        <v>4</v>
      </c>
    </row>
    <row r="18" spans="1:27" x14ac:dyDescent="0.35">
      <c r="A18" t="s">
        <v>19</v>
      </c>
      <c r="C18" t="s">
        <v>18</v>
      </c>
      <c r="D18" t="s">
        <v>19</v>
      </c>
      <c r="E18" t="s">
        <v>20</v>
      </c>
      <c r="F18" s="35" t="s">
        <v>110</v>
      </c>
      <c r="G18" t="s">
        <v>111</v>
      </c>
      <c r="L18">
        <v>7</v>
      </c>
      <c r="M18" t="s">
        <v>77</v>
      </c>
      <c r="N18">
        <v>5</v>
      </c>
    </row>
    <row r="19" spans="1:27" x14ac:dyDescent="0.35">
      <c r="A19" t="s">
        <v>20</v>
      </c>
      <c r="C19">
        <v>1</v>
      </c>
      <c r="D19">
        <v>2</v>
      </c>
      <c r="E19">
        <v>3</v>
      </c>
      <c r="F19">
        <v>4</v>
      </c>
      <c r="G19">
        <v>5</v>
      </c>
      <c r="L19">
        <v>8</v>
      </c>
      <c r="M19" t="s">
        <v>2</v>
      </c>
      <c r="N19" t="str">
        <f>""</f>
        <v/>
      </c>
    </row>
    <row r="20" spans="1:27" x14ac:dyDescent="0.35">
      <c r="M20" t="s">
        <v>57</v>
      </c>
    </row>
    <row r="23" spans="1:27" x14ac:dyDescent="0.35">
      <c r="A23" t="s">
        <v>31</v>
      </c>
      <c r="F23" t="s">
        <v>272</v>
      </c>
      <c r="K23" s="13" t="s">
        <v>272</v>
      </c>
      <c r="O23" s="13" t="s">
        <v>272</v>
      </c>
      <c r="S23" s="13" t="s">
        <v>272</v>
      </c>
      <c r="W23" s="13" t="s">
        <v>272</v>
      </c>
      <c r="AA23" s="13" t="s">
        <v>272</v>
      </c>
    </row>
    <row r="24" spans="1:27" x14ac:dyDescent="0.35">
      <c r="A24" t="s">
        <v>32</v>
      </c>
      <c r="F24" s="13" t="s">
        <v>65</v>
      </c>
      <c r="K24" t="s">
        <v>71</v>
      </c>
      <c r="O24" s="280" t="s">
        <v>534</v>
      </c>
      <c r="Q24" s="13"/>
      <c r="S24" t="s">
        <v>145</v>
      </c>
      <c r="W24" t="s">
        <v>151</v>
      </c>
      <c r="AA24" t="s">
        <v>155</v>
      </c>
    </row>
    <row r="25" spans="1:27" x14ac:dyDescent="0.35">
      <c r="A25" t="s">
        <v>33</v>
      </c>
      <c r="F25" s="13" t="s">
        <v>66</v>
      </c>
      <c r="K25" t="s">
        <v>72</v>
      </c>
      <c r="O25" s="281" t="s">
        <v>535</v>
      </c>
      <c r="Q25" s="13"/>
      <c r="S25" t="s">
        <v>146</v>
      </c>
      <c r="W25" t="s">
        <v>152</v>
      </c>
      <c r="AA25" t="s">
        <v>239</v>
      </c>
    </row>
    <row r="26" spans="1:27" x14ac:dyDescent="0.35">
      <c r="A26" t="s">
        <v>34</v>
      </c>
      <c r="F26" s="13" t="s">
        <v>67</v>
      </c>
      <c r="K26" t="s">
        <v>73</v>
      </c>
      <c r="O26" s="281" t="s">
        <v>536</v>
      </c>
      <c r="Q26" s="13"/>
      <c r="S26" t="s">
        <v>147</v>
      </c>
      <c r="W26" t="s">
        <v>153</v>
      </c>
      <c r="AA26" t="s">
        <v>156</v>
      </c>
    </row>
    <row r="27" spans="1:27" x14ac:dyDescent="0.35">
      <c r="A27" t="s">
        <v>35</v>
      </c>
      <c r="F27" s="13" t="s">
        <v>68</v>
      </c>
      <c r="K27" t="s">
        <v>237</v>
      </c>
      <c r="O27" s="281" t="s">
        <v>538</v>
      </c>
      <c r="Q27" s="13"/>
      <c r="S27" t="s">
        <v>148</v>
      </c>
      <c r="W27" t="s">
        <v>154</v>
      </c>
      <c r="AA27" t="s">
        <v>178</v>
      </c>
    </row>
    <row r="28" spans="1:27" x14ac:dyDescent="0.35">
      <c r="A28" t="s">
        <v>36</v>
      </c>
      <c r="F28" s="13" t="s">
        <v>69</v>
      </c>
      <c r="K28" t="s">
        <v>74</v>
      </c>
      <c r="O28" s="129" t="s">
        <v>539</v>
      </c>
      <c r="Q28" s="13"/>
      <c r="S28" t="s">
        <v>149</v>
      </c>
    </row>
    <row r="29" spans="1:27" x14ac:dyDescent="0.35">
      <c r="F29" s="13" t="s">
        <v>70</v>
      </c>
      <c r="K29" t="s">
        <v>238</v>
      </c>
      <c r="O29" s="129" t="s">
        <v>537</v>
      </c>
    </row>
    <row r="30" spans="1:27" x14ac:dyDescent="0.35">
      <c r="F30" t="s">
        <v>37</v>
      </c>
      <c r="K30" t="s">
        <v>36</v>
      </c>
    </row>
    <row r="31" spans="1:27" x14ac:dyDescent="0.35">
      <c r="F31" t="s">
        <v>38</v>
      </c>
    </row>
    <row r="32" spans="1:27" x14ac:dyDescent="0.35">
      <c r="A32" t="s">
        <v>268</v>
      </c>
      <c r="F32" t="s">
        <v>39</v>
      </c>
    </row>
    <row r="33" spans="1:6" x14ac:dyDescent="0.35">
      <c r="A33" t="s">
        <v>273</v>
      </c>
      <c r="F33" t="s">
        <v>40</v>
      </c>
    </row>
    <row r="34" spans="1:6" x14ac:dyDescent="0.35">
      <c r="F34" t="s">
        <v>41</v>
      </c>
    </row>
    <row r="35" spans="1:6" x14ac:dyDescent="0.35">
      <c r="F35" t="s">
        <v>42</v>
      </c>
    </row>
    <row r="36" spans="1:6" x14ac:dyDescent="0.35">
      <c r="F36" t="s">
        <v>43</v>
      </c>
    </row>
    <row r="37" spans="1:6" x14ac:dyDescent="0.35">
      <c r="F37" t="s">
        <v>44</v>
      </c>
    </row>
    <row r="38" spans="1:6" x14ac:dyDescent="0.35">
      <c r="F38" t="s">
        <v>45</v>
      </c>
    </row>
    <row r="39" spans="1:6" x14ac:dyDescent="0.35">
      <c r="F39" s="13" t="s">
        <v>46</v>
      </c>
    </row>
    <row r="40" spans="1:6" x14ac:dyDescent="0.35">
      <c r="F40" s="13" t="s">
        <v>47</v>
      </c>
    </row>
    <row r="41" spans="1:6" x14ac:dyDescent="0.35">
      <c r="F41" s="13" t="s">
        <v>48</v>
      </c>
    </row>
    <row r="42" spans="1:6" x14ac:dyDescent="0.35">
      <c r="F42" s="13" t="s">
        <v>49</v>
      </c>
    </row>
    <row r="43" spans="1:6" x14ac:dyDescent="0.35">
      <c r="F43" s="13" t="s">
        <v>50</v>
      </c>
    </row>
    <row r="44" spans="1:6" x14ac:dyDescent="0.35">
      <c r="F44" s="13" t="s">
        <v>51</v>
      </c>
    </row>
    <row r="45" spans="1:6" x14ac:dyDescent="0.35">
      <c r="F45" s="13" t="s">
        <v>52</v>
      </c>
    </row>
    <row r="46" spans="1:6" x14ac:dyDescent="0.35">
      <c r="F46" s="13" t="s">
        <v>53</v>
      </c>
    </row>
    <row r="47" spans="1:6" x14ac:dyDescent="0.35">
      <c r="F47" s="13" t="s">
        <v>54</v>
      </c>
    </row>
    <row r="48" spans="1:6" x14ac:dyDescent="0.35">
      <c r="F48" s="13" t="s">
        <v>55</v>
      </c>
    </row>
    <row r="49" spans="1:22" x14ac:dyDescent="0.35">
      <c r="F49" s="13" t="s">
        <v>56</v>
      </c>
    </row>
    <row r="51" spans="1:22" x14ac:dyDescent="0.35">
      <c r="B51" s="13" t="s">
        <v>272</v>
      </c>
      <c r="F51" s="13" t="s">
        <v>272</v>
      </c>
      <c r="J51" s="13" t="s">
        <v>272</v>
      </c>
      <c r="N51" s="13" t="s">
        <v>272</v>
      </c>
      <c r="R51" s="13" t="s">
        <v>272</v>
      </c>
      <c r="V51" s="13" t="s">
        <v>272</v>
      </c>
    </row>
    <row r="52" spans="1:22" x14ac:dyDescent="0.35">
      <c r="B52" t="s">
        <v>230</v>
      </c>
      <c r="F52" t="s">
        <v>157</v>
      </c>
      <c r="J52" t="s">
        <v>160</v>
      </c>
      <c r="N52" t="s">
        <v>117</v>
      </c>
      <c r="R52" t="s">
        <v>166</v>
      </c>
      <c r="V52" t="s">
        <v>167</v>
      </c>
    </row>
    <row r="53" spans="1:22" x14ac:dyDescent="0.35">
      <c r="B53" t="s">
        <v>231</v>
      </c>
      <c r="F53" t="s">
        <v>158</v>
      </c>
      <c r="J53" t="s">
        <v>161</v>
      </c>
      <c r="N53" t="s">
        <v>165</v>
      </c>
      <c r="R53" t="s">
        <v>167</v>
      </c>
      <c r="V53" t="s">
        <v>168</v>
      </c>
    </row>
    <row r="54" spans="1:22" x14ac:dyDescent="0.35">
      <c r="B54" t="s">
        <v>232</v>
      </c>
      <c r="F54" t="s">
        <v>159</v>
      </c>
      <c r="J54" t="s">
        <v>162</v>
      </c>
      <c r="N54" t="s">
        <v>162</v>
      </c>
      <c r="R54" s="129" t="s">
        <v>168</v>
      </c>
      <c r="V54" t="s">
        <v>169</v>
      </c>
    </row>
    <row r="55" spans="1:22" x14ac:dyDescent="0.35">
      <c r="B55" s="129" t="s">
        <v>233</v>
      </c>
      <c r="J55" t="s">
        <v>163</v>
      </c>
      <c r="N55" t="s">
        <v>163</v>
      </c>
      <c r="R55" t="s">
        <v>169</v>
      </c>
      <c r="V55" t="s">
        <v>170</v>
      </c>
    </row>
    <row r="56" spans="1:22" x14ac:dyDescent="0.35">
      <c r="J56" t="s">
        <v>164</v>
      </c>
      <c r="N56" t="s">
        <v>164</v>
      </c>
      <c r="R56" t="s">
        <v>170</v>
      </c>
      <c r="V56" t="s">
        <v>171</v>
      </c>
    </row>
    <row r="57" spans="1:22" x14ac:dyDescent="0.35">
      <c r="R57" t="s">
        <v>171</v>
      </c>
      <c r="V57" t="s">
        <v>172</v>
      </c>
    </row>
    <row r="58" spans="1:22" x14ac:dyDescent="0.35">
      <c r="R58" t="s">
        <v>172</v>
      </c>
      <c r="V58" t="s">
        <v>173</v>
      </c>
    </row>
    <row r="59" spans="1:22" x14ac:dyDescent="0.35">
      <c r="R59" t="s">
        <v>173</v>
      </c>
      <c r="V59" t="s">
        <v>174</v>
      </c>
    </row>
    <row r="60" spans="1:22" x14ac:dyDescent="0.35">
      <c r="R60" t="s">
        <v>174</v>
      </c>
      <c r="V60" t="s">
        <v>175</v>
      </c>
    </row>
    <row r="61" spans="1:22" x14ac:dyDescent="0.35">
      <c r="R61" t="s">
        <v>175</v>
      </c>
      <c r="V61" t="s">
        <v>176</v>
      </c>
    </row>
    <row r="62" spans="1:22" x14ac:dyDescent="0.35">
      <c r="A62">
        <v>1</v>
      </c>
      <c r="R62" t="s">
        <v>176</v>
      </c>
      <c r="V62" t="s">
        <v>177</v>
      </c>
    </row>
    <row r="63" spans="1:22" x14ac:dyDescent="0.35">
      <c r="A63">
        <v>2</v>
      </c>
      <c r="B63" t="s">
        <v>215</v>
      </c>
      <c r="R63" t="s">
        <v>177</v>
      </c>
    </row>
    <row r="64" spans="1:22" x14ac:dyDescent="0.35">
      <c r="A64">
        <v>3</v>
      </c>
      <c r="B64" t="s">
        <v>216</v>
      </c>
    </row>
    <row r="65" spans="2:2" x14ac:dyDescent="0.35">
      <c r="B65" t="s">
        <v>217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dimension ref="A1:AJ30"/>
  <sheetViews>
    <sheetView topLeftCell="L1" workbookViewId="0">
      <selection activeCell="R1" sqref="R1"/>
    </sheetView>
  </sheetViews>
  <sheetFormatPr defaultRowHeight="14.5" x14ac:dyDescent="0.35"/>
  <cols>
    <col min="1" max="9" width="9.1796875" style="13"/>
    <col min="10" max="10" width="9.1796875" style="20"/>
    <col min="11" max="25" width="9.1796875" style="13"/>
    <col min="31" max="31" width="10.54296875" style="9" customWidth="1"/>
  </cols>
  <sheetData>
    <row r="1" spans="12:33" x14ac:dyDescent="0.35">
      <c r="L1" s="13" t="str">
        <f>IF(SUMIF(N:N,H1,X:X)=0,"",SUMIF(N:N,H1,X:X)/(MAX(T:T)*COUNTIF(N:N,H1)))</f>
        <v/>
      </c>
      <c r="M1" s="13" t="str">
        <f>IF(ISERROR(L1),"",L1)</f>
        <v/>
      </c>
      <c r="N1" s="13" t="s">
        <v>123</v>
      </c>
      <c r="O1" s="13">
        <v>1</v>
      </c>
      <c r="P1" s="13">
        <v>1</v>
      </c>
      <c r="Q1" s="13" t="str">
        <f>N1&amp;"."&amp;O1</f>
        <v>A.1</v>
      </c>
      <c r="R1" s="13">
        <f ca="1">VLOOKUP(Q1,INDIRECT("'Results "&amp;N1&amp;"'!B:S"),18,FALSE)</f>
        <v>0</v>
      </c>
      <c r="S1" s="13">
        <f ca="1">VLOOKUP(Q1,INDIRECT("'Results "&amp;N1&amp;"'!B:T"),19,FALSE)</f>
        <v>0</v>
      </c>
      <c r="Y1" s="9"/>
      <c r="Z1" s="20">
        <v>1</v>
      </c>
      <c r="AA1">
        <v>1</v>
      </c>
      <c r="AB1" t="str">
        <f t="shared" ref="AB1:AB8" si="0">VLOOKUP(Z1,contentrefmockup,3,FALSE)</f>
        <v>A</v>
      </c>
      <c r="AC1">
        <f t="shared" ref="AC1:AC8" si="1">VLOOKUP(Z1,contentrefmockup,4,FALSE)</f>
        <v>0</v>
      </c>
      <c r="AE1" s="9" t="str">
        <f>IF(AA1=1,AB1,AB1&amp;"."&amp;AC1)</f>
        <v>A</v>
      </c>
      <c r="AF1" t="str">
        <f>VLOOKUP(AA1,content!$W$1:$X$6,2,FALSE)&amp;" "&amp;IF(AC1=0,AB1,AC1)</f>
        <v>Stage A</v>
      </c>
      <c r="AG1" t="str">
        <f t="shared" ref="AG1:AG8" si="2">VLOOKUP(Z1,contentrefmockup,7,FALSE)</f>
        <v>Governance</v>
      </c>
    </row>
    <row r="2" spans="12:33" x14ac:dyDescent="0.35">
      <c r="L2" s="13" t="str">
        <f>IF(SUMIF(N:N,H2,X:X)=0,"",SUMIF(N:N,H2,X:X)/(MAX(T:T)*COUNTIF(N:N,H2)))</f>
        <v/>
      </c>
      <c r="M2" s="13" t="str">
        <f>IF(ISERROR(L2),"",L2)</f>
        <v/>
      </c>
      <c r="N2" s="250" t="s">
        <v>124</v>
      </c>
      <c r="O2" s="13">
        <v>1</v>
      </c>
      <c r="P2" s="13">
        <v>2</v>
      </c>
      <c r="Q2" s="13" t="str">
        <f t="shared" ref="Q2:Q11" si="3">N2&amp;"."&amp;O2</f>
        <v>B.1</v>
      </c>
      <c r="R2" s="252">
        <f t="shared" ref="R2:R18" ca="1" si="4">VLOOKUP(Q2,INDIRECT("'Results "&amp;N2&amp;"'!B:S"),18,FALSE)</f>
        <v>0</v>
      </c>
      <c r="S2" s="252">
        <f t="shared" ref="S2:S18" ca="1" si="5">VLOOKUP(Q2,INDIRECT("'Results "&amp;N2&amp;"'!B:T"),19,FALSE)</f>
        <v>0</v>
      </c>
      <c r="Y2" s="9"/>
      <c r="Z2" s="20">
        <v>2</v>
      </c>
      <c r="AA2">
        <v>2</v>
      </c>
      <c r="AB2" s="13" t="str">
        <f t="shared" si="0"/>
        <v>A</v>
      </c>
      <c r="AC2" s="13">
        <f t="shared" si="1"/>
        <v>1</v>
      </c>
      <c r="AD2">
        <v>1</v>
      </c>
      <c r="AE2" s="9" t="str">
        <f t="shared" ref="AE2:AE8" si="6">IF(AA2=1,AB2,AB2&amp;"."&amp;AC2)</f>
        <v>A.1</v>
      </c>
      <c r="AF2" s="13" t="str">
        <f>VLOOKUP(AA2,content!$W$1:$X$6,2,FALSE)&amp;" "&amp;IF(AC2=0,AB2,AC2)</f>
        <v>Step 1</v>
      </c>
      <c r="AG2" s="13" t="str">
        <f t="shared" si="2"/>
        <v>Governance</v>
      </c>
    </row>
    <row r="3" spans="12:33" x14ac:dyDescent="0.35">
      <c r="L3" s="13" t="str">
        <f>IF(SUMIF(N:N,H3,X:X)=0,"",SUMIF(N:N,H3,X:X)/(MAX(T:T)*COUNTIF(N:N,H3)))</f>
        <v/>
      </c>
      <c r="M3" s="13" t="str">
        <f>IF(ISERROR(L3),"",L3)</f>
        <v/>
      </c>
      <c r="N3" s="250" t="s">
        <v>124</v>
      </c>
      <c r="O3" s="13">
        <v>2</v>
      </c>
      <c r="P3" s="13">
        <v>3</v>
      </c>
      <c r="Q3" s="13" t="str">
        <f t="shared" si="3"/>
        <v>B.2</v>
      </c>
      <c r="R3" s="252">
        <f t="shared" ca="1" si="4"/>
        <v>0</v>
      </c>
      <c r="S3" s="252">
        <f t="shared" ca="1" si="5"/>
        <v>0</v>
      </c>
      <c r="Y3" s="9"/>
      <c r="Z3" s="20">
        <v>60</v>
      </c>
      <c r="AA3">
        <v>2</v>
      </c>
      <c r="AB3" s="13">
        <f t="shared" si="0"/>
        <v>0</v>
      </c>
      <c r="AC3" s="13">
        <f t="shared" si="1"/>
        <v>0</v>
      </c>
      <c r="AD3">
        <v>2</v>
      </c>
      <c r="AE3" s="9" t="str">
        <f t="shared" si="6"/>
        <v>0.0</v>
      </c>
      <c r="AF3" s="13" t="str">
        <f>VLOOKUP(AA3,content!$W$1:$X$6,2,FALSE)&amp;" "&amp;IF(AC3=0,AB3,AC3)</f>
        <v>Step 0</v>
      </c>
      <c r="AG3" s="13">
        <f t="shared" si="2"/>
        <v>0</v>
      </c>
    </row>
    <row r="4" spans="12:33" x14ac:dyDescent="0.35">
      <c r="N4" s="250" t="s">
        <v>124</v>
      </c>
      <c r="O4" s="13">
        <v>3</v>
      </c>
      <c r="P4" s="13">
        <v>4</v>
      </c>
      <c r="Q4" s="13" t="str">
        <f t="shared" si="3"/>
        <v>B.3</v>
      </c>
      <c r="R4" s="252">
        <f t="shared" ca="1" si="4"/>
        <v>0</v>
      </c>
      <c r="S4" s="252">
        <f t="shared" ca="1" si="5"/>
        <v>0</v>
      </c>
      <c r="Y4" s="9"/>
      <c r="Z4" s="20">
        <v>120</v>
      </c>
      <c r="AA4">
        <v>2</v>
      </c>
      <c r="AB4" s="13">
        <f t="shared" si="0"/>
        <v>0</v>
      </c>
      <c r="AC4" s="13">
        <f t="shared" si="1"/>
        <v>0</v>
      </c>
      <c r="AD4">
        <v>3</v>
      </c>
      <c r="AE4" s="9" t="str">
        <f t="shared" si="6"/>
        <v>0.0</v>
      </c>
      <c r="AF4" s="13" t="str">
        <f>VLOOKUP(AA4,content!$W$1:$X$6,2,FALSE)&amp;" "&amp;IF(AC4=0,AB4,AC4)</f>
        <v>Step 0</v>
      </c>
      <c r="AG4" s="13">
        <f t="shared" si="2"/>
        <v>0</v>
      </c>
    </row>
    <row r="5" spans="12:33" x14ac:dyDescent="0.35">
      <c r="N5" s="250" t="s">
        <v>124</v>
      </c>
      <c r="O5" s="13">
        <v>4</v>
      </c>
      <c r="P5" s="13">
        <v>5</v>
      </c>
      <c r="Q5" s="13" t="str">
        <f t="shared" si="3"/>
        <v>B.4</v>
      </c>
      <c r="R5" s="252">
        <f t="shared" ca="1" si="4"/>
        <v>0</v>
      </c>
      <c r="S5" s="252">
        <f t="shared" ca="1" si="5"/>
        <v>0</v>
      </c>
      <c r="Y5" s="9"/>
      <c r="Z5" s="20">
        <v>152</v>
      </c>
      <c r="AA5">
        <v>2</v>
      </c>
      <c r="AB5" s="13">
        <f t="shared" si="0"/>
        <v>0</v>
      </c>
      <c r="AC5" s="13">
        <f t="shared" si="1"/>
        <v>0</v>
      </c>
      <c r="AD5">
        <v>7</v>
      </c>
      <c r="AE5" s="9" t="str">
        <f t="shared" si="6"/>
        <v>0.0</v>
      </c>
      <c r="AF5" s="13" t="str">
        <f>VLOOKUP(AA5,content!$W$1:$X$6,2,FALSE)&amp;" "&amp;IF(AC5=0,AB5,AC5)</f>
        <v>Step 0</v>
      </c>
      <c r="AG5" s="13">
        <f t="shared" si="2"/>
        <v>0</v>
      </c>
    </row>
    <row r="6" spans="12:33" x14ac:dyDescent="0.35">
      <c r="N6" s="250" t="s">
        <v>124</v>
      </c>
      <c r="O6" s="13">
        <v>5</v>
      </c>
      <c r="P6" s="13">
        <v>6</v>
      </c>
      <c r="Q6" s="13" t="str">
        <f t="shared" si="3"/>
        <v>B.5</v>
      </c>
      <c r="R6" s="252">
        <f t="shared" ca="1" si="4"/>
        <v>0</v>
      </c>
      <c r="S6" s="252">
        <f t="shared" ca="1" si="5"/>
        <v>0</v>
      </c>
      <c r="Y6" s="9"/>
      <c r="Z6" s="20">
        <v>203</v>
      </c>
      <c r="AA6">
        <v>2</v>
      </c>
      <c r="AB6" s="13">
        <f t="shared" si="0"/>
        <v>0</v>
      </c>
      <c r="AC6" s="13">
        <f t="shared" si="1"/>
        <v>0</v>
      </c>
      <c r="AE6" s="9" t="str">
        <f t="shared" si="6"/>
        <v>0.0</v>
      </c>
      <c r="AF6" s="13" t="str">
        <f>VLOOKUP(AA6,content!$W$1:$X$6,2,FALSE)&amp;" "&amp;IF(AC6=0,AB6,AC6)</f>
        <v>Step 0</v>
      </c>
      <c r="AG6" s="13">
        <f t="shared" si="2"/>
        <v>0</v>
      </c>
    </row>
    <row r="7" spans="12:33" x14ac:dyDescent="0.35">
      <c r="N7" s="250" t="s">
        <v>124</v>
      </c>
      <c r="O7" s="13">
        <v>6</v>
      </c>
      <c r="P7" s="13">
        <v>7</v>
      </c>
      <c r="Q7" s="13" t="str">
        <f t="shared" si="3"/>
        <v>B.6</v>
      </c>
      <c r="R7" s="252">
        <f t="shared" ca="1" si="4"/>
        <v>0</v>
      </c>
      <c r="S7" s="252">
        <f t="shared" ca="1" si="5"/>
        <v>0</v>
      </c>
      <c r="Y7" s="9"/>
      <c r="Z7" s="20">
        <v>252</v>
      </c>
      <c r="AA7">
        <v>2</v>
      </c>
      <c r="AB7" s="13">
        <f t="shared" si="0"/>
        <v>0</v>
      </c>
      <c r="AC7" s="13">
        <f t="shared" si="1"/>
        <v>0</v>
      </c>
      <c r="AD7">
        <v>8</v>
      </c>
      <c r="AE7" s="9" t="str">
        <f t="shared" si="6"/>
        <v>0.0</v>
      </c>
      <c r="AF7" s="13" t="str">
        <f>VLOOKUP(AA7,content!$W$1:$X$6,2,FALSE)&amp;" "&amp;IF(AC7=0,AB7,AC7)</f>
        <v>Step 0</v>
      </c>
      <c r="AG7" s="13">
        <f t="shared" si="2"/>
        <v>0</v>
      </c>
    </row>
    <row r="8" spans="12:33" x14ac:dyDescent="0.35">
      <c r="N8" s="13" t="s">
        <v>124</v>
      </c>
      <c r="O8" s="13">
        <v>7</v>
      </c>
      <c r="P8" s="13">
        <v>8</v>
      </c>
      <c r="Q8" s="13" t="str">
        <f t="shared" si="3"/>
        <v>B.7</v>
      </c>
      <c r="R8" s="252">
        <f t="shared" ca="1" si="4"/>
        <v>0</v>
      </c>
      <c r="S8" s="252">
        <f t="shared" ca="1" si="5"/>
        <v>0</v>
      </c>
      <c r="Y8" s="9"/>
      <c r="Z8" s="20">
        <v>281</v>
      </c>
      <c r="AA8">
        <v>2</v>
      </c>
      <c r="AB8" s="13">
        <f t="shared" si="0"/>
        <v>0</v>
      </c>
      <c r="AC8" s="13">
        <f t="shared" si="1"/>
        <v>0</v>
      </c>
      <c r="AD8">
        <v>9</v>
      </c>
      <c r="AE8" s="9" t="str">
        <f t="shared" si="6"/>
        <v>0.0</v>
      </c>
      <c r="AF8" s="13" t="str">
        <f>VLOOKUP(AA8,content!$W$1:$X$6,2,FALSE)&amp;" "&amp;IF(AC8=0,AB8,AC8)</f>
        <v>Step 0</v>
      </c>
      <c r="AG8" s="13">
        <f t="shared" si="2"/>
        <v>0</v>
      </c>
    </row>
    <row r="9" spans="12:33" x14ac:dyDescent="0.35">
      <c r="N9" s="250" t="s">
        <v>125</v>
      </c>
      <c r="O9" s="13">
        <v>1</v>
      </c>
      <c r="P9" s="13">
        <v>9</v>
      </c>
      <c r="Q9" s="13" t="str">
        <f t="shared" si="3"/>
        <v>C.1</v>
      </c>
      <c r="R9" s="252">
        <f t="shared" ca="1" si="4"/>
        <v>0</v>
      </c>
      <c r="S9" s="252">
        <f t="shared" ca="1" si="5"/>
        <v>0</v>
      </c>
      <c r="Y9" s="9"/>
      <c r="Z9" s="20">
        <v>335</v>
      </c>
      <c r="AA9">
        <v>1</v>
      </c>
      <c r="AB9" s="13" t="str">
        <f t="shared" ref="AB9:AB23" si="7">VLOOKUP(Z9,contentrefmockup,3,FALSE)</f>
        <v>B</v>
      </c>
      <c r="AC9" s="13">
        <f t="shared" ref="AC9:AC23" si="8">VLOOKUP(Z9,contentrefmockup,4,FALSE)</f>
        <v>0</v>
      </c>
      <c r="AD9">
        <v>10</v>
      </c>
      <c r="AE9" s="9" t="str">
        <f t="shared" ref="AE9:AE25" si="9">IF(AA9=1,AB9,AB9&amp;"."&amp;AC9)</f>
        <v>B</v>
      </c>
      <c r="AF9" s="13" t="str">
        <f>VLOOKUP(AA9,content!$W$1:$X$6,2,FALSE)&amp;" "&amp;IF(AC9=0,AB9,AC9)</f>
        <v>Stage B</v>
      </c>
      <c r="AG9" s="13" t="str">
        <f t="shared" ref="AG9:AG23" si="10">VLOOKUP(Z9,contentrefmockup,7,FALSE)</f>
        <v>Program Planning &amp; Requirements</v>
      </c>
    </row>
    <row r="10" spans="12:33" x14ac:dyDescent="0.35">
      <c r="N10" s="250" t="s">
        <v>125</v>
      </c>
      <c r="O10" s="13">
        <v>2</v>
      </c>
      <c r="P10" s="13">
        <v>10</v>
      </c>
      <c r="Q10" s="13" t="str">
        <f t="shared" si="3"/>
        <v>C.2</v>
      </c>
      <c r="R10" s="252">
        <f t="shared" ca="1" si="4"/>
        <v>0</v>
      </c>
      <c r="S10" s="252">
        <f t="shared" ca="1" si="5"/>
        <v>0</v>
      </c>
      <c r="Y10" s="9"/>
      <c r="Z10" s="20">
        <v>336</v>
      </c>
      <c r="AA10">
        <v>2</v>
      </c>
      <c r="AB10" s="13" t="str">
        <f t="shared" si="7"/>
        <v>B</v>
      </c>
      <c r="AC10" s="13">
        <f t="shared" si="8"/>
        <v>1</v>
      </c>
      <c r="AD10">
        <v>11</v>
      </c>
      <c r="AE10" s="9" t="str">
        <f t="shared" si="9"/>
        <v>B.1</v>
      </c>
      <c r="AF10" s="13" t="str">
        <f>VLOOKUP(AA10,content!$W$1:$X$6,2,FALSE)&amp;" "&amp;IF(AC10=0,AB10,AC10)</f>
        <v>Step 1</v>
      </c>
      <c r="AG10" s="13" t="str">
        <f t="shared" si="10"/>
        <v>Evaluation of CTI drivers</v>
      </c>
    </row>
    <row r="11" spans="12:33" x14ac:dyDescent="0.35">
      <c r="N11" s="250" t="s">
        <v>125</v>
      </c>
      <c r="O11" s="13">
        <v>3</v>
      </c>
      <c r="P11" s="13">
        <v>11</v>
      </c>
      <c r="Q11" s="13" t="str">
        <f t="shared" si="3"/>
        <v>C.3</v>
      </c>
      <c r="R11" s="252">
        <f t="shared" ca="1" si="4"/>
        <v>0</v>
      </c>
      <c r="S11" s="252">
        <f t="shared" ca="1" si="5"/>
        <v>0</v>
      </c>
      <c r="Y11" s="9"/>
      <c r="Z11" s="20">
        <v>365</v>
      </c>
      <c r="AA11">
        <v>2</v>
      </c>
      <c r="AB11" s="13" t="str">
        <f t="shared" si="7"/>
        <v>B</v>
      </c>
      <c r="AC11" s="13">
        <f t="shared" si="8"/>
        <v>2</v>
      </c>
      <c r="AD11">
        <v>12</v>
      </c>
      <c r="AE11" s="9" t="str">
        <f t="shared" si="9"/>
        <v>B.2</v>
      </c>
      <c r="AF11" s="13" t="str">
        <f>VLOOKUP(AA11,content!$W$1:$X$6,2,FALSE)&amp;" "&amp;IF(AC11=0,AB11,AC11)</f>
        <v>Step 2</v>
      </c>
      <c r="AG11" s="13" t="str">
        <f t="shared" si="10"/>
        <v>Identifying the environment</v>
      </c>
    </row>
    <row r="12" spans="12:33" x14ac:dyDescent="0.35">
      <c r="N12" s="250" t="s">
        <v>125</v>
      </c>
      <c r="O12" s="13">
        <v>4</v>
      </c>
      <c r="P12" s="13">
        <v>12</v>
      </c>
      <c r="Q12" s="13" t="str">
        <f t="shared" ref="Q12:Q15" si="11">N12&amp;"."&amp;O12</f>
        <v>C.4</v>
      </c>
      <c r="R12" s="252">
        <f t="shared" ca="1" si="4"/>
        <v>0</v>
      </c>
      <c r="S12" s="252">
        <f t="shared" ca="1" si="5"/>
        <v>0</v>
      </c>
      <c r="Y12" s="9"/>
      <c r="Z12" s="20">
        <v>402</v>
      </c>
      <c r="AA12">
        <v>2</v>
      </c>
      <c r="AB12" s="13" t="str">
        <f t="shared" si="7"/>
        <v>B</v>
      </c>
      <c r="AC12" s="13">
        <f t="shared" si="8"/>
        <v>3</v>
      </c>
      <c r="AE12" s="9" t="str">
        <f t="shared" si="9"/>
        <v>B.3</v>
      </c>
      <c r="AF12" s="13" t="str">
        <f>VLOOKUP(AA12,content!$W$1:$X$6,2,FALSE)&amp;" "&amp;IF(AC12=0,AB12,AC12)</f>
        <v>Step 3</v>
      </c>
      <c r="AG12" s="13" t="str">
        <f t="shared" si="10"/>
        <v>Function Identification</v>
      </c>
    </row>
    <row r="13" spans="12:33" x14ac:dyDescent="0.35">
      <c r="N13" s="250" t="s">
        <v>125</v>
      </c>
      <c r="O13" s="13">
        <v>5</v>
      </c>
      <c r="P13" s="13">
        <v>13</v>
      </c>
      <c r="Q13" s="13" t="str">
        <f t="shared" si="11"/>
        <v>C.5</v>
      </c>
      <c r="R13" s="252">
        <f t="shared" ca="1" si="4"/>
        <v>0</v>
      </c>
      <c r="S13" s="252">
        <f t="shared" ca="1" si="5"/>
        <v>0</v>
      </c>
      <c r="Y13" s="9"/>
      <c r="Z13" s="20">
        <v>417</v>
      </c>
      <c r="AA13">
        <v>2</v>
      </c>
      <c r="AB13" s="13" t="str">
        <f t="shared" si="7"/>
        <v>B</v>
      </c>
      <c r="AC13" s="13">
        <f t="shared" si="8"/>
        <v>4</v>
      </c>
      <c r="AD13">
        <v>13</v>
      </c>
      <c r="AE13" s="9" t="str">
        <f t="shared" si="9"/>
        <v>B.4</v>
      </c>
      <c r="AF13" s="13" t="str">
        <f>VLOOKUP(AA13,content!$W$1:$X$6,2,FALSE)&amp;" "&amp;IF(AC13=0,AB13,AC13)</f>
        <v>Step 4</v>
      </c>
      <c r="AG13" s="13" t="str">
        <f t="shared" si="10"/>
        <v>Human Resources</v>
      </c>
    </row>
    <row r="14" spans="12:33" x14ac:dyDescent="0.35">
      <c r="N14" s="250" t="s">
        <v>125</v>
      </c>
      <c r="O14" s="13">
        <v>6</v>
      </c>
      <c r="P14" s="13">
        <v>14</v>
      </c>
      <c r="Q14" s="13" t="str">
        <f t="shared" si="11"/>
        <v>C.6</v>
      </c>
      <c r="R14" s="252">
        <f t="shared" ca="1" si="4"/>
        <v>0</v>
      </c>
      <c r="S14" s="252">
        <f t="shared" ca="1" si="5"/>
        <v>0</v>
      </c>
      <c r="Y14" s="9"/>
      <c r="Z14" s="20">
        <v>438</v>
      </c>
      <c r="AA14">
        <v>2</v>
      </c>
      <c r="AB14" s="13" t="str">
        <f t="shared" si="7"/>
        <v>B</v>
      </c>
      <c r="AC14" s="13">
        <f t="shared" si="8"/>
        <v>5</v>
      </c>
      <c r="AD14">
        <v>14</v>
      </c>
      <c r="AE14" s="9" t="str">
        <f t="shared" si="9"/>
        <v>B.5</v>
      </c>
      <c r="AF14" s="13" t="str">
        <f>VLOOKUP(AA14,content!$W$1:$X$6,2,FALSE)&amp;" "&amp;IF(AC14=0,AB14,AC14)</f>
        <v>Step 5</v>
      </c>
      <c r="AG14" s="13" t="str">
        <f t="shared" si="10"/>
        <v>Context</v>
      </c>
    </row>
    <row r="15" spans="12:33" x14ac:dyDescent="0.35">
      <c r="N15" s="250" t="s">
        <v>126</v>
      </c>
      <c r="O15" s="13">
        <v>1</v>
      </c>
      <c r="P15" s="13">
        <v>15</v>
      </c>
      <c r="Q15" s="13" t="str">
        <f t="shared" si="11"/>
        <v>D.1</v>
      </c>
      <c r="R15" s="252">
        <f t="shared" ca="1" si="4"/>
        <v>0</v>
      </c>
      <c r="S15" s="252">
        <f t="shared" ca="1" si="5"/>
        <v>0</v>
      </c>
      <c r="Y15" s="9"/>
      <c r="Z15" s="20">
        <v>446</v>
      </c>
      <c r="AA15">
        <v>2</v>
      </c>
      <c r="AB15" s="13" t="str">
        <f t="shared" si="7"/>
        <v>B</v>
      </c>
      <c r="AC15" s="13">
        <f t="shared" si="8"/>
        <v>6</v>
      </c>
      <c r="AD15">
        <v>15</v>
      </c>
      <c r="AE15" s="9" t="str">
        <f t="shared" si="9"/>
        <v>B.6</v>
      </c>
      <c r="AF15" s="13" t="str">
        <f>VLOOKUP(AA15,content!$W$1:$X$6,2,FALSE)&amp;" "&amp;IF(AC15=0,AB15,AC15)</f>
        <v>Step 6</v>
      </c>
      <c r="AG15" s="13" t="str">
        <f t="shared" si="10"/>
        <v>Purpose</v>
      </c>
    </row>
    <row r="16" spans="12:33" x14ac:dyDescent="0.35">
      <c r="N16" s="250" t="s">
        <v>126</v>
      </c>
      <c r="O16" s="13">
        <v>2</v>
      </c>
      <c r="P16" s="13">
        <v>16</v>
      </c>
      <c r="Q16" s="13" t="str">
        <f t="shared" ref="Q16:Q18" si="12">N16&amp;"."&amp;O16</f>
        <v>D.2</v>
      </c>
      <c r="R16" s="252">
        <f t="shared" ca="1" si="4"/>
        <v>0</v>
      </c>
      <c r="S16" s="252">
        <f t="shared" ca="1" si="5"/>
        <v>0</v>
      </c>
      <c r="Y16" s="9"/>
      <c r="Z16" s="20">
        <v>478</v>
      </c>
      <c r="AA16">
        <v>2</v>
      </c>
      <c r="AB16" s="13" t="str">
        <f t="shared" si="7"/>
        <v>B</v>
      </c>
      <c r="AC16" s="13">
        <f t="shared" si="8"/>
        <v>7</v>
      </c>
      <c r="AD16" s="13">
        <v>16</v>
      </c>
      <c r="AE16" s="9" t="str">
        <f t="shared" si="9"/>
        <v>B.7</v>
      </c>
      <c r="AF16" s="13" t="str">
        <f>VLOOKUP(AA16,content!$W$1:$X$6,2,FALSE)&amp;" "&amp;IF(AC16=0,AB16,AC16)</f>
        <v>Step 7</v>
      </c>
      <c r="AG16" s="13" t="str">
        <f t="shared" si="10"/>
        <v>Supplier Selection</v>
      </c>
    </row>
    <row r="17" spans="14:36" x14ac:dyDescent="0.35">
      <c r="N17" s="250" t="s">
        <v>126</v>
      </c>
      <c r="O17" s="13">
        <v>3</v>
      </c>
      <c r="P17" s="13">
        <v>17</v>
      </c>
      <c r="Q17" s="13" t="str">
        <f t="shared" si="12"/>
        <v>D.3</v>
      </c>
      <c r="R17" s="252">
        <f t="shared" ca="1" si="4"/>
        <v>0</v>
      </c>
      <c r="S17" s="252">
        <f t="shared" ca="1" si="5"/>
        <v>0</v>
      </c>
      <c r="Y17" s="9"/>
      <c r="Z17" s="20">
        <v>531</v>
      </c>
      <c r="AA17">
        <v>1</v>
      </c>
      <c r="AB17" s="13" t="str">
        <f t="shared" si="7"/>
        <v>C</v>
      </c>
      <c r="AC17" s="13">
        <f t="shared" si="8"/>
        <v>0</v>
      </c>
      <c r="AD17" s="13">
        <v>17</v>
      </c>
      <c r="AE17" s="9" t="str">
        <f t="shared" si="9"/>
        <v>C</v>
      </c>
      <c r="AF17" s="13" t="str">
        <f>VLOOKUP(AA17,content!$W$1:$X$6,2,FALSE)&amp;" "&amp;IF(AC17=0,AB17,AC17)</f>
        <v>Stage C</v>
      </c>
      <c r="AG17" s="13" t="str">
        <f t="shared" si="10"/>
        <v>Threat Intelligence Operation</v>
      </c>
    </row>
    <row r="18" spans="14:36" x14ac:dyDescent="0.35">
      <c r="N18" s="250" t="s">
        <v>126</v>
      </c>
      <c r="O18" s="13">
        <v>4</v>
      </c>
      <c r="P18" s="13">
        <v>18</v>
      </c>
      <c r="Q18" s="13" t="str">
        <f t="shared" si="12"/>
        <v>D.4</v>
      </c>
      <c r="R18" s="252">
        <f t="shared" ca="1" si="4"/>
        <v>0</v>
      </c>
      <c r="S18" s="252">
        <f t="shared" ca="1" si="5"/>
        <v>0</v>
      </c>
      <c r="Y18" s="9"/>
      <c r="Z18" s="20">
        <v>532</v>
      </c>
      <c r="AA18">
        <v>2</v>
      </c>
      <c r="AB18" s="13" t="str">
        <f t="shared" si="7"/>
        <v>C</v>
      </c>
      <c r="AC18" s="13">
        <f t="shared" si="8"/>
        <v>1</v>
      </c>
      <c r="AD18" s="13">
        <v>18</v>
      </c>
      <c r="AE18" s="9" t="str">
        <f t="shared" si="9"/>
        <v>C.1</v>
      </c>
      <c r="AF18" s="13" t="str">
        <f>VLOOKUP(AA18,content!$W$1:$X$6,2,FALSE)&amp;" "&amp;IF(AC18=0,AB18,AC18)</f>
        <v>Step 1</v>
      </c>
      <c r="AG18" s="13" t="str">
        <f t="shared" si="10"/>
        <v>Direction</v>
      </c>
    </row>
    <row r="19" spans="14:36" x14ac:dyDescent="0.35">
      <c r="Y19" s="9"/>
      <c r="Z19" s="20">
        <v>564</v>
      </c>
      <c r="AA19">
        <v>2</v>
      </c>
      <c r="AB19" s="13" t="str">
        <f t="shared" si="7"/>
        <v>C</v>
      </c>
      <c r="AC19" s="13">
        <f t="shared" si="8"/>
        <v>2</v>
      </c>
      <c r="AE19" s="9" t="str">
        <f t="shared" si="9"/>
        <v>C.2</v>
      </c>
      <c r="AF19" s="13" t="str">
        <f>VLOOKUP(AA19,content!$W$1:$X$6,2,FALSE)&amp;" "&amp;IF(AC19=0,AB19,AC19)</f>
        <v>Step 2</v>
      </c>
      <c r="AG19" s="13" t="str">
        <f t="shared" si="10"/>
        <v xml:space="preserve">Intelligence Collection </v>
      </c>
    </row>
    <row r="20" spans="14:36" x14ac:dyDescent="0.35">
      <c r="Y20" s="9"/>
      <c r="Z20" s="20">
        <v>592</v>
      </c>
      <c r="AA20">
        <v>2</v>
      </c>
      <c r="AB20" s="13" t="str">
        <f t="shared" si="7"/>
        <v>C</v>
      </c>
      <c r="AC20" s="13">
        <f t="shared" si="8"/>
        <v>3</v>
      </c>
      <c r="AD20" s="13">
        <v>19</v>
      </c>
      <c r="AE20" s="9" t="str">
        <f t="shared" si="9"/>
        <v>C.3</v>
      </c>
      <c r="AF20" s="13" t="str">
        <f>VLOOKUP(AA20,content!$W$1:$X$6,2,FALSE)&amp;" "&amp;IF(AC20=0,AB20,AC20)</f>
        <v>Step 3</v>
      </c>
      <c r="AG20" s="13" t="str">
        <f t="shared" si="10"/>
        <v>Processing</v>
      </c>
    </row>
    <row r="21" spans="14:36" x14ac:dyDescent="0.35">
      <c r="Y21" s="9"/>
      <c r="Z21" s="20">
        <v>605</v>
      </c>
      <c r="AA21">
        <v>2</v>
      </c>
      <c r="AB21" s="13" t="str">
        <f t="shared" si="7"/>
        <v>C</v>
      </c>
      <c r="AC21" s="13">
        <f t="shared" si="8"/>
        <v>4</v>
      </c>
      <c r="AD21" s="13">
        <v>20</v>
      </c>
      <c r="AE21" s="9" t="str">
        <f t="shared" si="9"/>
        <v>C.4</v>
      </c>
      <c r="AF21" s="13" t="str">
        <f>VLOOKUP(AA21,content!$W$1:$X$6,2,FALSE)&amp;" "&amp;IF(AC21=0,AB21,AC21)</f>
        <v>Step 4</v>
      </c>
      <c r="AG21" s="13" t="str">
        <f t="shared" si="10"/>
        <v xml:space="preserve">Analysis </v>
      </c>
    </row>
    <row r="22" spans="14:36" x14ac:dyDescent="0.35">
      <c r="Y22" s="9"/>
      <c r="Z22" s="20">
        <v>623</v>
      </c>
      <c r="AA22">
        <v>2</v>
      </c>
      <c r="AB22" s="13" t="str">
        <f t="shared" si="7"/>
        <v>C</v>
      </c>
      <c r="AC22" s="13">
        <f t="shared" si="8"/>
        <v>5</v>
      </c>
      <c r="AD22" s="13">
        <v>21</v>
      </c>
      <c r="AE22" s="9" t="str">
        <f t="shared" si="9"/>
        <v>C.5</v>
      </c>
      <c r="AF22" s="13" t="str">
        <f>VLOOKUP(AA22,content!$W$1:$X$6,2,FALSE)&amp;" "&amp;IF(AC22=0,AB22,AC22)</f>
        <v>Step 5</v>
      </c>
      <c r="AG22" s="13" t="str">
        <f t="shared" si="10"/>
        <v xml:space="preserve">Dissemination </v>
      </c>
    </row>
    <row r="23" spans="14:36" x14ac:dyDescent="0.35">
      <c r="Y23" s="9"/>
      <c r="Z23" s="20">
        <v>650</v>
      </c>
      <c r="AA23">
        <v>2</v>
      </c>
      <c r="AB23" s="13" t="str">
        <f t="shared" si="7"/>
        <v>C</v>
      </c>
      <c r="AC23" s="13">
        <f t="shared" si="8"/>
        <v>6</v>
      </c>
      <c r="AD23" s="13">
        <v>22</v>
      </c>
      <c r="AE23" s="9" t="str">
        <f t="shared" si="9"/>
        <v>C.6</v>
      </c>
      <c r="AF23" s="13" t="str">
        <f>VLOOKUP(AA23,content!$W$1:$X$6,2,FALSE)&amp;" "&amp;IF(AC23=0,AB23,AC23)</f>
        <v>Step 6</v>
      </c>
      <c r="AG23" s="13" t="str">
        <f t="shared" si="10"/>
        <v>Review</v>
      </c>
    </row>
    <row r="24" spans="14:36" x14ac:dyDescent="0.35">
      <c r="Y24" s="9"/>
      <c r="Z24" s="20">
        <v>666</v>
      </c>
      <c r="AA24">
        <v>1</v>
      </c>
      <c r="AB24" s="13" t="str">
        <f>VLOOKUP(Z24,contentrefmockup,3,FALSE)</f>
        <v>D</v>
      </c>
      <c r="AC24" s="13">
        <f>VLOOKUP(Z24,contentrefmockup,4,FALSE)</f>
        <v>0</v>
      </c>
      <c r="AD24" s="13">
        <v>23</v>
      </c>
      <c r="AE24" s="9" t="str">
        <f t="shared" si="9"/>
        <v>D</v>
      </c>
      <c r="AF24" s="13" t="str">
        <f>VLOOKUP(AA24,content!$W$1:$X$6,2,FALSE)&amp;" "&amp;IF(AC24=0,AB24,AC24)</f>
        <v>Stage D</v>
      </c>
      <c r="AG24" s="13" t="str">
        <f>VLOOKUP(Z24,contentrefmockup,7,FALSE)</f>
        <v>Functional Management</v>
      </c>
    </row>
    <row r="25" spans="14:36" x14ac:dyDescent="0.35">
      <c r="Y25" s="9"/>
      <c r="Z25" s="20">
        <v>667</v>
      </c>
      <c r="AA25">
        <v>2</v>
      </c>
      <c r="AB25" s="13" t="str">
        <f>VLOOKUP(Z25,contentrefmockup,3,FALSE)</f>
        <v>D</v>
      </c>
      <c r="AC25" s="13">
        <f>VLOOKUP(Z25,contentrefmockup,4,FALSE)</f>
        <v>1</v>
      </c>
      <c r="AD25" s="13">
        <v>24</v>
      </c>
      <c r="AE25" s="9" t="str">
        <f t="shared" si="9"/>
        <v>D.1</v>
      </c>
      <c r="AF25" s="13" t="str">
        <f>VLOOKUP(AA25,content!$W$1:$X$6,2,FALSE)&amp;" "&amp;IF(AC25=0,AB25,AC25)</f>
        <v>Step 1</v>
      </c>
      <c r="AG25" s="13" t="str">
        <f>VLOOKUP(Z25,contentrefmockup,7,FALSE)</f>
        <v>Repeatable</v>
      </c>
    </row>
    <row r="26" spans="14:36" x14ac:dyDescent="0.35">
      <c r="Z26" s="20">
        <v>685</v>
      </c>
      <c r="AA26" s="252">
        <v>2</v>
      </c>
      <c r="AB26" s="252" t="str">
        <f>VLOOKUP(Z26,contentrefmockup,3,FALSE)</f>
        <v>D</v>
      </c>
      <c r="AC26" s="252">
        <f>VLOOKUP(Z26,contentrefmockup,4,FALSE)</f>
        <v>2</v>
      </c>
      <c r="AD26" s="252">
        <v>25</v>
      </c>
      <c r="AE26" s="9" t="str">
        <f t="shared" ref="AE26:AE28" si="13">IF(AA26=1,AB26,AB26&amp;"."&amp;AC26)</f>
        <v>D.2</v>
      </c>
      <c r="AF26" s="252" t="str">
        <f>VLOOKUP(AA26,content!$W$1:$X$6,2,FALSE)&amp;" "&amp;IF(AC26=0,AB26,AC26)</f>
        <v>Step 2</v>
      </c>
      <c r="AG26" s="252" t="str">
        <f>VLOOKUP(Z26,contentrefmockup,7,FALSE)</f>
        <v>Availability</v>
      </c>
      <c r="AH26" s="252"/>
      <c r="AI26" s="252"/>
      <c r="AJ26" s="252"/>
    </row>
    <row r="27" spans="14:36" x14ac:dyDescent="0.35">
      <c r="Z27" s="20">
        <v>695</v>
      </c>
      <c r="AA27" s="252">
        <v>2</v>
      </c>
      <c r="AB27" s="252" t="str">
        <f>VLOOKUP(Z27,contentrefmockup,3,FALSE)</f>
        <v>D</v>
      </c>
      <c r="AC27" s="252">
        <f>VLOOKUP(Z27,contentrefmockup,4,FALSE)</f>
        <v>3</v>
      </c>
      <c r="AD27" s="252">
        <v>26</v>
      </c>
      <c r="AE27" s="9" t="str">
        <f t="shared" si="13"/>
        <v>D.3</v>
      </c>
      <c r="AF27" s="252" t="str">
        <f>VLOOKUP(AA27,content!$W$1:$X$6,2,FALSE)&amp;" "&amp;IF(AC27=0,AB27,AC27)</f>
        <v>Step 3</v>
      </c>
      <c r="AG27" s="252" t="str">
        <f>VLOOKUP(Z27,contentrefmockup,7,FALSE)</f>
        <v>Resources</v>
      </c>
      <c r="AH27" s="252"/>
      <c r="AI27" s="252"/>
      <c r="AJ27" s="252"/>
    </row>
    <row r="28" spans="14:36" x14ac:dyDescent="0.35">
      <c r="Z28" s="20">
        <v>704</v>
      </c>
      <c r="AA28" s="252">
        <v>2</v>
      </c>
      <c r="AB28" s="252" t="str">
        <f>VLOOKUP(Z28,contentrefmockup,3,FALSE)</f>
        <v>D</v>
      </c>
      <c r="AC28" s="252">
        <f>VLOOKUP(Z28,contentrefmockup,4,FALSE)</f>
        <v>4</v>
      </c>
      <c r="AD28" s="252">
        <v>27</v>
      </c>
      <c r="AE28" s="9" t="str">
        <f t="shared" si="13"/>
        <v>D.4</v>
      </c>
      <c r="AF28" s="252" t="str">
        <f>VLOOKUP(AA28,content!$W$1:$X$6,2,FALSE)&amp;" "&amp;IF(AC28=0,AB28,AC28)</f>
        <v>Step 4</v>
      </c>
      <c r="AG28" s="252" t="str">
        <f>VLOOKUP(Z28,contentrefmockup,7,FALSE)</f>
        <v>Resilience</v>
      </c>
      <c r="AH28" s="252"/>
      <c r="AI28" s="252"/>
      <c r="AJ28" s="252"/>
    </row>
    <row r="29" spans="14:36" x14ac:dyDescent="0.35">
      <c r="Z29" s="20"/>
      <c r="AA29" s="252"/>
      <c r="AB29" s="252"/>
      <c r="AC29" s="252"/>
      <c r="AD29" s="252"/>
      <c r="AF29" s="252"/>
      <c r="AG29" s="252"/>
      <c r="AH29" s="252"/>
      <c r="AI29" s="252"/>
      <c r="AJ29" s="252"/>
    </row>
    <row r="30" spans="14:36" x14ac:dyDescent="0.35">
      <c r="Z30" s="20"/>
      <c r="AA30" s="252"/>
      <c r="AB30" s="252"/>
      <c r="AC30" s="252"/>
      <c r="AD30" s="252"/>
      <c r="AF30" s="252"/>
      <c r="AG30" s="252"/>
      <c r="AH30" s="252"/>
      <c r="AI30" s="252"/>
      <c r="AJ30" s="252"/>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rgb="FFFFFF00"/>
    <pageSetUpPr autoPageBreaks="0" fitToPage="1"/>
  </sheetPr>
  <dimension ref="A1:AJ730"/>
  <sheetViews>
    <sheetView showGridLines="0" showRowColHeaders="0" zoomScale="85" zoomScaleNormal="85" workbookViewId="0">
      <pane ySplit="7" topLeftCell="A8" activePane="bottomLeft" state="frozen"/>
      <selection pane="bottomLeft" activeCell="I460" sqref="I460"/>
    </sheetView>
  </sheetViews>
  <sheetFormatPr defaultColWidth="9.1796875" defaultRowHeight="14.5" x14ac:dyDescent="0.35"/>
  <cols>
    <col min="1" max="1" width="11.453125" style="9" hidden="1" customWidth="1"/>
    <col min="2" max="2" width="10.54296875" style="63" hidden="1" customWidth="1"/>
    <col min="3" max="3" width="15.453125" style="13" hidden="1" customWidth="1"/>
    <col min="4" max="4" width="6.453125" style="20" customWidth="1"/>
    <col min="5" max="5" width="15.54296875" style="13" customWidth="1"/>
    <col min="6" max="6" width="130.54296875" style="13" customWidth="1"/>
    <col min="7" max="7" width="20.453125" style="13" customWidth="1"/>
    <col min="8" max="8" width="17.26953125" style="13" customWidth="1"/>
    <col min="9" max="13" width="12.54296875" style="13" customWidth="1"/>
    <col min="14" max="14" width="7.1796875" style="13" customWidth="1"/>
    <col min="15" max="15" width="70.81640625" style="13" hidden="1" customWidth="1"/>
    <col min="16" max="16" width="19.1796875" style="13" hidden="1" customWidth="1"/>
    <col min="17" max="22" width="7.1796875" style="13" hidden="1" customWidth="1"/>
    <col min="23" max="24" width="7.1796875" style="76" hidden="1" customWidth="1"/>
    <col min="25" max="25" width="7.1796875" style="49" hidden="1" customWidth="1"/>
    <col min="26" max="34" width="7.1796875" style="19" hidden="1" customWidth="1"/>
    <col min="35" max="35" width="7.1796875" style="146" hidden="1" customWidth="1"/>
    <col min="36" max="36" width="9.1796875" style="19" hidden="1" customWidth="1"/>
    <col min="37" max="39" width="9.1796875" style="19" customWidth="1"/>
    <col min="40" max="16384" width="9.1796875" style="19"/>
  </cols>
  <sheetData>
    <row r="1" spans="1:36" s="13" customFormat="1" x14ac:dyDescent="0.35">
      <c r="A1" s="9"/>
      <c r="B1" s="63"/>
      <c r="D1" s="20"/>
      <c r="W1" s="76"/>
      <c r="X1" s="76"/>
      <c r="Y1" s="49"/>
      <c r="AI1" s="49"/>
    </row>
    <row r="2" spans="1:36" s="103" customFormat="1" ht="15" customHeight="1" x14ac:dyDescent="0.6">
      <c r="A2" s="101"/>
      <c r="B2" s="102"/>
      <c r="D2" s="78"/>
      <c r="E2" s="19"/>
      <c r="F2" s="378" t="s">
        <v>115</v>
      </c>
      <c r="W2" s="104"/>
      <c r="X2" s="104"/>
      <c r="Y2" s="104"/>
      <c r="AA2" s="160"/>
      <c r="AB2" s="160"/>
      <c r="AC2" s="160"/>
      <c r="AI2" s="104"/>
    </row>
    <row r="3" spans="1:36" s="103" customFormat="1" ht="15" customHeight="1" thickBot="1" x14ac:dyDescent="0.65">
      <c r="A3" s="101"/>
      <c r="B3" s="102"/>
      <c r="D3" s="78"/>
      <c r="E3" s="19"/>
      <c r="F3" s="378"/>
      <c r="H3" s="105" t="s">
        <v>627</v>
      </c>
      <c r="I3" s="105" t="s">
        <v>80</v>
      </c>
      <c r="J3" s="105" t="s">
        <v>81</v>
      </c>
      <c r="K3" s="105" t="s">
        <v>82</v>
      </c>
      <c r="L3" s="105" t="s">
        <v>83</v>
      </c>
      <c r="M3" s="105" t="s">
        <v>84</v>
      </c>
      <c r="W3" s="104"/>
      <c r="X3" s="104"/>
      <c r="Y3" s="104"/>
      <c r="AA3" s="160"/>
      <c r="AB3" s="160"/>
      <c r="AC3" s="160"/>
      <c r="AI3" s="104"/>
    </row>
    <row r="4" spans="1:36" s="103" customFormat="1" ht="15" customHeight="1" thickTop="1" thickBot="1" x14ac:dyDescent="0.65">
      <c r="A4" s="101"/>
      <c r="B4" s="102"/>
      <c r="D4" s="78"/>
      <c r="E4" s="19"/>
      <c r="F4" s="378"/>
      <c r="H4" s="363" t="s">
        <v>628</v>
      </c>
      <c r="I4" s="107" t="s">
        <v>626</v>
      </c>
      <c r="J4" s="107" t="s">
        <v>85</v>
      </c>
      <c r="K4" s="107" t="s">
        <v>86</v>
      </c>
      <c r="L4" s="107" t="s">
        <v>87</v>
      </c>
      <c r="M4" s="107" t="s">
        <v>88</v>
      </c>
      <c r="R4" s="362">
        <v>0</v>
      </c>
      <c r="S4" s="106">
        <f>VALUE(TRIM(LEFT(I4,FIND("-",I4)-1)))</f>
        <v>1</v>
      </c>
      <c r="T4" s="106">
        <f>VALUE(TRIM(LEFT(J4,FIND("-",J4)-1)))</f>
        <v>9</v>
      </c>
      <c r="U4" s="106">
        <f>VALUE(TRIM(LEFT(K4,FIND("-",K4)-1)))</f>
        <v>31</v>
      </c>
      <c r="V4" s="106">
        <f>VALUE(TRIM(LEFT(L4,FIND("-",L4)-1)))</f>
        <v>71</v>
      </c>
      <c r="W4" s="106">
        <f>VALUE(TRIM(LEFT(M4,FIND("-",M4)-1)))</f>
        <v>93</v>
      </c>
      <c r="Y4" s="104"/>
      <c r="AA4" s="160"/>
      <c r="AB4" s="160"/>
      <c r="AC4" s="160"/>
      <c r="AI4" s="104"/>
    </row>
    <row r="5" spans="1:36" s="103" customFormat="1" ht="15" customHeight="1" thickTop="1" x14ac:dyDescent="0.6">
      <c r="A5" s="101"/>
      <c r="B5" s="102"/>
      <c r="D5" s="78"/>
      <c r="E5" s="19"/>
      <c r="F5" s="378"/>
      <c r="I5" s="108" t="s">
        <v>58</v>
      </c>
      <c r="J5" s="108" t="s">
        <v>59</v>
      </c>
      <c r="K5" s="108" t="s">
        <v>60</v>
      </c>
      <c r="L5" s="108" t="s">
        <v>61</v>
      </c>
      <c r="M5" s="108" t="s">
        <v>62</v>
      </c>
      <c r="R5" s="106" t="s">
        <v>625</v>
      </c>
      <c r="S5" s="106" t="s">
        <v>58</v>
      </c>
      <c r="T5" s="106" t="s">
        <v>59</v>
      </c>
      <c r="U5" s="106" t="s">
        <v>60</v>
      </c>
      <c r="V5" s="106" t="s">
        <v>61</v>
      </c>
      <c r="W5" s="106" t="s">
        <v>62</v>
      </c>
      <c r="X5" s="106"/>
      <c r="Y5" s="104"/>
      <c r="Z5" s="104"/>
      <c r="AB5" s="160"/>
      <c r="AC5" s="160"/>
      <c r="AD5" s="160"/>
      <c r="AJ5" s="104"/>
    </row>
    <row r="6" spans="1:36" s="13" customFormat="1" ht="11.25" customHeight="1" x14ac:dyDescent="0.35">
      <c r="A6" s="9"/>
      <c r="B6" s="63"/>
      <c r="D6" s="20"/>
      <c r="R6" s="252">
        <v>0</v>
      </c>
      <c r="S6" s="49">
        <v>1</v>
      </c>
      <c r="T6" s="49">
        <v>2</v>
      </c>
      <c r="U6" s="49">
        <v>3</v>
      </c>
      <c r="V6" s="49">
        <v>4</v>
      </c>
      <c r="W6" s="49">
        <v>5</v>
      </c>
      <c r="X6" s="49"/>
      <c r="Y6" s="76"/>
      <c r="Z6" s="49"/>
      <c r="AJ6" s="49"/>
    </row>
    <row r="7" spans="1:36" s="13" customFormat="1" ht="36" customHeight="1" x14ac:dyDescent="0.45">
      <c r="A7" s="9" t="s">
        <v>99</v>
      </c>
      <c r="B7" s="63" t="s">
        <v>104</v>
      </c>
      <c r="C7" s="13" t="s">
        <v>103</v>
      </c>
      <c r="D7" s="20"/>
      <c r="F7" s="33"/>
      <c r="G7" s="52" t="s">
        <v>12</v>
      </c>
      <c r="H7" s="55"/>
      <c r="I7" s="55"/>
      <c r="J7" s="55"/>
      <c r="K7" s="55"/>
      <c r="L7" s="55"/>
      <c r="W7" s="76"/>
      <c r="X7" s="76"/>
      <c r="Y7" s="49"/>
      <c r="AD7" s="159" t="s">
        <v>180</v>
      </c>
      <c r="AE7" s="159" t="s">
        <v>181</v>
      </c>
      <c r="AF7" s="159" t="s">
        <v>126</v>
      </c>
      <c r="AG7" s="159" t="s">
        <v>183</v>
      </c>
      <c r="AI7" s="49"/>
    </row>
    <row r="8" spans="1:36" s="78" customFormat="1" ht="35.15" customHeight="1" x14ac:dyDescent="0.35">
      <c r="A8" s="70">
        <v>1</v>
      </c>
      <c r="B8" s="164" t="str">
        <f t="shared" ref="B8:B71" si="0">VLOOKUP(A8,contentrefmockup,2,FALSE)</f>
        <v>A</v>
      </c>
      <c r="C8" s="20">
        <f t="shared" ref="C8:C71" si="1">VLOOKUP(A8,contentrefmockup,15,FALSE)</f>
        <v>1</v>
      </c>
      <c r="D8" s="20" t="s">
        <v>220</v>
      </c>
      <c r="E8" s="123" t="str">
        <f t="shared" ref="E8:E71" si="2">IF(C8=1,"Stage "&amp;B8,IF(C8=2,"Step "&amp;VLOOKUP(A8,contentrefmockup,4,FALSE),B8))</f>
        <v>Stage A</v>
      </c>
      <c r="F8" s="124" t="str">
        <f t="shared" ref="F8:F71" si="3">VLOOKUP(A8,contentrefmockup,7,FALSE)</f>
        <v>Governance</v>
      </c>
      <c r="G8" s="112"/>
      <c r="H8" s="113"/>
      <c r="I8" s="113"/>
      <c r="J8" s="113"/>
      <c r="K8" s="113"/>
      <c r="L8" s="113"/>
      <c r="M8" s="112"/>
      <c r="N8" s="112"/>
      <c r="O8" s="112"/>
      <c r="P8" s="112"/>
      <c r="Q8" s="112"/>
      <c r="R8" s="112"/>
      <c r="S8" s="112"/>
      <c r="T8" s="94" t="str">
        <f t="shared" ref="T8:T71" si="4">E8</f>
        <v>Stage A</v>
      </c>
      <c r="U8" s="112"/>
      <c r="V8" s="112"/>
      <c r="W8" s="81"/>
      <c r="X8" s="165">
        <f t="shared" ref="X8:X71" si="5">VLOOKUP(A8,contentrefmockup,8,FALSE)</f>
        <v>3</v>
      </c>
      <c r="Y8" s="120" t="e">
        <f t="shared" ref="Y8:Y71" si="6">VLOOKUP(W8,weighting_response_reverse,2,FALSE)</f>
        <v>#N/A</v>
      </c>
      <c r="AD8" s="78">
        <f t="shared" ref="AD8:AD71" si="7">VLOOKUP(A8,contentrefmockup,26,FALSE)</f>
        <v>0</v>
      </c>
      <c r="AE8" s="78">
        <f t="shared" ref="AE8:AE71" si="8">VLOOKUP(A8,contentrefmockup,27,FALSE)</f>
        <v>0</v>
      </c>
      <c r="AF8" s="78" t="str">
        <f t="shared" ref="AF8:AF71" si="9">VLOOKUP(A8,contentrefmockup,28,FALSE)</f>
        <v>D</v>
      </c>
      <c r="AG8" s="78">
        <f t="shared" ref="AG8:AG71" si="10">IF(AD8="S",1,IF(AE8="I",2,IF(AF8="D",3,4)))</f>
        <v>3</v>
      </c>
      <c r="AI8" s="86"/>
    </row>
    <row r="9" spans="1:36" s="78" customFormat="1" ht="30" customHeight="1" x14ac:dyDescent="0.35">
      <c r="A9" s="70">
        <v>2</v>
      </c>
      <c r="B9" s="164" t="str">
        <f t="shared" si="0"/>
        <v>A.1</v>
      </c>
      <c r="C9" s="20">
        <f t="shared" si="1"/>
        <v>2</v>
      </c>
      <c r="D9" s="20"/>
      <c r="E9" s="64" t="str">
        <f t="shared" si="2"/>
        <v>Step 1</v>
      </c>
      <c r="F9" s="213" t="str">
        <f t="shared" si="3"/>
        <v>Governance</v>
      </c>
      <c r="G9" s="199"/>
      <c r="H9" s="198"/>
      <c r="I9" s="198"/>
      <c r="J9" s="198"/>
      <c r="K9" s="198"/>
      <c r="L9" s="198"/>
      <c r="M9" s="199"/>
      <c r="N9" s="199"/>
      <c r="O9" s="199"/>
      <c r="P9" s="199"/>
      <c r="Q9" s="199"/>
      <c r="R9" s="222"/>
      <c r="S9" s="222"/>
      <c r="T9" s="94" t="str">
        <f t="shared" si="4"/>
        <v>Step 1</v>
      </c>
      <c r="U9" s="222"/>
      <c r="V9" s="222"/>
      <c r="W9" s="81"/>
      <c r="X9" s="165">
        <f t="shared" si="5"/>
        <v>3</v>
      </c>
      <c r="Y9" s="120" t="e">
        <f t="shared" si="6"/>
        <v>#N/A</v>
      </c>
      <c r="AD9" s="78">
        <f t="shared" si="7"/>
        <v>0</v>
      </c>
      <c r="AE9" s="78">
        <f t="shared" si="8"/>
        <v>0</v>
      </c>
      <c r="AF9" s="78" t="str">
        <f t="shared" si="9"/>
        <v>D</v>
      </c>
      <c r="AG9" s="78">
        <f t="shared" si="10"/>
        <v>3</v>
      </c>
      <c r="AI9" s="86">
        <v>3</v>
      </c>
    </row>
    <row r="10" spans="1:36" s="78" customFormat="1" ht="43.5" hidden="1" x14ac:dyDescent="0.35">
      <c r="A10" s="70">
        <v>3</v>
      </c>
      <c r="B10" s="164" t="str">
        <f t="shared" si="0"/>
        <v/>
      </c>
      <c r="C10" s="20">
        <f t="shared" si="1"/>
        <v>3</v>
      </c>
      <c r="D10" s="20"/>
      <c r="E10" s="209" t="str">
        <f t="shared" si="2"/>
        <v/>
      </c>
      <c r="F10" s="210" t="str">
        <f t="shared" si="3"/>
        <v>Each task the CTI function completes within the INT cycle should be reviewed in order to attain the level of governance that is required based on the actions it completes (E.g. Sharing Intelligence externally). There are legal and ethical considerations throughout the CTI process that should be considered.</v>
      </c>
      <c r="G10" s="216"/>
      <c r="H10" s="219"/>
      <c r="I10" s="219"/>
      <c r="J10" s="219"/>
      <c r="K10" s="219"/>
      <c r="L10" s="219"/>
      <c r="M10" s="219"/>
      <c r="N10" s="20"/>
      <c r="O10" s="20"/>
      <c r="P10" s="20"/>
      <c r="Q10" s="20"/>
      <c r="R10" s="20"/>
      <c r="S10" s="20"/>
      <c r="T10" s="94" t="str">
        <f t="shared" si="4"/>
        <v/>
      </c>
      <c r="U10" s="20"/>
      <c r="V10" s="20"/>
      <c r="W10" s="81"/>
      <c r="X10" s="165">
        <f t="shared" si="5"/>
        <v>3</v>
      </c>
      <c r="Y10" s="120" t="e">
        <f t="shared" si="6"/>
        <v>#N/A</v>
      </c>
      <c r="AD10" s="78">
        <f t="shared" si="7"/>
        <v>0</v>
      </c>
      <c r="AE10" s="78">
        <f t="shared" si="8"/>
        <v>0</v>
      </c>
      <c r="AF10" s="78" t="str">
        <f t="shared" si="9"/>
        <v/>
      </c>
      <c r="AG10" s="78">
        <f t="shared" si="10"/>
        <v>4</v>
      </c>
      <c r="AH10" s="78">
        <v>1</v>
      </c>
      <c r="AI10" s="86"/>
    </row>
    <row r="11" spans="1:36" s="79" customFormat="1" hidden="1" x14ac:dyDescent="0.35">
      <c r="A11" s="65">
        <v>4</v>
      </c>
      <c r="B11" s="161" t="str">
        <f t="shared" si="0"/>
        <v/>
      </c>
      <c r="C11" s="67">
        <f t="shared" si="1"/>
        <v>0</v>
      </c>
      <c r="D11" s="20"/>
      <c r="E11" s="68" t="str">
        <f t="shared" si="2"/>
        <v/>
      </c>
      <c r="F11" s="162" t="str">
        <f t="shared" si="3"/>
        <v>Have you established a governance structure to oversee and coordinate the intelligence function?</v>
      </c>
      <c r="G11" s="174"/>
      <c r="H11" s="175"/>
      <c r="I11" s="175"/>
      <c r="J11" s="175"/>
      <c r="K11" s="175"/>
      <c r="L11" s="175"/>
      <c r="M11" s="175"/>
      <c r="N11" s="67"/>
      <c r="O11" s="67"/>
      <c r="P11" s="67"/>
      <c r="Q11" s="67"/>
      <c r="R11" s="67"/>
      <c r="S11" s="67"/>
      <c r="T11" s="80" t="str">
        <f t="shared" si="4"/>
        <v/>
      </c>
      <c r="U11" s="67"/>
      <c r="V11" s="67"/>
      <c r="W11" s="81"/>
      <c r="X11" s="83">
        <f t="shared" si="5"/>
        <v>3</v>
      </c>
      <c r="Y11" s="82" t="e">
        <f t="shared" si="6"/>
        <v>#N/A</v>
      </c>
      <c r="AD11" s="79">
        <f t="shared" si="7"/>
        <v>0</v>
      </c>
      <c r="AE11" s="79">
        <f t="shared" si="8"/>
        <v>0</v>
      </c>
      <c r="AF11" s="79" t="str">
        <f t="shared" si="9"/>
        <v/>
      </c>
      <c r="AG11" s="79">
        <f t="shared" si="10"/>
        <v>4</v>
      </c>
      <c r="AH11" s="20"/>
      <c r="AI11" s="87"/>
    </row>
    <row r="12" spans="1:36" s="79" customFormat="1" hidden="1" x14ac:dyDescent="0.35">
      <c r="A12" s="65">
        <v>5</v>
      </c>
      <c r="B12" s="161" t="str">
        <f t="shared" si="0"/>
        <v/>
      </c>
      <c r="C12" s="67">
        <f t="shared" si="1"/>
        <v>0</v>
      </c>
      <c r="D12" s="20"/>
      <c r="E12" s="68" t="str">
        <f t="shared" si="2"/>
        <v/>
      </c>
      <c r="F12" s="69" t="str">
        <f t="shared" si="3"/>
        <v xml:space="preserve">Does the CTI function have a clear Mission and set of objectives, are these linked the Critical Intelligence Requirements (CIRs)? </v>
      </c>
      <c r="G12" s="174"/>
      <c r="H12" s="175"/>
      <c r="I12" s="175"/>
      <c r="J12" s="175"/>
      <c r="K12" s="175"/>
      <c r="L12" s="175"/>
      <c r="M12" s="175"/>
      <c r="N12" s="67"/>
      <c r="O12" s="67"/>
      <c r="P12" s="67"/>
      <c r="Q12" s="67"/>
      <c r="R12" s="67"/>
      <c r="S12" s="67"/>
      <c r="T12" s="80" t="str">
        <f t="shared" si="4"/>
        <v/>
      </c>
      <c r="U12" s="67"/>
      <c r="V12" s="67"/>
      <c r="W12" s="81"/>
      <c r="X12" s="83">
        <f t="shared" si="5"/>
        <v>3</v>
      </c>
      <c r="Y12" s="82" t="e">
        <f t="shared" si="6"/>
        <v>#N/A</v>
      </c>
      <c r="AD12" s="79">
        <f t="shared" si="7"/>
        <v>0</v>
      </c>
      <c r="AE12" s="79">
        <f t="shared" si="8"/>
        <v>0</v>
      </c>
      <c r="AF12" s="79" t="str">
        <f t="shared" si="9"/>
        <v/>
      </c>
      <c r="AG12" s="79">
        <f t="shared" si="10"/>
        <v>4</v>
      </c>
      <c r="AH12" s="78">
        <v>1</v>
      </c>
      <c r="AI12" s="87"/>
    </row>
    <row r="13" spans="1:36" s="79" customFormat="1" hidden="1" x14ac:dyDescent="0.35">
      <c r="A13" s="65">
        <v>6</v>
      </c>
      <c r="B13" s="161" t="str">
        <f t="shared" si="0"/>
        <v/>
      </c>
      <c r="C13" s="67">
        <f t="shared" si="1"/>
        <v>0</v>
      </c>
      <c r="D13" s="20"/>
      <c r="E13" s="68" t="str">
        <f t="shared" si="2"/>
        <v/>
      </c>
      <c r="F13" s="162" t="str">
        <f t="shared" si="3"/>
        <v>Do you maintain key performance indicators for each of the intelligence products, in order to measure the impact and effectiveness of the product?</v>
      </c>
      <c r="G13" s="174"/>
      <c r="H13" s="175"/>
      <c r="I13" s="175"/>
      <c r="J13" s="175"/>
      <c r="K13" s="175"/>
      <c r="L13" s="175"/>
      <c r="M13" s="175"/>
      <c r="N13" s="67"/>
      <c r="O13" s="67"/>
      <c r="P13" s="67"/>
      <c r="Q13" s="67"/>
      <c r="R13" s="67"/>
      <c r="S13" s="67"/>
      <c r="T13" s="80" t="str">
        <f t="shared" si="4"/>
        <v/>
      </c>
      <c r="U13" s="67"/>
      <c r="V13" s="67"/>
      <c r="W13" s="81"/>
      <c r="X13" s="83">
        <f t="shared" si="5"/>
        <v>3</v>
      </c>
      <c r="Y13" s="82" t="e">
        <f t="shared" si="6"/>
        <v>#N/A</v>
      </c>
      <c r="AD13" s="79">
        <f t="shared" si="7"/>
        <v>0</v>
      </c>
      <c r="AE13" s="79">
        <f t="shared" si="8"/>
        <v>0</v>
      </c>
      <c r="AF13" s="79" t="str">
        <f t="shared" si="9"/>
        <v/>
      </c>
      <c r="AG13" s="79">
        <f t="shared" si="10"/>
        <v>4</v>
      </c>
      <c r="AH13" s="20">
        <v>1</v>
      </c>
      <c r="AI13" s="87"/>
    </row>
    <row r="14" spans="1:36" s="79" customFormat="1" hidden="1" x14ac:dyDescent="0.35">
      <c r="A14" s="65">
        <v>7</v>
      </c>
      <c r="B14" s="161" t="str">
        <f t="shared" si="0"/>
        <v/>
      </c>
      <c r="C14" s="67">
        <f t="shared" si="1"/>
        <v>0</v>
      </c>
      <c r="D14" s="20"/>
      <c r="E14" s="68" t="str">
        <f t="shared" si="2"/>
        <v/>
      </c>
      <c r="F14" s="69" t="str">
        <f t="shared" si="3"/>
        <v xml:space="preserve">Does the CTI function have a ‘supplier selection criteria’ standard and document? </v>
      </c>
      <c r="G14" s="174"/>
      <c r="H14" s="175"/>
      <c r="I14" s="175"/>
      <c r="J14" s="175"/>
      <c r="K14" s="175"/>
      <c r="L14" s="175"/>
      <c r="M14" s="175"/>
      <c r="N14" s="67"/>
      <c r="O14" s="67"/>
      <c r="P14" s="67"/>
      <c r="Q14" s="67"/>
      <c r="R14" s="67"/>
      <c r="S14" s="67"/>
      <c r="T14" s="80" t="str">
        <f t="shared" si="4"/>
        <v/>
      </c>
      <c r="U14" s="67"/>
      <c r="V14" s="67"/>
      <c r="W14" s="81"/>
      <c r="X14" s="83">
        <f t="shared" si="5"/>
        <v>3</v>
      </c>
      <c r="Y14" s="82" t="e">
        <f t="shared" si="6"/>
        <v>#N/A</v>
      </c>
      <c r="AD14" s="79">
        <f t="shared" si="7"/>
        <v>0</v>
      </c>
      <c r="AE14" s="79">
        <f t="shared" si="8"/>
        <v>0</v>
      </c>
      <c r="AF14" s="79" t="str">
        <f t="shared" si="9"/>
        <v/>
      </c>
      <c r="AG14" s="79">
        <f t="shared" si="10"/>
        <v>4</v>
      </c>
      <c r="AH14" s="78">
        <v>1</v>
      </c>
      <c r="AI14" s="87"/>
    </row>
    <row r="15" spans="1:36" s="79" customFormat="1" hidden="1" x14ac:dyDescent="0.35">
      <c r="A15" s="65">
        <v>8</v>
      </c>
      <c r="B15" s="161" t="str">
        <f t="shared" si="0"/>
        <v/>
      </c>
      <c r="C15" s="67">
        <f t="shared" si="1"/>
        <v>0</v>
      </c>
      <c r="D15" s="20"/>
      <c r="E15" s="68" t="str">
        <f t="shared" si="2"/>
        <v/>
      </c>
      <c r="F15" s="69" t="str">
        <f t="shared" si="3"/>
        <v>Legal and regulatory compliance;</v>
      </c>
      <c r="G15" s="174"/>
      <c r="H15" s="175"/>
      <c r="I15" s="175"/>
      <c r="J15" s="175"/>
      <c r="K15" s="175"/>
      <c r="L15" s="175"/>
      <c r="M15" s="175"/>
      <c r="N15" s="67"/>
      <c r="O15" s="67"/>
      <c r="P15" s="67"/>
      <c r="Q15" s="67"/>
      <c r="R15" s="67"/>
      <c r="S15" s="67"/>
      <c r="T15" s="80" t="str">
        <f t="shared" si="4"/>
        <v/>
      </c>
      <c r="U15" s="67"/>
      <c r="V15" s="67"/>
      <c r="W15" s="81"/>
      <c r="X15" s="83">
        <f t="shared" si="5"/>
        <v>3</v>
      </c>
      <c r="Y15" s="82" t="e">
        <f t="shared" si="6"/>
        <v>#N/A</v>
      </c>
      <c r="AD15" s="79">
        <f t="shared" si="7"/>
        <v>0</v>
      </c>
      <c r="AE15" s="79">
        <f t="shared" si="8"/>
        <v>0</v>
      </c>
      <c r="AF15" s="79" t="str">
        <f t="shared" si="9"/>
        <v/>
      </c>
      <c r="AG15" s="79">
        <f t="shared" si="10"/>
        <v>4</v>
      </c>
      <c r="AH15" s="78">
        <v>1</v>
      </c>
      <c r="AI15" s="87"/>
    </row>
    <row r="16" spans="1:36" s="79" customFormat="1" ht="30" hidden="1" customHeight="1" x14ac:dyDescent="0.35">
      <c r="A16" s="65">
        <v>9</v>
      </c>
      <c r="B16" s="161" t="str">
        <f t="shared" si="0"/>
        <v/>
      </c>
      <c r="C16" s="67">
        <f t="shared" si="1"/>
        <v>0</v>
      </c>
      <c r="D16" s="20"/>
      <c r="E16" s="68" t="str">
        <f t="shared" si="2"/>
        <v/>
      </c>
      <c r="F16" s="69" t="str">
        <f t="shared" si="3"/>
        <v>Has the sharing of intelligence direction to internal resources been reviewed to ensure legal and regulatory compliance?</v>
      </c>
      <c r="G16" s="174"/>
      <c r="H16" s="175"/>
      <c r="I16" s="175"/>
      <c r="J16" s="175"/>
      <c r="K16" s="175"/>
      <c r="L16" s="175"/>
      <c r="M16" s="175"/>
      <c r="N16" s="67"/>
      <c r="O16" s="67"/>
      <c r="P16" s="67"/>
      <c r="Q16" s="67"/>
      <c r="R16" s="67"/>
      <c r="S16" s="67"/>
      <c r="T16" s="80" t="str">
        <f t="shared" si="4"/>
        <v/>
      </c>
      <c r="U16" s="67"/>
      <c r="V16" s="67"/>
      <c r="W16" s="81"/>
      <c r="X16" s="83">
        <f t="shared" si="5"/>
        <v>3</v>
      </c>
      <c r="Y16" s="82" t="e">
        <f t="shared" si="6"/>
        <v>#N/A</v>
      </c>
      <c r="AD16" s="79">
        <f t="shared" si="7"/>
        <v>0</v>
      </c>
      <c r="AE16" s="79">
        <f t="shared" si="8"/>
        <v>0</v>
      </c>
      <c r="AF16" s="79" t="str">
        <f t="shared" si="9"/>
        <v/>
      </c>
      <c r="AG16" s="79">
        <f t="shared" si="10"/>
        <v>4</v>
      </c>
      <c r="AH16" s="78">
        <v>1</v>
      </c>
      <c r="AI16" s="87"/>
    </row>
    <row r="17" spans="1:35" s="79" customFormat="1" hidden="1" x14ac:dyDescent="0.35">
      <c r="A17" s="65">
        <v>10</v>
      </c>
      <c r="B17" s="161" t="str">
        <f t="shared" si="0"/>
        <v/>
      </c>
      <c r="C17" s="67">
        <f t="shared" si="1"/>
        <v>3</v>
      </c>
      <c r="D17" s="20"/>
      <c r="E17" s="68" t="str">
        <f t="shared" si="2"/>
        <v/>
      </c>
      <c r="F17" s="162" t="str">
        <f t="shared" si="3"/>
        <v>Has the sharing of intelligence direction to external sources or third parties been reviewed to ensure legal and regulatory compliance?</v>
      </c>
      <c r="G17" s="174"/>
      <c r="H17" s="175"/>
      <c r="I17" s="175"/>
      <c r="J17" s="175"/>
      <c r="K17" s="175"/>
      <c r="L17" s="175"/>
      <c r="M17" s="175"/>
      <c r="N17" s="67"/>
      <c r="O17" s="67"/>
      <c r="P17" s="67"/>
      <c r="Q17" s="67"/>
      <c r="R17" s="67"/>
      <c r="S17" s="67"/>
      <c r="T17" s="80" t="str">
        <f t="shared" si="4"/>
        <v/>
      </c>
      <c r="U17" s="67"/>
      <c r="V17" s="67"/>
      <c r="W17" s="81"/>
      <c r="X17" s="83">
        <f t="shared" si="5"/>
        <v>3</v>
      </c>
      <c r="Y17" s="82" t="e">
        <f t="shared" si="6"/>
        <v>#N/A</v>
      </c>
      <c r="AD17" s="79">
        <f t="shared" si="7"/>
        <v>0</v>
      </c>
      <c r="AE17" s="79">
        <f t="shared" si="8"/>
        <v>0</v>
      </c>
      <c r="AF17" s="79" t="str">
        <f t="shared" si="9"/>
        <v/>
      </c>
      <c r="AG17" s="79">
        <f t="shared" si="10"/>
        <v>4</v>
      </c>
      <c r="AH17" s="20">
        <v>1</v>
      </c>
      <c r="AI17" s="87"/>
    </row>
    <row r="18" spans="1:35" s="79" customFormat="1" hidden="1" x14ac:dyDescent="0.35">
      <c r="A18" s="65">
        <v>11</v>
      </c>
      <c r="B18" s="161" t="str">
        <f t="shared" si="0"/>
        <v/>
      </c>
      <c r="C18" s="67">
        <f t="shared" si="1"/>
        <v>0</v>
      </c>
      <c r="D18" s="20"/>
      <c r="E18" s="68" t="str">
        <f t="shared" si="2"/>
        <v/>
      </c>
      <c r="F18" s="69" t="str">
        <f t="shared" si="3"/>
        <v>Have all SANDAs (Sources and Agencies which are used in the Intelligence collection plan) been reviewed for legal and regulatory compliance?</v>
      </c>
      <c r="G18" s="174"/>
      <c r="H18" s="175"/>
      <c r="I18" s="175"/>
      <c r="J18" s="175"/>
      <c r="K18" s="175"/>
      <c r="L18" s="175"/>
      <c r="M18" s="175"/>
      <c r="N18" s="67"/>
      <c r="O18" s="67"/>
      <c r="P18" s="67"/>
      <c r="Q18" s="67"/>
      <c r="R18" s="67"/>
      <c r="S18" s="67"/>
      <c r="T18" s="80" t="str">
        <f t="shared" si="4"/>
        <v/>
      </c>
      <c r="U18" s="67"/>
      <c r="V18" s="67"/>
      <c r="W18" s="81"/>
      <c r="X18" s="83">
        <f t="shared" si="5"/>
        <v>3</v>
      </c>
      <c r="Y18" s="82" t="e">
        <f t="shared" si="6"/>
        <v>#N/A</v>
      </c>
      <c r="AD18" s="79">
        <f t="shared" si="7"/>
        <v>0</v>
      </c>
      <c r="AE18" s="79">
        <f t="shared" si="8"/>
        <v>0</v>
      </c>
      <c r="AF18" s="79" t="str">
        <f t="shared" si="9"/>
        <v/>
      </c>
      <c r="AG18" s="79">
        <f t="shared" si="10"/>
        <v>4</v>
      </c>
      <c r="AH18" s="78">
        <v>1</v>
      </c>
      <c r="AI18" s="87"/>
    </row>
    <row r="19" spans="1:35" s="79" customFormat="1" hidden="1" x14ac:dyDescent="0.35">
      <c r="A19" s="65">
        <v>12</v>
      </c>
      <c r="B19" s="161" t="str">
        <f t="shared" si="0"/>
        <v/>
      </c>
      <c r="C19" s="67">
        <f t="shared" si="1"/>
        <v>0</v>
      </c>
      <c r="D19" s="20"/>
      <c r="E19" s="68" t="str">
        <f t="shared" si="2"/>
        <v/>
      </c>
      <c r="F19" s="69" t="str">
        <f t="shared" si="3"/>
        <v>Is stored data/information/intelligence regularly reviewed for legal and regulatory compliance? (E.g. GDPR)</v>
      </c>
      <c r="G19" s="174"/>
      <c r="H19" s="175"/>
      <c r="I19" s="175"/>
      <c r="J19" s="175"/>
      <c r="K19" s="175"/>
      <c r="L19" s="175"/>
      <c r="M19" s="175"/>
      <c r="N19" s="67"/>
      <c r="O19" s="67"/>
      <c r="P19" s="67"/>
      <c r="Q19" s="67"/>
      <c r="R19" s="67"/>
      <c r="S19" s="67"/>
      <c r="T19" s="80" t="str">
        <f t="shared" si="4"/>
        <v/>
      </c>
      <c r="U19" s="67"/>
      <c r="V19" s="67"/>
      <c r="W19" s="81"/>
      <c r="X19" s="83">
        <f t="shared" si="5"/>
        <v>3</v>
      </c>
      <c r="Y19" s="82" t="e">
        <f t="shared" si="6"/>
        <v>#N/A</v>
      </c>
      <c r="AD19" s="79">
        <f t="shared" si="7"/>
        <v>0</v>
      </c>
      <c r="AE19" s="79">
        <f t="shared" si="8"/>
        <v>0</v>
      </c>
      <c r="AF19" s="79" t="str">
        <f t="shared" si="9"/>
        <v/>
      </c>
      <c r="AG19" s="79">
        <f t="shared" si="10"/>
        <v>4</v>
      </c>
      <c r="AH19" s="78">
        <v>1</v>
      </c>
      <c r="AI19" s="87"/>
    </row>
    <row r="20" spans="1:35" s="79" customFormat="1" ht="43.5" x14ac:dyDescent="0.35">
      <c r="A20" s="65">
        <v>13</v>
      </c>
      <c r="B20" s="161" t="str">
        <f t="shared" si="0"/>
        <v/>
      </c>
      <c r="C20" s="67">
        <f t="shared" si="1"/>
        <v>3</v>
      </c>
      <c r="D20" s="20"/>
      <c r="E20" s="68" t="str">
        <f t="shared" si="2"/>
        <v/>
      </c>
      <c r="F20" s="162" t="str">
        <f t="shared" si="3"/>
        <v xml:space="preserve">Each task the Cyber Threat Intelligence (CTI) function completes within the Intelligence (INT) cycle should be reviewed in order to attain the level of governance that is required based on the actions it completes (E.g. Sharing Intelligence externally). There are legal and ethical considerations throughout the CTI process that should be considered and where appropriate checked with legal council in the applicable regions. </v>
      </c>
      <c r="G20" s="174"/>
      <c r="H20" s="175"/>
      <c r="I20" s="175"/>
      <c r="J20" s="175"/>
      <c r="K20" s="175"/>
      <c r="L20" s="175"/>
      <c r="M20" s="175"/>
      <c r="N20" s="67"/>
      <c r="O20" s="67"/>
      <c r="P20" s="67"/>
      <c r="Q20" s="67"/>
      <c r="R20" s="67"/>
      <c r="S20" s="67"/>
      <c r="T20" s="80" t="str">
        <f t="shared" si="4"/>
        <v/>
      </c>
      <c r="U20" s="67"/>
      <c r="V20" s="67"/>
      <c r="W20" s="81"/>
      <c r="X20" s="83">
        <f t="shared" si="5"/>
        <v>3</v>
      </c>
      <c r="Y20" s="82" t="e">
        <f t="shared" si="6"/>
        <v>#N/A</v>
      </c>
      <c r="AD20" s="79">
        <f t="shared" si="7"/>
        <v>0</v>
      </c>
      <c r="AE20" s="79">
        <f t="shared" si="8"/>
        <v>0</v>
      </c>
      <c r="AF20" s="79" t="str">
        <f t="shared" si="9"/>
        <v>D</v>
      </c>
      <c r="AG20" s="79">
        <f t="shared" si="10"/>
        <v>3</v>
      </c>
      <c r="AH20" s="20"/>
      <c r="AI20" s="87"/>
    </row>
    <row r="21" spans="1:35" s="79" customFormat="1" ht="30" customHeight="1" x14ac:dyDescent="0.35">
      <c r="A21" s="65">
        <v>14</v>
      </c>
      <c r="B21" s="161" t="str">
        <f t="shared" si="0"/>
        <v>A.1.01</v>
      </c>
      <c r="C21" s="67">
        <f t="shared" si="1"/>
        <v>5</v>
      </c>
      <c r="D21" s="20"/>
      <c r="E21" s="68" t="str">
        <f t="shared" si="2"/>
        <v>A.1.01</v>
      </c>
      <c r="F21" s="69" t="str">
        <f t="shared" si="3"/>
        <v>Have you established a governance structure to oversee and coordinate the intelligence function?</v>
      </c>
      <c r="G21" s="174"/>
      <c r="H21" s="175"/>
      <c r="I21" s="175"/>
      <c r="J21" s="175"/>
      <c r="K21" s="175"/>
      <c r="L21" s="175"/>
      <c r="M21" s="175"/>
      <c r="N21" s="67"/>
      <c r="O21" s="67"/>
      <c r="P21" s="67"/>
      <c r="Q21" s="67"/>
      <c r="R21" s="67"/>
      <c r="S21" s="67"/>
      <c r="T21" s="80" t="str">
        <f t="shared" si="4"/>
        <v>A.1.01</v>
      </c>
      <c r="U21" s="67"/>
      <c r="V21" s="67"/>
      <c r="W21" s="81">
        <v>1</v>
      </c>
      <c r="X21" s="83">
        <f t="shared" si="5"/>
        <v>3</v>
      </c>
      <c r="Y21" s="82" t="str">
        <f t="shared" si="6"/>
        <v>x 1</v>
      </c>
      <c r="AD21" s="79">
        <f t="shared" si="7"/>
        <v>0</v>
      </c>
      <c r="AE21" s="79">
        <f t="shared" si="8"/>
        <v>0</v>
      </c>
      <c r="AF21" s="79" t="str">
        <f t="shared" si="9"/>
        <v>D</v>
      </c>
      <c r="AG21" s="79">
        <f t="shared" si="10"/>
        <v>3</v>
      </c>
      <c r="AH21" s="78">
        <v>1</v>
      </c>
      <c r="AI21" s="87"/>
    </row>
    <row r="22" spans="1:35" s="79" customFormat="1" ht="30" customHeight="1" x14ac:dyDescent="0.35">
      <c r="A22" s="65">
        <v>15</v>
      </c>
      <c r="B22" s="161" t="str">
        <f t="shared" si="0"/>
        <v>A.1.02</v>
      </c>
      <c r="C22" s="67">
        <f t="shared" si="1"/>
        <v>5</v>
      </c>
      <c r="D22" s="20"/>
      <c r="E22" s="68" t="str">
        <f t="shared" si="2"/>
        <v>A.1.02</v>
      </c>
      <c r="F22" s="69" t="str">
        <f t="shared" si="3"/>
        <v>Has the intelligence function been reviewed for legal and ethical compliance; including but not limited to intelligence source, processing of data (GDPR) and monitoring of employee's activities?</v>
      </c>
      <c r="G22" s="174"/>
      <c r="H22" s="175"/>
      <c r="I22" s="175"/>
      <c r="J22" s="175"/>
      <c r="K22" s="175"/>
      <c r="L22" s="175"/>
      <c r="M22" s="175"/>
      <c r="N22" s="67"/>
      <c r="O22" s="67"/>
      <c r="P22" s="67"/>
      <c r="Q22" s="67"/>
      <c r="R22" s="67"/>
      <c r="S22" s="67"/>
      <c r="T22" s="80" t="str">
        <f t="shared" si="4"/>
        <v>A.1.02</v>
      </c>
      <c r="U22" s="67"/>
      <c r="V22" s="67"/>
      <c r="W22" s="81">
        <v>1</v>
      </c>
      <c r="X22" s="83">
        <f t="shared" si="5"/>
        <v>3</v>
      </c>
      <c r="Y22" s="82" t="str">
        <f t="shared" si="6"/>
        <v>x 1</v>
      </c>
      <c r="AD22" s="79">
        <f t="shared" si="7"/>
        <v>0</v>
      </c>
      <c r="AE22" s="79">
        <f t="shared" si="8"/>
        <v>0</v>
      </c>
      <c r="AF22" s="79" t="str">
        <f t="shared" si="9"/>
        <v>D</v>
      </c>
      <c r="AG22" s="79">
        <f t="shared" si="10"/>
        <v>3</v>
      </c>
      <c r="AH22" s="78">
        <v>1</v>
      </c>
      <c r="AI22" s="87"/>
    </row>
    <row r="23" spans="1:35" s="79" customFormat="1" ht="30" customHeight="1" x14ac:dyDescent="0.35">
      <c r="A23" s="65">
        <v>16</v>
      </c>
      <c r="B23" s="161" t="str">
        <f t="shared" si="0"/>
        <v>A.1.03</v>
      </c>
      <c r="C23" s="67">
        <f t="shared" si="1"/>
        <v>5</v>
      </c>
      <c r="D23" s="20"/>
      <c r="E23" s="68" t="str">
        <f t="shared" si="2"/>
        <v>A.1.03</v>
      </c>
      <c r="F23" s="69" t="str">
        <f t="shared" si="3"/>
        <v xml:space="preserve">Does the CTI function have a ‘supplier selection criteria’ standard and document? </v>
      </c>
      <c r="G23" s="174"/>
      <c r="H23" s="175"/>
      <c r="I23" s="175"/>
      <c r="J23" s="175"/>
      <c r="K23" s="175"/>
      <c r="L23" s="175"/>
      <c r="M23" s="175"/>
      <c r="N23" s="67"/>
      <c r="O23" s="67"/>
      <c r="P23" s="67"/>
      <c r="Q23" s="67"/>
      <c r="R23" s="67"/>
      <c r="S23" s="67"/>
      <c r="T23" s="80" t="str">
        <f t="shared" si="4"/>
        <v>A.1.03</v>
      </c>
      <c r="U23" s="67"/>
      <c r="V23" s="67"/>
      <c r="W23" s="81">
        <v>1</v>
      </c>
      <c r="X23" s="83">
        <f t="shared" si="5"/>
        <v>3</v>
      </c>
      <c r="Y23" s="82" t="str">
        <f t="shared" si="6"/>
        <v>x 1</v>
      </c>
      <c r="AD23" s="79">
        <f t="shared" si="7"/>
        <v>0</v>
      </c>
      <c r="AE23" s="79">
        <f t="shared" si="8"/>
        <v>0</v>
      </c>
      <c r="AF23" s="79" t="str">
        <f t="shared" si="9"/>
        <v>D</v>
      </c>
      <c r="AG23" s="79">
        <f t="shared" si="10"/>
        <v>3</v>
      </c>
      <c r="AH23" s="78">
        <v>1</v>
      </c>
      <c r="AI23" s="87"/>
    </row>
    <row r="24" spans="1:35" s="79" customFormat="1" ht="30" customHeight="1" x14ac:dyDescent="0.35">
      <c r="A24" s="65">
        <v>17</v>
      </c>
      <c r="B24" s="161" t="str">
        <f t="shared" si="0"/>
        <v>A.1.04</v>
      </c>
      <c r="C24" s="67">
        <f t="shared" si="1"/>
        <v>5</v>
      </c>
      <c r="D24" s="20"/>
      <c r="E24" s="68" t="str">
        <f t="shared" si="2"/>
        <v>A.1.04</v>
      </c>
      <c r="F24" s="69" t="str">
        <f t="shared" si="3"/>
        <v>Does the function or the wider security function sign up to an Industry Code of Conduct (For example CREST) and or set of Ethical Standards?</v>
      </c>
      <c r="G24" s="174"/>
      <c r="H24" s="175"/>
      <c r="I24" s="175"/>
      <c r="J24" s="175"/>
      <c r="K24" s="175"/>
      <c r="L24" s="175"/>
      <c r="M24" s="175"/>
      <c r="N24" s="67"/>
      <c r="O24" s="67"/>
      <c r="P24" s="67"/>
      <c r="Q24" s="67"/>
      <c r="R24" s="67"/>
      <c r="S24" s="67"/>
      <c r="T24" s="80" t="str">
        <f t="shared" si="4"/>
        <v>A.1.04</v>
      </c>
      <c r="U24" s="67"/>
      <c r="V24" s="67"/>
      <c r="W24" s="81">
        <v>1</v>
      </c>
      <c r="X24" s="83">
        <f t="shared" si="5"/>
        <v>3</v>
      </c>
      <c r="Y24" s="82" t="str">
        <f t="shared" si="6"/>
        <v>x 1</v>
      </c>
      <c r="AD24" s="79">
        <f t="shared" si="7"/>
        <v>0</v>
      </c>
      <c r="AE24" s="79">
        <f t="shared" si="8"/>
        <v>0</v>
      </c>
      <c r="AF24" s="79" t="str">
        <f t="shared" si="9"/>
        <v>D</v>
      </c>
      <c r="AG24" s="79">
        <f t="shared" si="10"/>
        <v>3</v>
      </c>
      <c r="AH24" s="78">
        <v>1</v>
      </c>
      <c r="AI24" s="87"/>
    </row>
    <row r="25" spans="1:35" s="79" customFormat="1" ht="30" customHeight="1" x14ac:dyDescent="0.35">
      <c r="A25" s="65">
        <v>18</v>
      </c>
      <c r="B25" s="161" t="str">
        <f t="shared" si="0"/>
        <v>A.1.05</v>
      </c>
      <c r="C25" s="67">
        <f t="shared" si="1"/>
        <v>5</v>
      </c>
      <c r="D25" s="20"/>
      <c r="E25" s="68" t="str">
        <f t="shared" si="2"/>
        <v>A.1.05</v>
      </c>
      <c r="F25" s="69" t="str">
        <f t="shared" si="3"/>
        <v>Does the function have an internal employee handbook Covering Governance?</v>
      </c>
      <c r="G25" s="174"/>
      <c r="H25" s="175"/>
      <c r="I25" s="175"/>
      <c r="J25" s="175"/>
      <c r="K25" s="175"/>
      <c r="L25" s="175"/>
      <c r="M25" s="175"/>
      <c r="N25" s="67"/>
      <c r="O25" s="67"/>
      <c r="P25" s="67"/>
      <c r="Q25" s="67"/>
      <c r="R25" s="67"/>
      <c r="S25" s="67"/>
      <c r="T25" s="80" t="str">
        <f t="shared" si="4"/>
        <v>A.1.05</v>
      </c>
      <c r="U25" s="67"/>
      <c r="V25" s="67"/>
      <c r="W25" s="81">
        <v>1</v>
      </c>
      <c r="X25" s="83">
        <f t="shared" si="5"/>
        <v>3</v>
      </c>
      <c r="Y25" s="82" t="str">
        <f t="shared" si="6"/>
        <v>x 1</v>
      </c>
      <c r="AD25" s="79">
        <f t="shared" si="7"/>
        <v>0</v>
      </c>
      <c r="AE25" s="79">
        <f t="shared" si="8"/>
        <v>0</v>
      </c>
      <c r="AF25" s="79" t="str">
        <f t="shared" si="9"/>
        <v>D</v>
      </c>
      <c r="AG25" s="79">
        <f t="shared" si="10"/>
        <v>3</v>
      </c>
      <c r="AH25" s="78">
        <v>1</v>
      </c>
      <c r="AI25" s="87"/>
    </row>
    <row r="26" spans="1:35" s="79" customFormat="1" ht="30" hidden="1" customHeight="1" x14ac:dyDescent="0.35">
      <c r="A26" s="65">
        <v>19</v>
      </c>
      <c r="B26" s="161" t="str">
        <f t="shared" si="0"/>
        <v>A</v>
      </c>
      <c r="C26" s="67">
        <f t="shared" si="1"/>
        <v>1</v>
      </c>
      <c r="D26" s="20"/>
      <c r="E26" s="68" t="str">
        <f t="shared" si="2"/>
        <v>Stage A</v>
      </c>
      <c r="F26" s="72" t="str">
        <f t="shared" si="3"/>
        <v>Has the sharing of intelligence direction to internal resources been reviewed to ensure legal and regulatory compliance?</v>
      </c>
      <c r="G26" s="174"/>
      <c r="H26" s="175"/>
      <c r="I26" s="175"/>
      <c r="J26" s="175"/>
      <c r="K26" s="175"/>
      <c r="L26" s="175"/>
      <c r="M26" s="175"/>
      <c r="N26" s="67"/>
      <c r="O26" s="67"/>
      <c r="P26" s="67"/>
      <c r="Q26" s="67"/>
      <c r="R26" s="67"/>
      <c r="S26" s="67"/>
      <c r="T26" s="80" t="str">
        <f t="shared" si="4"/>
        <v>Stage A</v>
      </c>
      <c r="U26" s="67"/>
      <c r="V26" s="67"/>
      <c r="W26" s="81">
        <v>3</v>
      </c>
      <c r="X26" s="83">
        <f t="shared" si="5"/>
        <v>3</v>
      </c>
      <c r="Y26" s="82" t="str">
        <f t="shared" si="6"/>
        <v>x 3</v>
      </c>
      <c r="AD26" s="79">
        <f t="shared" si="7"/>
        <v>0</v>
      </c>
      <c r="AE26" s="79">
        <f t="shared" si="8"/>
        <v>0</v>
      </c>
      <c r="AF26" s="79" t="str">
        <f t="shared" si="9"/>
        <v>D</v>
      </c>
      <c r="AG26" s="79">
        <f t="shared" si="10"/>
        <v>3</v>
      </c>
      <c r="AH26" s="78">
        <v>1</v>
      </c>
      <c r="AI26" s="87"/>
    </row>
    <row r="27" spans="1:35" s="79" customFormat="1" ht="30" hidden="1" customHeight="1" x14ac:dyDescent="0.35">
      <c r="A27" s="65">
        <v>20</v>
      </c>
      <c r="B27" s="161" t="str">
        <f t="shared" si="0"/>
        <v>A</v>
      </c>
      <c r="C27" s="67">
        <f t="shared" si="1"/>
        <v>1</v>
      </c>
      <c r="D27" s="20"/>
      <c r="E27" s="68" t="str">
        <f t="shared" si="2"/>
        <v>Stage A</v>
      </c>
      <c r="F27" s="72" t="str">
        <f t="shared" si="3"/>
        <v>Has the sharing of intelligence direction to external sources or third parties been reviewed to ensure legal and regulatory compliance?</v>
      </c>
      <c r="G27" s="174"/>
      <c r="H27" s="175"/>
      <c r="I27" s="175"/>
      <c r="J27" s="175"/>
      <c r="K27" s="175"/>
      <c r="L27" s="175"/>
      <c r="M27" s="175"/>
      <c r="N27" s="67"/>
      <c r="O27" s="67"/>
      <c r="P27" s="67"/>
      <c r="Q27" s="67"/>
      <c r="R27" s="67"/>
      <c r="S27" s="67"/>
      <c r="T27" s="80" t="str">
        <f t="shared" si="4"/>
        <v>Stage A</v>
      </c>
      <c r="U27" s="67"/>
      <c r="V27" s="67"/>
      <c r="W27" s="81">
        <v>3</v>
      </c>
      <c r="X27" s="83">
        <f t="shared" si="5"/>
        <v>3</v>
      </c>
      <c r="Y27" s="82" t="str">
        <f t="shared" si="6"/>
        <v>x 3</v>
      </c>
      <c r="AD27" s="79">
        <f t="shared" si="7"/>
        <v>0</v>
      </c>
      <c r="AE27" s="79">
        <f t="shared" si="8"/>
        <v>0</v>
      </c>
      <c r="AF27" s="79" t="str">
        <f t="shared" si="9"/>
        <v>D</v>
      </c>
      <c r="AG27" s="79">
        <f t="shared" si="10"/>
        <v>3</v>
      </c>
      <c r="AH27" s="78">
        <v>1</v>
      </c>
      <c r="AI27" s="87"/>
    </row>
    <row r="28" spans="1:35" s="79" customFormat="1" ht="30" hidden="1" customHeight="1" x14ac:dyDescent="0.35">
      <c r="A28" s="65">
        <v>21</v>
      </c>
      <c r="B28" s="161" t="str">
        <f t="shared" si="0"/>
        <v>A</v>
      </c>
      <c r="C28" s="67">
        <f t="shared" si="1"/>
        <v>1</v>
      </c>
      <c r="D28" s="20"/>
      <c r="E28" s="68" t="str">
        <f t="shared" si="2"/>
        <v>Stage A</v>
      </c>
      <c r="F28" s="72" t="str">
        <f t="shared" si="3"/>
        <v>Have all SANDAs (Sources and Agencies which are used in the Intelligence collection plan) been reviewed for legal and regulatory compliance?</v>
      </c>
      <c r="G28" s="174"/>
      <c r="H28" s="175"/>
      <c r="I28" s="175"/>
      <c r="J28" s="175"/>
      <c r="K28" s="175"/>
      <c r="L28" s="175"/>
      <c r="M28" s="175"/>
      <c r="N28" s="67"/>
      <c r="O28" s="67"/>
      <c r="P28" s="67"/>
      <c r="Q28" s="67"/>
      <c r="R28" s="67"/>
      <c r="S28" s="67"/>
      <c r="T28" s="80" t="str">
        <f t="shared" si="4"/>
        <v>Stage A</v>
      </c>
      <c r="U28" s="67"/>
      <c r="V28" s="67"/>
      <c r="W28" s="81">
        <v>3</v>
      </c>
      <c r="X28" s="83">
        <f t="shared" si="5"/>
        <v>3</v>
      </c>
      <c r="Y28" s="82" t="str">
        <f t="shared" si="6"/>
        <v>x 3</v>
      </c>
      <c r="AD28" s="79">
        <f t="shared" si="7"/>
        <v>0</v>
      </c>
      <c r="AE28" s="79">
        <f t="shared" si="8"/>
        <v>0</v>
      </c>
      <c r="AF28" s="79" t="str">
        <f t="shared" si="9"/>
        <v>D</v>
      </c>
      <c r="AG28" s="79">
        <f t="shared" si="10"/>
        <v>3</v>
      </c>
      <c r="AH28" s="78">
        <v>1</v>
      </c>
      <c r="AI28" s="87"/>
    </row>
    <row r="29" spans="1:35" s="79" customFormat="1" ht="30" hidden="1" customHeight="1" x14ac:dyDescent="0.35">
      <c r="A29" s="65">
        <v>22</v>
      </c>
      <c r="B29" s="161" t="str">
        <f t="shared" si="0"/>
        <v>A</v>
      </c>
      <c r="C29" s="67">
        <f t="shared" si="1"/>
        <v>1</v>
      </c>
      <c r="D29" s="20"/>
      <c r="E29" s="68" t="str">
        <f t="shared" si="2"/>
        <v>Stage A</v>
      </c>
      <c r="F29" s="72" t="str">
        <f t="shared" si="3"/>
        <v>Is stored data/information/intelligence regularly reviewed for legal and regulatory compliance? (E.g. GDPR)</v>
      </c>
      <c r="G29" s="174"/>
      <c r="H29" s="175"/>
      <c r="I29" s="175"/>
      <c r="J29" s="175"/>
      <c r="K29" s="175"/>
      <c r="L29" s="175"/>
      <c r="M29" s="175"/>
      <c r="N29" s="67"/>
      <c r="O29" s="67"/>
      <c r="P29" s="67"/>
      <c r="Q29" s="67"/>
      <c r="R29" s="67"/>
      <c r="S29" s="67"/>
      <c r="T29" s="80" t="str">
        <f t="shared" si="4"/>
        <v>Stage A</v>
      </c>
      <c r="U29" s="67"/>
      <c r="V29" s="67"/>
      <c r="W29" s="81">
        <v>3</v>
      </c>
      <c r="X29" s="83">
        <f t="shared" si="5"/>
        <v>3</v>
      </c>
      <c r="Y29" s="82" t="str">
        <f t="shared" si="6"/>
        <v>x 3</v>
      </c>
      <c r="AD29" s="79">
        <f t="shared" si="7"/>
        <v>0</v>
      </c>
      <c r="AE29" s="79">
        <f t="shared" si="8"/>
        <v>0</v>
      </c>
      <c r="AF29" s="79" t="str">
        <f t="shared" si="9"/>
        <v>D</v>
      </c>
      <c r="AG29" s="79">
        <f t="shared" si="10"/>
        <v>3</v>
      </c>
      <c r="AH29" s="78">
        <v>1</v>
      </c>
      <c r="AI29" s="87"/>
    </row>
    <row r="30" spans="1:35" s="79" customFormat="1" ht="30" hidden="1" customHeight="1" x14ac:dyDescent="0.35">
      <c r="A30" s="65">
        <v>23</v>
      </c>
      <c r="B30" s="161" t="str">
        <f t="shared" si="0"/>
        <v>A</v>
      </c>
      <c r="C30" s="67">
        <f t="shared" si="1"/>
        <v>1</v>
      </c>
      <c r="D30" s="20"/>
      <c r="E30" s="68" t="str">
        <f t="shared" si="2"/>
        <v>Stage A</v>
      </c>
      <c r="F30" s="72" t="str">
        <f t="shared" si="3"/>
        <v>Has the sharing of reporting externally be reviewed against legal and regulatory constraints?</v>
      </c>
      <c r="G30" s="174"/>
      <c r="H30" s="175"/>
      <c r="I30" s="175"/>
      <c r="J30" s="175"/>
      <c r="K30" s="175"/>
      <c r="L30" s="175"/>
      <c r="M30" s="175"/>
      <c r="N30" s="67"/>
      <c r="O30" s="67"/>
      <c r="P30" s="67"/>
      <c r="Q30" s="67"/>
      <c r="R30" s="67"/>
      <c r="S30" s="67"/>
      <c r="T30" s="80" t="str">
        <f t="shared" si="4"/>
        <v>Stage A</v>
      </c>
      <c r="U30" s="67"/>
      <c r="V30" s="67"/>
      <c r="W30" s="81">
        <v>3</v>
      </c>
      <c r="X30" s="83">
        <f t="shared" si="5"/>
        <v>3</v>
      </c>
      <c r="Y30" s="82" t="str">
        <f t="shared" si="6"/>
        <v>x 3</v>
      </c>
      <c r="AD30" s="79">
        <f t="shared" si="7"/>
        <v>0</v>
      </c>
      <c r="AE30" s="79">
        <f t="shared" si="8"/>
        <v>0</v>
      </c>
      <c r="AF30" s="79" t="str">
        <f t="shared" si="9"/>
        <v>D</v>
      </c>
      <c r="AG30" s="79">
        <f t="shared" si="10"/>
        <v>3</v>
      </c>
      <c r="AH30" s="78">
        <v>1</v>
      </c>
      <c r="AI30" s="87"/>
    </row>
    <row r="31" spans="1:35" s="79" customFormat="1" ht="30" hidden="1" customHeight="1" x14ac:dyDescent="0.35">
      <c r="A31" s="65">
        <v>24</v>
      </c>
      <c r="B31" s="161" t="str">
        <f t="shared" si="0"/>
        <v>A</v>
      </c>
      <c r="C31" s="67">
        <f t="shared" si="1"/>
        <v>1</v>
      </c>
      <c r="D31" s="20"/>
      <c r="E31" s="68" t="str">
        <f t="shared" si="2"/>
        <v>Stage A</v>
      </c>
      <c r="F31" s="72" t="str">
        <f t="shared" si="3"/>
        <v>Are legal and regulatory constraints documented and reviewed?</v>
      </c>
      <c r="G31" s="174"/>
      <c r="H31" s="175"/>
      <c r="I31" s="175"/>
      <c r="J31" s="175"/>
      <c r="K31" s="175"/>
      <c r="L31" s="175"/>
      <c r="M31" s="175"/>
      <c r="N31" s="67"/>
      <c r="O31" s="67"/>
      <c r="P31" s="67"/>
      <c r="Q31" s="67"/>
      <c r="R31" s="67"/>
      <c r="S31" s="67"/>
      <c r="T31" s="80" t="str">
        <f t="shared" si="4"/>
        <v>Stage A</v>
      </c>
      <c r="U31" s="67"/>
      <c r="V31" s="67"/>
      <c r="W31" s="81">
        <v>3</v>
      </c>
      <c r="X31" s="83">
        <f t="shared" si="5"/>
        <v>3</v>
      </c>
      <c r="Y31" s="82" t="str">
        <f t="shared" si="6"/>
        <v>x 3</v>
      </c>
      <c r="AD31" s="79">
        <f t="shared" si="7"/>
        <v>0</v>
      </c>
      <c r="AE31" s="79">
        <f t="shared" si="8"/>
        <v>0</v>
      </c>
      <c r="AF31" s="79" t="str">
        <f t="shared" si="9"/>
        <v>D</v>
      </c>
      <c r="AG31" s="79">
        <f t="shared" si="10"/>
        <v>3</v>
      </c>
      <c r="AH31" s="78">
        <v>1</v>
      </c>
      <c r="AI31" s="87"/>
    </row>
    <row r="32" spans="1:35" s="79" customFormat="1" ht="30" hidden="1" customHeight="1" x14ac:dyDescent="0.35">
      <c r="A32" s="65">
        <v>25</v>
      </c>
      <c r="B32" s="161" t="str">
        <f t="shared" si="0"/>
        <v>A</v>
      </c>
      <c r="C32" s="67">
        <f t="shared" si="1"/>
        <v>1</v>
      </c>
      <c r="D32" s="20"/>
      <c r="E32" s="68" t="str">
        <f t="shared" si="2"/>
        <v>Stage A</v>
      </c>
      <c r="F32" s="72" t="str">
        <f t="shared" si="3"/>
        <v>Has the CTI function been audited for compliance with applicable regulatory and legal standards?</v>
      </c>
      <c r="G32" s="174"/>
      <c r="H32" s="175"/>
      <c r="I32" s="175"/>
      <c r="J32" s="175"/>
      <c r="K32" s="175"/>
      <c r="L32" s="175"/>
      <c r="M32" s="175"/>
      <c r="N32" s="67"/>
      <c r="O32" s="67"/>
      <c r="P32" s="67"/>
      <c r="Q32" s="67"/>
      <c r="R32" s="67"/>
      <c r="S32" s="67"/>
      <c r="T32" s="80" t="str">
        <f t="shared" si="4"/>
        <v>Stage A</v>
      </c>
      <c r="U32" s="67"/>
      <c r="V32" s="67"/>
      <c r="W32" s="81">
        <v>3</v>
      </c>
      <c r="X32" s="83">
        <f t="shared" si="5"/>
        <v>3</v>
      </c>
      <c r="Y32" s="82" t="str">
        <f t="shared" si="6"/>
        <v>x 3</v>
      </c>
      <c r="AD32" s="79">
        <f t="shared" si="7"/>
        <v>0</v>
      </c>
      <c r="AE32" s="79">
        <f t="shared" si="8"/>
        <v>0</v>
      </c>
      <c r="AF32" s="79" t="str">
        <f t="shared" si="9"/>
        <v>D</v>
      </c>
      <c r="AG32" s="79">
        <f t="shared" si="10"/>
        <v>3</v>
      </c>
      <c r="AH32" s="78">
        <v>1</v>
      </c>
      <c r="AI32" s="87"/>
    </row>
    <row r="33" spans="1:35" s="79" customFormat="1" ht="30" hidden="1" customHeight="1" x14ac:dyDescent="0.35">
      <c r="A33" s="65">
        <v>26</v>
      </c>
      <c r="B33" s="161" t="str">
        <f t="shared" si="0"/>
        <v>A</v>
      </c>
      <c r="C33" s="20">
        <f t="shared" si="1"/>
        <v>1</v>
      </c>
      <c r="D33" s="20"/>
      <c r="E33" s="68" t="str">
        <f t="shared" si="2"/>
        <v>Stage A</v>
      </c>
      <c r="F33" s="72" t="str">
        <f t="shared" si="3"/>
        <v>Has the CTI function subject to an external audit or information security management system (ISMS) review?</v>
      </c>
      <c r="G33" s="174"/>
      <c r="H33" s="175"/>
      <c r="I33" s="175"/>
      <c r="J33" s="175"/>
      <c r="K33" s="175"/>
      <c r="L33" s="175"/>
      <c r="M33" s="175"/>
      <c r="N33" s="67"/>
      <c r="O33" s="67"/>
      <c r="P33" s="67"/>
      <c r="Q33" s="67"/>
      <c r="R33" s="67"/>
      <c r="S33" s="67"/>
      <c r="T33" s="80" t="str">
        <f t="shared" si="4"/>
        <v>Stage A</v>
      </c>
      <c r="U33" s="67"/>
      <c r="V33" s="67"/>
      <c r="W33" s="81">
        <v>3</v>
      </c>
      <c r="X33" s="83">
        <f t="shared" si="5"/>
        <v>3</v>
      </c>
      <c r="Y33" s="82" t="str">
        <f t="shared" si="6"/>
        <v>x 3</v>
      </c>
      <c r="AD33" s="79">
        <f t="shared" si="7"/>
        <v>0</v>
      </c>
      <c r="AE33" s="79">
        <f t="shared" si="8"/>
        <v>0</v>
      </c>
      <c r="AF33" s="79" t="str">
        <f t="shared" si="9"/>
        <v>D</v>
      </c>
      <c r="AG33" s="79">
        <f t="shared" si="10"/>
        <v>3</v>
      </c>
      <c r="AH33" s="79">
        <v>1</v>
      </c>
      <c r="AI33" s="87"/>
    </row>
    <row r="34" spans="1:35" s="79" customFormat="1" ht="30" hidden="1" customHeight="1" x14ac:dyDescent="0.35">
      <c r="A34" s="65">
        <v>27</v>
      </c>
      <c r="B34" s="161" t="str">
        <f t="shared" si="0"/>
        <v>A</v>
      </c>
      <c r="C34" s="20">
        <f t="shared" si="1"/>
        <v>1</v>
      </c>
      <c r="D34" s="20"/>
      <c r="E34" s="68" t="str">
        <f t="shared" si="2"/>
        <v>Stage A</v>
      </c>
      <c r="F34" s="72" t="str">
        <f t="shared" si="3"/>
        <v>Has the CTI function been subject to 2nd or 3rd line audits?</v>
      </c>
      <c r="G34" s="174"/>
      <c r="H34" s="175"/>
      <c r="I34" s="175"/>
      <c r="J34" s="175"/>
      <c r="K34" s="175"/>
      <c r="L34" s="175"/>
      <c r="M34" s="175"/>
      <c r="N34" s="67"/>
      <c r="O34" s="67"/>
      <c r="P34" s="67"/>
      <c r="Q34" s="67"/>
      <c r="R34" s="67"/>
      <c r="S34" s="67"/>
      <c r="T34" s="80" t="str">
        <f t="shared" si="4"/>
        <v>Stage A</v>
      </c>
      <c r="U34" s="67"/>
      <c r="V34" s="67"/>
      <c r="W34" s="81">
        <v>3</v>
      </c>
      <c r="X34" s="83">
        <f t="shared" si="5"/>
        <v>3</v>
      </c>
      <c r="Y34" s="82" t="str">
        <f t="shared" si="6"/>
        <v>x 3</v>
      </c>
      <c r="AD34" s="79">
        <f t="shared" si="7"/>
        <v>0</v>
      </c>
      <c r="AE34" s="79">
        <f t="shared" si="8"/>
        <v>0</v>
      </c>
      <c r="AF34" s="79" t="str">
        <f t="shared" si="9"/>
        <v>D</v>
      </c>
      <c r="AG34" s="79">
        <f t="shared" si="10"/>
        <v>3</v>
      </c>
      <c r="AH34" s="79">
        <v>1</v>
      </c>
      <c r="AI34" s="87"/>
    </row>
    <row r="35" spans="1:35" s="79" customFormat="1" ht="30" hidden="1" customHeight="1" x14ac:dyDescent="0.35">
      <c r="A35" s="65">
        <v>28</v>
      </c>
      <c r="B35" s="161" t="str">
        <f t="shared" si="0"/>
        <v>A</v>
      </c>
      <c r="C35" s="20">
        <f t="shared" si="1"/>
        <v>1</v>
      </c>
      <c r="D35" s="20"/>
      <c r="E35" s="68" t="str">
        <f t="shared" si="2"/>
        <v>Stage A</v>
      </c>
      <c r="F35" s="69" t="str">
        <f t="shared" si="3"/>
        <v>Does the function or the wider security function sign up to an Industry Code of Conduct (For example CREST)?</v>
      </c>
      <c r="G35" s="174"/>
      <c r="H35" s="175"/>
      <c r="I35" s="175"/>
      <c r="J35" s="175"/>
      <c r="K35" s="175"/>
      <c r="L35" s="175"/>
      <c r="M35" s="175"/>
      <c r="N35" s="67"/>
      <c r="O35" s="67"/>
      <c r="P35" s="67"/>
      <c r="Q35" s="67"/>
      <c r="R35" s="67"/>
      <c r="S35" s="67"/>
      <c r="T35" s="80" t="str">
        <f t="shared" si="4"/>
        <v>Stage A</v>
      </c>
      <c r="U35" s="67"/>
      <c r="V35" s="67"/>
      <c r="W35" s="81">
        <v>3</v>
      </c>
      <c r="X35" s="83">
        <f t="shared" si="5"/>
        <v>3</v>
      </c>
      <c r="Y35" s="82" t="str">
        <f t="shared" si="6"/>
        <v>x 3</v>
      </c>
      <c r="AD35" s="79">
        <f t="shared" si="7"/>
        <v>0</v>
      </c>
      <c r="AE35" s="79">
        <f t="shared" si="8"/>
        <v>0</v>
      </c>
      <c r="AF35" s="79" t="str">
        <f t="shared" si="9"/>
        <v>D</v>
      </c>
      <c r="AG35" s="79">
        <f t="shared" si="10"/>
        <v>3</v>
      </c>
      <c r="AH35" s="79">
        <v>1</v>
      </c>
      <c r="AI35" s="87"/>
    </row>
    <row r="36" spans="1:35" s="79" customFormat="1" ht="30" hidden="1" customHeight="1" x14ac:dyDescent="0.35">
      <c r="A36" s="65">
        <v>29</v>
      </c>
      <c r="B36" s="161" t="str">
        <f t="shared" si="0"/>
        <v>A</v>
      </c>
      <c r="C36" s="20">
        <f t="shared" si="1"/>
        <v>1</v>
      </c>
      <c r="D36" s="20"/>
      <c r="E36" s="68" t="str">
        <f t="shared" si="2"/>
        <v>Stage A</v>
      </c>
      <c r="F36" s="69" t="str">
        <f t="shared" si="3"/>
        <v>Does the function have or is signed up to a set of ethical standards (For example CREST)?</v>
      </c>
      <c r="G36" s="174"/>
      <c r="H36" s="175"/>
      <c r="I36" s="175"/>
      <c r="J36" s="175"/>
      <c r="K36" s="175"/>
      <c r="L36" s="175"/>
      <c r="M36" s="175"/>
      <c r="N36" s="67"/>
      <c r="O36" s="67"/>
      <c r="P36" s="67"/>
      <c r="Q36" s="67"/>
      <c r="R36" s="67"/>
      <c r="S36" s="67"/>
      <c r="T36" s="80" t="str">
        <f t="shared" si="4"/>
        <v>Stage A</v>
      </c>
      <c r="U36" s="67"/>
      <c r="V36" s="67"/>
      <c r="W36" s="81">
        <v>3</v>
      </c>
      <c r="X36" s="83">
        <f t="shared" si="5"/>
        <v>4</v>
      </c>
      <c r="Y36" s="82" t="str">
        <f t="shared" si="6"/>
        <v>x 3</v>
      </c>
      <c r="AD36" s="79">
        <f t="shared" si="7"/>
        <v>0</v>
      </c>
      <c r="AE36" s="79">
        <f t="shared" si="8"/>
        <v>0</v>
      </c>
      <c r="AF36" s="79" t="str">
        <f t="shared" si="9"/>
        <v>D</v>
      </c>
      <c r="AG36" s="79">
        <f t="shared" si="10"/>
        <v>3</v>
      </c>
      <c r="AH36" s="79">
        <v>1</v>
      </c>
      <c r="AI36" s="87"/>
    </row>
    <row r="37" spans="1:35" s="79" customFormat="1" ht="30" hidden="1" customHeight="1" x14ac:dyDescent="0.35">
      <c r="A37" s="65">
        <v>30</v>
      </c>
      <c r="B37" s="161" t="str">
        <f t="shared" si="0"/>
        <v>A</v>
      </c>
      <c r="C37" s="20">
        <f t="shared" si="1"/>
        <v>1</v>
      </c>
      <c r="D37" s="20"/>
      <c r="E37" s="68" t="str">
        <f t="shared" si="2"/>
        <v>Stage A</v>
      </c>
      <c r="F37" s="69" t="str">
        <f t="shared" si="3"/>
        <v>Does the function have an internal employee handbook Covering Governance?</v>
      </c>
      <c r="G37" s="174"/>
      <c r="H37" s="175"/>
      <c r="I37" s="175"/>
      <c r="J37" s="175"/>
      <c r="K37" s="175"/>
      <c r="L37" s="175"/>
      <c r="M37" s="175"/>
      <c r="N37" s="67"/>
      <c r="O37" s="67"/>
      <c r="P37" s="67"/>
      <c r="Q37" s="67"/>
      <c r="R37" s="67"/>
      <c r="S37" s="67"/>
      <c r="T37" s="80" t="str">
        <f t="shared" si="4"/>
        <v>Stage A</v>
      </c>
      <c r="U37" s="67"/>
      <c r="V37" s="67"/>
      <c r="W37" s="81">
        <v>3</v>
      </c>
      <c r="X37" s="83" t="str">
        <f t="shared" si="5"/>
        <v>N/A</v>
      </c>
      <c r="Y37" s="82" t="str">
        <f t="shared" si="6"/>
        <v>x 3</v>
      </c>
      <c r="AD37" s="79">
        <f t="shared" si="7"/>
        <v>0</v>
      </c>
      <c r="AE37" s="79">
        <f t="shared" si="8"/>
        <v>0</v>
      </c>
      <c r="AF37" s="79" t="str">
        <f t="shared" si="9"/>
        <v>D</v>
      </c>
      <c r="AG37" s="79">
        <f t="shared" si="10"/>
        <v>3</v>
      </c>
      <c r="AH37" s="79">
        <v>1</v>
      </c>
      <c r="AI37" s="87"/>
    </row>
    <row r="38" spans="1:35" s="79" customFormat="1" ht="15.65" hidden="1" customHeight="1" x14ac:dyDescent="0.35">
      <c r="A38" s="65">
        <v>31</v>
      </c>
      <c r="B38" s="161" t="str">
        <f t="shared" si="0"/>
        <v/>
      </c>
      <c r="C38" s="20">
        <f t="shared" si="1"/>
        <v>3</v>
      </c>
      <c r="D38" s="20"/>
      <c r="E38" s="68" t="str">
        <f t="shared" si="2"/>
        <v/>
      </c>
      <c r="F38" s="72">
        <f t="shared" si="3"/>
        <v>0</v>
      </c>
      <c r="G38" s="174"/>
      <c r="H38" s="175"/>
      <c r="I38" s="175"/>
      <c r="J38" s="175"/>
      <c r="K38" s="175"/>
      <c r="L38" s="175"/>
      <c r="M38" s="175"/>
      <c r="N38" s="67"/>
      <c r="O38" s="67"/>
      <c r="P38" s="67"/>
      <c r="Q38" s="67"/>
      <c r="R38" s="67"/>
      <c r="S38" s="67"/>
      <c r="T38" s="80" t="str">
        <f t="shared" si="4"/>
        <v/>
      </c>
      <c r="U38" s="67"/>
      <c r="V38" s="67"/>
      <c r="W38" s="81"/>
      <c r="X38" s="83">
        <f t="shared" si="5"/>
        <v>2</v>
      </c>
      <c r="Y38" s="82" t="e">
        <f t="shared" si="6"/>
        <v>#N/A</v>
      </c>
      <c r="AD38" s="79">
        <f t="shared" si="7"/>
        <v>0</v>
      </c>
      <c r="AE38" s="79">
        <f t="shared" si="8"/>
        <v>0</v>
      </c>
      <c r="AF38" s="79" t="str">
        <f t="shared" si="9"/>
        <v>D</v>
      </c>
      <c r="AG38" s="79">
        <f t="shared" si="10"/>
        <v>3</v>
      </c>
      <c r="AH38" s="79">
        <v>1</v>
      </c>
      <c r="AI38" s="87"/>
    </row>
    <row r="39" spans="1:35" s="79" customFormat="1" ht="15.65" hidden="1" customHeight="1" x14ac:dyDescent="0.35">
      <c r="A39" s="65">
        <v>32</v>
      </c>
      <c r="B39" s="161" t="str">
        <f t="shared" si="0"/>
        <v/>
      </c>
      <c r="C39" s="20">
        <f t="shared" si="1"/>
        <v>3</v>
      </c>
      <c r="D39" s="20"/>
      <c r="E39" s="68" t="str">
        <f t="shared" si="2"/>
        <v/>
      </c>
      <c r="F39" s="72">
        <f t="shared" si="3"/>
        <v>0</v>
      </c>
      <c r="G39" s="174"/>
      <c r="H39" s="175"/>
      <c r="I39" s="175"/>
      <c r="J39" s="175"/>
      <c r="K39" s="175"/>
      <c r="L39" s="175"/>
      <c r="M39" s="175"/>
      <c r="N39" s="67"/>
      <c r="O39" s="67"/>
      <c r="P39" s="67"/>
      <c r="Q39" s="67"/>
      <c r="R39" s="67"/>
      <c r="S39" s="67"/>
      <c r="T39" s="80" t="str">
        <f t="shared" si="4"/>
        <v/>
      </c>
      <c r="U39" s="67"/>
      <c r="V39" s="67"/>
      <c r="W39" s="81"/>
      <c r="X39" s="83">
        <f t="shared" si="5"/>
        <v>4</v>
      </c>
      <c r="Y39" s="82" t="e">
        <f t="shared" si="6"/>
        <v>#N/A</v>
      </c>
      <c r="AD39" s="79">
        <f t="shared" si="7"/>
        <v>0</v>
      </c>
      <c r="AE39" s="79">
        <f t="shared" si="8"/>
        <v>0</v>
      </c>
      <c r="AF39" s="79" t="str">
        <f t="shared" si="9"/>
        <v>D</v>
      </c>
      <c r="AG39" s="79">
        <f t="shared" si="10"/>
        <v>3</v>
      </c>
      <c r="AH39" s="79">
        <v>1</v>
      </c>
      <c r="AI39" s="87"/>
    </row>
    <row r="40" spans="1:35" s="79" customFormat="1" ht="15.65" hidden="1" customHeight="1" x14ac:dyDescent="0.35">
      <c r="A40" s="65">
        <v>33</v>
      </c>
      <c r="B40" s="161" t="str">
        <f t="shared" si="0"/>
        <v/>
      </c>
      <c r="C40" s="20">
        <f t="shared" si="1"/>
        <v>3</v>
      </c>
      <c r="D40" s="20"/>
      <c r="E40" s="68" t="str">
        <f t="shared" si="2"/>
        <v/>
      </c>
      <c r="F40" s="72">
        <f t="shared" si="3"/>
        <v>0</v>
      </c>
      <c r="G40" s="174"/>
      <c r="H40" s="175"/>
      <c r="I40" s="175"/>
      <c r="J40" s="175"/>
      <c r="K40" s="175"/>
      <c r="L40" s="175"/>
      <c r="M40" s="175"/>
      <c r="N40" s="67"/>
      <c r="O40" s="67"/>
      <c r="P40" s="67"/>
      <c r="Q40" s="67"/>
      <c r="R40" s="67"/>
      <c r="S40" s="67"/>
      <c r="T40" s="80" t="str">
        <f t="shared" si="4"/>
        <v/>
      </c>
      <c r="U40" s="67"/>
      <c r="V40" s="67"/>
      <c r="W40" s="81"/>
      <c r="X40" s="83">
        <f t="shared" si="5"/>
        <v>4</v>
      </c>
      <c r="Y40" s="82" t="e">
        <f t="shared" si="6"/>
        <v>#N/A</v>
      </c>
      <c r="AD40" s="79">
        <f t="shared" si="7"/>
        <v>0</v>
      </c>
      <c r="AE40" s="79">
        <f t="shared" si="8"/>
        <v>0</v>
      </c>
      <c r="AF40" s="79" t="str">
        <f t="shared" si="9"/>
        <v>D</v>
      </c>
      <c r="AG40" s="79">
        <f t="shared" si="10"/>
        <v>3</v>
      </c>
      <c r="AH40" s="79">
        <v>1</v>
      </c>
      <c r="AI40" s="87"/>
    </row>
    <row r="41" spans="1:35" s="79" customFormat="1" ht="15.65" hidden="1" customHeight="1" x14ac:dyDescent="0.35">
      <c r="A41" s="65">
        <v>34</v>
      </c>
      <c r="B41" s="161" t="str">
        <f t="shared" si="0"/>
        <v/>
      </c>
      <c r="C41" s="20">
        <f t="shared" si="1"/>
        <v>3</v>
      </c>
      <c r="D41" s="20"/>
      <c r="E41" s="68" t="str">
        <f t="shared" si="2"/>
        <v/>
      </c>
      <c r="F41" s="72">
        <f t="shared" si="3"/>
        <v>0</v>
      </c>
      <c r="G41" s="174"/>
      <c r="H41" s="175"/>
      <c r="I41" s="175"/>
      <c r="J41" s="175"/>
      <c r="K41" s="175"/>
      <c r="L41" s="175"/>
      <c r="M41" s="175"/>
      <c r="N41" s="67"/>
      <c r="O41" s="67"/>
      <c r="P41" s="67"/>
      <c r="Q41" s="67"/>
      <c r="R41" s="67"/>
      <c r="S41" s="67"/>
      <c r="T41" s="80" t="str">
        <f t="shared" si="4"/>
        <v/>
      </c>
      <c r="U41" s="67"/>
      <c r="V41" s="67"/>
      <c r="W41" s="81"/>
      <c r="X41" s="83">
        <f t="shared" si="5"/>
        <v>5</v>
      </c>
      <c r="Y41" s="82" t="e">
        <f t="shared" si="6"/>
        <v>#N/A</v>
      </c>
      <c r="AD41" s="79">
        <f t="shared" si="7"/>
        <v>0</v>
      </c>
      <c r="AE41" s="79">
        <f t="shared" si="8"/>
        <v>0</v>
      </c>
      <c r="AF41" s="79" t="str">
        <f t="shared" si="9"/>
        <v>D</v>
      </c>
      <c r="AG41" s="79">
        <f t="shared" si="10"/>
        <v>3</v>
      </c>
      <c r="AH41" s="79">
        <v>1</v>
      </c>
      <c r="AI41" s="87"/>
    </row>
    <row r="42" spans="1:35" s="79" customFormat="1" ht="15.65" hidden="1" customHeight="1" x14ac:dyDescent="0.35">
      <c r="A42" s="65">
        <v>35</v>
      </c>
      <c r="B42" s="161" t="str">
        <f t="shared" si="0"/>
        <v/>
      </c>
      <c r="C42" s="20">
        <f t="shared" si="1"/>
        <v>3</v>
      </c>
      <c r="D42" s="20"/>
      <c r="E42" s="68" t="str">
        <f t="shared" si="2"/>
        <v/>
      </c>
      <c r="F42" s="72">
        <f t="shared" si="3"/>
        <v>0</v>
      </c>
      <c r="G42" s="174"/>
      <c r="H42" s="175"/>
      <c r="I42" s="175"/>
      <c r="J42" s="175"/>
      <c r="K42" s="175"/>
      <c r="L42" s="175"/>
      <c r="M42" s="175"/>
      <c r="N42" s="67"/>
      <c r="O42" s="67"/>
      <c r="P42" s="67"/>
      <c r="Q42" s="67"/>
      <c r="R42" s="67"/>
      <c r="S42" s="67"/>
      <c r="T42" s="80" t="str">
        <f t="shared" si="4"/>
        <v/>
      </c>
      <c r="U42" s="67"/>
      <c r="V42" s="67"/>
      <c r="W42" s="81"/>
      <c r="X42" s="83">
        <f t="shared" si="5"/>
        <v>3</v>
      </c>
      <c r="Y42" s="82" t="e">
        <f t="shared" si="6"/>
        <v>#N/A</v>
      </c>
      <c r="AD42" s="79">
        <f t="shared" si="7"/>
        <v>0</v>
      </c>
      <c r="AE42" s="79">
        <f t="shared" si="8"/>
        <v>0</v>
      </c>
      <c r="AF42" s="79" t="str">
        <f t="shared" si="9"/>
        <v>D</v>
      </c>
      <c r="AG42" s="79">
        <f t="shared" si="10"/>
        <v>3</v>
      </c>
      <c r="AH42" s="79">
        <v>1</v>
      </c>
      <c r="AI42" s="87"/>
    </row>
    <row r="43" spans="1:35" s="79" customFormat="1" ht="15.65" hidden="1" customHeight="1" x14ac:dyDescent="0.35">
      <c r="A43" s="65">
        <v>36</v>
      </c>
      <c r="B43" s="161" t="str">
        <f t="shared" si="0"/>
        <v/>
      </c>
      <c r="C43" s="20">
        <f t="shared" si="1"/>
        <v>3</v>
      </c>
      <c r="D43" s="20"/>
      <c r="E43" s="68" t="str">
        <f t="shared" si="2"/>
        <v/>
      </c>
      <c r="F43" s="72">
        <f t="shared" si="3"/>
        <v>0</v>
      </c>
      <c r="G43" s="174"/>
      <c r="H43" s="175"/>
      <c r="I43" s="175"/>
      <c r="J43" s="175"/>
      <c r="K43" s="175"/>
      <c r="L43" s="175"/>
      <c r="M43" s="175"/>
      <c r="N43" s="67"/>
      <c r="O43" s="67"/>
      <c r="P43" s="67"/>
      <c r="Q43" s="67"/>
      <c r="R43" s="67"/>
      <c r="S43" s="67"/>
      <c r="T43" s="80" t="str">
        <f t="shared" si="4"/>
        <v/>
      </c>
      <c r="U43" s="67"/>
      <c r="V43" s="67"/>
      <c r="W43" s="81"/>
      <c r="X43" s="83">
        <f t="shared" si="5"/>
        <v>5</v>
      </c>
      <c r="Y43" s="82" t="e">
        <f t="shared" si="6"/>
        <v>#N/A</v>
      </c>
      <c r="AD43" s="79">
        <f t="shared" si="7"/>
        <v>0</v>
      </c>
      <c r="AE43" s="79">
        <f t="shared" si="8"/>
        <v>0</v>
      </c>
      <c r="AF43" s="79" t="str">
        <f t="shared" si="9"/>
        <v>D</v>
      </c>
      <c r="AG43" s="79">
        <f t="shared" si="10"/>
        <v>3</v>
      </c>
      <c r="AH43" s="79">
        <v>1</v>
      </c>
      <c r="AI43" s="87"/>
    </row>
    <row r="44" spans="1:35" s="79" customFormat="1" ht="15.65" hidden="1" customHeight="1" x14ac:dyDescent="0.35">
      <c r="A44" s="65">
        <v>37</v>
      </c>
      <c r="B44" s="161" t="str">
        <f t="shared" si="0"/>
        <v/>
      </c>
      <c r="C44" s="20">
        <f t="shared" si="1"/>
        <v>3</v>
      </c>
      <c r="D44" s="20"/>
      <c r="E44" s="68" t="str">
        <f t="shared" si="2"/>
        <v/>
      </c>
      <c r="F44" s="72">
        <f t="shared" si="3"/>
        <v>0</v>
      </c>
      <c r="G44" s="174"/>
      <c r="H44" s="175"/>
      <c r="I44" s="175"/>
      <c r="J44" s="175"/>
      <c r="K44" s="175"/>
      <c r="L44" s="175"/>
      <c r="M44" s="175"/>
      <c r="N44" s="67"/>
      <c r="O44" s="67"/>
      <c r="P44" s="67"/>
      <c r="Q44" s="67"/>
      <c r="R44" s="67"/>
      <c r="S44" s="67"/>
      <c r="T44" s="80" t="str">
        <f t="shared" si="4"/>
        <v/>
      </c>
      <c r="U44" s="67"/>
      <c r="V44" s="67"/>
      <c r="W44" s="81"/>
      <c r="X44" s="83">
        <f t="shared" si="5"/>
        <v>5</v>
      </c>
      <c r="Y44" s="82" t="e">
        <f t="shared" si="6"/>
        <v>#N/A</v>
      </c>
      <c r="AD44" s="79">
        <f t="shared" si="7"/>
        <v>0</v>
      </c>
      <c r="AE44" s="79">
        <f t="shared" si="8"/>
        <v>0</v>
      </c>
      <c r="AF44" s="79" t="str">
        <f t="shared" si="9"/>
        <v>D</v>
      </c>
      <c r="AG44" s="79">
        <f t="shared" si="10"/>
        <v>3</v>
      </c>
      <c r="AH44" s="79">
        <v>1</v>
      </c>
      <c r="AI44" s="87"/>
    </row>
    <row r="45" spans="1:35" s="79" customFormat="1" ht="15.65" hidden="1" customHeight="1" x14ac:dyDescent="0.35">
      <c r="A45" s="65">
        <v>38</v>
      </c>
      <c r="B45" s="161" t="str">
        <f t="shared" si="0"/>
        <v/>
      </c>
      <c r="C45" s="20">
        <f t="shared" si="1"/>
        <v>3</v>
      </c>
      <c r="D45" s="20"/>
      <c r="E45" s="68" t="str">
        <f t="shared" si="2"/>
        <v/>
      </c>
      <c r="F45" s="72">
        <f t="shared" si="3"/>
        <v>0</v>
      </c>
      <c r="G45" s="174"/>
      <c r="H45" s="175"/>
      <c r="I45" s="175"/>
      <c r="J45" s="175"/>
      <c r="K45" s="175"/>
      <c r="L45" s="175"/>
      <c r="M45" s="175"/>
      <c r="N45" s="67"/>
      <c r="O45" s="67"/>
      <c r="P45" s="67"/>
      <c r="Q45" s="67"/>
      <c r="R45" s="67"/>
      <c r="S45" s="67"/>
      <c r="T45" s="80" t="str">
        <f t="shared" si="4"/>
        <v/>
      </c>
      <c r="U45" s="67"/>
      <c r="V45" s="67"/>
      <c r="W45" s="81"/>
      <c r="X45" s="83">
        <f t="shared" si="5"/>
        <v>5</v>
      </c>
      <c r="Y45" s="82" t="e">
        <f t="shared" si="6"/>
        <v>#N/A</v>
      </c>
      <c r="AD45" s="79">
        <f t="shared" si="7"/>
        <v>0</v>
      </c>
      <c r="AE45" s="79">
        <f t="shared" si="8"/>
        <v>0</v>
      </c>
      <c r="AF45" s="79" t="str">
        <f t="shared" si="9"/>
        <v>D</v>
      </c>
      <c r="AG45" s="79">
        <f t="shared" si="10"/>
        <v>3</v>
      </c>
      <c r="AH45" s="79">
        <v>1</v>
      </c>
      <c r="AI45" s="87"/>
    </row>
    <row r="46" spans="1:35" s="79" customFormat="1" ht="15.65" hidden="1" customHeight="1" x14ac:dyDescent="0.35">
      <c r="A46" s="65">
        <v>39</v>
      </c>
      <c r="B46" s="161" t="str">
        <f t="shared" si="0"/>
        <v/>
      </c>
      <c r="C46" s="20">
        <f t="shared" si="1"/>
        <v>3</v>
      </c>
      <c r="D46" s="20"/>
      <c r="E46" s="68" t="str">
        <f t="shared" si="2"/>
        <v/>
      </c>
      <c r="F46" s="69">
        <f t="shared" si="3"/>
        <v>0</v>
      </c>
      <c r="G46" s="174"/>
      <c r="H46" s="175"/>
      <c r="I46" s="175"/>
      <c r="J46" s="175"/>
      <c r="K46" s="175"/>
      <c r="L46" s="175"/>
      <c r="M46" s="175"/>
      <c r="N46" s="67"/>
      <c r="O46" s="67"/>
      <c r="P46" s="67"/>
      <c r="Q46" s="67"/>
      <c r="R46" s="67"/>
      <c r="S46" s="67"/>
      <c r="T46" s="80" t="str">
        <f t="shared" si="4"/>
        <v/>
      </c>
      <c r="U46" s="67"/>
      <c r="V46" s="67"/>
      <c r="W46" s="81"/>
      <c r="X46" s="83" t="str">
        <f t="shared" si="5"/>
        <v>N/A</v>
      </c>
      <c r="Y46" s="82" t="e">
        <f t="shared" si="6"/>
        <v>#N/A</v>
      </c>
      <c r="AD46" s="79">
        <f t="shared" si="7"/>
        <v>0</v>
      </c>
      <c r="AE46" s="79">
        <f t="shared" si="8"/>
        <v>0</v>
      </c>
      <c r="AF46" s="79" t="str">
        <f t="shared" si="9"/>
        <v>D</v>
      </c>
      <c r="AG46" s="79">
        <f t="shared" si="10"/>
        <v>3</v>
      </c>
      <c r="AH46" s="79">
        <v>1</v>
      </c>
      <c r="AI46" s="87"/>
    </row>
    <row r="47" spans="1:35" s="79" customFormat="1" ht="15.65" hidden="1" customHeight="1" x14ac:dyDescent="0.35">
      <c r="A47" s="65">
        <v>40</v>
      </c>
      <c r="B47" s="161" t="str">
        <f t="shared" si="0"/>
        <v/>
      </c>
      <c r="C47" s="20">
        <f t="shared" si="1"/>
        <v>3</v>
      </c>
      <c r="D47" s="20"/>
      <c r="E47" s="68" t="str">
        <f t="shared" si="2"/>
        <v/>
      </c>
      <c r="F47" s="72">
        <f t="shared" si="3"/>
        <v>0</v>
      </c>
      <c r="G47" s="174"/>
      <c r="H47" s="175"/>
      <c r="I47" s="175"/>
      <c r="J47" s="175"/>
      <c r="K47" s="175"/>
      <c r="L47" s="175"/>
      <c r="M47" s="175"/>
      <c r="N47" s="67"/>
      <c r="O47" s="67"/>
      <c r="P47" s="67"/>
      <c r="Q47" s="67"/>
      <c r="R47" s="67"/>
      <c r="S47" s="67"/>
      <c r="T47" s="80" t="str">
        <f t="shared" si="4"/>
        <v/>
      </c>
      <c r="U47" s="67"/>
      <c r="V47" s="67"/>
      <c r="W47" s="81"/>
      <c r="X47" s="83">
        <f t="shared" si="5"/>
        <v>1</v>
      </c>
      <c r="Y47" s="82" t="e">
        <f t="shared" si="6"/>
        <v>#N/A</v>
      </c>
      <c r="AD47" s="79">
        <f t="shared" si="7"/>
        <v>0</v>
      </c>
      <c r="AE47" s="79">
        <f t="shared" si="8"/>
        <v>0</v>
      </c>
      <c r="AF47" s="79" t="str">
        <f t="shared" si="9"/>
        <v>D</v>
      </c>
      <c r="AG47" s="79">
        <f t="shared" si="10"/>
        <v>3</v>
      </c>
      <c r="AH47" s="79">
        <v>1</v>
      </c>
      <c r="AI47" s="87"/>
    </row>
    <row r="48" spans="1:35" s="79" customFormat="1" ht="15.65" hidden="1" customHeight="1" x14ac:dyDescent="0.35">
      <c r="A48" s="65">
        <v>41</v>
      </c>
      <c r="B48" s="161" t="str">
        <f t="shared" si="0"/>
        <v/>
      </c>
      <c r="C48" s="20">
        <f t="shared" si="1"/>
        <v>3</v>
      </c>
      <c r="D48" s="20"/>
      <c r="E48" s="68" t="str">
        <f t="shared" si="2"/>
        <v/>
      </c>
      <c r="F48" s="72">
        <f t="shared" si="3"/>
        <v>0</v>
      </c>
      <c r="G48" s="174"/>
      <c r="H48" s="175"/>
      <c r="I48" s="175"/>
      <c r="J48" s="175"/>
      <c r="K48" s="175"/>
      <c r="L48" s="175"/>
      <c r="M48" s="175"/>
      <c r="N48" s="67"/>
      <c r="O48" s="67"/>
      <c r="P48" s="67"/>
      <c r="Q48" s="67"/>
      <c r="R48" s="67"/>
      <c r="S48" s="67"/>
      <c r="T48" s="80" t="str">
        <f t="shared" si="4"/>
        <v/>
      </c>
      <c r="U48" s="67"/>
      <c r="V48" s="67"/>
      <c r="W48" s="81"/>
      <c r="X48" s="83">
        <f t="shared" si="5"/>
        <v>3</v>
      </c>
      <c r="Y48" s="82" t="e">
        <f t="shared" si="6"/>
        <v>#N/A</v>
      </c>
      <c r="AD48" s="79">
        <f t="shared" si="7"/>
        <v>0</v>
      </c>
      <c r="AE48" s="79">
        <f t="shared" si="8"/>
        <v>0</v>
      </c>
      <c r="AF48" s="79" t="str">
        <f t="shared" si="9"/>
        <v>D</v>
      </c>
      <c r="AG48" s="79">
        <f t="shared" si="10"/>
        <v>3</v>
      </c>
      <c r="AH48" s="79">
        <v>1</v>
      </c>
      <c r="AI48" s="87"/>
    </row>
    <row r="49" spans="1:35" s="79" customFormat="1" ht="15.65" hidden="1" customHeight="1" x14ac:dyDescent="0.35">
      <c r="A49" s="65">
        <v>42</v>
      </c>
      <c r="B49" s="161" t="str">
        <f t="shared" si="0"/>
        <v/>
      </c>
      <c r="C49" s="20">
        <f t="shared" si="1"/>
        <v>3</v>
      </c>
      <c r="D49" s="20"/>
      <c r="E49" s="68" t="str">
        <f t="shared" si="2"/>
        <v/>
      </c>
      <c r="F49" s="72">
        <f t="shared" si="3"/>
        <v>0</v>
      </c>
      <c r="G49" s="174"/>
      <c r="H49" s="175"/>
      <c r="I49" s="175"/>
      <c r="J49" s="175"/>
      <c r="K49" s="175"/>
      <c r="L49" s="175"/>
      <c r="M49" s="175"/>
      <c r="N49" s="67"/>
      <c r="O49" s="67"/>
      <c r="P49" s="67"/>
      <c r="Q49" s="67"/>
      <c r="R49" s="67"/>
      <c r="S49" s="67"/>
      <c r="T49" s="80" t="str">
        <f t="shared" si="4"/>
        <v/>
      </c>
      <c r="U49" s="67"/>
      <c r="V49" s="67"/>
      <c r="W49" s="81"/>
      <c r="X49" s="83">
        <f t="shared" si="5"/>
        <v>2</v>
      </c>
      <c r="Y49" s="82" t="e">
        <f t="shared" si="6"/>
        <v>#N/A</v>
      </c>
      <c r="AD49" s="79">
        <f t="shared" si="7"/>
        <v>0</v>
      </c>
      <c r="AE49" s="79">
        <f t="shared" si="8"/>
        <v>0</v>
      </c>
      <c r="AF49" s="79" t="str">
        <f t="shared" si="9"/>
        <v>D</v>
      </c>
      <c r="AG49" s="79">
        <f t="shared" si="10"/>
        <v>3</v>
      </c>
      <c r="AH49" s="79">
        <v>1</v>
      </c>
      <c r="AI49" s="87"/>
    </row>
    <row r="50" spans="1:35" s="79" customFormat="1" ht="15.65" hidden="1" customHeight="1" x14ac:dyDescent="0.35">
      <c r="A50" s="65">
        <v>43</v>
      </c>
      <c r="B50" s="161" t="str">
        <f t="shared" si="0"/>
        <v/>
      </c>
      <c r="C50" s="20">
        <f t="shared" si="1"/>
        <v>3</v>
      </c>
      <c r="D50" s="20"/>
      <c r="E50" s="68" t="str">
        <f t="shared" si="2"/>
        <v/>
      </c>
      <c r="F50" s="69">
        <f t="shared" si="3"/>
        <v>0</v>
      </c>
      <c r="G50" s="174"/>
      <c r="H50" s="175"/>
      <c r="I50" s="175"/>
      <c r="J50" s="175"/>
      <c r="K50" s="175"/>
      <c r="L50" s="175"/>
      <c r="M50" s="175"/>
      <c r="N50" s="67"/>
      <c r="O50" s="67"/>
      <c r="P50" s="67"/>
      <c r="Q50" s="67"/>
      <c r="R50" s="67"/>
      <c r="S50" s="67"/>
      <c r="T50" s="80" t="str">
        <f t="shared" si="4"/>
        <v/>
      </c>
      <c r="U50" s="67"/>
      <c r="V50" s="67"/>
      <c r="W50" s="81"/>
      <c r="X50" s="83" t="str">
        <f t="shared" si="5"/>
        <v>N/A</v>
      </c>
      <c r="Y50" s="82" t="e">
        <f t="shared" si="6"/>
        <v>#N/A</v>
      </c>
      <c r="AD50" s="79">
        <f t="shared" si="7"/>
        <v>0</v>
      </c>
      <c r="AE50" s="79">
        <f t="shared" si="8"/>
        <v>0</v>
      </c>
      <c r="AF50" s="79" t="str">
        <f t="shared" si="9"/>
        <v>D</v>
      </c>
      <c r="AG50" s="79">
        <f t="shared" si="10"/>
        <v>3</v>
      </c>
      <c r="AH50" s="79">
        <v>1</v>
      </c>
      <c r="AI50" s="87"/>
    </row>
    <row r="51" spans="1:35" s="79" customFormat="1" ht="15.65" hidden="1" customHeight="1" x14ac:dyDescent="0.35">
      <c r="A51" s="65">
        <v>44</v>
      </c>
      <c r="B51" s="161" t="str">
        <f t="shared" si="0"/>
        <v/>
      </c>
      <c r="C51" s="20">
        <f t="shared" si="1"/>
        <v>3</v>
      </c>
      <c r="D51" s="20"/>
      <c r="E51" s="68" t="str">
        <f t="shared" si="2"/>
        <v/>
      </c>
      <c r="F51" s="72">
        <f t="shared" si="3"/>
        <v>0</v>
      </c>
      <c r="G51" s="174"/>
      <c r="H51" s="175"/>
      <c r="I51" s="175"/>
      <c r="J51" s="175"/>
      <c r="K51" s="175"/>
      <c r="L51" s="175"/>
      <c r="M51" s="175"/>
      <c r="N51" s="67"/>
      <c r="O51" s="67"/>
      <c r="P51" s="67"/>
      <c r="Q51" s="67"/>
      <c r="R51" s="67"/>
      <c r="S51" s="67"/>
      <c r="T51" s="80" t="str">
        <f t="shared" si="4"/>
        <v/>
      </c>
      <c r="U51" s="67"/>
      <c r="V51" s="67"/>
      <c r="W51" s="81"/>
      <c r="X51" s="83">
        <f t="shared" si="5"/>
        <v>3</v>
      </c>
      <c r="Y51" s="82" t="e">
        <f t="shared" si="6"/>
        <v>#N/A</v>
      </c>
      <c r="AD51" s="79">
        <f t="shared" si="7"/>
        <v>0</v>
      </c>
      <c r="AE51" s="79">
        <f t="shared" si="8"/>
        <v>0</v>
      </c>
      <c r="AF51" s="79" t="str">
        <f t="shared" si="9"/>
        <v>D</v>
      </c>
      <c r="AG51" s="79">
        <f t="shared" si="10"/>
        <v>3</v>
      </c>
      <c r="AH51" s="79">
        <v>1</v>
      </c>
      <c r="AI51" s="87"/>
    </row>
    <row r="52" spans="1:35" s="79" customFormat="1" ht="15.65" hidden="1" customHeight="1" x14ac:dyDescent="0.35">
      <c r="A52" s="65">
        <v>45</v>
      </c>
      <c r="B52" s="161" t="str">
        <f t="shared" si="0"/>
        <v/>
      </c>
      <c r="C52" s="20">
        <f t="shared" si="1"/>
        <v>3</v>
      </c>
      <c r="D52" s="20"/>
      <c r="E52" s="68" t="str">
        <f t="shared" si="2"/>
        <v/>
      </c>
      <c r="F52" s="72">
        <f t="shared" si="3"/>
        <v>0</v>
      </c>
      <c r="G52" s="174"/>
      <c r="H52" s="175"/>
      <c r="I52" s="175"/>
      <c r="J52" s="175"/>
      <c r="K52" s="175"/>
      <c r="L52" s="175"/>
      <c r="M52" s="175"/>
      <c r="N52" s="67"/>
      <c r="O52" s="67"/>
      <c r="P52" s="67"/>
      <c r="Q52" s="67"/>
      <c r="R52" s="67"/>
      <c r="S52" s="67"/>
      <c r="T52" s="80" t="str">
        <f t="shared" si="4"/>
        <v/>
      </c>
      <c r="U52" s="67"/>
      <c r="V52" s="67"/>
      <c r="W52" s="81"/>
      <c r="X52" s="83">
        <f t="shared" si="5"/>
        <v>4</v>
      </c>
      <c r="Y52" s="82" t="e">
        <f t="shared" si="6"/>
        <v>#N/A</v>
      </c>
      <c r="AD52" s="79">
        <f t="shared" si="7"/>
        <v>0</v>
      </c>
      <c r="AE52" s="79">
        <f t="shared" si="8"/>
        <v>0</v>
      </c>
      <c r="AF52" s="79" t="str">
        <f t="shared" si="9"/>
        <v>D</v>
      </c>
      <c r="AG52" s="79">
        <f t="shared" si="10"/>
        <v>3</v>
      </c>
      <c r="AH52" s="79">
        <v>1</v>
      </c>
      <c r="AI52" s="87"/>
    </row>
    <row r="53" spans="1:35" s="79" customFormat="1" ht="15.65" hidden="1" customHeight="1" x14ac:dyDescent="0.35">
      <c r="A53" s="65">
        <v>46</v>
      </c>
      <c r="B53" s="161" t="str">
        <f t="shared" si="0"/>
        <v/>
      </c>
      <c r="C53" s="20">
        <f t="shared" si="1"/>
        <v>3</v>
      </c>
      <c r="D53" s="20"/>
      <c r="E53" s="68" t="str">
        <f t="shared" si="2"/>
        <v/>
      </c>
      <c r="F53" s="72">
        <f t="shared" si="3"/>
        <v>0</v>
      </c>
      <c r="G53" s="174"/>
      <c r="H53" s="175"/>
      <c r="I53" s="175"/>
      <c r="J53" s="175"/>
      <c r="K53" s="175"/>
      <c r="L53" s="175"/>
      <c r="M53" s="175"/>
      <c r="N53" s="67"/>
      <c r="O53" s="67"/>
      <c r="P53" s="67"/>
      <c r="Q53" s="67"/>
      <c r="R53" s="67"/>
      <c r="S53" s="67"/>
      <c r="T53" s="80" t="str">
        <f t="shared" si="4"/>
        <v/>
      </c>
      <c r="U53" s="67"/>
      <c r="V53" s="67"/>
      <c r="W53" s="81"/>
      <c r="X53" s="83">
        <f t="shared" si="5"/>
        <v>3</v>
      </c>
      <c r="Y53" s="82" t="e">
        <f t="shared" si="6"/>
        <v>#N/A</v>
      </c>
      <c r="AD53" s="79">
        <f t="shared" si="7"/>
        <v>0</v>
      </c>
      <c r="AE53" s="79">
        <f t="shared" si="8"/>
        <v>0</v>
      </c>
      <c r="AF53" s="79" t="str">
        <f t="shared" si="9"/>
        <v>D</v>
      </c>
      <c r="AG53" s="79">
        <f t="shared" si="10"/>
        <v>3</v>
      </c>
      <c r="AH53" s="79">
        <v>1</v>
      </c>
      <c r="AI53" s="87"/>
    </row>
    <row r="54" spans="1:35" s="79" customFormat="1" ht="15.65" hidden="1" customHeight="1" x14ac:dyDescent="0.35">
      <c r="A54" s="65">
        <v>47</v>
      </c>
      <c r="B54" s="161" t="str">
        <f t="shared" si="0"/>
        <v/>
      </c>
      <c r="C54" s="20">
        <f t="shared" si="1"/>
        <v>3</v>
      </c>
      <c r="D54" s="20"/>
      <c r="E54" s="68" t="str">
        <f t="shared" si="2"/>
        <v/>
      </c>
      <c r="F54" s="72">
        <f t="shared" si="3"/>
        <v>0</v>
      </c>
      <c r="G54" s="174"/>
      <c r="H54" s="175"/>
      <c r="I54" s="175"/>
      <c r="J54" s="175"/>
      <c r="K54" s="175"/>
      <c r="L54" s="175"/>
      <c r="M54" s="175"/>
      <c r="N54" s="67"/>
      <c r="O54" s="67"/>
      <c r="P54" s="67"/>
      <c r="Q54" s="67"/>
      <c r="R54" s="67"/>
      <c r="S54" s="67"/>
      <c r="T54" s="80" t="str">
        <f t="shared" si="4"/>
        <v/>
      </c>
      <c r="U54" s="67"/>
      <c r="V54" s="67"/>
      <c r="W54" s="81"/>
      <c r="X54" s="83">
        <f t="shared" si="5"/>
        <v>3</v>
      </c>
      <c r="Y54" s="82" t="e">
        <f t="shared" si="6"/>
        <v>#N/A</v>
      </c>
      <c r="AD54" s="79">
        <f t="shared" si="7"/>
        <v>0</v>
      </c>
      <c r="AE54" s="79">
        <f t="shared" si="8"/>
        <v>0</v>
      </c>
      <c r="AF54" s="79" t="str">
        <f t="shared" si="9"/>
        <v>D</v>
      </c>
      <c r="AG54" s="79">
        <f t="shared" si="10"/>
        <v>3</v>
      </c>
      <c r="AH54" s="79">
        <v>1</v>
      </c>
      <c r="AI54" s="87"/>
    </row>
    <row r="55" spans="1:35" s="79" customFormat="1" ht="15.65" hidden="1" customHeight="1" x14ac:dyDescent="0.35">
      <c r="A55" s="65">
        <v>48</v>
      </c>
      <c r="B55" s="161" t="str">
        <f t="shared" si="0"/>
        <v/>
      </c>
      <c r="C55" s="20">
        <f t="shared" si="1"/>
        <v>3</v>
      </c>
      <c r="D55" s="20"/>
      <c r="E55" s="68" t="str">
        <f t="shared" si="2"/>
        <v/>
      </c>
      <c r="F55" s="69">
        <f t="shared" si="3"/>
        <v>0</v>
      </c>
      <c r="G55" s="174"/>
      <c r="H55" s="175"/>
      <c r="I55" s="175"/>
      <c r="J55" s="175"/>
      <c r="K55" s="175"/>
      <c r="L55" s="175"/>
      <c r="M55" s="175"/>
      <c r="N55" s="67"/>
      <c r="O55" s="67"/>
      <c r="P55" s="67"/>
      <c r="Q55" s="67"/>
      <c r="R55" s="67"/>
      <c r="S55" s="67"/>
      <c r="T55" s="80" t="str">
        <f t="shared" si="4"/>
        <v/>
      </c>
      <c r="U55" s="67"/>
      <c r="V55" s="67"/>
      <c r="W55" s="81"/>
      <c r="X55" s="83" t="str">
        <f t="shared" si="5"/>
        <v>N/A</v>
      </c>
      <c r="Y55" s="82" t="e">
        <f t="shared" si="6"/>
        <v>#N/A</v>
      </c>
      <c r="AD55" s="79">
        <f t="shared" si="7"/>
        <v>0</v>
      </c>
      <c r="AE55" s="79">
        <f t="shared" si="8"/>
        <v>0</v>
      </c>
      <c r="AF55" s="79" t="str">
        <f t="shared" si="9"/>
        <v>D</v>
      </c>
      <c r="AG55" s="79">
        <f t="shared" si="10"/>
        <v>3</v>
      </c>
      <c r="AH55" s="79">
        <v>1</v>
      </c>
      <c r="AI55" s="87"/>
    </row>
    <row r="56" spans="1:35" s="79" customFormat="1" ht="15.65" hidden="1" customHeight="1" x14ac:dyDescent="0.35">
      <c r="A56" s="65">
        <v>49</v>
      </c>
      <c r="B56" s="161" t="str">
        <f t="shared" si="0"/>
        <v/>
      </c>
      <c r="C56" s="20">
        <f t="shared" si="1"/>
        <v>3</v>
      </c>
      <c r="D56" s="20"/>
      <c r="E56" s="68" t="str">
        <f t="shared" si="2"/>
        <v/>
      </c>
      <c r="F56" s="72">
        <f t="shared" si="3"/>
        <v>0</v>
      </c>
      <c r="G56" s="174"/>
      <c r="H56" s="175"/>
      <c r="I56" s="175"/>
      <c r="J56" s="175"/>
      <c r="K56" s="175"/>
      <c r="L56" s="175"/>
      <c r="M56" s="175"/>
      <c r="N56" s="67"/>
      <c r="O56" s="67"/>
      <c r="P56" s="67"/>
      <c r="Q56" s="67"/>
      <c r="R56" s="67"/>
      <c r="S56" s="67"/>
      <c r="T56" s="80" t="str">
        <f t="shared" si="4"/>
        <v/>
      </c>
      <c r="U56" s="67"/>
      <c r="V56" s="67"/>
      <c r="W56" s="81"/>
      <c r="X56" s="83">
        <f t="shared" si="5"/>
        <v>3</v>
      </c>
      <c r="Y56" s="82" t="e">
        <f t="shared" si="6"/>
        <v>#N/A</v>
      </c>
      <c r="AD56" s="79">
        <f t="shared" si="7"/>
        <v>0</v>
      </c>
      <c r="AE56" s="79">
        <f t="shared" si="8"/>
        <v>0</v>
      </c>
      <c r="AF56" s="79" t="str">
        <f t="shared" si="9"/>
        <v>D</v>
      </c>
      <c r="AG56" s="79">
        <f t="shared" si="10"/>
        <v>3</v>
      </c>
      <c r="AH56" s="79">
        <v>1</v>
      </c>
      <c r="AI56" s="87"/>
    </row>
    <row r="57" spans="1:35" s="79" customFormat="1" ht="15.65" hidden="1" customHeight="1" x14ac:dyDescent="0.35">
      <c r="A57" s="65">
        <v>50</v>
      </c>
      <c r="B57" s="161" t="str">
        <f t="shared" si="0"/>
        <v/>
      </c>
      <c r="C57" s="20">
        <f t="shared" si="1"/>
        <v>3</v>
      </c>
      <c r="D57" s="20"/>
      <c r="E57" s="68" t="str">
        <f t="shared" si="2"/>
        <v/>
      </c>
      <c r="F57" s="72">
        <f t="shared" si="3"/>
        <v>0</v>
      </c>
      <c r="G57" s="174"/>
      <c r="H57" s="175"/>
      <c r="I57" s="175"/>
      <c r="J57" s="175"/>
      <c r="K57" s="175"/>
      <c r="L57" s="175"/>
      <c r="M57" s="175"/>
      <c r="N57" s="67"/>
      <c r="O57" s="67"/>
      <c r="P57" s="67"/>
      <c r="Q57" s="67"/>
      <c r="R57" s="67"/>
      <c r="S57" s="67"/>
      <c r="T57" s="80" t="str">
        <f t="shared" si="4"/>
        <v/>
      </c>
      <c r="U57" s="67"/>
      <c r="V57" s="67"/>
      <c r="W57" s="81"/>
      <c r="X57" s="83">
        <f t="shared" si="5"/>
        <v>4</v>
      </c>
      <c r="Y57" s="82" t="e">
        <f t="shared" si="6"/>
        <v>#N/A</v>
      </c>
      <c r="AD57" s="79">
        <f t="shared" si="7"/>
        <v>0</v>
      </c>
      <c r="AE57" s="79">
        <f t="shared" si="8"/>
        <v>0</v>
      </c>
      <c r="AF57" s="79" t="str">
        <f t="shared" si="9"/>
        <v>D</v>
      </c>
      <c r="AG57" s="79">
        <f t="shared" si="10"/>
        <v>3</v>
      </c>
      <c r="AH57" s="79">
        <v>1</v>
      </c>
      <c r="AI57" s="87"/>
    </row>
    <row r="58" spans="1:35" s="79" customFormat="1" ht="15.65" hidden="1" customHeight="1" x14ac:dyDescent="0.35">
      <c r="A58" s="65">
        <v>51</v>
      </c>
      <c r="B58" s="161" t="str">
        <f t="shared" si="0"/>
        <v/>
      </c>
      <c r="C58" s="20">
        <f t="shared" si="1"/>
        <v>3</v>
      </c>
      <c r="D58" s="20"/>
      <c r="E58" s="68" t="str">
        <f t="shared" si="2"/>
        <v/>
      </c>
      <c r="F58" s="72">
        <f t="shared" si="3"/>
        <v>0</v>
      </c>
      <c r="G58" s="174"/>
      <c r="H58" s="175"/>
      <c r="I58" s="175"/>
      <c r="J58" s="175"/>
      <c r="K58" s="175"/>
      <c r="L58" s="175"/>
      <c r="M58" s="175"/>
      <c r="N58" s="67"/>
      <c r="O58" s="67"/>
      <c r="P58" s="67"/>
      <c r="Q58" s="67"/>
      <c r="R58" s="67"/>
      <c r="S58" s="67"/>
      <c r="T58" s="80" t="str">
        <f t="shared" si="4"/>
        <v/>
      </c>
      <c r="U58" s="67"/>
      <c r="V58" s="67"/>
      <c r="W58" s="81"/>
      <c r="X58" s="83">
        <f t="shared" si="5"/>
        <v>4</v>
      </c>
      <c r="Y58" s="82" t="e">
        <f t="shared" si="6"/>
        <v>#N/A</v>
      </c>
      <c r="AD58" s="79">
        <f t="shared" si="7"/>
        <v>0</v>
      </c>
      <c r="AE58" s="79">
        <f t="shared" si="8"/>
        <v>0</v>
      </c>
      <c r="AF58" s="79" t="str">
        <f t="shared" si="9"/>
        <v>D</v>
      </c>
      <c r="AG58" s="79">
        <f t="shared" si="10"/>
        <v>3</v>
      </c>
      <c r="AH58" s="79">
        <v>1</v>
      </c>
      <c r="AI58" s="87"/>
    </row>
    <row r="59" spans="1:35" s="79" customFormat="1" ht="15.65" hidden="1" customHeight="1" x14ac:dyDescent="0.35">
      <c r="A59" s="65">
        <v>52</v>
      </c>
      <c r="B59" s="161" t="str">
        <f t="shared" si="0"/>
        <v/>
      </c>
      <c r="C59" s="20">
        <f t="shared" si="1"/>
        <v>3</v>
      </c>
      <c r="D59" s="20"/>
      <c r="E59" s="68" t="str">
        <f t="shared" si="2"/>
        <v/>
      </c>
      <c r="F59" s="72">
        <f t="shared" si="3"/>
        <v>0</v>
      </c>
      <c r="G59" s="174"/>
      <c r="H59" s="175"/>
      <c r="I59" s="175"/>
      <c r="J59" s="175"/>
      <c r="K59" s="175"/>
      <c r="L59" s="175"/>
      <c r="M59" s="175"/>
      <c r="N59" s="67"/>
      <c r="O59" s="67"/>
      <c r="P59" s="67"/>
      <c r="Q59" s="67"/>
      <c r="R59" s="67"/>
      <c r="S59" s="67"/>
      <c r="T59" s="80" t="str">
        <f t="shared" si="4"/>
        <v/>
      </c>
      <c r="U59" s="67"/>
      <c r="V59" s="67"/>
      <c r="W59" s="81"/>
      <c r="X59" s="83">
        <f t="shared" si="5"/>
        <v>3</v>
      </c>
      <c r="Y59" s="82" t="e">
        <f t="shared" si="6"/>
        <v>#N/A</v>
      </c>
      <c r="AD59" s="79">
        <f t="shared" si="7"/>
        <v>0</v>
      </c>
      <c r="AE59" s="79">
        <f t="shared" si="8"/>
        <v>0</v>
      </c>
      <c r="AF59" s="79" t="str">
        <f t="shared" si="9"/>
        <v>D</v>
      </c>
      <c r="AG59" s="79">
        <f t="shared" si="10"/>
        <v>3</v>
      </c>
      <c r="AH59" s="79">
        <v>1</v>
      </c>
      <c r="AI59" s="87"/>
    </row>
    <row r="60" spans="1:35" s="79" customFormat="1" ht="15.65" hidden="1" customHeight="1" x14ac:dyDescent="0.35">
      <c r="A60" s="65">
        <v>53</v>
      </c>
      <c r="B60" s="161" t="str">
        <f t="shared" si="0"/>
        <v/>
      </c>
      <c r="C60" s="20">
        <f t="shared" si="1"/>
        <v>3</v>
      </c>
      <c r="D60" s="20"/>
      <c r="E60" s="68" t="str">
        <f t="shared" si="2"/>
        <v/>
      </c>
      <c r="F60" s="69">
        <f t="shared" si="3"/>
        <v>0</v>
      </c>
      <c r="G60" s="174"/>
      <c r="H60" s="175"/>
      <c r="I60" s="175"/>
      <c r="J60" s="175"/>
      <c r="K60" s="175"/>
      <c r="L60" s="175"/>
      <c r="M60" s="175"/>
      <c r="N60" s="67"/>
      <c r="O60" s="67"/>
      <c r="P60" s="67"/>
      <c r="Q60" s="67"/>
      <c r="R60" s="67"/>
      <c r="S60" s="67"/>
      <c r="T60" s="80" t="str">
        <f t="shared" si="4"/>
        <v/>
      </c>
      <c r="U60" s="67"/>
      <c r="V60" s="67"/>
      <c r="W60" s="81"/>
      <c r="X60" s="83">
        <f t="shared" si="5"/>
        <v>3</v>
      </c>
      <c r="Y60" s="82" t="e">
        <f t="shared" si="6"/>
        <v>#N/A</v>
      </c>
      <c r="AD60" s="79">
        <f t="shared" si="7"/>
        <v>0</v>
      </c>
      <c r="AE60" s="79">
        <f t="shared" si="8"/>
        <v>0</v>
      </c>
      <c r="AF60" s="79" t="str">
        <f t="shared" si="9"/>
        <v>D</v>
      </c>
      <c r="AG60" s="79">
        <f t="shared" si="10"/>
        <v>3</v>
      </c>
      <c r="AH60" s="79">
        <v>1</v>
      </c>
      <c r="AI60" s="87"/>
    </row>
    <row r="61" spans="1:35" s="79" customFormat="1" ht="15.65" hidden="1" customHeight="1" x14ac:dyDescent="0.35">
      <c r="A61" s="65">
        <v>54</v>
      </c>
      <c r="B61" s="161" t="str">
        <f t="shared" si="0"/>
        <v/>
      </c>
      <c r="C61" s="20">
        <f t="shared" si="1"/>
        <v>3</v>
      </c>
      <c r="D61" s="20"/>
      <c r="E61" s="68" t="str">
        <f t="shared" si="2"/>
        <v/>
      </c>
      <c r="F61" s="69">
        <f t="shared" si="3"/>
        <v>0</v>
      </c>
      <c r="G61" s="174"/>
      <c r="H61" s="175"/>
      <c r="I61" s="175"/>
      <c r="J61" s="175"/>
      <c r="K61" s="175"/>
      <c r="L61" s="175"/>
      <c r="M61" s="175"/>
      <c r="N61" s="67"/>
      <c r="O61" s="67"/>
      <c r="P61" s="67"/>
      <c r="Q61" s="67"/>
      <c r="R61" s="67"/>
      <c r="S61" s="67"/>
      <c r="T61" s="80" t="str">
        <f t="shared" si="4"/>
        <v/>
      </c>
      <c r="U61" s="67"/>
      <c r="V61" s="67"/>
      <c r="W61" s="81"/>
      <c r="X61" s="83" t="str">
        <f t="shared" si="5"/>
        <v>N/A</v>
      </c>
      <c r="Y61" s="82" t="e">
        <f t="shared" si="6"/>
        <v>#N/A</v>
      </c>
      <c r="AD61" s="79">
        <f t="shared" si="7"/>
        <v>0</v>
      </c>
      <c r="AE61" s="79">
        <f t="shared" si="8"/>
        <v>0</v>
      </c>
      <c r="AF61" s="79" t="str">
        <f t="shared" si="9"/>
        <v>D</v>
      </c>
      <c r="AG61" s="79">
        <f t="shared" si="10"/>
        <v>3</v>
      </c>
      <c r="AH61" s="79">
        <v>1</v>
      </c>
      <c r="AI61" s="87"/>
    </row>
    <row r="62" spans="1:35" s="79" customFormat="1" ht="15.65" hidden="1" customHeight="1" x14ac:dyDescent="0.35">
      <c r="A62" s="65">
        <v>55</v>
      </c>
      <c r="B62" s="161" t="str">
        <f t="shared" si="0"/>
        <v/>
      </c>
      <c r="C62" s="20">
        <f t="shared" si="1"/>
        <v>3</v>
      </c>
      <c r="D62" s="20"/>
      <c r="E62" s="68" t="str">
        <f t="shared" si="2"/>
        <v/>
      </c>
      <c r="F62" s="72">
        <f t="shared" si="3"/>
        <v>0</v>
      </c>
      <c r="G62" s="174"/>
      <c r="H62" s="175"/>
      <c r="I62" s="175"/>
      <c r="J62" s="175"/>
      <c r="K62" s="175"/>
      <c r="L62" s="175"/>
      <c r="M62" s="175"/>
      <c r="N62" s="67"/>
      <c r="O62" s="67"/>
      <c r="P62" s="67"/>
      <c r="Q62" s="67"/>
      <c r="R62" s="67"/>
      <c r="S62" s="67"/>
      <c r="T62" s="80" t="str">
        <f t="shared" si="4"/>
        <v/>
      </c>
      <c r="U62" s="67"/>
      <c r="V62" s="67"/>
      <c r="W62" s="81"/>
      <c r="X62" s="83">
        <f t="shared" si="5"/>
        <v>4</v>
      </c>
      <c r="Y62" s="82" t="e">
        <f t="shared" si="6"/>
        <v>#N/A</v>
      </c>
      <c r="AD62" s="79">
        <f t="shared" si="7"/>
        <v>0</v>
      </c>
      <c r="AE62" s="79">
        <f t="shared" si="8"/>
        <v>0</v>
      </c>
      <c r="AF62" s="79" t="str">
        <f t="shared" si="9"/>
        <v>D</v>
      </c>
      <c r="AG62" s="79">
        <f t="shared" si="10"/>
        <v>3</v>
      </c>
      <c r="AH62" s="79">
        <v>1</v>
      </c>
      <c r="AI62" s="87"/>
    </row>
    <row r="63" spans="1:35" s="79" customFormat="1" ht="15.65" hidden="1" customHeight="1" x14ac:dyDescent="0.35">
      <c r="A63" s="65">
        <v>56</v>
      </c>
      <c r="B63" s="161" t="str">
        <f t="shared" si="0"/>
        <v/>
      </c>
      <c r="C63" s="20">
        <f t="shared" si="1"/>
        <v>3</v>
      </c>
      <c r="D63" s="20"/>
      <c r="E63" s="68" t="str">
        <f t="shared" si="2"/>
        <v/>
      </c>
      <c r="F63" s="72">
        <f t="shared" si="3"/>
        <v>0</v>
      </c>
      <c r="G63" s="174"/>
      <c r="H63" s="175"/>
      <c r="I63" s="175"/>
      <c r="J63" s="175"/>
      <c r="K63" s="175"/>
      <c r="L63" s="175"/>
      <c r="M63" s="175"/>
      <c r="N63" s="67"/>
      <c r="O63" s="67"/>
      <c r="P63" s="67"/>
      <c r="Q63" s="67"/>
      <c r="R63" s="67"/>
      <c r="S63" s="67"/>
      <c r="T63" s="80" t="str">
        <f t="shared" si="4"/>
        <v/>
      </c>
      <c r="U63" s="67"/>
      <c r="V63" s="67"/>
      <c r="W63" s="81"/>
      <c r="X63" s="83">
        <f t="shared" si="5"/>
        <v>3</v>
      </c>
      <c r="Y63" s="82" t="e">
        <f t="shared" si="6"/>
        <v>#N/A</v>
      </c>
      <c r="AD63" s="79">
        <f t="shared" si="7"/>
        <v>0</v>
      </c>
      <c r="AE63" s="79">
        <f t="shared" si="8"/>
        <v>0</v>
      </c>
      <c r="AF63" s="79" t="str">
        <f t="shared" si="9"/>
        <v>D</v>
      </c>
      <c r="AG63" s="79">
        <f t="shared" si="10"/>
        <v>3</v>
      </c>
      <c r="AH63" s="79">
        <v>1</v>
      </c>
      <c r="AI63" s="87"/>
    </row>
    <row r="64" spans="1:35" s="79" customFormat="1" ht="15.65" hidden="1" customHeight="1" x14ac:dyDescent="0.35">
      <c r="A64" s="65">
        <v>57</v>
      </c>
      <c r="B64" s="161" t="str">
        <f t="shared" si="0"/>
        <v/>
      </c>
      <c r="C64" s="20">
        <f t="shared" si="1"/>
        <v>3</v>
      </c>
      <c r="D64" s="20"/>
      <c r="E64" s="68" t="str">
        <f t="shared" si="2"/>
        <v/>
      </c>
      <c r="F64" s="72">
        <f t="shared" si="3"/>
        <v>0</v>
      </c>
      <c r="G64" s="174"/>
      <c r="H64" s="175"/>
      <c r="I64" s="175"/>
      <c r="J64" s="175"/>
      <c r="K64" s="175"/>
      <c r="L64" s="175"/>
      <c r="M64" s="175"/>
      <c r="N64" s="67"/>
      <c r="O64" s="67"/>
      <c r="P64" s="67"/>
      <c r="Q64" s="67"/>
      <c r="R64" s="67"/>
      <c r="S64" s="67"/>
      <c r="T64" s="80" t="str">
        <f t="shared" si="4"/>
        <v/>
      </c>
      <c r="U64" s="67"/>
      <c r="V64" s="67"/>
      <c r="W64" s="81"/>
      <c r="X64" s="83">
        <f t="shared" si="5"/>
        <v>4</v>
      </c>
      <c r="Y64" s="82" t="e">
        <f t="shared" si="6"/>
        <v>#N/A</v>
      </c>
      <c r="AD64" s="79">
        <f t="shared" si="7"/>
        <v>0</v>
      </c>
      <c r="AE64" s="79">
        <f t="shared" si="8"/>
        <v>0</v>
      </c>
      <c r="AF64" s="79" t="str">
        <f t="shared" si="9"/>
        <v>D</v>
      </c>
      <c r="AG64" s="79">
        <f t="shared" si="10"/>
        <v>3</v>
      </c>
      <c r="AH64" s="79">
        <v>1</v>
      </c>
      <c r="AI64" s="87"/>
    </row>
    <row r="65" spans="1:35" s="79" customFormat="1" ht="15.65" hidden="1" customHeight="1" x14ac:dyDescent="0.35">
      <c r="A65" s="65">
        <v>58</v>
      </c>
      <c r="B65" s="161" t="str">
        <f t="shared" si="0"/>
        <v/>
      </c>
      <c r="C65" s="20">
        <f t="shared" si="1"/>
        <v>3</v>
      </c>
      <c r="D65" s="20"/>
      <c r="E65" s="68" t="str">
        <f t="shared" si="2"/>
        <v/>
      </c>
      <c r="F65" s="72">
        <f t="shared" si="3"/>
        <v>0</v>
      </c>
      <c r="G65" s="174"/>
      <c r="H65" s="175"/>
      <c r="I65" s="175"/>
      <c r="J65" s="175"/>
      <c r="K65" s="175"/>
      <c r="L65" s="175"/>
      <c r="M65" s="175"/>
      <c r="N65" s="67"/>
      <c r="O65" s="67"/>
      <c r="P65" s="67"/>
      <c r="Q65" s="67"/>
      <c r="R65" s="67"/>
      <c r="S65" s="67"/>
      <c r="T65" s="80" t="str">
        <f t="shared" si="4"/>
        <v/>
      </c>
      <c r="U65" s="67"/>
      <c r="V65" s="67"/>
      <c r="W65" s="81"/>
      <c r="X65" s="83">
        <f t="shared" si="5"/>
        <v>3</v>
      </c>
      <c r="Y65" s="82" t="e">
        <f t="shared" si="6"/>
        <v>#N/A</v>
      </c>
      <c r="AD65" s="79">
        <f t="shared" si="7"/>
        <v>0</v>
      </c>
      <c r="AE65" s="79">
        <f t="shared" si="8"/>
        <v>0</v>
      </c>
      <c r="AF65" s="79" t="str">
        <f t="shared" si="9"/>
        <v>D</v>
      </c>
      <c r="AG65" s="79">
        <f t="shared" si="10"/>
        <v>3</v>
      </c>
      <c r="AH65" s="79">
        <v>1</v>
      </c>
      <c r="AI65" s="87"/>
    </row>
    <row r="66" spans="1:35" s="79" customFormat="1" ht="15.65" hidden="1" customHeight="1" x14ac:dyDescent="0.35">
      <c r="A66" s="65">
        <v>59</v>
      </c>
      <c r="B66" s="161" t="str">
        <f t="shared" si="0"/>
        <v/>
      </c>
      <c r="C66" s="20">
        <f t="shared" si="1"/>
        <v>3</v>
      </c>
      <c r="D66" s="20"/>
      <c r="E66" s="68" t="str">
        <f t="shared" si="2"/>
        <v/>
      </c>
      <c r="F66" s="72">
        <f t="shared" si="3"/>
        <v>0</v>
      </c>
      <c r="G66" s="174"/>
      <c r="H66" s="175"/>
      <c r="I66" s="175"/>
      <c r="J66" s="175"/>
      <c r="K66" s="175"/>
      <c r="L66" s="175"/>
      <c r="M66" s="175"/>
      <c r="N66" s="67"/>
      <c r="O66" s="67"/>
      <c r="P66" s="67"/>
      <c r="Q66" s="67"/>
      <c r="R66" s="67"/>
      <c r="S66" s="67"/>
      <c r="T66" s="80" t="str">
        <f t="shared" si="4"/>
        <v/>
      </c>
      <c r="U66" s="67"/>
      <c r="V66" s="67"/>
      <c r="W66" s="81"/>
      <c r="X66" s="83">
        <f t="shared" si="5"/>
        <v>4</v>
      </c>
      <c r="Y66" s="82" t="e">
        <f t="shared" si="6"/>
        <v>#N/A</v>
      </c>
      <c r="AD66" s="79">
        <f t="shared" si="7"/>
        <v>0</v>
      </c>
      <c r="AE66" s="79">
        <f t="shared" si="8"/>
        <v>0</v>
      </c>
      <c r="AF66" s="79" t="str">
        <f t="shared" si="9"/>
        <v>D</v>
      </c>
      <c r="AG66" s="79">
        <f t="shared" si="10"/>
        <v>3</v>
      </c>
      <c r="AH66" s="79">
        <v>1</v>
      </c>
      <c r="AI66" s="87"/>
    </row>
    <row r="67" spans="1:35" s="79" customFormat="1" ht="15.65" hidden="1" customHeight="1" x14ac:dyDescent="0.35">
      <c r="A67" s="65">
        <v>60</v>
      </c>
      <c r="B67" s="161" t="str">
        <f t="shared" si="0"/>
        <v/>
      </c>
      <c r="C67" s="20">
        <f t="shared" si="1"/>
        <v>3</v>
      </c>
      <c r="D67" s="20"/>
      <c r="E67" s="212" t="str">
        <f t="shared" si="2"/>
        <v/>
      </c>
      <c r="F67" s="215">
        <f t="shared" si="3"/>
        <v>0</v>
      </c>
      <c r="G67" s="218"/>
      <c r="H67" s="221"/>
      <c r="I67" s="221"/>
      <c r="J67" s="221"/>
      <c r="K67" s="221"/>
      <c r="L67" s="221"/>
      <c r="M67" s="218"/>
      <c r="N67" s="218"/>
      <c r="O67" s="218"/>
      <c r="P67" s="218"/>
      <c r="Q67" s="218"/>
      <c r="R67" s="223"/>
      <c r="S67" s="223"/>
      <c r="T67" s="80" t="str">
        <f t="shared" si="4"/>
        <v/>
      </c>
      <c r="U67" s="223"/>
      <c r="V67" s="223"/>
      <c r="W67" s="81"/>
      <c r="X67" s="83">
        <f t="shared" si="5"/>
        <v>0</v>
      </c>
      <c r="Y67" s="82" t="e">
        <f t="shared" si="6"/>
        <v>#N/A</v>
      </c>
      <c r="AD67" s="79">
        <f t="shared" si="7"/>
        <v>0</v>
      </c>
      <c r="AE67" s="79">
        <f t="shared" si="8"/>
        <v>0</v>
      </c>
      <c r="AF67" s="79" t="str">
        <f t="shared" si="9"/>
        <v>D</v>
      </c>
      <c r="AG67" s="79">
        <f t="shared" si="10"/>
        <v>3</v>
      </c>
      <c r="AI67" s="87">
        <v>3</v>
      </c>
    </row>
    <row r="68" spans="1:35" s="79" customFormat="1" ht="15.65" hidden="1" customHeight="1" x14ac:dyDescent="0.35">
      <c r="A68" s="65">
        <v>61</v>
      </c>
      <c r="B68" s="161" t="str">
        <f t="shared" si="0"/>
        <v/>
      </c>
      <c r="C68" s="20">
        <f t="shared" si="1"/>
        <v>3</v>
      </c>
      <c r="D68" s="20"/>
      <c r="E68" s="68" t="str">
        <f t="shared" si="2"/>
        <v/>
      </c>
      <c r="F68" s="69">
        <f t="shared" si="3"/>
        <v>0</v>
      </c>
      <c r="G68" s="174"/>
      <c r="H68" s="175"/>
      <c r="I68" s="175"/>
      <c r="J68" s="175"/>
      <c r="K68" s="175"/>
      <c r="L68" s="175"/>
      <c r="M68" s="175"/>
      <c r="N68" s="67"/>
      <c r="O68" s="67"/>
      <c r="P68" s="67"/>
      <c r="Q68" s="67"/>
      <c r="R68" s="67"/>
      <c r="S68" s="67"/>
      <c r="T68" s="80" t="str">
        <f t="shared" si="4"/>
        <v/>
      </c>
      <c r="U68" s="67"/>
      <c r="V68" s="67"/>
      <c r="W68" s="81"/>
      <c r="X68" s="83">
        <f t="shared" si="5"/>
        <v>5</v>
      </c>
      <c r="Y68" s="82" t="e">
        <f t="shared" si="6"/>
        <v>#N/A</v>
      </c>
      <c r="AD68" s="79">
        <f t="shared" si="7"/>
        <v>0</v>
      </c>
      <c r="AE68" s="79">
        <f t="shared" si="8"/>
        <v>0</v>
      </c>
      <c r="AF68" s="79" t="str">
        <f t="shared" si="9"/>
        <v>D</v>
      </c>
      <c r="AG68" s="79">
        <f t="shared" si="10"/>
        <v>3</v>
      </c>
      <c r="AH68" s="79">
        <v>1</v>
      </c>
      <c r="AI68" s="87"/>
    </row>
    <row r="69" spans="1:35" s="79" customFormat="1" ht="15.65" hidden="1" customHeight="1" x14ac:dyDescent="0.35">
      <c r="A69" s="65">
        <v>62</v>
      </c>
      <c r="B69" s="161" t="str">
        <f t="shared" si="0"/>
        <v/>
      </c>
      <c r="C69" s="20">
        <f t="shared" si="1"/>
        <v>3</v>
      </c>
      <c r="D69" s="20"/>
      <c r="E69" s="68" t="str">
        <f t="shared" si="2"/>
        <v/>
      </c>
      <c r="F69" s="162">
        <f t="shared" si="3"/>
        <v>0</v>
      </c>
      <c r="G69" s="174"/>
      <c r="H69" s="175"/>
      <c r="I69" s="175"/>
      <c r="J69" s="175"/>
      <c r="K69" s="175"/>
      <c r="L69" s="175"/>
      <c r="M69" s="175"/>
      <c r="N69" s="67"/>
      <c r="O69" s="67"/>
      <c r="P69" s="67"/>
      <c r="Q69" s="67"/>
      <c r="R69" s="67"/>
      <c r="S69" s="67"/>
      <c r="T69" s="80" t="str">
        <f t="shared" si="4"/>
        <v/>
      </c>
      <c r="U69" s="67"/>
      <c r="V69" s="67"/>
      <c r="W69" s="81"/>
      <c r="X69" s="83">
        <f t="shared" si="5"/>
        <v>0</v>
      </c>
      <c r="Y69" s="82" t="e">
        <f t="shared" si="6"/>
        <v>#N/A</v>
      </c>
      <c r="AD69" s="79">
        <f t="shared" si="7"/>
        <v>0</v>
      </c>
      <c r="AE69" s="79">
        <f t="shared" si="8"/>
        <v>0</v>
      </c>
      <c r="AF69" s="79" t="str">
        <f t="shared" si="9"/>
        <v>D</v>
      </c>
      <c r="AG69" s="79">
        <f t="shared" si="10"/>
        <v>3</v>
      </c>
      <c r="AH69" s="67">
        <v>1</v>
      </c>
      <c r="AI69" s="87"/>
    </row>
    <row r="70" spans="1:35" s="79" customFormat="1" ht="15.65" hidden="1" customHeight="1" x14ac:dyDescent="0.35">
      <c r="A70" s="65">
        <v>63</v>
      </c>
      <c r="B70" s="161" t="str">
        <f t="shared" si="0"/>
        <v/>
      </c>
      <c r="C70" s="20">
        <f t="shared" si="1"/>
        <v>3</v>
      </c>
      <c r="D70" s="20"/>
      <c r="E70" s="68" t="str">
        <f t="shared" si="2"/>
        <v/>
      </c>
      <c r="F70" s="69">
        <f t="shared" si="3"/>
        <v>0</v>
      </c>
      <c r="G70" s="174"/>
      <c r="H70" s="175"/>
      <c r="I70" s="175"/>
      <c r="J70" s="175"/>
      <c r="K70" s="175"/>
      <c r="L70" s="175"/>
      <c r="M70" s="175"/>
      <c r="N70" s="67"/>
      <c r="O70" s="67"/>
      <c r="P70" s="67"/>
      <c r="Q70" s="67"/>
      <c r="R70" s="67"/>
      <c r="S70" s="67"/>
      <c r="T70" s="80" t="str">
        <f t="shared" si="4"/>
        <v/>
      </c>
      <c r="U70" s="67"/>
      <c r="V70" s="67"/>
      <c r="W70" s="81"/>
      <c r="X70" s="83">
        <f t="shared" si="5"/>
        <v>1</v>
      </c>
      <c r="Y70" s="82" t="e">
        <f t="shared" si="6"/>
        <v>#N/A</v>
      </c>
      <c r="AD70" s="79">
        <f t="shared" si="7"/>
        <v>0</v>
      </c>
      <c r="AE70" s="79">
        <f t="shared" si="8"/>
        <v>0</v>
      </c>
      <c r="AF70" s="79" t="str">
        <f t="shared" si="9"/>
        <v>D</v>
      </c>
      <c r="AG70" s="79">
        <f t="shared" si="10"/>
        <v>3</v>
      </c>
      <c r="AH70" s="79">
        <v>1</v>
      </c>
      <c r="AI70" s="87"/>
    </row>
    <row r="71" spans="1:35" s="79" customFormat="1" ht="15.65" hidden="1" customHeight="1" x14ac:dyDescent="0.35">
      <c r="A71" s="65">
        <v>64</v>
      </c>
      <c r="B71" s="161" t="str">
        <f t="shared" si="0"/>
        <v/>
      </c>
      <c r="C71" s="20">
        <f t="shared" si="1"/>
        <v>3</v>
      </c>
      <c r="D71" s="20"/>
      <c r="E71" s="68" t="str">
        <f t="shared" si="2"/>
        <v/>
      </c>
      <c r="F71" s="162">
        <f t="shared" si="3"/>
        <v>0</v>
      </c>
      <c r="G71" s="174"/>
      <c r="H71" s="175"/>
      <c r="I71" s="175"/>
      <c r="J71" s="175"/>
      <c r="K71" s="175"/>
      <c r="L71" s="175"/>
      <c r="M71" s="175"/>
      <c r="N71" s="67"/>
      <c r="O71" s="67"/>
      <c r="P71" s="67"/>
      <c r="Q71" s="67"/>
      <c r="R71" s="67"/>
      <c r="S71" s="67"/>
      <c r="T71" s="80" t="str">
        <f t="shared" si="4"/>
        <v/>
      </c>
      <c r="U71" s="67"/>
      <c r="V71" s="67"/>
      <c r="W71" s="81"/>
      <c r="X71" s="83">
        <f t="shared" si="5"/>
        <v>0</v>
      </c>
      <c r="Y71" s="82" t="e">
        <f t="shared" si="6"/>
        <v>#N/A</v>
      </c>
      <c r="AD71" s="79">
        <f t="shared" si="7"/>
        <v>0</v>
      </c>
      <c r="AE71" s="79">
        <f t="shared" si="8"/>
        <v>0</v>
      </c>
      <c r="AF71" s="79" t="str">
        <f t="shared" si="9"/>
        <v>D</v>
      </c>
      <c r="AG71" s="79">
        <f t="shared" si="10"/>
        <v>3</v>
      </c>
      <c r="AH71" s="67">
        <v>1</v>
      </c>
      <c r="AI71" s="87"/>
    </row>
    <row r="72" spans="1:35" s="79" customFormat="1" ht="15.65" hidden="1" customHeight="1" x14ac:dyDescent="0.35">
      <c r="A72" s="65">
        <v>65</v>
      </c>
      <c r="B72" s="161" t="str">
        <f t="shared" ref="B72:B135" si="11">VLOOKUP(A72,contentrefmockup,2,FALSE)</f>
        <v/>
      </c>
      <c r="C72" s="20">
        <f t="shared" ref="C72:C135" si="12">VLOOKUP(A72,contentrefmockup,15,FALSE)</f>
        <v>3</v>
      </c>
      <c r="D72" s="20"/>
      <c r="E72" s="68" t="str">
        <f t="shared" ref="E72:E135" si="13">IF(C72=1,"Stage "&amp;B72,IF(C72=2,"Step "&amp;VLOOKUP(A72,contentrefmockup,4,FALSE),B72))</f>
        <v/>
      </c>
      <c r="F72" s="69">
        <f t="shared" ref="F72:F135" si="14">VLOOKUP(A72,contentrefmockup,7,FALSE)</f>
        <v>0</v>
      </c>
      <c r="G72" s="174"/>
      <c r="H72" s="175"/>
      <c r="I72" s="175"/>
      <c r="J72" s="175"/>
      <c r="K72" s="175"/>
      <c r="L72" s="175"/>
      <c r="M72" s="175"/>
      <c r="N72" s="67"/>
      <c r="O72" s="67"/>
      <c r="P72" s="67"/>
      <c r="Q72" s="67"/>
      <c r="R72" s="67"/>
      <c r="S72" s="67"/>
      <c r="T72" s="80" t="str">
        <f t="shared" ref="T72:T135" si="15">E72</f>
        <v/>
      </c>
      <c r="U72" s="67"/>
      <c r="V72" s="67"/>
      <c r="W72" s="81"/>
      <c r="X72" s="83">
        <f t="shared" ref="X72:X135" si="16">VLOOKUP(A72,contentrefmockup,8,FALSE)</f>
        <v>4</v>
      </c>
      <c r="Y72" s="82" t="e">
        <f t="shared" ref="Y72:Y135" si="17">VLOOKUP(W72,weighting_response_reverse,2,FALSE)</f>
        <v>#N/A</v>
      </c>
      <c r="AD72" s="79">
        <f t="shared" ref="AD72:AD135" si="18">VLOOKUP(A72,contentrefmockup,26,FALSE)</f>
        <v>0</v>
      </c>
      <c r="AE72" s="79">
        <f t="shared" ref="AE72:AE135" si="19">VLOOKUP(A72,contentrefmockup,27,FALSE)</f>
        <v>0</v>
      </c>
      <c r="AF72" s="79" t="str">
        <f t="shared" ref="AF72:AF135" si="20">VLOOKUP(A72,contentrefmockup,28,FALSE)</f>
        <v>D</v>
      </c>
      <c r="AG72" s="79">
        <f t="shared" ref="AG72:AG135" si="21">IF(AD72="S",1,IF(AE72="I",2,IF(AF72="D",3,4)))</f>
        <v>3</v>
      </c>
      <c r="AH72" s="79">
        <v>1</v>
      </c>
      <c r="AI72" s="87"/>
    </row>
    <row r="73" spans="1:35" s="79" customFormat="1" ht="15.65" hidden="1" customHeight="1" x14ac:dyDescent="0.35">
      <c r="A73" s="65">
        <v>66</v>
      </c>
      <c r="B73" s="161" t="str">
        <f t="shared" si="11"/>
        <v/>
      </c>
      <c r="C73" s="20">
        <f t="shared" si="12"/>
        <v>3</v>
      </c>
      <c r="D73" s="20"/>
      <c r="E73" s="68" t="str">
        <f t="shared" si="13"/>
        <v/>
      </c>
      <c r="F73" s="162">
        <f t="shared" si="14"/>
        <v>0</v>
      </c>
      <c r="G73" s="174"/>
      <c r="H73" s="175"/>
      <c r="I73" s="175"/>
      <c r="J73" s="175"/>
      <c r="K73" s="175"/>
      <c r="L73" s="175"/>
      <c r="M73" s="175"/>
      <c r="N73" s="67"/>
      <c r="O73" s="67"/>
      <c r="P73" s="67"/>
      <c r="Q73" s="67"/>
      <c r="R73" s="67"/>
      <c r="S73" s="67"/>
      <c r="T73" s="80" t="str">
        <f t="shared" si="15"/>
        <v/>
      </c>
      <c r="U73" s="67"/>
      <c r="V73" s="67"/>
      <c r="W73" s="81"/>
      <c r="X73" s="83">
        <f t="shared" si="16"/>
        <v>0</v>
      </c>
      <c r="Y73" s="82" t="e">
        <f t="shared" si="17"/>
        <v>#N/A</v>
      </c>
      <c r="AD73" s="79">
        <f t="shared" si="18"/>
        <v>0</v>
      </c>
      <c r="AE73" s="79">
        <f t="shared" si="19"/>
        <v>0</v>
      </c>
      <c r="AF73" s="79" t="str">
        <f t="shared" si="20"/>
        <v>D</v>
      </c>
      <c r="AG73" s="79">
        <f t="shared" si="21"/>
        <v>3</v>
      </c>
      <c r="AH73" s="67">
        <v>1</v>
      </c>
      <c r="AI73" s="87"/>
    </row>
    <row r="74" spans="1:35" s="79" customFormat="1" ht="15.65" hidden="1" customHeight="1" x14ac:dyDescent="0.35">
      <c r="A74" s="65">
        <v>67</v>
      </c>
      <c r="B74" s="161" t="str">
        <f t="shared" si="11"/>
        <v/>
      </c>
      <c r="C74" s="20">
        <f t="shared" si="12"/>
        <v>3</v>
      </c>
      <c r="D74" s="20"/>
      <c r="E74" s="68" t="str">
        <f t="shared" si="13"/>
        <v/>
      </c>
      <c r="F74" s="69">
        <f t="shared" si="14"/>
        <v>0</v>
      </c>
      <c r="G74" s="174"/>
      <c r="H74" s="175"/>
      <c r="I74" s="175"/>
      <c r="J74" s="175"/>
      <c r="K74" s="175"/>
      <c r="L74" s="175"/>
      <c r="M74" s="175"/>
      <c r="N74" s="67"/>
      <c r="O74" s="67"/>
      <c r="P74" s="67"/>
      <c r="Q74" s="67"/>
      <c r="R74" s="67"/>
      <c r="S74" s="67"/>
      <c r="T74" s="80" t="str">
        <f t="shared" si="15"/>
        <v/>
      </c>
      <c r="U74" s="67"/>
      <c r="V74" s="67"/>
      <c r="W74" s="81"/>
      <c r="X74" s="83">
        <f t="shared" si="16"/>
        <v>3</v>
      </c>
      <c r="Y74" s="82" t="e">
        <f t="shared" si="17"/>
        <v>#N/A</v>
      </c>
      <c r="AD74" s="79">
        <f t="shared" si="18"/>
        <v>0</v>
      </c>
      <c r="AE74" s="79">
        <f t="shared" si="19"/>
        <v>0</v>
      </c>
      <c r="AF74" s="79" t="str">
        <f t="shared" si="20"/>
        <v>D</v>
      </c>
      <c r="AG74" s="79">
        <f t="shared" si="21"/>
        <v>3</v>
      </c>
      <c r="AH74" s="79">
        <v>1</v>
      </c>
      <c r="AI74" s="87"/>
    </row>
    <row r="75" spans="1:35" s="79" customFormat="1" ht="15.65" hidden="1" customHeight="1" x14ac:dyDescent="0.35">
      <c r="A75" s="65">
        <v>68</v>
      </c>
      <c r="B75" s="161" t="str">
        <f t="shared" si="11"/>
        <v/>
      </c>
      <c r="C75" s="20">
        <f t="shared" si="12"/>
        <v>3</v>
      </c>
      <c r="D75" s="20"/>
      <c r="E75" s="68" t="str">
        <f t="shared" si="13"/>
        <v/>
      </c>
      <c r="F75" s="69">
        <f t="shared" si="14"/>
        <v>0</v>
      </c>
      <c r="G75" s="174"/>
      <c r="H75" s="175"/>
      <c r="I75" s="175"/>
      <c r="J75" s="175"/>
      <c r="K75" s="175"/>
      <c r="L75" s="175"/>
      <c r="M75" s="175"/>
      <c r="N75" s="67"/>
      <c r="O75" s="67"/>
      <c r="P75" s="67"/>
      <c r="Q75" s="67"/>
      <c r="R75" s="67"/>
      <c r="S75" s="67"/>
      <c r="T75" s="80" t="str">
        <f t="shared" si="15"/>
        <v/>
      </c>
      <c r="U75" s="67"/>
      <c r="V75" s="67"/>
      <c r="W75" s="81"/>
      <c r="X75" s="83">
        <f t="shared" si="16"/>
        <v>3</v>
      </c>
      <c r="Y75" s="82" t="e">
        <f t="shared" si="17"/>
        <v>#N/A</v>
      </c>
      <c r="AD75" s="79">
        <f t="shared" si="18"/>
        <v>0</v>
      </c>
      <c r="AE75" s="79">
        <f t="shared" si="19"/>
        <v>0</v>
      </c>
      <c r="AF75" s="79" t="str">
        <f t="shared" si="20"/>
        <v>D</v>
      </c>
      <c r="AG75" s="79">
        <f t="shared" si="21"/>
        <v>3</v>
      </c>
      <c r="AH75" s="79">
        <v>1</v>
      </c>
      <c r="AI75" s="87"/>
    </row>
    <row r="76" spans="1:35" s="79" customFormat="1" ht="15.65" hidden="1" customHeight="1" x14ac:dyDescent="0.35">
      <c r="A76" s="65">
        <v>69</v>
      </c>
      <c r="B76" s="161" t="str">
        <f t="shared" si="11"/>
        <v/>
      </c>
      <c r="C76" s="20">
        <f t="shared" si="12"/>
        <v>3</v>
      </c>
      <c r="D76" s="20"/>
      <c r="E76" s="68" t="str">
        <f t="shared" si="13"/>
        <v/>
      </c>
      <c r="F76" s="69">
        <f t="shared" si="14"/>
        <v>0</v>
      </c>
      <c r="G76" s="174"/>
      <c r="H76" s="175"/>
      <c r="I76" s="175"/>
      <c r="J76" s="175"/>
      <c r="K76" s="175"/>
      <c r="L76" s="175"/>
      <c r="M76" s="175"/>
      <c r="N76" s="67"/>
      <c r="O76" s="67"/>
      <c r="P76" s="67"/>
      <c r="Q76" s="67"/>
      <c r="R76" s="67"/>
      <c r="S76" s="67"/>
      <c r="T76" s="80" t="str">
        <f t="shared" si="15"/>
        <v/>
      </c>
      <c r="U76" s="67"/>
      <c r="V76" s="67"/>
      <c r="W76" s="81"/>
      <c r="X76" s="83">
        <f t="shared" si="16"/>
        <v>3</v>
      </c>
      <c r="Y76" s="82" t="e">
        <f t="shared" si="17"/>
        <v>#N/A</v>
      </c>
      <c r="AD76" s="79">
        <f t="shared" si="18"/>
        <v>0</v>
      </c>
      <c r="AE76" s="79">
        <f t="shared" si="19"/>
        <v>0</v>
      </c>
      <c r="AF76" s="79" t="str">
        <f t="shared" si="20"/>
        <v>D</v>
      </c>
      <c r="AG76" s="79">
        <f t="shared" si="21"/>
        <v>3</v>
      </c>
      <c r="AH76" s="79">
        <v>1</v>
      </c>
      <c r="AI76" s="87"/>
    </row>
    <row r="77" spans="1:35" s="79" customFormat="1" ht="15.65" hidden="1" customHeight="1" x14ac:dyDescent="0.35">
      <c r="A77" s="65">
        <v>70</v>
      </c>
      <c r="B77" s="161" t="str">
        <f t="shared" si="11"/>
        <v/>
      </c>
      <c r="C77" s="20">
        <f t="shared" si="12"/>
        <v>3</v>
      </c>
      <c r="D77" s="20"/>
      <c r="E77" s="68" t="str">
        <f t="shared" si="13"/>
        <v/>
      </c>
      <c r="F77" s="69">
        <f t="shared" si="14"/>
        <v>0</v>
      </c>
      <c r="G77" s="174"/>
      <c r="H77" s="175"/>
      <c r="I77" s="175"/>
      <c r="J77" s="175"/>
      <c r="K77" s="175"/>
      <c r="L77" s="175"/>
      <c r="M77" s="175"/>
      <c r="N77" s="67"/>
      <c r="O77" s="67"/>
      <c r="P77" s="67"/>
      <c r="Q77" s="67"/>
      <c r="R77" s="67"/>
      <c r="S77" s="67"/>
      <c r="T77" s="80" t="str">
        <f t="shared" si="15"/>
        <v/>
      </c>
      <c r="U77" s="67"/>
      <c r="V77" s="67"/>
      <c r="W77" s="81"/>
      <c r="X77" s="83">
        <f t="shared" si="16"/>
        <v>4</v>
      </c>
      <c r="Y77" s="82" t="e">
        <f t="shared" si="17"/>
        <v>#N/A</v>
      </c>
      <c r="AD77" s="79">
        <f t="shared" si="18"/>
        <v>0</v>
      </c>
      <c r="AE77" s="79">
        <f t="shared" si="19"/>
        <v>0</v>
      </c>
      <c r="AF77" s="79" t="str">
        <f t="shared" si="20"/>
        <v>D</v>
      </c>
      <c r="AG77" s="79">
        <f t="shared" si="21"/>
        <v>3</v>
      </c>
      <c r="AH77" s="79">
        <v>1</v>
      </c>
      <c r="AI77" s="87"/>
    </row>
    <row r="78" spans="1:35" s="79" customFormat="1" ht="15.65" hidden="1" customHeight="1" x14ac:dyDescent="0.35">
      <c r="A78" s="65">
        <v>71</v>
      </c>
      <c r="B78" s="161" t="str">
        <f t="shared" si="11"/>
        <v/>
      </c>
      <c r="C78" s="20">
        <f t="shared" si="12"/>
        <v>3</v>
      </c>
      <c r="D78" s="20"/>
      <c r="E78" s="68" t="str">
        <f t="shared" si="13"/>
        <v/>
      </c>
      <c r="F78" s="69">
        <f t="shared" si="14"/>
        <v>0</v>
      </c>
      <c r="G78" s="174"/>
      <c r="H78" s="175"/>
      <c r="I78" s="175"/>
      <c r="J78" s="175"/>
      <c r="K78" s="175"/>
      <c r="L78" s="175"/>
      <c r="M78" s="175"/>
      <c r="N78" s="67"/>
      <c r="O78" s="67"/>
      <c r="P78" s="67"/>
      <c r="Q78" s="67"/>
      <c r="R78" s="67"/>
      <c r="S78" s="67"/>
      <c r="T78" s="80" t="str">
        <f t="shared" si="15"/>
        <v/>
      </c>
      <c r="U78" s="67"/>
      <c r="V78" s="67"/>
      <c r="W78" s="81"/>
      <c r="X78" s="83">
        <f t="shared" si="16"/>
        <v>5</v>
      </c>
      <c r="Y78" s="82" t="e">
        <f t="shared" si="17"/>
        <v>#N/A</v>
      </c>
      <c r="AD78" s="79">
        <f t="shared" si="18"/>
        <v>0</v>
      </c>
      <c r="AE78" s="79">
        <f t="shared" si="19"/>
        <v>0</v>
      </c>
      <c r="AF78" s="79" t="str">
        <f t="shared" si="20"/>
        <v>D</v>
      </c>
      <c r="AG78" s="79">
        <f t="shared" si="21"/>
        <v>3</v>
      </c>
      <c r="AH78" s="79">
        <v>1</v>
      </c>
      <c r="AI78" s="87"/>
    </row>
    <row r="79" spans="1:35" s="79" customFormat="1" ht="15.65" hidden="1" customHeight="1" x14ac:dyDescent="0.35">
      <c r="A79" s="65">
        <v>72</v>
      </c>
      <c r="B79" s="161" t="str">
        <f t="shared" si="11"/>
        <v/>
      </c>
      <c r="C79" s="20">
        <f t="shared" si="12"/>
        <v>3</v>
      </c>
      <c r="D79" s="20"/>
      <c r="E79" s="68" t="str">
        <f t="shared" si="13"/>
        <v/>
      </c>
      <c r="F79" s="69">
        <f t="shared" si="14"/>
        <v>0</v>
      </c>
      <c r="G79" s="174"/>
      <c r="H79" s="175"/>
      <c r="I79" s="175"/>
      <c r="J79" s="175"/>
      <c r="K79" s="175"/>
      <c r="L79" s="175"/>
      <c r="M79" s="175"/>
      <c r="N79" s="67"/>
      <c r="O79" s="67"/>
      <c r="P79" s="67"/>
      <c r="Q79" s="67"/>
      <c r="R79" s="67"/>
      <c r="S79" s="67"/>
      <c r="T79" s="80" t="str">
        <f t="shared" si="15"/>
        <v/>
      </c>
      <c r="U79" s="67"/>
      <c r="V79" s="67"/>
      <c r="W79" s="81"/>
      <c r="X79" s="83">
        <f t="shared" si="16"/>
        <v>5</v>
      </c>
      <c r="Y79" s="82" t="e">
        <f t="shared" si="17"/>
        <v>#N/A</v>
      </c>
      <c r="AD79" s="79">
        <f t="shared" si="18"/>
        <v>0</v>
      </c>
      <c r="AE79" s="79">
        <f t="shared" si="19"/>
        <v>0</v>
      </c>
      <c r="AF79" s="79" t="str">
        <f t="shared" si="20"/>
        <v>D</v>
      </c>
      <c r="AG79" s="79">
        <f t="shared" si="21"/>
        <v>3</v>
      </c>
      <c r="AH79" s="79">
        <v>1</v>
      </c>
      <c r="AI79" s="87"/>
    </row>
    <row r="80" spans="1:35" s="79" customFormat="1" ht="15.65" hidden="1" customHeight="1" x14ac:dyDescent="0.35">
      <c r="A80" s="65">
        <v>73</v>
      </c>
      <c r="B80" s="161" t="str">
        <f t="shared" si="11"/>
        <v/>
      </c>
      <c r="C80" s="20">
        <f t="shared" si="12"/>
        <v>3</v>
      </c>
      <c r="D80" s="20"/>
      <c r="E80" s="68" t="str">
        <f t="shared" si="13"/>
        <v/>
      </c>
      <c r="F80" s="162">
        <f t="shared" si="14"/>
        <v>0</v>
      </c>
      <c r="G80" s="174"/>
      <c r="H80" s="175"/>
      <c r="I80" s="175"/>
      <c r="J80" s="175"/>
      <c r="K80" s="175"/>
      <c r="L80" s="175"/>
      <c r="M80" s="175"/>
      <c r="N80" s="67"/>
      <c r="O80" s="67"/>
      <c r="P80" s="67"/>
      <c r="Q80" s="67"/>
      <c r="R80" s="67"/>
      <c r="S80" s="67"/>
      <c r="T80" s="80" t="str">
        <f t="shared" si="15"/>
        <v/>
      </c>
      <c r="U80" s="67"/>
      <c r="V80" s="67"/>
      <c r="W80" s="81"/>
      <c r="X80" s="83">
        <f t="shared" si="16"/>
        <v>0</v>
      </c>
      <c r="Y80" s="82" t="e">
        <f t="shared" si="17"/>
        <v>#N/A</v>
      </c>
      <c r="AD80" s="79">
        <f t="shared" si="18"/>
        <v>0</v>
      </c>
      <c r="AE80" s="79">
        <f t="shared" si="19"/>
        <v>0</v>
      </c>
      <c r="AF80" s="79" t="str">
        <f t="shared" si="20"/>
        <v>D</v>
      </c>
      <c r="AG80" s="79">
        <f t="shared" si="21"/>
        <v>3</v>
      </c>
      <c r="AH80" s="67">
        <v>1</v>
      </c>
      <c r="AI80" s="87"/>
    </row>
    <row r="81" spans="1:35" s="79" customFormat="1" ht="15.65" hidden="1" customHeight="1" x14ac:dyDescent="0.35">
      <c r="A81" s="65">
        <v>74</v>
      </c>
      <c r="B81" s="161" t="str">
        <f t="shared" si="11"/>
        <v/>
      </c>
      <c r="C81" s="20">
        <f t="shared" si="12"/>
        <v>3</v>
      </c>
      <c r="D81" s="20"/>
      <c r="E81" s="68" t="str">
        <f t="shared" si="13"/>
        <v/>
      </c>
      <c r="F81" s="69">
        <f t="shared" si="14"/>
        <v>0</v>
      </c>
      <c r="G81" s="174"/>
      <c r="H81" s="175"/>
      <c r="I81" s="175"/>
      <c r="J81" s="175"/>
      <c r="K81" s="175"/>
      <c r="L81" s="175"/>
      <c r="M81" s="175"/>
      <c r="N81" s="67"/>
      <c r="O81" s="67"/>
      <c r="P81" s="67"/>
      <c r="Q81" s="67"/>
      <c r="R81" s="67"/>
      <c r="S81" s="67"/>
      <c r="T81" s="80" t="str">
        <f t="shared" si="15"/>
        <v/>
      </c>
      <c r="U81" s="67"/>
      <c r="V81" s="67"/>
      <c r="W81" s="81"/>
      <c r="X81" s="83">
        <f t="shared" si="16"/>
        <v>1</v>
      </c>
      <c r="Y81" s="82" t="e">
        <f t="shared" si="17"/>
        <v>#N/A</v>
      </c>
      <c r="AD81" s="79">
        <f t="shared" si="18"/>
        <v>0</v>
      </c>
      <c r="AE81" s="79">
        <f t="shared" si="19"/>
        <v>0</v>
      </c>
      <c r="AF81" s="79" t="str">
        <f t="shared" si="20"/>
        <v>D</v>
      </c>
      <c r="AG81" s="79">
        <f t="shared" si="21"/>
        <v>3</v>
      </c>
      <c r="AH81" s="79">
        <v>1</v>
      </c>
      <c r="AI81" s="87"/>
    </row>
    <row r="82" spans="1:35" s="79" customFormat="1" ht="15.65" hidden="1" customHeight="1" x14ac:dyDescent="0.35">
      <c r="A82" s="65">
        <v>75</v>
      </c>
      <c r="B82" s="161" t="str">
        <f t="shared" si="11"/>
        <v/>
      </c>
      <c r="C82" s="20">
        <f t="shared" si="12"/>
        <v>3</v>
      </c>
      <c r="D82" s="20"/>
      <c r="E82" s="68" t="str">
        <f t="shared" si="13"/>
        <v/>
      </c>
      <c r="F82" s="69">
        <f t="shared" si="14"/>
        <v>0</v>
      </c>
      <c r="G82" s="174"/>
      <c r="H82" s="175"/>
      <c r="I82" s="175"/>
      <c r="J82" s="175"/>
      <c r="K82" s="175"/>
      <c r="L82" s="175"/>
      <c r="M82" s="175"/>
      <c r="N82" s="67"/>
      <c r="O82" s="67"/>
      <c r="P82" s="67"/>
      <c r="Q82" s="67"/>
      <c r="R82" s="67"/>
      <c r="S82" s="67"/>
      <c r="T82" s="80" t="str">
        <f t="shared" si="15"/>
        <v/>
      </c>
      <c r="U82" s="67"/>
      <c r="V82" s="67"/>
      <c r="W82" s="81"/>
      <c r="X82" s="83">
        <f t="shared" si="16"/>
        <v>3</v>
      </c>
      <c r="Y82" s="82" t="e">
        <f t="shared" si="17"/>
        <v>#N/A</v>
      </c>
      <c r="AD82" s="79">
        <f t="shared" si="18"/>
        <v>0</v>
      </c>
      <c r="AE82" s="79">
        <f t="shared" si="19"/>
        <v>0</v>
      </c>
      <c r="AF82" s="79" t="str">
        <f t="shared" si="20"/>
        <v>D</v>
      </c>
      <c r="AG82" s="79">
        <f t="shared" si="21"/>
        <v>3</v>
      </c>
      <c r="AH82" s="79">
        <v>1</v>
      </c>
      <c r="AI82" s="87"/>
    </row>
    <row r="83" spans="1:35" s="79" customFormat="1" ht="15.65" hidden="1" customHeight="1" x14ac:dyDescent="0.35">
      <c r="A83" s="65">
        <v>76</v>
      </c>
      <c r="B83" s="161" t="str">
        <f t="shared" si="11"/>
        <v/>
      </c>
      <c r="C83" s="20">
        <f t="shared" si="12"/>
        <v>3</v>
      </c>
      <c r="D83" s="20"/>
      <c r="E83" s="68" t="str">
        <f t="shared" si="13"/>
        <v/>
      </c>
      <c r="F83" s="69">
        <f t="shared" si="14"/>
        <v>0</v>
      </c>
      <c r="G83" s="174"/>
      <c r="H83" s="175"/>
      <c r="I83" s="175"/>
      <c r="J83" s="175"/>
      <c r="K83" s="175"/>
      <c r="L83" s="175"/>
      <c r="M83" s="175"/>
      <c r="N83" s="67"/>
      <c r="O83" s="67"/>
      <c r="P83" s="67"/>
      <c r="Q83" s="67"/>
      <c r="R83" s="67"/>
      <c r="S83" s="67"/>
      <c r="T83" s="80" t="str">
        <f t="shared" si="15"/>
        <v/>
      </c>
      <c r="U83" s="67"/>
      <c r="V83" s="67"/>
      <c r="W83" s="81"/>
      <c r="X83" s="83" t="str">
        <f t="shared" si="16"/>
        <v>N/A</v>
      </c>
      <c r="Y83" s="82" t="e">
        <f t="shared" si="17"/>
        <v>#N/A</v>
      </c>
      <c r="AD83" s="79">
        <f t="shared" si="18"/>
        <v>0</v>
      </c>
      <c r="AE83" s="79">
        <f t="shared" si="19"/>
        <v>0</v>
      </c>
      <c r="AF83" s="79" t="str">
        <f t="shared" si="20"/>
        <v>D</v>
      </c>
      <c r="AG83" s="79">
        <f t="shared" si="21"/>
        <v>3</v>
      </c>
      <c r="AH83" s="79">
        <v>1</v>
      </c>
      <c r="AI83" s="87"/>
    </row>
    <row r="84" spans="1:35" s="79" customFormat="1" ht="15.65" hidden="1" customHeight="1" x14ac:dyDescent="0.35">
      <c r="A84" s="65">
        <v>77</v>
      </c>
      <c r="B84" s="161" t="str">
        <f t="shared" si="11"/>
        <v/>
      </c>
      <c r="C84" s="20">
        <f t="shared" si="12"/>
        <v>3</v>
      </c>
      <c r="D84" s="20"/>
      <c r="E84" s="68" t="str">
        <f t="shared" si="13"/>
        <v/>
      </c>
      <c r="F84" s="72">
        <f t="shared" si="14"/>
        <v>0</v>
      </c>
      <c r="G84" s="174"/>
      <c r="H84" s="175"/>
      <c r="I84" s="175"/>
      <c r="J84" s="175"/>
      <c r="K84" s="175"/>
      <c r="L84" s="175"/>
      <c r="M84" s="175"/>
      <c r="N84" s="67"/>
      <c r="O84" s="67"/>
      <c r="P84" s="67"/>
      <c r="Q84" s="67"/>
      <c r="R84" s="67"/>
      <c r="S84" s="67"/>
      <c r="T84" s="80" t="str">
        <f t="shared" si="15"/>
        <v/>
      </c>
      <c r="U84" s="67"/>
      <c r="V84" s="67"/>
      <c r="W84" s="81"/>
      <c r="X84" s="83">
        <f t="shared" si="16"/>
        <v>4</v>
      </c>
      <c r="Y84" s="82" t="e">
        <f t="shared" si="17"/>
        <v>#N/A</v>
      </c>
      <c r="AD84" s="79">
        <f t="shared" si="18"/>
        <v>0</v>
      </c>
      <c r="AE84" s="79">
        <f t="shared" si="19"/>
        <v>0</v>
      </c>
      <c r="AF84" s="79" t="str">
        <f t="shared" si="20"/>
        <v>D</v>
      </c>
      <c r="AG84" s="79">
        <f t="shared" si="21"/>
        <v>3</v>
      </c>
      <c r="AH84" s="79">
        <v>1</v>
      </c>
      <c r="AI84" s="87"/>
    </row>
    <row r="85" spans="1:35" s="79" customFormat="1" ht="15.65" hidden="1" customHeight="1" x14ac:dyDescent="0.35">
      <c r="A85" s="65">
        <v>78</v>
      </c>
      <c r="B85" s="161" t="str">
        <f t="shared" si="11"/>
        <v/>
      </c>
      <c r="C85" s="20">
        <f t="shared" si="12"/>
        <v>3</v>
      </c>
      <c r="D85" s="20"/>
      <c r="E85" s="68" t="str">
        <f t="shared" si="13"/>
        <v/>
      </c>
      <c r="F85" s="72">
        <f t="shared" si="14"/>
        <v>0</v>
      </c>
      <c r="G85" s="174"/>
      <c r="H85" s="175"/>
      <c r="I85" s="175"/>
      <c r="J85" s="175"/>
      <c r="K85" s="175"/>
      <c r="L85" s="175"/>
      <c r="M85" s="175"/>
      <c r="N85" s="67"/>
      <c r="O85" s="67"/>
      <c r="P85" s="67"/>
      <c r="Q85" s="67"/>
      <c r="R85" s="67"/>
      <c r="S85" s="67"/>
      <c r="T85" s="80" t="str">
        <f t="shared" si="15"/>
        <v/>
      </c>
      <c r="U85" s="67"/>
      <c r="V85" s="67"/>
      <c r="W85" s="81"/>
      <c r="X85" s="83">
        <f t="shared" si="16"/>
        <v>4</v>
      </c>
      <c r="Y85" s="82" t="e">
        <f t="shared" si="17"/>
        <v>#N/A</v>
      </c>
      <c r="AD85" s="79">
        <f t="shared" si="18"/>
        <v>0</v>
      </c>
      <c r="AE85" s="79">
        <f t="shared" si="19"/>
        <v>0</v>
      </c>
      <c r="AF85" s="79" t="str">
        <f t="shared" si="20"/>
        <v>D</v>
      </c>
      <c r="AG85" s="79">
        <f t="shared" si="21"/>
        <v>3</v>
      </c>
      <c r="AH85" s="79">
        <v>1</v>
      </c>
      <c r="AI85" s="87"/>
    </row>
    <row r="86" spans="1:35" s="79" customFormat="1" ht="15.65" hidden="1" customHeight="1" x14ac:dyDescent="0.35">
      <c r="A86" s="65">
        <v>79</v>
      </c>
      <c r="B86" s="161" t="str">
        <f t="shared" si="11"/>
        <v/>
      </c>
      <c r="C86" s="20">
        <f t="shared" si="12"/>
        <v>3</v>
      </c>
      <c r="D86" s="20"/>
      <c r="E86" s="68" t="str">
        <f t="shared" si="13"/>
        <v/>
      </c>
      <c r="F86" s="72">
        <f t="shared" si="14"/>
        <v>0</v>
      </c>
      <c r="G86" s="174"/>
      <c r="H86" s="175"/>
      <c r="I86" s="175"/>
      <c r="J86" s="175"/>
      <c r="K86" s="175"/>
      <c r="L86" s="175"/>
      <c r="M86" s="175"/>
      <c r="N86" s="67"/>
      <c r="O86" s="67"/>
      <c r="P86" s="67"/>
      <c r="Q86" s="67"/>
      <c r="R86" s="67"/>
      <c r="S86" s="67"/>
      <c r="T86" s="80" t="str">
        <f t="shared" si="15"/>
        <v/>
      </c>
      <c r="U86" s="67"/>
      <c r="V86" s="67"/>
      <c r="W86" s="81"/>
      <c r="X86" s="83">
        <f t="shared" si="16"/>
        <v>4</v>
      </c>
      <c r="Y86" s="82" t="e">
        <f t="shared" si="17"/>
        <v>#N/A</v>
      </c>
      <c r="AD86" s="79">
        <f t="shared" si="18"/>
        <v>0</v>
      </c>
      <c r="AE86" s="79">
        <f t="shared" si="19"/>
        <v>0</v>
      </c>
      <c r="AF86" s="79" t="str">
        <f t="shared" si="20"/>
        <v>D</v>
      </c>
      <c r="AG86" s="79">
        <f t="shared" si="21"/>
        <v>3</v>
      </c>
      <c r="AH86" s="79">
        <v>1</v>
      </c>
      <c r="AI86" s="87"/>
    </row>
    <row r="87" spans="1:35" s="79" customFormat="1" ht="15.65" hidden="1" customHeight="1" x14ac:dyDescent="0.35">
      <c r="A87" s="65">
        <v>80</v>
      </c>
      <c r="B87" s="161" t="str">
        <f t="shared" si="11"/>
        <v/>
      </c>
      <c r="C87" s="20">
        <f t="shared" si="12"/>
        <v>3</v>
      </c>
      <c r="D87" s="20"/>
      <c r="E87" s="68" t="str">
        <f t="shared" si="13"/>
        <v/>
      </c>
      <c r="F87" s="69">
        <f t="shared" si="14"/>
        <v>0</v>
      </c>
      <c r="G87" s="174"/>
      <c r="H87" s="175"/>
      <c r="I87" s="175"/>
      <c r="J87" s="175"/>
      <c r="K87" s="175"/>
      <c r="L87" s="175"/>
      <c r="M87" s="175"/>
      <c r="N87" s="67"/>
      <c r="O87" s="67"/>
      <c r="P87" s="67"/>
      <c r="Q87" s="67"/>
      <c r="R87" s="67"/>
      <c r="S87" s="67"/>
      <c r="T87" s="80" t="str">
        <f t="shared" si="15"/>
        <v/>
      </c>
      <c r="U87" s="67"/>
      <c r="V87" s="67"/>
      <c r="W87" s="81"/>
      <c r="X87" s="83" t="str">
        <f t="shared" si="16"/>
        <v>N/A</v>
      </c>
      <c r="Y87" s="82" t="e">
        <f t="shared" si="17"/>
        <v>#N/A</v>
      </c>
      <c r="AD87" s="79">
        <f t="shared" si="18"/>
        <v>0</v>
      </c>
      <c r="AE87" s="79">
        <f t="shared" si="19"/>
        <v>0</v>
      </c>
      <c r="AF87" s="79" t="str">
        <f t="shared" si="20"/>
        <v>D</v>
      </c>
      <c r="AG87" s="79">
        <f t="shared" si="21"/>
        <v>3</v>
      </c>
      <c r="AH87" s="79">
        <v>1</v>
      </c>
      <c r="AI87" s="87"/>
    </row>
    <row r="88" spans="1:35" s="79" customFormat="1" ht="15.65" hidden="1" customHeight="1" x14ac:dyDescent="0.35">
      <c r="A88" s="65">
        <v>81</v>
      </c>
      <c r="B88" s="161" t="str">
        <f t="shared" si="11"/>
        <v/>
      </c>
      <c r="C88" s="20">
        <f t="shared" si="12"/>
        <v>3</v>
      </c>
      <c r="D88" s="20"/>
      <c r="E88" s="68" t="str">
        <f t="shared" si="13"/>
        <v/>
      </c>
      <c r="F88" s="72">
        <f t="shared" si="14"/>
        <v>0</v>
      </c>
      <c r="G88" s="174"/>
      <c r="H88" s="175"/>
      <c r="I88" s="175"/>
      <c r="J88" s="175"/>
      <c r="K88" s="175"/>
      <c r="L88" s="175"/>
      <c r="M88" s="175"/>
      <c r="N88" s="67"/>
      <c r="O88" s="67"/>
      <c r="P88" s="67"/>
      <c r="Q88" s="67"/>
      <c r="R88" s="67"/>
      <c r="S88" s="67"/>
      <c r="T88" s="80" t="str">
        <f t="shared" si="15"/>
        <v/>
      </c>
      <c r="U88" s="67"/>
      <c r="V88" s="67"/>
      <c r="W88" s="81"/>
      <c r="X88" s="83">
        <f t="shared" si="16"/>
        <v>2</v>
      </c>
      <c r="Y88" s="82" t="e">
        <f t="shared" si="17"/>
        <v>#N/A</v>
      </c>
      <c r="AD88" s="79">
        <f t="shared" si="18"/>
        <v>0</v>
      </c>
      <c r="AE88" s="79">
        <f t="shared" si="19"/>
        <v>0</v>
      </c>
      <c r="AF88" s="79" t="str">
        <f t="shared" si="20"/>
        <v>D</v>
      </c>
      <c r="AG88" s="79">
        <f t="shared" si="21"/>
        <v>3</v>
      </c>
      <c r="AH88" s="79">
        <v>1</v>
      </c>
      <c r="AI88" s="87"/>
    </row>
    <row r="89" spans="1:35" s="79" customFormat="1" ht="15.65" hidden="1" customHeight="1" x14ac:dyDescent="0.35">
      <c r="A89" s="65">
        <v>82</v>
      </c>
      <c r="B89" s="161" t="str">
        <f t="shared" si="11"/>
        <v/>
      </c>
      <c r="C89" s="20">
        <f t="shared" si="12"/>
        <v>3</v>
      </c>
      <c r="D89" s="20"/>
      <c r="E89" s="68" t="str">
        <f t="shared" si="13"/>
        <v/>
      </c>
      <c r="F89" s="72">
        <f t="shared" si="14"/>
        <v>0</v>
      </c>
      <c r="G89" s="174"/>
      <c r="H89" s="175"/>
      <c r="I89" s="175"/>
      <c r="J89" s="175"/>
      <c r="K89" s="175"/>
      <c r="L89" s="175"/>
      <c r="M89" s="175"/>
      <c r="N89" s="67"/>
      <c r="O89" s="67"/>
      <c r="P89" s="67"/>
      <c r="Q89" s="67"/>
      <c r="R89" s="67"/>
      <c r="S89" s="67"/>
      <c r="T89" s="80" t="str">
        <f t="shared" si="15"/>
        <v/>
      </c>
      <c r="U89" s="67"/>
      <c r="V89" s="67"/>
      <c r="W89" s="81"/>
      <c r="X89" s="83">
        <f t="shared" si="16"/>
        <v>3</v>
      </c>
      <c r="Y89" s="82" t="e">
        <f t="shared" si="17"/>
        <v>#N/A</v>
      </c>
      <c r="AD89" s="79">
        <f t="shared" si="18"/>
        <v>0</v>
      </c>
      <c r="AE89" s="79">
        <f t="shared" si="19"/>
        <v>0</v>
      </c>
      <c r="AF89" s="79" t="str">
        <f t="shared" si="20"/>
        <v>D</v>
      </c>
      <c r="AG89" s="79">
        <f t="shared" si="21"/>
        <v>3</v>
      </c>
      <c r="AH89" s="79">
        <v>1</v>
      </c>
      <c r="AI89" s="87"/>
    </row>
    <row r="90" spans="1:35" s="79" customFormat="1" ht="15.65" hidden="1" customHeight="1" x14ac:dyDescent="0.35">
      <c r="A90" s="65">
        <v>83</v>
      </c>
      <c r="B90" s="161" t="str">
        <f t="shared" si="11"/>
        <v/>
      </c>
      <c r="C90" s="20">
        <f t="shared" si="12"/>
        <v>3</v>
      </c>
      <c r="D90" s="20"/>
      <c r="E90" s="68" t="str">
        <f t="shared" si="13"/>
        <v/>
      </c>
      <c r="F90" s="72">
        <f t="shared" si="14"/>
        <v>0</v>
      </c>
      <c r="G90" s="174"/>
      <c r="H90" s="175"/>
      <c r="I90" s="175"/>
      <c r="J90" s="175"/>
      <c r="K90" s="175"/>
      <c r="L90" s="175"/>
      <c r="M90" s="175"/>
      <c r="N90" s="67"/>
      <c r="O90" s="67"/>
      <c r="P90" s="67"/>
      <c r="Q90" s="67"/>
      <c r="R90" s="67"/>
      <c r="S90" s="67"/>
      <c r="T90" s="80" t="str">
        <f t="shared" si="15"/>
        <v/>
      </c>
      <c r="U90" s="67"/>
      <c r="V90" s="67"/>
      <c r="W90" s="81"/>
      <c r="X90" s="83">
        <f t="shared" si="16"/>
        <v>3</v>
      </c>
      <c r="Y90" s="82" t="e">
        <f t="shared" si="17"/>
        <v>#N/A</v>
      </c>
      <c r="AD90" s="79">
        <f t="shared" si="18"/>
        <v>0</v>
      </c>
      <c r="AE90" s="79">
        <f t="shared" si="19"/>
        <v>0</v>
      </c>
      <c r="AF90" s="79" t="str">
        <f t="shared" si="20"/>
        <v>D</v>
      </c>
      <c r="AG90" s="79">
        <f t="shared" si="21"/>
        <v>3</v>
      </c>
      <c r="AH90" s="79">
        <v>1</v>
      </c>
      <c r="AI90" s="87"/>
    </row>
    <row r="91" spans="1:35" s="79" customFormat="1" ht="15.65" hidden="1" customHeight="1" x14ac:dyDescent="0.35">
      <c r="A91" s="65">
        <v>84</v>
      </c>
      <c r="B91" s="161" t="str">
        <f t="shared" si="11"/>
        <v/>
      </c>
      <c r="C91" s="20">
        <f t="shared" si="12"/>
        <v>3</v>
      </c>
      <c r="D91" s="20"/>
      <c r="E91" s="68" t="str">
        <f t="shared" si="13"/>
        <v/>
      </c>
      <c r="F91" s="69">
        <f t="shared" si="14"/>
        <v>0</v>
      </c>
      <c r="G91" s="174"/>
      <c r="H91" s="175"/>
      <c r="I91" s="175"/>
      <c r="J91" s="175"/>
      <c r="K91" s="175"/>
      <c r="L91" s="175"/>
      <c r="M91" s="175"/>
      <c r="N91" s="67"/>
      <c r="O91" s="67"/>
      <c r="P91" s="67"/>
      <c r="Q91" s="67"/>
      <c r="R91" s="67"/>
      <c r="S91" s="67"/>
      <c r="T91" s="80" t="str">
        <f t="shared" si="15"/>
        <v/>
      </c>
      <c r="U91" s="67"/>
      <c r="V91" s="67"/>
      <c r="W91" s="81"/>
      <c r="X91" s="83" t="str">
        <f t="shared" si="16"/>
        <v>N/A</v>
      </c>
      <c r="Y91" s="82" t="e">
        <f t="shared" si="17"/>
        <v>#N/A</v>
      </c>
      <c r="AD91" s="79">
        <f t="shared" si="18"/>
        <v>0</v>
      </c>
      <c r="AE91" s="79">
        <f t="shared" si="19"/>
        <v>0</v>
      </c>
      <c r="AF91" s="79" t="str">
        <f t="shared" si="20"/>
        <v>D</v>
      </c>
      <c r="AG91" s="79">
        <f t="shared" si="21"/>
        <v>3</v>
      </c>
      <c r="AH91" s="79">
        <v>1</v>
      </c>
      <c r="AI91" s="87"/>
    </row>
    <row r="92" spans="1:35" s="79" customFormat="1" ht="15.65" hidden="1" customHeight="1" x14ac:dyDescent="0.35">
      <c r="A92" s="65">
        <v>85</v>
      </c>
      <c r="B92" s="161" t="str">
        <f t="shared" si="11"/>
        <v/>
      </c>
      <c r="C92" s="20">
        <f t="shared" si="12"/>
        <v>3</v>
      </c>
      <c r="D92" s="20"/>
      <c r="E92" s="68" t="str">
        <f t="shared" si="13"/>
        <v/>
      </c>
      <c r="F92" s="72">
        <f t="shared" si="14"/>
        <v>0</v>
      </c>
      <c r="G92" s="174"/>
      <c r="H92" s="175"/>
      <c r="I92" s="175"/>
      <c r="J92" s="175"/>
      <c r="K92" s="175"/>
      <c r="L92" s="175"/>
      <c r="M92" s="175"/>
      <c r="N92" s="67"/>
      <c r="O92" s="67"/>
      <c r="P92" s="67"/>
      <c r="Q92" s="67"/>
      <c r="R92" s="67"/>
      <c r="S92" s="67"/>
      <c r="T92" s="80" t="str">
        <f t="shared" si="15"/>
        <v/>
      </c>
      <c r="U92" s="67"/>
      <c r="V92" s="67"/>
      <c r="W92" s="81"/>
      <c r="X92" s="83">
        <f t="shared" si="16"/>
        <v>2</v>
      </c>
      <c r="Y92" s="82" t="e">
        <f t="shared" si="17"/>
        <v>#N/A</v>
      </c>
      <c r="AD92" s="79">
        <f t="shared" si="18"/>
        <v>0</v>
      </c>
      <c r="AE92" s="79">
        <f t="shared" si="19"/>
        <v>0</v>
      </c>
      <c r="AF92" s="79" t="str">
        <f t="shared" si="20"/>
        <v>D</v>
      </c>
      <c r="AG92" s="79">
        <f t="shared" si="21"/>
        <v>3</v>
      </c>
      <c r="AH92" s="79">
        <v>1</v>
      </c>
      <c r="AI92" s="87"/>
    </row>
    <row r="93" spans="1:35" s="79" customFormat="1" ht="15.65" hidden="1" customHeight="1" x14ac:dyDescent="0.35">
      <c r="A93" s="65">
        <v>86</v>
      </c>
      <c r="B93" s="161" t="str">
        <f t="shared" si="11"/>
        <v/>
      </c>
      <c r="C93" s="20">
        <f t="shared" si="12"/>
        <v>3</v>
      </c>
      <c r="D93" s="20"/>
      <c r="E93" s="68" t="str">
        <f t="shared" si="13"/>
        <v/>
      </c>
      <c r="F93" s="72">
        <f t="shared" si="14"/>
        <v>0</v>
      </c>
      <c r="G93" s="174"/>
      <c r="H93" s="175"/>
      <c r="I93" s="175"/>
      <c r="J93" s="175"/>
      <c r="K93" s="175"/>
      <c r="L93" s="175"/>
      <c r="M93" s="175"/>
      <c r="N93" s="67"/>
      <c r="O93" s="67"/>
      <c r="P93" s="67"/>
      <c r="Q93" s="67"/>
      <c r="R93" s="67"/>
      <c r="S93" s="67"/>
      <c r="T93" s="80" t="str">
        <f t="shared" si="15"/>
        <v/>
      </c>
      <c r="U93" s="67"/>
      <c r="V93" s="67"/>
      <c r="W93" s="81"/>
      <c r="X93" s="83">
        <f t="shared" si="16"/>
        <v>3</v>
      </c>
      <c r="Y93" s="82" t="e">
        <f t="shared" si="17"/>
        <v>#N/A</v>
      </c>
      <c r="AD93" s="79">
        <f t="shared" si="18"/>
        <v>0</v>
      </c>
      <c r="AE93" s="79">
        <f t="shared" si="19"/>
        <v>0</v>
      </c>
      <c r="AF93" s="79" t="str">
        <f t="shared" si="20"/>
        <v>D</v>
      </c>
      <c r="AG93" s="79">
        <f t="shared" si="21"/>
        <v>3</v>
      </c>
      <c r="AH93" s="79">
        <v>1</v>
      </c>
      <c r="AI93" s="87"/>
    </row>
    <row r="94" spans="1:35" s="79" customFormat="1" ht="15.65" hidden="1" customHeight="1" x14ac:dyDescent="0.35">
      <c r="A94" s="65">
        <v>87</v>
      </c>
      <c r="B94" s="161" t="str">
        <f t="shared" si="11"/>
        <v/>
      </c>
      <c r="C94" s="20">
        <f t="shared" si="12"/>
        <v>3</v>
      </c>
      <c r="D94" s="20"/>
      <c r="E94" s="68" t="str">
        <f t="shared" si="13"/>
        <v/>
      </c>
      <c r="F94" s="72">
        <f t="shared" si="14"/>
        <v>0</v>
      </c>
      <c r="G94" s="174"/>
      <c r="H94" s="175"/>
      <c r="I94" s="175"/>
      <c r="J94" s="175"/>
      <c r="K94" s="175"/>
      <c r="L94" s="175"/>
      <c r="M94" s="175"/>
      <c r="N94" s="67"/>
      <c r="O94" s="67"/>
      <c r="P94" s="67"/>
      <c r="Q94" s="67"/>
      <c r="R94" s="67"/>
      <c r="S94" s="67"/>
      <c r="T94" s="80" t="str">
        <f t="shared" si="15"/>
        <v/>
      </c>
      <c r="U94" s="67"/>
      <c r="V94" s="67"/>
      <c r="W94" s="81"/>
      <c r="X94" s="83">
        <f t="shared" si="16"/>
        <v>3</v>
      </c>
      <c r="Y94" s="82" t="e">
        <f t="shared" si="17"/>
        <v>#N/A</v>
      </c>
      <c r="AD94" s="79">
        <f t="shared" si="18"/>
        <v>0</v>
      </c>
      <c r="AE94" s="79">
        <f t="shared" si="19"/>
        <v>0</v>
      </c>
      <c r="AF94" s="79" t="str">
        <f t="shared" si="20"/>
        <v>D</v>
      </c>
      <c r="AG94" s="79">
        <f t="shared" si="21"/>
        <v>3</v>
      </c>
      <c r="AH94" s="79">
        <v>1</v>
      </c>
      <c r="AI94" s="87"/>
    </row>
    <row r="95" spans="1:35" s="79" customFormat="1" ht="15.65" hidden="1" customHeight="1" x14ac:dyDescent="0.35">
      <c r="A95" s="65">
        <v>88</v>
      </c>
      <c r="B95" s="161" t="str">
        <f t="shared" si="11"/>
        <v/>
      </c>
      <c r="C95" s="20">
        <f t="shared" si="12"/>
        <v>3</v>
      </c>
      <c r="D95" s="20"/>
      <c r="E95" s="68" t="str">
        <f t="shared" si="13"/>
        <v/>
      </c>
      <c r="F95" s="72">
        <f t="shared" si="14"/>
        <v>0</v>
      </c>
      <c r="G95" s="174"/>
      <c r="H95" s="175"/>
      <c r="I95" s="175"/>
      <c r="J95" s="175"/>
      <c r="K95" s="175"/>
      <c r="L95" s="175"/>
      <c r="M95" s="175"/>
      <c r="N95" s="67"/>
      <c r="O95" s="67"/>
      <c r="P95" s="67"/>
      <c r="Q95" s="67"/>
      <c r="R95" s="67"/>
      <c r="S95" s="67"/>
      <c r="T95" s="80" t="str">
        <f t="shared" si="15"/>
        <v/>
      </c>
      <c r="U95" s="67"/>
      <c r="V95" s="67"/>
      <c r="W95" s="81"/>
      <c r="X95" s="83">
        <f t="shared" si="16"/>
        <v>5</v>
      </c>
      <c r="Y95" s="82" t="e">
        <f t="shared" si="17"/>
        <v>#N/A</v>
      </c>
      <c r="AD95" s="79">
        <f t="shared" si="18"/>
        <v>0</v>
      </c>
      <c r="AE95" s="79">
        <f t="shared" si="19"/>
        <v>0</v>
      </c>
      <c r="AF95" s="79" t="str">
        <f t="shared" si="20"/>
        <v>D</v>
      </c>
      <c r="AG95" s="79">
        <f t="shared" si="21"/>
        <v>3</v>
      </c>
      <c r="AH95" s="79">
        <v>1</v>
      </c>
      <c r="AI95" s="87"/>
    </row>
    <row r="96" spans="1:35" s="79" customFormat="1" ht="15.65" hidden="1" customHeight="1" x14ac:dyDescent="0.35">
      <c r="A96" s="65">
        <v>89</v>
      </c>
      <c r="B96" s="161" t="str">
        <f t="shared" si="11"/>
        <v/>
      </c>
      <c r="C96" s="20">
        <f t="shared" si="12"/>
        <v>3</v>
      </c>
      <c r="D96" s="20"/>
      <c r="E96" s="68" t="str">
        <f t="shared" si="13"/>
        <v/>
      </c>
      <c r="F96" s="69">
        <f t="shared" si="14"/>
        <v>0</v>
      </c>
      <c r="G96" s="174"/>
      <c r="H96" s="175"/>
      <c r="I96" s="175"/>
      <c r="J96" s="175"/>
      <c r="K96" s="175"/>
      <c r="L96" s="175"/>
      <c r="M96" s="175"/>
      <c r="N96" s="67"/>
      <c r="O96" s="67"/>
      <c r="P96" s="67"/>
      <c r="Q96" s="67"/>
      <c r="R96" s="67"/>
      <c r="S96" s="67"/>
      <c r="T96" s="80" t="str">
        <f t="shared" si="15"/>
        <v/>
      </c>
      <c r="U96" s="67"/>
      <c r="V96" s="67"/>
      <c r="W96" s="81"/>
      <c r="X96" s="83" t="str">
        <f t="shared" si="16"/>
        <v>N/A</v>
      </c>
      <c r="Y96" s="82" t="e">
        <f t="shared" si="17"/>
        <v>#N/A</v>
      </c>
      <c r="AD96" s="79">
        <f t="shared" si="18"/>
        <v>0</v>
      </c>
      <c r="AE96" s="79">
        <f t="shared" si="19"/>
        <v>0</v>
      </c>
      <c r="AF96" s="79" t="str">
        <f t="shared" si="20"/>
        <v>D</v>
      </c>
      <c r="AG96" s="79">
        <f t="shared" si="21"/>
        <v>3</v>
      </c>
      <c r="AH96" s="79">
        <v>1</v>
      </c>
      <c r="AI96" s="87"/>
    </row>
    <row r="97" spans="1:35" s="79" customFormat="1" ht="15.65" hidden="1" customHeight="1" x14ac:dyDescent="0.35">
      <c r="A97" s="65">
        <v>90</v>
      </c>
      <c r="B97" s="161" t="str">
        <f t="shared" si="11"/>
        <v/>
      </c>
      <c r="C97" s="20">
        <f t="shared" si="12"/>
        <v>3</v>
      </c>
      <c r="D97" s="20"/>
      <c r="E97" s="68" t="str">
        <f t="shared" si="13"/>
        <v/>
      </c>
      <c r="F97" s="72">
        <f t="shared" si="14"/>
        <v>0</v>
      </c>
      <c r="G97" s="174"/>
      <c r="H97" s="175"/>
      <c r="I97" s="175"/>
      <c r="J97" s="175"/>
      <c r="K97" s="175"/>
      <c r="L97" s="175"/>
      <c r="M97" s="175"/>
      <c r="N97" s="67"/>
      <c r="O97" s="67"/>
      <c r="P97" s="67"/>
      <c r="Q97" s="67"/>
      <c r="R97" s="67"/>
      <c r="S97" s="67"/>
      <c r="T97" s="80" t="str">
        <f t="shared" si="15"/>
        <v/>
      </c>
      <c r="U97" s="67"/>
      <c r="V97" s="67"/>
      <c r="W97" s="81"/>
      <c r="X97" s="83">
        <f t="shared" si="16"/>
        <v>2</v>
      </c>
      <c r="Y97" s="82" t="e">
        <f t="shared" si="17"/>
        <v>#N/A</v>
      </c>
      <c r="AD97" s="79">
        <f t="shared" si="18"/>
        <v>0</v>
      </c>
      <c r="AE97" s="79">
        <f t="shared" si="19"/>
        <v>0</v>
      </c>
      <c r="AF97" s="79" t="str">
        <f t="shared" si="20"/>
        <v>D</v>
      </c>
      <c r="AG97" s="79">
        <f t="shared" si="21"/>
        <v>3</v>
      </c>
      <c r="AH97" s="79">
        <v>1</v>
      </c>
      <c r="AI97" s="87"/>
    </row>
    <row r="98" spans="1:35" s="79" customFormat="1" ht="15.65" hidden="1" customHeight="1" x14ac:dyDescent="0.35">
      <c r="A98" s="65">
        <v>91</v>
      </c>
      <c r="B98" s="161" t="str">
        <f t="shared" si="11"/>
        <v/>
      </c>
      <c r="C98" s="20">
        <f t="shared" si="12"/>
        <v>3</v>
      </c>
      <c r="D98" s="20"/>
      <c r="E98" s="68" t="str">
        <f t="shared" si="13"/>
        <v/>
      </c>
      <c r="F98" s="72">
        <f t="shared" si="14"/>
        <v>0</v>
      </c>
      <c r="G98" s="174"/>
      <c r="H98" s="175"/>
      <c r="I98" s="175"/>
      <c r="J98" s="175"/>
      <c r="K98" s="175"/>
      <c r="L98" s="175"/>
      <c r="M98" s="175"/>
      <c r="N98" s="67"/>
      <c r="O98" s="67"/>
      <c r="P98" s="67"/>
      <c r="Q98" s="67"/>
      <c r="R98" s="67"/>
      <c r="S98" s="67"/>
      <c r="T98" s="80" t="str">
        <f t="shared" si="15"/>
        <v/>
      </c>
      <c r="U98" s="67"/>
      <c r="V98" s="67"/>
      <c r="W98" s="81"/>
      <c r="X98" s="83">
        <f t="shared" si="16"/>
        <v>3</v>
      </c>
      <c r="Y98" s="82" t="e">
        <f t="shared" si="17"/>
        <v>#N/A</v>
      </c>
      <c r="AD98" s="79">
        <f t="shared" si="18"/>
        <v>0</v>
      </c>
      <c r="AE98" s="79">
        <f t="shared" si="19"/>
        <v>0</v>
      </c>
      <c r="AF98" s="79" t="str">
        <f t="shared" si="20"/>
        <v>D</v>
      </c>
      <c r="AG98" s="79">
        <f t="shared" si="21"/>
        <v>3</v>
      </c>
      <c r="AH98" s="79">
        <v>1</v>
      </c>
      <c r="AI98" s="87"/>
    </row>
    <row r="99" spans="1:35" s="79" customFormat="1" ht="15.65" hidden="1" customHeight="1" x14ac:dyDescent="0.35">
      <c r="A99" s="65">
        <v>92</v>
      </c>
      <c r="B99" s="161" t="str">
        <f t="shared" si="11"/>
        <v/>
      </c>
      <c r="C99" s="20">
        <f t="shared" si="12"/>
        <v>3</v>
      </c>
      <c r="D99" s="20"/>
      <c r="E99" s="68" t="str">
        <f t="shared" si="13"/>
        <v/>
      </c>
      <c r="F99" s="72">
        <f t="shared" si="14"/>
        <v>0</v>
      </c>
      <c r="G99" s="174"/>
      <c r="H99" s="175"/>
      <c r="I99" s="175"/>
      <c r="J99" s="175"/>
      <c r="K99" s="175"/>
      <c r="L99" s="175"/>
      <c r="M99" s="175"/>
      <c r="N99" s="67"/>
      <c r="O99" s="67"/>
      <c r="P99" s="67"/>
      <c r="Q99" s="67"/>
      <c r="R99" s="67"/>
      <c r="S99" s="67"/>
      <c r="T99" s="80" t="str">
        <f t="shared" si="15"/>
        <v/>
      </c>
      <c r="U99" s="67"/>
      <c r="V99" s="67"/>
      <c r="W99" s="81"/>
      <c r="X99" s="83">
        <f t="shared" si="16"/>
        <v>3</v>
      </c>
      <c r="Y99" s="82" t="e">
        <f t="shared" si="17"/>
        <v>#N/A</v>
      </c>
      <c r="AD99" s="79">
        <f t="shared" si="18"/>
        <v>0</v>
      </c>
      <c r="AE99" s="79">
        <f t="shared" si="19"/>
        <v>0</v>
      </c>
      <c r="AF99" s="79" t="str">
        <f t="shared" si="20"/>
        <v>D</v>
      </c>
      <c r="AG99" s="79">
        <f t="shared" si="21"/>
        <v>3</v>
      </c>
      <c r="AH99" s="79">
        <v>1</v>
      </c>
      <c r="AI99" s="87"/>
    </row>
    <row r="100" spans="1:35" s="79" customFormat="1" ht="15.65" hidden="1" customHeight="1" x14ac:dyDescent="0.35">
      <c r="A100" s="65">
        <v>93</v>
      </c>
      <c r="B100" s="161" t="str">
        <f t="shared" si="11"/>
        <v/>
      </c>
      <c r="C100" s="20">
        <f t="shared" si="12"/>
        <v>3</v>
      </c>
      <c r="D100" s="20"/>
      <c r="E100" s="68" t="str">
        <f t="shared" si="13"/>
        <v/>
      </c>
      <c r="F100" s="72">
        <f t="shared" si="14"/>
        <v>0</v>
      </c>
      <c r="G100" s="174"/>
      <c r="H100" s="175"/>
      <c r="I100" s="175"/>
      <c r="J100" s="175"/>
      <c r="K100" s="175"/>
      <c r="L100" s="175"/>
      <c r="M100" s="175"/>
      <c r="N100" s="67"/>
      <c r="O100" s="67"/>
      <c r="P100" s="67"/>
      <c r="Q100" s="67"/>
      <c r="R100" s="67"/>
      <c r="S100" s="67"/>
      <c r="T100" s="80" t="str">
        <f t="shared" si="15"/>
        <v/>
      </c>
      <c r="U100" s="67"/>
      <c r="V100" s="67"/>
      <c r="W100" s="81"/>
      <c r="X100" s="83">
        <f t="shared" si="16"/>
        <v>3</v>
      </c>
      <c r="Y100" s="82" t="e">
        <f t="shared" si="17"/>
        <v>#N/A</v>
      </c>
      <c r="AD100" s="79">
        <f t="shared" si="18"/>
        <v>0</v>
      </c>
      <c r="AE100" s="79">
        <f t="shared" si="19"/>
        <v>0</v>
      </c>
      <c r="AF100" s="79" t="str">
        <f t="shared" si="20"/>
        <v>D</v>
      </c>
      <c r="AG100" s="79">
        <f t="shared" si="21"/>
        <v>3</v>
      </c>
      <c r="AH100" s="79">
        <v>1</v>
      </c>
      <c r="AI100" s="87"/>
    </row>
    <row r="101" spans="1:35" s="79" customFormat="1" ht="15.65" hidden="1" customHeight="1" x14ac:dyDescent="0.35">
      <c r="A101" s="65">
        <v>94</v>
      </c>
      <c r="B101" s="161" t="str">
        <f t="shared" si="11"/>
        <v/>
      </c>
      <c r="C101" s="20">
        <f t="shared" si="12"/>
        <v>3</v>
      </c>
      <c r="D101" s="20"/>
      <c r="E101" s="68" t="str">
        <f t="shared" si="13"/>
        <v/>
      </c>
      <c r="F101" s="69">
        <f t="shared" si="14"/>
        <v>0</v>
      </c>
      <c r="G101" s="174"/>
      <c r="H101" s="175"/>
      <c r="I101" s="175"/>
      <c r="J101" s="175"/>
      <c r="K101" s="175"/>
      <c r="L101" s="175"/>
      <c r="M101" s="175"/>
      <c r="N101" s="67"/>
      <c r="O101" s="67"/>
      <c r="P101" s="67"/>
      <c r="Q101" s="67"/>
      <c r="R101" s="67"/>
      <c r="S101" s="67"/>
      <c r="T101" s="80" t="str">
        <f t="shared" si="15"/>
        <v/>
      </c>
      <c r="U101" s="67"/>
      <c r="V101" s="67"/>
      <c r="W101" s="81"/>
      <c r="X101" s="83" t="str">
        <f t="shared" si="16"/>
        <v>N/A</v>
      </c>
      <c r="Y101" s="82" t="e">
        <f t="shared" si="17"/>
        <v>#N/A</v>
      </c>
      <c r="AD101" s="79">
        <f t="shared" si="18"/>
        <v>0</v>
      </c>
      <c r="AE101" s="79">
        <f t="shared" si="19"/>
        <v>0</v>
      </c>
      <c r="AF101" s="79" t="str">
        <f t="shared" si="20"/>
        <v>D</v>
      </c>
      <c r="AG101" s="79">
        <f t="shared" si="21"/>
        <v>3</v>
      </c>
      <c r="AH101" s="79">
        <v>1</v>
      </c>
      <c r="AI101" s="87"/>
    </row>
    <row r="102" spans="1:35" s="79" customFormat="1" ht="15.65" hidden="1" customHeight="1" x14ac:dyDescent="0.35">
      <c r="A102" s="65">
        <v>95</v>
      </c>
      <c r="B102" s="161" t="str">
        <f t="shared" si="11"/>
        <v/>
      </c>
      <c r="C102" s="20">
        <f t="shared" si="12"/>
        <v>3</v>
      </c>
      <c r="D102" s="20"/>
      <c r="E102" s="68" t="str">
        <f t="shared" si="13"/>
        <v/>
      </c>
      <c r="F102" s="72">
        <f t="shared" si="14"/>
        <v>0</v>
      </c>
      <c r="G102" s="174"/>
      <c r="H102" s="175"/>
      <c r="I102" s="175"/>
      <c r="J102" s="175"/>
      <c r="K102" s="175"/>
      <c r="L102" s="175"/>
      <c r="M102" s="175"/>
      <c r="N102" s="67"/>
      <c r="O102" s="67"/>
      <c r="P102" s="67"/>
      <c r="Q102" s="67"/>
      <c r="R102" s="67"/>
      <c r="S102" s="67"/>
      <c r="T102" s="80" t="str">
        <f t="shared" si="15"/>
        <v/>
      </c>
      <c r="U102" s="67"/>
      <c r="V102" s="67"/>
      <c r="W102" s="81"/>
      <c r="X102" s="83">
        <f t="shared" si="16"/>
        <v>3</v>
      </c>
      <c r="Y102" s="82" t="e">
        <f t="shared" si="17"/>
        <v>#N/A</v>
      </c>
      <c r="AD102" s="79">
        <f t="shared" si="18"/>
        <v>0</v>
      </c>
      <c r="AE102" s="79">
        <f t="shared" si="19"/>
        <v>0</v>
      </c>
      <c r="AF102" s="79" t="str">
        <f t="shared" si="20"/>
        <v>D</v>
      </c>
      <c r="AG102" s="79">
        <f t="shared" si="21"/>
        <v>3</v>
      </c>
      <c r="AH102" s="79">
        <v>1</v>
      </c>
      <c r="AI102" s="87"/>
    </row>
    <row r="103" spans="1:35" s="79" customFormat="1" ht="15.65" hidden="1" customHeight="1" x14ac:dyDescent="0.35">
      <c r="A103" s="65">
        <v>96</v>
      </c>
      <c r="B103" s="161" t="str">
        <f t="shared" si="11"/>
        <v/>
      </c>
      <c r="C103" s="20">
        <f t="shared" si="12"/>
        <v>3</v>
      </c>
      <c r="D103" s="20"/>
      <c r="E103" s="68" t="str">
        <f t="shared" si="13"/>
        <v/>
      </c>
      <c r="F103" s="72">
        <f t="shared" si="14"/>
        <v>0</v>
      </c>
      <c r="G103" s="174"/>
      <c r="H103" s="175"/>
      <c r="I103" s="175"/>
      <c r="J103" s="175"/>
      <c r="K103" s="175"/>
      <c r="L103" s="175"/>
      <c r="M103" s="175"/>
      <c r="N103" s="67"/>
      <c r="O103" s="67"/>
      <c r="P103" s="67"/>
      <c r="Q103" s="67"/>
      <c r="R103" s="67"/>
      <c r="S103" s="67"/>
      <c r="T103" s="80" t="str">
        <f t="shared" si="15"/>
        <v/>
      </c>
      <c r="U103" s="67"/>
      <c r="V103" s="67"/>
      <c r="W103" s="81"/>
      <c r="X103" s="83">
        <f t="shared" si="16"/>
        <v>4</v>
      </c>
      <c r="Y103" s="82" t="e">
        <f t="shared" si="17"/>
        <v>#N/A</v>
      </c>
      <c r="AD103" s="79">
        <f t="shared" si="18"/>
        <v>0</v>
      </c>
      <c r="AE103" s="79">
        <f t="shared" si="19"/>
        <v>0</v>
      </c>
      <c r="AF103" s="79" t="str">
        <f t="shared" si="20"/>
        <v>D</v>
      </c>
      <c r="AG103" s="79">
        <f t="shared" si="21"/>
        <v>3</v>
      </c>
      <c r="AH103" s="79">
        <v>1</v>
      </c>
      <c r="AI103" s="87"/>
    </row>
    <row r="104" spans="1:35" s="79" customFormat="1" ht="15.65" hidden="1" customHeight="1" x14ac:dyDescent="0.35">
      <c r="A104" s="65">
        <v>97</v>
      </c>
      <c r="B104" s="161" t="str">
        <f t="shared" si="11"/>
        <v/>
      </c>
      <c r="C104" s="20">
        <f t="shared" si="12"/>
        <v>3</v>
      </c>
      <c r="D104" s="20"/>
      <c r="E104" s="68" t="str">
        <f t="shared" si="13"/>
        <v/>
      </c>
      <c r="F104" s="72">
        <f t="shared" si="14"/>
        <v>0</v>
      </c>
      <c r="G104" s="174"/>
      <c r="H104" s="175"/>
      <c r="I104" s="175"/>
      <c r="J104" s="175"/>
      <c r="K104" s="175"/>
      <c r="L104" s="175"/>
      <c r="M104" s="175"/>
      <c r="N104" s="67"/>
      <c r="O104" s="67"/>
      <c r="P104" s="67"/>
      <c r="Q104" s="67"/>
      <c r="R104" s="67"/>
      <c r="S104" s="67"/>
      <c r="T104" s="80" t="str">
        <f t="shared" si="15"/>
        <v/>
      </c>
      <c r="U104" s="67"/>
      <c r="V104" s="67"/>
      <c r="W104" s="81"/>
      <c r="X104" s="83">
        <f t="shared" si="16"/>
        <v>3</v>
      </c>
      <c r="Y104" s="82" t="e">
        <f t="shared" si="17"/>
        <v>#N/A</v>
      </c>
      <c r="AD104" s="79">
        <f t="shared" si="18"/>
        <v>0</v>
      </c>
      <c r="AE104" s="79">
        <f t="shared" si="19"/>
        <v>0</v>
      </c>
      <c r="AF104" s="79" t="str">
        <f t="shared" si="20"/>
        <v>D</v>
      </c>
      <c r="AG104" s="79">
        <f t="shared" si="21"/>
        <v>3</v>
      </c>
      <c r="AH104" s="79">
        <v>1</v>
      </c>
      <c r="AI104" s="87"/>
    </row>
    <row r="105" spans="1:35" s="79" customFormat="1" ht="15.65" hidden="1" customHeight="1" x14ac:dyDescent="0.35">
      <c r="A105" s="65">
        <v>98</v>
      </c>
      <c r="B105" s="161" t="str">
        <f t="shared" si="11"/>
        <v/>
      </c>
      <c r="C105" s="20">
        <f t="shared" si="12"/>
        <v>3</v>
      </c>
      <c r="D105" s="20"/>
      <c r="E105" s="68" t="str">
        <f t="shared" si="13"/>
        <v/>
      </c>
      <c r="F105" s="69">
        <f t="shared" si="14"/>
        <v>0</v>
      </c>
      <c r="G105" s="174"/>
      <c r="H105" s="175"/>
      <c r="I105" s="175"/>
      <c r="J105" s="175"/>
      <c r="K105" s="175"/>
      <c r="L105" s="175"/>
      <c r="M105" s="175"/>
      <c r="N105" s="67"/>
      <c r="O105" s="67"/>
      <c r="P105" s="67"/>
      <c r="Q105" s="67"/>
      <c r="R105" s="67"/>
      <c r="S105" s="67"/>
      <c r="T105" s="80" t="str">
        <f t="shared" si="15"/>
        <v/>
      </c>
      <c r="U105" s="67"/>
      <c r="V105" s="67"/>
      <c r="W105" s="81"/>
      <c r="X105" s="83" t="str">
        <f t="shared" si="16"/>
        <v>N/A</v>
      </c>
      <c r="Y105" s="82" t="e">
        <f t="shared" si="17"/>
        <v>#N/A</v>
      </c>
      <c r="AD105" s="79">
        <f t="shared" si="18"/>
        <v>0</v>
      </c>
      <c r="AE105" s="79">
        <f t="shared" si="19"/>
        <v>0</v>
      </c>
      <c r="AF105" s="79" t="str">
        <f t="shared" si="20"/>
        <v>D</v>
      </c>
      <c r="AG105" s="79">
        <f t="shared" si="21"/>
        <v>3</v>
      </c>
      <c r="AH105" s="79">
        <v>1</v>
      </c>
      <c r="AI105" s="87"/>
    </row>
    <row r="106" spans="1:35" s="79" customFormat="1" ht="15.65" hidden="1" customHeight="1" x14ac:dyDescent="0.35">
      <c r="A106" s="65">
        <v>99</v>
      </c>
      <c r="B106" s="161" t="str">
        <f t="shared" si="11"/>
        <v/>
      </c>
      <c r="C106" s="20">
        <f t="shared" si="12"/>
        <v>3</v>
      </c>
      <c r="D106" s="20"/>
      <c r="E106" s="68" t="str">
        <f t="shared" si="13"/>
        <v/>
      </c>
      <c r="F106" s="72">
        <f t="shared" si="14"/>
        <v>0</v>
      </c>
      <c r="G106" s="174"/>
      <c r="H106" s="175"/>
      <c r="I106" s="175"/>
      <c r="J106" s="175"/>
      <c r="K106" s="175"/>
      <c r="L106" s="175"/>
      <c r="M106" s="175"/>
      <c r="N106" s="67"/>
      <c r="O106" s="67"/>
      <c r="P106" s="67"/>
      <c r="Q106" s="67"/>
      <c r="R106" s="67"/>
      <c r="S106" s="67"/>
      <c r="T106" s="80" t="str">
        <f t="shared" si="15"/>
        <v/>
      </c>
      <c r="U106" s="67"/>
      <c r="V106" s="67"/>
      <c r="W106" s="81"/>
      <c r="X106" s="83">
        <f t="shared" si="16"/>
        <v>4</v>
      </c>
      <c r="Y106" s="82" t="e">
        <f t="shared" si="17"/>
        <v>#N/A</v>
      </c>
      <c r="AD106" s="79">
        <f t="shared" si="18"/>
        <v>0</v>
      </c>
      <c r="AE106" s="79">
        <f t="shared" si="19"/>
        <v>0</v>
      </c>
      <c r="AF106" s="79" t="str">
        <f t="shared" si="20"/>
        <v>D</v>
      </c>
      <c r="AG106" s="79">
        <f t="shared" si="21"/>
        <v>3</v>
      </c>
      <c r="AH106" s="79">
        <v>1</v>
      </c>
      <c r="AI106" s="87"/>
    </row>
    <row r="107" spans="1:35" s="79" customFormat="1" ht="15.65" hidden="1" customHeight="1" x14ac:dyDescent="0.35">
      <c r="A107" s="65">
        <v>100</v>
      </c>
      <c r="B107" s="161" t="str">
        <f t="shared" si="11"/>
        <v/>
      </c>
      <c r="C107" s="20">
        <f t="shared" si="12"/>
        <v>3</v>
      </c>
      <c r="D107" s="20"/>
      <c r="E107" s="68" t="str">
        <f t="shared" si="13"/>
        <v/>
      </c>
      <c r="F107" s="72">
        <f t="shared" si="14"/>
        <v>0</v>
      </c>
      <c r="G107" s="174"/>
      <c r="H107" s="175"/>
      <c r="I107" s="175"/>
      <c r="J107" s="175"/>
      <c r="K107" s="175"/>
      <c r="L107" s="175"/>
      <c r="M107" s="175"/>
      <c r="N107" s="67"/>
      <c r="O107" s="67"/>
      <c r="P107" s="67"/>
      <c r="Q107" s="67"/>
      <c r="R107" s="67"/>
      <c r="S107" s="67"/>
      <c r="T107" s="80" t="str">
        <f t="shared" si="15"/>
        <v/>
      </c>
      <c r="U107" s="67"/>
      <c r="V107" s="67"/>
      <c r="W107" s="81"/>
      <c r="X107" s="83">
        <f t="shared" si="16"/>
        <v>3</v>
      </c>
      <c r="Y107" s="82" t="e">
        <f t="shared" si="17"/>
        <v>#N/A</v>
      </c>
      <c r="AD107" s="79">
        <f t="shared" si="18"/>
        <v>0</v>
      </c>
      <c r="AE107" s="79">
        <f t="shared" si="19"/>
        <v>0</v>
      </c>
      <c r="AF107" s="79" t="str">
        <f t="shared" si="20"/>
        <v>D</v>
      </c>
      <c r="AG107" s="79">
        <f t="shared" si="21"/>
        <v>3</v>
      </c>
      <c r="AH107" s="79">
        <v>1</v>
      </c>
      <c r="AI107" s="87"/>
    </row>
    <row r="108" spans="1:35" s="79" customFormat="1" ht="15.65" hidden="1" customHeight="1" x14ac:dyDescent="0.35">
      <c r="A108" s="65">
        <v>101</v>
      </c>
      <c r="B108" s="161" t="str">
        <f t="shared" si="11"/>
        <v/>
      </c>
      <c r="C108" s="20">
        <f t="shared" si="12"/>
        <v>3</v>
      </c>
      <c r="D108" s="20"/>
      <c r="E108" s="68" t="str">
        <f t="shared" si="13"/>
        <v/>
      </c>
      <c r="F108" s="72">
        <f t="shared" si="14"/>
        <v>0</v>
      </c>
      <c r="G108" s="174"/>
      <c r="H108" s="175"/>
      <c r="I108" s="175"/>
      <c r="J108" s="175"/>
      <c r="K108" s="175"/>
      <c r="L108" s="175"/>
      <c r="M108" s="175"/>
      <c r="N108" s="67"/>
      <c r="O108" s="67"/>
      <c r="P108" s="67"/>
      <c r="Q108" s="67"/>
      <c r="R108" s="67"/>
      <c r="S108" s="67"/>
      <c r="T108" s="80" t="str">
        <f t="shared" si="15"/>
        <v/>
      </c>
      <c r="U108" s="67"/>
      <c r="V108" s="67"/>
      <c r="W108" s="81"/>
      <c r="X108" s="83">
        <f t="shared" si="16"/>
        <v>3</v>
      </c>
      <c r="Y108" s="82" t="e">
        <f t="shared" si="17"/>
        <v>#N/A</v>
      </c>
      <c r="AD108" s="79">
        <f t="shared" si="18"/>
        <v>0</v>
      </c>
      <c r="AE108" s="79">
        <f t="shared" si="19"/>
        <v>0</v>
      </c>
      <c r="AF108" s="79" t="str">
        <f t="shared" si="20"/>
        <v>D</v>
      </c>
      <c r="AG108" s="79">
        <f t="shared" si="21"/>
        <v>3</v>
      </c>
      <c r="AH108" s="79">
        <v>1</v>
      </c>
      <c r="AI108" s="87"/>
    </row>
    <row r="109" spans="1:35" s="79" customFormat="1" ht="15.65" hidden="1" customHeight="1" x14ac:dyDescent="0.35">
      <c r="A109" s="65">
        <v>102</v>
      </c>
      <c r="B109" s="161" t="str">
        <f t="shared" si="11"/>
        <v/>
      </c>
      <c r="C109" s="20">
        <f t="shared" si="12"/>
        <v>3</v>
      </c>
      <c r="D109" s="20"/>
      <c r="E109" s="68" t="str">
        <f t="shared" si="13"/>
        <v/>
      </c>
      <c r="F109" s="72">
        <f t="shared" si="14"/>
        <v>0</v>
      </c>
      <c r="G109" s="174"/>
      <c r="H109" s="175"/>
      <c r="I109" s="175"/>
      <c r="J109" s="175"/>
      <c r="K109" s="175"/>
      <c r="L109" s="175"/>
      <c r="M109" s="175"/>
      <c r="N109" s="67"/>
      <c r="O109" s="67"/>
      <c r="P109" s="67"/>
      <c r="Q109" s="67"/>
      <c r="R109" s="67"/>
      <c r="S109" s="67"/>
      <c r="T109" s="80" t="str">
        <f t="shared" si="15"/>
        <v/>
      </c>
      <c r="U109" s="67"/>
      <c r="V109" s="67"/>
      <c r="W109" s="81"/>
      <c r="X109" s="83">
        <f t="shared" si="16"/>
        <v>2</v>
      </c>
      <c r="Y109" s="82" t="e">
        <f t="shared" si="17"/>
        <v>#N/A</v>
      </c>
      <c r="AD109" s="79">
        <f t="shared" si="18"/>
        <v>0</v>
      </c>
      <c r="AE109" s="79">
        <f t="shared" si="19"/>
        <v>0</v>
      </c>
      <c r="AF109" s="79" t="str">
        <f t="shared" si="20"/>
        <v>D</v>
      </c>
      <c r="AG109" s="79">
        <f t="shared" si="21"/>
        <v>3</v>
      </c>
      <c r="AH109" s="79">
        <v>1</v>
      </c>
      <c r="AI109" s="87"/>
    </row>
    <row r="110" spans="1:35" s="79" customFormat="1" ht="15.65" hidden="1" customHeight="1" x14ac:dyDescent="0.35">
      <c r="A110" s="65">
        <v>103</v>
      </c>
      <c r="B110" s="161" t="str">
        <f t="shared" si="11"/>
        <v/>
      </c>
      <c r="C110" s="20">
        <f t="shared" si="12"/>
        <v>3</v>
      </c>
      <c r="D110" s="20"/>
      <c r="E110" s="68" t="str">
        <f t="shared" si="13"/>
        <v/>
      </c>
      <c r="F110" s="69">
        <f t="shared" si="14"/>
        <v>0</v>
      </c>
      <c r="G110" s="174"/>
      <c r="H110" s="175"/>
      <c r="I110" s="175"/>
      <c r="J110" s="175"/>
      <c r="K110" s="175"/>
      <c r="L110" s="175"/>
      <c r="M110" s="175"/>
      <c r="N110" s="67"/>
      <c r="O110" s="67"/>
      <c r="P110" s="67"/>
      <c r="Q110" s="67"/>
      <c r="R110" s="67"/>
      <c r="S110" s="67"/>
      <c r="T110" s="80" t="str">
        <f t="shared" si="15"/>
        <v/>
      </c>
      <c r="U110" s="67"/>
      <c r="V110" s="67"/>
      <c r="W110" s="81"/>
      <c r="X110" s="83" t="str">
        <f t="shared" si="16"/>
        <v>N/A</v>
      </c>
      <c r="Y110" s="82" t="e">
        <f t="shared" si="17"/>
        <v>#N/A</v>
      </c>
      <c r="AD110" s="79">
        <f t="shared" si="18"/>
        <v>0</v>
      </c>
      <c r="AE110" s="79">
        <f t="shared" si="19"/>
        <v>0</v>
      </c>
      <c r="AF110" s="79" t="str">
        <f t="shared" si="20"/>
        <v>D</v>
      </c>
      <c r="AG110" s="79">
        <f t="shared" si="21"/>
        <v>3</v>
      </c>
      <c r="AH110" s="79">
        <v>1</v>
      </c>
      <c r="AI110" s="87"/>
    </row>
    <row r="111" spans="1:35" s="79" customFormat="1" ht="15.65" hidden="1" customHeight="1" x14ac:dyDescent="0.35">
      <c r="A111" s="65">
        <v>104</v>
      </c>
      <c r="B111" s="161" t="str">
        <f t="shared" si="11"/>
        <v/>
      </c>
      <c r="C111" s="20">
        <f t="shared" si="12"/>
        <v>3</v>
      </c>
      <c r="D111" s="20"/>
      <c r="E111" s="68" t="str">
        <f t="shared" si="13"/>
        <v/>
      </c>
      <c r="F111" s="72">
        <f t="shared" si="14"/>
        <v>0</v>
      </c>
      <c r="G111" s="174"/>
      <c r="H111" s="175"/>
      <c r="I111" s="175"/>
      <c r="J111" s="175"/>
      <c r="K111" s="175"/>
      <c r="L111" s="175"/>
      <c r="M111" s="175"/>
      <c r="N111" s="67"/>
      <c r="O111" s="67"/>
      <c r="P111" s="67"/>
      <c r="Q111" s="67"/>
      <c r="R111" s="67"/>
      <c r="S111" s="67"/>
      <c r="T111" s="80" t="str">
        <f t="shared" si="15"/>
        <v/>
      </c>
      <c r="U111" s="67"/>
      <c r="V111" s="67"/>
      <c r="W111" s="81"/>
      <c r="X111" s="83">
        <f t="shared" si="16"/>
        <v>3</v>
      </c>
      <c r="Y111" s="82" t="e">
        <f t="shared" si="17"/>
        <v>#N/A</v>
      </c>
      <c r="AD111" s="79">
        <f t="shared" si="18"/>
        <v>0</v>
      </c>
      <c r="AE111" s="79">
        <f t="shared" si="19"/>
        <v>0</v>
      </c>
      <c r="AF111" s="79" t="str">
        <f t="shared" si="20"/>
        <v>D</v>
      </c>
      <c r="AG111" s="79">
        <f t="shared" si="21"/>
        <v>3</v>
      </c>
      <c r="AH111" s="79">
        <v>1</v>
      </c>
      <c r="AI111" s="87"/>
    </row>
    <row r="112" spans="1:35" s="79" customFormat="1" ht="15.65" hidden="1" customHeight="1" x14ac:dyDescent="0.35">
      <c r="A112" s="65">
        <v>105</v>
      </c>
      <c r="B112" s="161" t="str">
        <f t="shared" si="11"/>
        <v/>
      </c>
      <c r="C112" s="20">
        <f t="shared" si="12"/>
        <v>3</v>
      </c>
      <c r="D112" s="20"/>
      <c r="E112" s="68" t="str">
        <f t="shared" si="13"/>
        <v/>
      </c>
      <c r="F112" s="72">
        <f t="shared" si="14"/>
        <v>0</v>
      </c>
      <c r="G112" s="174"/>
      <c r="H112" s="175"/>
      <c r="I112" s="175"/>
      <c r="J112" s="175"/>
      <c r="K112" s="175"/>
      <c r="L112" s="175"/>
      <c r="M112" s="175"/>
      <c r="N112" s="67"/>
      <c r="O112" s="67"/>
      <c r="P112" s="67"/>
      <c r="Q112" s="67"/>
      <c r="R112" s="67"/>
      <c r="S112" s="67"/>
      <c r="T112" s="80" t="str">
        <f t="shared" si="15"/>
        <v/>
      </c>
      <c r="U112" s="67"/>
      <c r="V112" s="67"/>
      <c r="W112" s="81"/>
      <c r="X112" s="83">
        <f t="shared" si="16"/>
        <v>4</v>
      </c>
      <c r="Y112" s="82" t="e">
        <f t="shared" si="17"/>
        <v>#N/A</v>
      </c>
      <c r="AD112" s="79">
        <f t="shared" si="18"/>
        <v>0</v>
      </c>
      <c r="AE112" s="79">
        <f t="shared" si="19"/>
        <v>0</v>
      </c>
      <c r="AF112" s="79" t="str">
        <f t="shared" si="20"/>
        <v>D</v>
      </c>
      <c r="AG112" s="79">
        <f t="shared" si="21"/>
        <v>3</v>
      </c>
      <c r="AH112" s="79">
        <v>1</v>
      </c>
      <c r="AI112" s="87"/>
    </row>
    <row r="113" spans="1:35" s="79" customFormat="1" ht="15.65" hidden="1" customHeight="1" x14ac:dyDescent="0.35">
      <c r="A113" s="65">
        <v>106</v>
      </c>
      <c r="B113" s="161" t="str">
        <f t="shared" si="11"/>
        <v/>
      </c>
      <c r="C113" s="20">
        <f t="shared" si="12"/>
        <v>3</v>
      </c>
      <c r="D113" s="20"/>
      <c r="E113" s="68" t="str">
        <f t="shared" si="13"/>
        <v/>
      </c>
      <c r="F113" s="72">
        <f t="shared" si="14"/>
        <v>0</v>
      </c>
      <c r="G113" s="174"/>
      <c r="H113" s="175"/>
      <c r="I113" s="175"/>
      <c r="J113" s="175"/>
      <c r="K113" s="175"/>
      <c r="L113" s="175"/>
      <c r="M113" s="175"/>
      <c r="N113" s="67"/>
      <c r="O113" s="67"/>
      <c r="P113" s="67"/>
      <c r="Q113" s="67"/>
      <c r="R113" s="67"/>
      <c r="S113" s="67"/>
      <c r="T113" s="80" t="str">
        <f t="shared" si="15"/>
        <v/>
      </c>
      <c r="U113" s="67"/>
      <c r="V113" s="67"/>
      <c r="W113" s="81"/>
      <c r="X113" s="83">
        <f t="shared" si="16"/>
        <v>4</v>
      </c>
      <c r="Y113" s="82" t="e">
        <f t="shared" si="17"/>
        <v>#N/A</v>
      </c>
      <c r="AD113" s="79">
        <f t="shared" si="18"/>
        <v>0</v>
      </c>
      <c r="AE113" s="79">
        <f t="shared" si="19"/>
        <v>0</v>
      </c>
      <c r="AF113" s="79" t="str">
        <f t="shared" si="20"/>
        <v>D</v>
      </c>
      <c r="AG113" s="79">
        <f t="shared" si="21"/>
        <v>3</v>
      </c>
      <c r="AH113" s="79">
        <v>1</v>
      </c>
      <c r="AI113" s="87"/>
    </row>
    <row r="114" spans="1:35" s="79" customFormat="1" ht="15.65" hidden="1" customHeight="1" x14ac:dyDescent="0.35">
      <c r="A114" s="65">
        <v>107</v>
      </c>
      <c r="B114" s="161" t="str">
        <f t="shared" si="11"/>
        <v/>
      </c>
      <c r="C114" s="20">
        <f t="shared" si="12"/>
        <v>3</v>
      </c>
      <c r="D114" s="20"/>
      <c r="E114" s="68" t="str">
        <f t="shared" si="13"/>
        <v/>
      </c>
      <c r="F114" s="69">
        <f t="shared" si="14"/>
        <v>0</v>
      </c>
      <c r="G114" s="174"/>
      <c r="H114" s="175"/>
      <c r="I114" s="175"/>
      <c r="J114" s="175"/>
      <c r="K114" s="175"/>
      <c r="L114" s="175"/>
      <c r="M114" s="175"/>
      <c r="N114" s="67"/>
      <c r="O114" s="67"/>
      <c r="P114" s="67"/>
      <c r="Q114" s="67"/>
      <c r="R114" s="67"/>
      <c r="S114" s="67"/>
      <c r="T114" s="80" t="str">
        <f t="shared" si="15"/>
        <v/>
      </c>
      <c r="U114" s="67"/>
      <c r="V114" s="67"/>
      <c r="W114" s="81"/>
      <c r="X114" s="83" t="str">
        <f t="shared" si="16"/>
        <v>N/A</v>
      </c>
      <c r="Y114" s="82" t="e">
        <f t="shared" si="17"/>
        <v>#N/A</v>
      </c>
      <c r="AD114" s="79">
        <f t="shared" si="18"/>
        <v>0</v>
      </c>
      <c r="AE114" s="79">
        <f t="shared" si="19"/>
        <v>0</v>
      </c>
      <c r="AF114" s="79" t="str">
        <f t="shared" si="20"/>
        <v>D</v>
      </c>
      <c r="AG114" s="79">
        <f t="shared" si="21"/>
        <v>3</v>
      </c>
      <c r="AH114" s="79">
        <v>1</v>
      </c>
      <c r="AI114" s="87"/>
    </row>
    <row r="115" spans="1:35" s="79" customFormat="1" ht="15.65" hidden="1" customHeight="1" x14ac:dyDescent="0.35">
      <c r="A115" s="65">
        <v>108</v>
      </c>
      <c r="B115" s="161" t="str">
        <f t="shared" si="11"/>
        <v/>
      </c>
      <c r="C115" s="20">
        <f t="shared" si="12"/>
        <v>3</v>
      </c>
      <c r="D115" s="20"/>
      <c r="E115" s="68" t="str">
        <f t="shared" si="13"/>
        <v/>
      </c>
      <c r="F115" s="72">
        <f t="shared" si="14"/>
        <v>0</v>
      </c>
      <c r="G115" s="174"/>
      <c r="H115" s="175"/>
      <c r="I115" s="175"/>
      <c r="J115" s="175"/>
      <c r="K115" s="175"/>
      <c r="L115" s="175"/>
      <c r="M115" s="175"/>
      <c r="N115" s="67"/>
      <c r="O115" s="67"/>
      <c r="P115" s="67"/>
      <c r="Q115" s="67"/>
      <c r="R115" s="67"/>
      <c r="S115" s="67"/>
      <c r="T115" s="80" t="str">
        <f t="shared" si="15"/>
        <v/>
      </c>
      <c r="U115" s="67"/>
      <c r="V115" s="67"/>
      <c r="W115" s="81"/>
      <c r="X115" s="83">
        <f t="shared" si="16"/>
        <v>5</v>
      </c>
      <c r="Y115" s="82" t="e">
        <f t="shared" si="17"/>
        <v>#N/A</v>
      </c>
      <c r="AD115" s="79">
        <f t="shared" si="18"/>
        <v>0</v>
      </c>
      <c r="AE115" s="79">
        <f t="shared" si="19"/>
        <v>0</v>
      </c>
      <c r="AF115" s="79" t="str">
        <f t="shared" si="20"/>
        <v>D</v>
      </c>
      <c r="AG115" s="79">
        <f t="shared" si="21"/>
        <v>3</v>
      </c>
      <c r="AH115" s="79">
        <v>1</v>
      </c>
      <c r="AI115" s="87"/>
    </row>
    <row r="116" spans="1:35" s="79" customFormat="1" ht="15.65" hidden="1" customHeight="1" x14ac:dyDescent="0.35">
      <c r="A116" s="65">
        <v>109</v>
      </c>
      <c r="B116" s="161" t="str">
        <f t="shared" si="11"/>
        <v/>
      </c>
      <c r="C116" s="20">
        <f t="shared" si="12"/>
        <v>3</v>
      </c>
      <c r="D116" s="20"/>
      <c r="E116" s="68" t="str">
        <f t="shared" si="13"/>
        <v/>
      </c>
      <c r="F116" s="72">
        <f t="shared" si="14"/>
        <v>0</v>
      </c>
      <c r="G116" s="174"/>
      <c r="H116" s="175"/>
      <c r="I116" s="175"/>
      <c r="J116" s="175"/>
      <c r="K116" s="175"/>
      <c r="L116" s="175"/>
      <c r="M116" s="175"/>
      <c r="N116" s="67"/>
      <c r="O116" s="67"/>
      <c r="P116" s="67"/>
      <c r="Q116" s="67"/>
      <c r="R116" s="67"/>
      <c r="S116" s="67"/>
      <c r="T116" s="80" t="str">
        <f t="shared" si="15"/>
        <v/>
      </c>
      <c r="U116" s="67"/>
      <c r="V116" s="67"/>
      <c r="W116" s="81"/>
      <c r="X116" s="83">
        <f t="shared" si="16"/>
        <v>4</v>
      </c>
      <c r="Y116" s="82" t="e">
        <f t="shared" si="17"/>
        <v>#N/A</v>
      </c>
      <c r="AD116" s="79">
        <f t="shared" si="18"/>
        <v>0</v>
      </c>
      <c r="AE116" s="79">
        <f t="shared" si="19"/>
        <v>0</v>
      </c>
      <c r="AF116" s="79" t="str">
        <f t="shared" si="20"/>
        <v>D</v>
      </c>
      <c r="AG116" s="79">
        <f t="shared" si="21"/>
        <v>3</v>
      </c>
      <c r="AH116" s="79">
        <v>1</v>
      </c>
      <c r="AI116" s="87"/>
    </row>
    <row r="117" spans="1:35" s="79" customFormat="1" ht="15.65" hidden="1" customHeight="1" x14ac:dyDescent="0.35">
      <c r="A117" s="65">
        <v>110</v>
      </c>
      <c r="B117" s="161" t="str">
        <f t="shared" si="11"/>
        <v/>
      </c>
      <c r="C117" s="20">
        <f t="shared" si="12"/>
        <v>3</v>
      </c>
      <c r="D117" s="20"/>
      <c r="E117" s="68" t="str">
        <f t="shared" si="13"/>
        <v/>
      </c>
      <c r="F117" s="72">
        <f t="shared" si="14"/>
        <v>0</v>
      </c>
      <c r="G117" s="174"/>
      <c r="H117" s="175"/>
      <c r="I117" s="175"/>
      <c r="J117" s="175"/>
      <c r="K117" s="175"/>
      <c r="L117" s="175"/>
      <c r="M117" s="175"/>
      <c r="N117" s="67"/>
      <c r="O117" s="67"/>
      <c r="P117" s="67"/>
      <c r="Q117" s="67"/>
      <c r="R117" s="67"/>
      <c r="S117" s="67"/>
      <c r="T117" s="80" t="str">
        <f t="shared" si="15"/>
        <v/>
      </c>
      <c r="U117" s="67"/>
      <c r="V117" s="67"/>
      <c r="W117" s="81"/>
      <c r="X117" s="83">
        <f t="shared" si="16"/>
        <v>3</v>
      </c>
      <c r="Y117" s="82" t="e">
        <f t="shared" si="17"/>
        <v>#N/A</v>
      </c>
      <c r="AD117" s="79">
        <f t="shared" si="18"/>
        <v>0</v>
      </c>
      <c r="AE117" s="79">
        <f t="shared" si="19"/>
        <v>0</v>
      </c>
      <c r="AF117" s="79" t="str">
        <f t="shared" si="20"/>
        <v>D</v>
      </c>
      <c r="AG117" s="79">
        <f t="shared" si="21"/>
        <v>3</v>
      </c>
      <c r="AH117" s="79">
        <v>1</v>
      </c>
      <c r="AI117" s="87"/>
    </row>
    <row r="118" spans="1:35" s="79" customFormat="1" ht="15.65" hidden="1" customHeight="1" x14ac:dyDescent="0.35">
      <c r="A118" s="65">
        <v>111</v>
      </c>
      <c r="B118" s="161" t="str">
        <f t="shared" si="11"/>
        <v/>
      </c>
      <c r="C118" s="20">
        <f t="shared" si="12"/>
        <v>3</v>
      </c>
      <c r="D118" s="20"/>
      <c r="E118" s="68" t="str">
        <f t="shared" si="13"/>
        <v/>
      </c>
      <c r="F118" s="69">
        <f t="shared" si="14"/>
        <v>0</v>
      </c>
      <c r="G118" s="174"/>
      <c r="H118" s="175"/>
      <c r="I118" s="175"/>
      <c r="J118" s="175"/>
      <c r="K118" s="175"/>
      <c r="L118" s="175"/>
      <c r="M118" s="175"/>
      <c r="N118" s="67"/>
      <c r="O118" s="67"/>
      <c r="P118" s="67"/>
      <c r="Q118" s="67"/>
      <c r="R118" s="67"/>
      <c r="S118" s="67"/>
      <c r="T118" s="80" t="str">
        <f t="shared" si="15"/>
        <v/>
      </c>
      <c r="U118" s="67"/>
      <c r="V118" s="67"/>
      <c r="W118" s="81"/>
      <c r="X118" s="83" t="str">
        <f t="shared" si="16"/>
        <v>N/A</v>
      </c>
      <c r="Y118" s="82" t="e">
        <f t="shared" si="17"/>
        <v>#N/A</v>
      </c>
      <c r="AD118" s="79">
        <f t="shared" si="18"/>
        <v>0</v>
      </c>
      <c r="AE118" s="79">
        <f t="shared" si="19"/>
        <v>0</v>
      </c>
      <c r="AF118" s="79" t="str">
        <f t="shared" si="20"/>
        <v>D</v>
      </c>
      <c r="AG118" s="79">
        <f t="shared" si="21"/>
        <v>3</v>
      </c>
      <c r="AH118" s="79">
        <v>1</v>
      </c>
      <c r="AI118" s="87"/>
    </row>
    <row r="119" spans="1:35" s="79" customFormat="1" ht="15.65" hidden="1" customHeight="1" x14ac:dyDescent="0.35">
      <c r="A119" s="65">
        <v>112</v>
      </c>
      <c r="B119" s="161" t="str">
        <f t="shared" si="11"/>
        <v/>
      </c>
      <c r="C119" s="20">
        <f t="shared" si="12"/>
        <v>3</v>
      </c>
      <c r="D119" s="20"/>
      <c r="E119" s="68" t="str">
        <f t="shared" si="13"/>
        <v/>
      </c>
      <c r="F119" s="72">
        <f t="shared" si="14"/>
        <v>0</v>
      </c>
      <c r="G119" s="174"/>
      <c r="H119" s="175"/>
      <c r="I119" s="175"/>
      <c r="J119" s="175"/>
      <c r="K119" s="175"/>
      <c r="L119" s="175"/>
      <c r="M119" s="175"/>
      <c r="N119" s="67"/>
      <c r="O119" s="67"/>
      <c r="P119" s="67"/>
      <c r="Q119" s="67"/>
      <c r="R119" s="67"/>
      <c r="S119" s="67"/>
      <c r="T119" s="80" t="str">
        <f t="shared" si="15"/>
        <v/>
      </c>
      <c r="U119" s="67"/>
      <c r="V119" s="67"/>
      <c r="W119" s="81"/>
      <c r="X119" s="83">
        <f t="shared" si="16"/>
        <v>4</v>
      </c>
      <c r="Y119" s="82" t="e">
        <f t="shared" si="17"/>
        <v>#N/A</v>
      </c>
      <c r="AD119" s="79">
        <f t="shared" si="18"/>
        <v>0</v>
      </c>
      <c r="AE119" s="79">
        <f t="shared" si="19"/>
        <v>0</v>
      </c>
      <c r="AF119" s="79" t="str">
        <f t="shared" si="20"/>
        <v>D</v>
      </c>
      <c r="AG119" s="79">
        <f t="shared" si="21"/>
        <v>3</v>
      </c>
      <c r="AH119" s="79">
        <v>1</v>
      </c>
      <c r="AI119" s="87"/>
    </row>
    <row r="120" spans="1:35" s="79" customFormat="1" ht="15.65" hidden="1" customHeight="1" x14ac:dyDescent="0.35">
      <c r="A120" s="65">
        <v>113</v>
      </c>
      <c r="B120" s="161" t="str">
        <f t="shared" si="11"/>
        <v/>
      </c>
      <c r="C120" s="20">
        <f t="shared" si="12"/>
        <v>3</v>
      </c>
      <c r="D120" s="20"/>
      <c r="E120" s="68" t="str">
        <f t="shared" si="13"/>
        <v/>
      </c>
      <c r="F120" s="72">
        <f t="shared" si="14"/>
        <v>0</v>
      </c>
      <c r="G120" s="174"/>
      <c r="H120" s="175"/>
      <c r="I120" s="175"/>
      <c r="J120" s="175"/>
      <c r="K120" s="175"/>
      <c r="L120" s="175"/>
      <c r="M120" s="175"/>
      <c r="N120" s="67"/>
      <c r="O120" s="67"/>
      <c r="P120" s="67"/>
      <c r="Q120" s="67"/>
      <c r="R120" s="67"/>
      <c r="S120" s="67"/>
      <c r="T120" s="80" t="str">
        <f t="shared" si="15"/>
        <v/>
      </c>
      <c r="U120" s="67"/>
      <c r="V120" s="67"/>
      <c r="W120" s="81"/>
      <c r="X120" s="83">
        <f t="shared" si="16"/>
        <v>4</v>
      </c>
      <c r="Y120" s="82" t="e">
        <f t="shared" si="17"/>
        <v>#N/A</v>
      </c>
      <c r="AD120" s="79">
        <f t="shared" si="18"/>
        <v>0</v>
      </c>
      <c r="AE120" s="79">
        <f t="shared" si="19"/>
        <v>0</v>
      </c>
      <c r="AF120" s="79" t="str">
        <f t="shared" si="20"/>
        <v>D</v>
      </c>
      <c r="AG120" s="79">
        <f t="shared" si="21"/>
        <v>3</v>
      </c>
      <c r="AH120" s="79">
        <v>1</v>
      </c>
      <c r="AI120" s="87"/>
    </row>
    <row r="121" spans="1:35" s="79" customFormat="1" ht="15.65" hidden="1" customHeight="1" x14ac:dyDescent="0.35">
      <c r="A121" s="65">
        <v>114</v>
      </c>
      <c r="B121" s="161" t="str">
        <f t="shared" si="11"/>
        <v/>
      </c>
      <c r="C121" s="20">
        <f t="shared" si="12"/>
        <v>3</v>
      </c>
      <c r="D121" s="20"/>
      <c r="E121" s="68" t="str">
        <f t="shared" si="13"/>
        <v/>
      </c>
      <c r="F121" s="72">
        <f t="shared" si="14"/>
        <v>0</v>
      </c>
      <c r="G121" s="174"/>
      <c r="H121" s="175"/>
      <c r="I121" s="175"/>
      <c r="J121" s="175"/>
      <c r="K121" s="175"/>
      <c r="L121" s="175"/>
      <c r="M121" s="175"/>
      <c r="N121" s="67"/>
      <c r="O121" s="67"/>
      <c r="P121" s="67"/>
      <c r="Q121" s="67"/>
      <c r="R121" s="67"/>
      <c r="S121" s="67"/>
      <c r="T121" s="80" t="str">
        <f t="shared" si="15"/>
        <v/>
      </c>
      <c r="U121" s="67"/>
      <c r="V121" s="67"/>
      <c r="W121" s="81"/>
      <c r="X121" s="83">
        <f t="shared" si="16"/>
        <v>5</v>
      </c>
      <c r="Y121" s="82" t="e">
        <f t="shared" si="17"/>
        <v>#N/A</v>
      </c>
      <c r="AD121" s="79">
        <f t="shared" si="18"/>
        <v>0</v>
      </c>
      <c r="AE121" s="79">
        <f t="shared" si="19"/>
        <v>0</v>
      </c>
      <c r="AF121" s="79" t="str">
        <f t="shared" si="20"/>
        <v>D</v>
      </c>
      <c r="AG121" s="79">
        <f t="shared" si="21"/>
        <v>3</v>
      </c>
      <c r="AH121" s="79">
        <v>1</v>
      </c>
      <c r="AI121" s="87"/>
    </row>
    <row r="122" spans="1:35" s="79" customFormat="1" ht="15.65" hidden="1" customHeight="1" x14ac:dyDescent="0.35">
      <c r="A122" s="65">
        <v>115</v>
      </c>
      <c r="B122" s="161" t="str">
        <f t="shared" si="11"/>
        <v/>
      </c>
      <c r="C122" s="20">
        <f t="shared" si="12"/>
        <v>3</v>
      </c>
      <c r="D122" s="20"/>
      <c r="E122" s="68" t="str">
        <f t="shared" si="13"/>
        <v/>
      </c>
      <c r="F122" s="69">
        <f t="shared" si="14"/>
        <v>0</v>
      </c>
      <c r="G122" s="174"/>
      <c r="H122" s="175"/>
      <c r="I122" s="175"/>
      <c r="J122" s="175"/>
      <c r="K122" s="175"/>
      <c r="L122" s="175"/>
      <c r="M122" s="175"/>
      <c r="N122" s="67"/>
      <c r="O122" s="67"/>
      <c r="P122" s="67"/>
      <c r="Q122" s="67"/>
      <c r="R122" s="67"/>
      <c r="S122" s="67"/>
      <c r="T122" s="80" t="str">
        <f t="shared" si="15"/>
        <v/>
      </c>
      <c r="U122" s="67"/>
      <c r="V122" s="67"/>
      <c r="W122" s="81"/>
      <c r="X122" s="83" t="str">
        <f t="shared" si="16"/>
        <v>N/A</v>
      </c>
      <c r="Y122" s="82" t="e">
        <f t="shared" si="17"/>
        <v>#N/A</v>
      </c>
      <c r="AD122" s="79">
        <f t="shared" si="18"/>
        <v>0</v>
      </c>
      <c r="AE122" s="79">
        <f t="shared" si="19"/>
        <v>0</v>
      </c>
      <c r="AF122" s="79" t="str">
        <f t="shared" si="20"/>
        <v>D</v>
      </c>
      <c r="AG122" s="79">
        <f t="shared" si="21"/>
        <v>3</v>
      </c>
      <c r="AH122" s="79">
        <v>1</v>
      </c>
      <c r="AI122" s="87"/>
    </row>
    <row r="123" spans="1:35" s="79" customFormat="1" ht="15.65" hidden="1" customHeight="1" x14ac:dyDescent="0.35">
      <c r="A123" s="65">
        <v>116</v>
      </c>
      <c r="B123" s="161" t="str">
        <f t="shared" si="11"/>
        <v/>
      </c>
      <c r="C123" s="20">
        <f t="shared" si="12"/>
        <v>3</v>
      </c>
      <c r="D123" s="20"/>
      <c r="E123" s="68" t="str">
        <f t="shared" si="13"/>
        <v/>
      </c>
      <c r="F123" s="72">
        <f t="shared" si="14"/>
        <v>0</v>
      </c>
      <c r="G123" s="174"/>
      <c r="H123" s="175"/>
      <c r="I123" s="175"/>
      <c r="J123" s="175"/>
      <c r="K123" s="175"/>
      <c r="L123" s="175"/>
      <c r="M123" s="175"/>
      <c r="N123" s="67"/>
      <c r="O123" s="67"/>
      <c r="P123" s="67"/>
      <c r="Q123" s="67"/>
      <c r="R123" s="67"/>
      <c r="S123" s="67"/>
      <c r="T123" s="80" t="str">
        <f t="shared" si="15"/>
        <v/>
      </c>
      <c r="U123" s="67"/>
      <c r="V123" s="67"/>
      <c r="W123" s="81"/>
      <c r="X123" s="83">
        <f t="shared" si="16"/>
        <v>3</v>
      </c>
      <c r="Y123" s="82" t="e">
        <f t="shared" si="17"/>
        <v>#N/A</v>
      </c>
      <c r="AD123" s="79">
        <f t="shared" si="18"/>
        <v>0</v>
      </c>
      <c r="AE123" s="79">
        <f t="shared" si="19"/>
        <v>0</v>
      </c>
      <c r="AF123" s="79" t="str">
        <f t="shared" si="20"/>
        <v>D</v>
      </c>
      <c r="AG123" s="79">
        <f t="shared" si="21"/>
        <v>3</v>
      </c>
      <c r="AH123" s="79">
        <v>1</v>
      </c>
      <c r="AI123" s="87"/>
    </row>
    <row r="124" spans="1:35" s="79" customFormat="1" ht="15.65" hidden="1" customHeight="1" x14ac:dyDescent="0.35">
      <c r="A124" s="65">
        <v>117</v>
      </c>
      <c r="B124" s="161" t="str">
        <f t="shared" si="11"/>
        <v/>
      </c>
      <c r="C124" s="20">
        <f t="shared" si="12"/>
        <v>3</v>
      </c>
      <c r="D124" s="20"/>
      <c r="E124" s="68" t="str">
        <f t="shared" si="13"/>
        <v/>
      </c>
      <c r="F124" s="72">
        <f t="shared" si="14"/>
        <v>0</v>
      </c>
      <c r="G124" s="174"/>
      <c r="H124" s="175"/>
      <c r="I124" s="175"/>
      <c r="J124" s="175"/>
      <c r="K124" s="175"/>
      <c r="L124" s="175"/>
      <c r="M124" s="175"/>
      <c r="N124" s="67"/>
      <c r="O124" s="67"/>
      <c r="P124" s="67"/>
      <c r="Q124" s="67"/>
      <c r="R124" s="67"/>
      <c r="S124" s="67"/>
      <c r="T124" s="80" t="str">
        <f t="shared" si="15"/>
        <v/>
      </c>
      <c r="U124" s="67"/>
      <c r="V124" s="67"/>
      <c r="W124" s="81"/>
      <c r="X124" s="83">
        <f t="shared" si="16"/>
        <v>5</v>
      </c>
      <c r="Y124" s="82" t="e">
        <f t="shared" si="17"/>
        <v>#N/A</v>
      </c>
      <c r="AD124" s="79">
        <f t="shared" si="18"/>
        <v>0</v>
      </c>
      <c r="AE124" s="79">
        <f t="shared" si="19"/>
        <v>0</v>
      </c>
      <c r="AF124" s="79" t="str">
        <f t="shared" si="20"/>
        <v>D</v>
      </c>
      <c r="AG124" s="79">
        <f t="shared" si="21"/>
        <v>3</v>
      </c>
      <c r="AH124" s="79">
        <v>1</v>
      </c>
      <c r="AI124" s="87"/>
    </row>
    <row r="125" spans="1:35" s="79" customFormat="1" ht="15.65" hidden="1" customHeight="1" x14ac:dyDescent="0.35">
      <c r="A125" s="65">
        <v>118</v>
      </c>
      <c r="B125" s="161" t="str">
        <f t="shared" si="11"/>
        <v/>
      </c>
      <c r="C125" s="20">
        <f t="shared" si="12"/>
        <v>3</v>
      </c>
      <c r="D125" s="20"/>
      <c r="E125" s="68" t="str">
        <f t="shared" si="13"/>
        <v/>
      </c>
      <c r="F125" s="72">
        <f t="shared" si="14"/>
        <v>0</v>
      </c>
      <c r="G125" s="174"/>
      <c r="H125" s="175"/>
      <c r="I125" s="175"/>
      <c r="J125" s="175"/>
      <c r="K125" s="175"/>
      <c r="L125" s="175"/>
      <c r="M125" s="175"/>
      <c r="N125" s="67"/>
      <c r="O125" s="67"/>
      <c r="P125" s="67"/>
      <c r="Q125" s="67"/>
      <c r="R125" s="67"/>
      <c r="S125" s="67"/>
      <c r="T125" s="80" t="str">
        <f t="shared" si="15"/>
        <v/>
      </c>
      <c r="U125" s="67"/>
      <c r="V125" s="67"/>
      <c r="W125" s="81"/>
      <c r="X125" s="83">
        <f t="shared" si="16"/>
        <v>4</v>
      </c>
      <c r="Y125" s="82" t="e">
        <f t="shared" si="17"/>
        <v>#N/A</v>
      </c>
      <c r="AD125" s="79">
        <f t="shared" si="18"/>
        <v>0</v>
      </c>
      <c r="AE125" s="79">
        <f t="shared" si="19"/>
        <v>0</v>
      </c>
      <c r="AF125" s="79" t="str">
        <f t="shared" si="20"/>
        <v>D</v>
      </c>
      <c r="AG125" s="79">
        <f t="shared" si="21"/>
        <v>3</v>
      </c>
      <c r="AH125" s="79">
        <v>1</v>
      </c>
      <c r="AI125" s="87"/>
    </row>
    <row r="126" spans="1:35" s="79" customFormat="1" ht="15.65" hidden="1" customHeight="1" x14ac:dyDescent="0.35">
      <c r="A126" s="65">
        <v>119</v>
      </c>
      <c r="B126" s="161" t="str">
        <f t="shared" si="11"/>
        <v/>
      </c>
      <c r="C126" s="20">
        <f t="shared" si="12"/>
        <v>3</v>
      </c>
      <c r="D126" s="20"/>
      <c r="E126" s="68" t="str">
        <f t="shared" si="13"/>
        <v/>
      </c>
      <c r="F126" s="72">
        <f t="shared" si="14"/>
        <v>0</v>
      </c>
      <c r="G126" s="174"/>
      <c r="H126" s="175"/>
      <c r="I126" s="175"/>
      <c r="J126" s="175"/>
      <c r="K126" s="175"/>
      <c r="L126" s="175"/>
      <c r="M126" s="175"/>
      <c r="N126" s="67"/>
      <c r="O126" s="67"/>
      <c r="P126" s="67"/>
      <c r="Q126" s="67"/>
      <c r="R126" s="67"/>
      <c r="S126" s="67"/>
      <c r="T126" s="80" t="str">
        <f t="shared" si="15"/>
        <v/>
      </c>
      <c r="U126" s="67"/>
      <c r="V126" s="67"/>
      <c r="W126" s="81"/>
      <c r="X126" s="83">
        <f t="shared" si="16"/>
        <v>5</v>
      </c>
      <c r="Y126" s="82" t="e">
        <f t="shared" si="17"/>
        <v>#N/A</v>
      </c>
      <c r="AD126" s="79">
        <f t="shared" si="18"/>
        <v>0</v>
      </c>
      <c r="AE126" s="79">
        <f t="shared" si="19"/>
        <v>0</v>
      </c>
      <c r="AF126" s="79" t="str">
        <f t="shared" si="20"/>
        <v>D</v>
      </c>
      <c r="AG126" s="79">
        <f t="shared" si="21"/>
        <v>3</v>
      </c>
      <c r="AH126" s="79">
        <v>1</v>
      </c>
      <c r="AI126" s="87"/>
    </row>
    <row r="127" spans="1:35" s="79" customFormat="1" ht="15.65" hidden="1" customHeight="1" x14ac:dyDescent="0.35">
      <c r="A127" s="65">
        <v>120</v>
      </c>
      <c r="B127" s="161" t="str">
        <f t="shared" si="11"/>
        <v/>
      </c>
      <c r="C127" s="20">
        <f t="shared" si="12"/>
        <v>3</v>
      </c>
      <c r="D127" s="20"/>
      <c r="E127" s="212" t="str">
        <f t="shared" si="13"/>
        <v/>
      </c>
      <c r="F127" s="215">
        <f t="shared" si="14"/>
        <v>0</v>
      </c>
      <c r="G127" s="218"/>
      <c r="H127" s="221"/>
      <c r="I127" s="221"/>
      <c r="J127" s="221"/>
      <c r="K127" s="221"/>
      <c r="L127" s="221"/>
      <c r="M127" s="218"/>
      <c r="N127" s="218"/>
      <c r="O127" s="218"/>
      <c r="P127" s="218"/>
      <c r="Q127" s="218"/>
      <c r="R127" s="223"/>
      <c r="S127" s="223"/>
      <c r="T127" s="80" t="str">
        <f t="shared" si="15"/>
        <v/>
      </c>
      <c r="U127" s="223"/>
      <c r="V127" s="223"/>
      <c r="W127" s="81"/>
      <c r="X127" s="83">
        <f t="shared" si="16"/>
        <v>0</v>
      </c>
      <c r="Y127" s="82" t="e">
        <f t="shared" si="17"/>
        <v>#N/A</v>
      </c>
      <c r="AD127" s="79">
        <f t="shared" si="18"/>
        <v>0</v>
      </c>
      <c r="AE127" s="79">
        <f t="shared" si="19"/>
        <v>0</v>
      </c>
      <c r="AF127" s="79" t="str">
        <f t="shared" si="20"/>
        <v>D</v>
      </c>
      <c r="AG127" s="79">
        <f t="shared" si="21"/>
        <v>3</v>
      </c>
      <c r="AH127" s="79">
        <v>1</v>
      </c>
      <c r="AI127" s="87">
        <v>3</v>
      </c>
    </row>
    <row r="128" spans="1:35" s="79" customFormat="1" ht="15.65" hidden="1" customHeight="1" x14ac:dyDescent="0.35">
      <c r="A128" s="65">
        <v>121</v>
      </c>
      <c r="B128" s="161" t="str">
        <f t="shared" si="11"/>
        <v/>
      </c>
      <c r="C128" s="20">
        <f t="shared" si="12"/>
        <v>3</v>
      </c>
      <c r="D128" s="20"/>
      <c r="E128" s="68" t="str">
        <f t="shared" si="13"/>
        <v/>
      </c>
      <c r="F128" s="69">
        <f t="shared" si="14"/>
        <v>0</v>
      </c>
      <c r="G128" s="174"/>
      <c r="H128" s="175"/>
      <c r="I128" s="175"/>
      <c r="J128" s="175"/>
      <c r="K128" s="175"/>
      <c r="L128" s="175"/>
      <c r="M128" s="175"/>
      <c r="N128" s="67"/>
      <c r="O128" s="67"/>
      <c r="P128" s="67"/>
      <c r="Q128" s="67"/>
      <c r="R128" s="67"/>
      <c r="S128" s="67"/>
      <c r="T128" s="80" t="str">
        <f t="shared" si="15"/>
        <v/>
      </c>
      <c r="U128" s="67"/>
      <c r="V128" s="67"/>
      <c r="W128" s="81"/>
      <c r="X128" s="83">
        <f t="shared" si="16"/>
        <v>5</v>
      </c>
      <c r="Y128" s="82" t="e">
        <f t="shared" si="17"/>
        <v>#N/A</v>
      </c>
      <c r="AD128" s="79">
        <f t="shared" si="18"/>
        <v>0</v>
      </c>
      <c r="AE128" s="79">
        <f t="shared" si="19"/>
        <v>0</v>
      </c>
      <c r="AF128" s="79" t="str">
        <f t="shared" si="20"/>
        <v>D</v>
      </c>
      <c r="AG128" s="79">
        <f t="shared" si="21"/>
        <v>3</v>
      </c>
      <c r="AH128" s="79">
        <v>1</v>
      </c>
      <c r="AI128" s="87"/>
    </row>
    <row r="129" spans="1:35" s="79" customFormat="1" ht="15.65" hidden="1" customHeight="1" x14ac:dyDescent="0.35">
      <c r="A129" s="65">
        <v>122</v>
      </c>
      <c r="B129" s="161" t="str">
        <f t="shared" si="11"/>
        <v/>
      </c>
      <c r="C129" s="20">
        <f t="shared" si="12"/>
        <v>3</v>
      </c>
      <c r="D129" s="20"/>
      <c r="E129" s="68" t="str">
        <f t="shared" si="13"/>
        <v/>
      </c>
      <c r="F129" s="162">
        <f t="shared" si="14"/>
        <v>0</v>
      </c>
      <c r="G129" s="174"/>
      <c r="H129" s="175"/>
      <c r="I129" s="175"/>
      <c r="J129" s="175"/>
      <c r="K129" s="175"/>
      <c r="L129" s="175"/>
      <c r="M129" s="175"/>
      <c r="N129" s="67"/>
      <c r="O129" s="67"/>
      <c r="P129" s="67"/>
      <c r="Q129" s="67"/>
      <c r="R129" s="67"/>
      <c r="S129" s="67"/>
      <c r="T129" s="80" t="str">
        <f t="shared" si="15"/>
        <v/>
      </c>
      <c r="U129" s="67"/>
      <c r="V129" s="67"/>
      <c r="W129" s="81"/>
      <c r="X129" s="83">
        <f t="shared" si="16"/>
        <v>0</v>
      </c>
      <c r="Y129" s="82" t="e">
        <f t="shared" si="17"/>
        <v>#N/A</v>
      </c>
      <c r="AD129" s="79">
        <f t="shared" si="18"/>
        <v>0</v>
      </c>
      <c r="AE129" s="79">
        <f t="shared" si="19"/>
        <v>0</v>
      </c>
      <c r="AF129" s="79" t="str">
        <f t="shared" si="20"/>
        <v>D</v>
      </c>
      <c r="AG129" s="79">
        <f t="shared" si="21"/>
        <v>3</v>
      </c>
      <c r="AH129" s="67">
        <v>1</v>
      </c>
      <c r="AI129" s="87">
        <v>25</v>
      </c>
    </row>
    <row r="130" spans="1:35" s="79" customFormat="1" ht="15.65" hidden="1" customHeight="1" x14ac:dyDescent="0.35">
      <c r="A130" s="65">
        <v>123</v>
      </c>
      <c r="B130" s="161" t="str">
        <f t="shared" si="11"/>
        <v/>
      </c>
      <c r="C130" s="20">
        <f t="shared" si="12"/>
        <v>3</v>
      </c>
      <c r="D130" s="20"/>
      <c r="E130" s="68" t="str">
        <f t="shared" si="13"/>
        <v/>
      </c>
      <c r="F130" s="69">
        <f t="shared" si="14"/>
        <v>0</v>
      </c>
      <c r="G130" s="174"/>
      <c r="H130" s="175"/>
      <c r="I130" s="175"/>
      <c r="J130" s="175"/>
      <c r="K130" s="175"/>
      <c r="L130" s="175"/>
      <c r="M130" s="175"/>
      <c r="N130" s="67"/>
      <c r="O130" s="67"/>
      <c r="P130" s="67"/>
      <c r="Q130" s="67"/>
      <c r="R130" s="67"/>
      <c r="S130" s="67"/>
      <c r="T130" s="80" t="str">
        <f t="shared" si="15"/>
        <v/>
      </c>
      <c r="U130" s="67"/>
      <c r="V130" s="67"/>
      <c r="W130" s="81"/>
      <c r="X130" s="83">
        <f t="shared" si="16"/>
        <v>1</v>
      </c>
      <c r="Y130" s="82" t="e">
        <f t="shared" si="17"/>
        <v>#N/A</v>
      </c>
      <c r="AD130" s="79">
        <f t="shared" si="18"/>
        <v>0</v>
      </c>
      <c r="AE130" s="79">
        <f t="shared" si="19"/>
        <v>0</v>
      </c>
      <c r="AF130" s="79" t="str">
        <f t="shared" si="20"/>
        <v>D</v>
      </c>
      <c r="AG130" s="79">
        <f t="shared" si="21"/>
        <v>3</v>
      </c>
      <c r="AH130" s="79">
        <v>1</v>
      </c>
      <c r="AI130" s="87"/>
    </row>
    <row r="131" spans="1:35" s="79" customFormat="1" ht="15.65" hidden="1" customHeight="1" x14ac:dyDescent="0.35">
      <c r="A131" s="65">
        <v>124</v>
      </c>
      <c r="B131" s="161" t="str">
        <f t="shared" si="11"/>
        <v/>
      </c>
      <c r="C131" s="20">
        <f t="shared" si="12"/>
        <v>3</v>
      </c>
      <c r="D131" s="20"/>
      <c r="E131" s="68" t="str">
        <f t="shared" si="13"/>
        <v/>
      </c>
      <c r="F131" s="69">
        <f t="shared" si="14"/>
        <v>0</v>
      </c>
      <c r="G131" s="174"/>
      <c r="H131" s="175"/>
      <c r="I131" s="175"/>
      <c r="J131" s="175"/>
      <c r="K131" s="175"/>
      <c r="L131" s="175"/>
      <c r="M131" s="175"/>
      <c r="N131" s="67"/>
      <c r="O131" s="67"/>
      <c r="P131" s="67"/>
      <c r="Q131" s="67"/>
      <c r="R131" s="67"/>
      <c r="S131" s="67"/>
      <c r="T131" s="80" t="str">
        <f t="shared" si="15"/>
        <v/>
      </c>
      <c r="U131" s="67"/>
      <c r="V131" s="67"/>
      <c r="W131" s="81"/>
      <c r="X131" s="83">
        <f t="shared" si="16"/>
        <v>3</v>
      </c>
      <c r="Y131" s="82" t="e">
        <f t="shared" si="17"/>
        <v>#N/A</v>
      </c>
      <c r="AD131" s="79">
        <f t="shared" si="18"/>
        <v>0</v>
      </c>
      <c r="AE131" s="79">
        <f t="shared" si="19"/>
        <v>0</v>
      </c>
      <c r="AF131" s="79" t="str">
        <f t="shared" si="20"/>
        <v>D</v>
      </c>
      <c r="AG131" s="79">
        <f t="shared" si="21"/>
        <v>3</v>
      </c>
      <c r="AH131" s="79">
        <v>1</v>
      </c>
      <c r="AI131" s="87"/>
    </row>
    <row r="132" spans="1:35" s="79" customFormat="1" ht="15.65" hidden="1" customHeight="1" x14ac:dyDescent="0.35">
      <c r="A132" s="65">
        <v>125</v>
      </c>
      <c r="B132" s="161" t="str">
        <f t="shared" si="11"/>
        <v/>
      </c>
      <c r="C132" s="20">
        <f t="shared" si="12"/>
        <v>3</v>
      </c>
      <c r="D132" s="20"/>
      <c r="E132" s="68" t="str">
        <f t="shared" si="13"/>
        <v/>
      </c>
      <c r="F132" s="162">
        <f t="shared" si="14"/>
        <v>0</v>
      </c>
      <c r="G132" s="174"/>
      <c r="H132" s="175"/>
      <c r="I132" s="175"/>
      <c r="J132" s="175"/>
      <c r="K132" s="175"/>
      <c r="L132" s="175"/>
      <c r="M132" s="175"/>
      <c r="N132" s="67"/>
      <c r="O132" s="67"/>
      <c r="P132" s="67"/>
      <c r="Q132" s="67"/>
      <c r="R132" s="67"/>
      <c r="S132" s="67"/>
      <c r="T132" s="80" t="str">
        <f t="shared" si="15"/>
        <v/>
      </c>
      <c r="U132" s="67"/>
      <c r="V132" s="67"/>
      <c r="W132" s="81"/>
      <c r="X132" s="83">
        <f t="shared" si="16"/>
        <v>0</v>
      </c>
      <c r="Y132" s="82" t="e">
        <f t="shared" si="17"/>
        <v>#N/A</v>
      </c>
      <c r="AD132" s="79">
        <f t="shared" si="18"/>
        <v>0</v>
      </c>
      <c r="AE132" s="79">
        <f t="shared" si="19"/>
        <v>0</v>
      </c>
      <c r="AF132" s="79" t="str">
        <f t="shared" si="20"/>
        <v>D</v>
      </c>
      <c r="AG132" s="79">
        <f t="shared" si="21"/>
        <v>3</v>
      </c>
      <c r="AH132" s="67">
        <v>1</v>
      </c>
      <c r="AI132" s="87"/>
    </row>
    <row r="133" spans="1:35" s="79" customFormat="1" ht="15.65" hidden="1" customHeight="1" x14ac:dyDescent="0.35">
      <c r="A133" s="65">
        <v>126</v>
      </c>
      <c r="B133" s="161" t="str">
        <f t="shared" si="11"/>
        <v/>
      </c>
      <c r="C133" s="20">
        <f t="shared" si="12"/>
        <v>3</v>
      </c>
      <c r="D133" s="20"/>
      <c r="E133" s="68" t="str">
        <f t="shared" si="13"/>
        <v/>
      </c>
      <c r="F133" s="69">
        <f t="shared" si="14"/>
        <v>0</v>
      </c>
      <c r="G133" s="174"/>
      <c r="H133" s="175"/>
      <c r="I133" s="175"/>
      <c r="J133" s="175"/>
      <c r="K133" s="175"/>
      <c r="L133" s="175"/>
      <c r="M133" s="175"/>
      <c r="N133" s="67"/>
      <c r="O133" s="67"/>
      <c r="P133" s="67"/>
      <c r="Q133" s="67"/>
      <c r="R133" s="67"/>
      <c r="S133" s="67"/>
      <c r="T133" s="80" t="str">
        <f t="shared" si="15"/>
        <v/>
      </c>
      <c r="U133" s="67"/>
      <c r="V133" s="67"/>
      <c r="W133" s="81"/>
      <c r="X133" s="83">
        <f t="shared" si="16"/>
        <v>4</v>
      </c>
      <c r="Y133" s="82" t="e">
        <f t="shared" si="17"/>
        <v>#N/A</v>
      </c>
      <c r="AD133" s="79">
        <f t="shared" si="18"/>
        <v>0</v>
      </c>
      <c r="AE133" s="79">
        <f t="shared" si="19"/>
        <v>0</v>
      </c>
      <c r="AF133" s="79" t="str">
        <f t="shared" si="20"/>
        <v>D</v>
      </c>
      <c r="AG133" s="79">
        <f t="shared" si="21"/>
        <v>3</v>
      </c>
      <c r="AH133" s="79">
        <v>1</v>
      </c>
      <c r="AI133" s="87"/>
    </row>
    <row r="134" spans="1:35" s="79" customFormat="1" ht="15.65" hidden="1" customHeight="1" x14ac:dyDescent="0.35">
      <c r="A134" s="65">
        <v>127</v>
      </c>
      <c r="B134" s="161" t="str">
        <f t="shared" si="11"/>
        <v/>
      </c>
      <c r="C134" s="20">
        <f t="shared" si="12"/>
        <v>3</v>
      </c>
      <c r="D134" s="20"/>
      <c r="E134" s="68" t="str">
        <f t="shared" si="13"/>
        <v/>
      </c>
      <c r="F134" s="69">
        <f t="shared" si="14"/>
        <v>0</v>
      </c>
      <c r="G134" s="174"/>
      <c r="H134" s="175"/>
      <c r="I134" s="175"/>
      <c r="J134" s="175"/>
      <c r="K134" s="175"/>
      <c r="L134" s="175"/>
      <c r="M134" s="175"/>
      <c r="N134" s="67"/>
      <c r="O134" s="67"/>
      <c r="P134" s="67"/>
      <c r="Q134" s="67"/>
      <c r="R134" s="67"/>
      <c r="S134" s="67"/>
      <c r="T134" s="80" t="str">
        <f t="shared" si="15"/>
        <v/>
      </c>
      <c r="U134" s="67"/>
      <c r="V134" s="67"/>
      <c r="W134" s="81"/>
      <c r="X134" s="83">
        <f t="shared" si="16"/>
        <v>3</v>
      </c>
      <c r="Y134" s="82" t="e">
        <f t="shared" si="17"/>
        <v>#N/A</v>
      </c>
      <c r="AD134" s="79">
        <f t="shared" si="18"/>
        <v>0</v>
      </c>
      <c r="AE134" s="79">
        <f t="shared" si="19"/>
        <v>0</v>
      </c>
      <c r="AF134" s="79" t="str">
        <f t="shared" si="20"/>
        <v>D</v>
      </c>
      <c r="AG134" s="79">
        <f t="shared" si="21"/>
        <v>3</v>
      </c>
      <c r="AH134" s="79">
        <v>1</v>
      </c>
      <c r="AI134" s="87"/>
    </row>
    <row r="135" spans="1:35" s="79" customFormat="1" ht="15.65" hidden="1" customHeight="1" x14ac:dyDescent="0.35">
      <c r="A135" s="65">
        <v>128</v>
      </c>
      <c r="B135" s="161" t="str">
        <f t="shared" si="11"/>
        <v/>
      </c>
      <c r="C135" s="20">
        <f t="shared" si="12"/>
        <v>3</v>
      </c>
      <c r="D135" s="20"/>
      <c r="E135" s="68" t="str">
        <f t="shared" si="13"/>
        <v/>
      </c>
      <c r="F135" s="69">
        <f t="shared" si="14"/>
        <v>0</v>
      </c>
      <c r="G135" s="174"/>
      <c r="H135" s="175"/>
      <c r="I135" s="175"/>
      <c r="J135" s="175"/>
      <c r="K135" s="175"/>
      <c r="L135" s="175"/>
      <c r="M135" s="175"/>
      <c r="N135" s="67"/>
      <c r="O135" s="67"/>
      <c r="P135" s="67"/>
      <c r="Q135" s="67"/>
      <c r="R135" s="67"/>
      <c r="S135" s="67"/>
      <c r="T135" s="80" t="str">
        <f t="shared" si="15"/>
        <v/>
      </c>
      <c r="U135" s="67"/>
      <c r="V135" s="67"/>
      <c r="W135" s="81"/>
      <c r="X135" s="83">
        <f t="shared" si="16"/>
        <v>4</v>
      </c>
      <c r="Y135" s="82" t="e">
        <f t="shared" si="17"/>
        <v>#N/A</v>
      </c>
      <c r="AD135" s="79">
        <f t="shared" si="18"/>
        <v>0</v>
      </c>
      <c r="AE135" s="79">
        <f t="shared" si="19"/>
        <v>0</v>
      </c>
      <c r="AF135" s="79" t="str">
        <f t="shared" si="20"/>
        <v>D</v>
      </c>
      <c r="AG135" s="79">
        <f t="shared" si="21"/>
        <v>3</v>
      </c>
      <c r="AH135" s="79">
        <v>1</v>
      </c>
      <c r="AI135" s="87"/>
    </row>
    <row r="136" spans="1:35" s="79" customFormat="1" ht="15.65" hidden="1" customHeight="1" x14ac:dyDescent="0.35">
      <c r="A136" s="65">
        <v>129</v>
      </c>
      <c r="B136" s="161" t="str">
        <f t="shared" ref="B136:B199" si="22">VLOOKUP(A136,contentrefmockup,2,FALSE)</f>
        <v/>
      </c>
      <c r="C136" s="20">
        <f t="shared" ref="C136:C199" si="23">VLOOKUP(A136,contentrefmockup,15,FALSE)</f>
        <v>3</v>
      </c>
      <c r="D136" s="20"/>
      <c r="E136" s="68" t="str">
        <f t="shared" ref="E136:E199" si="24">IF(C136=1,"Stage "&amp;B136,IF(C136=2,"Step "&amp;VLOOKUP(A136,contentrefmockup,4,FALSE),B136))</f>
        <v/>
      </c>
      <c r="F136" s="69">
        <f t="shared" ref="F136:F199" si="25">VLOOKUP(A136,contentrefmockup,7,FALSE)</f>
        <v>0</v>
      </c>
      <c r="G136" s="174"/>
      <c r="H136" s="175"/>
      <c r="I136" s="175"/>
      <c r="J136" s="175"/>
      <c r="K136" s="175"/>
      <c r="L136" s="175"/>
      <c r="M136" s="175"/>
      <c r="N136" s="67"/>
      <c r="O136" s="67"/>
      <c r="P136" s="67"/>
      <c r="Q136" s="67"/>
      <c r="R136" s="67"/>
      <c r="S136" s="67"/>
      <c r="T136" s="80" t="str">
        <f t="shared" ref="T136:T199" si="26">E136</f>
        <v/>
      </c>
      <c r="U136" s="67"/>
      <c r="V136" s="67"/>
      <c r="W136" s="81"/>
      <c r="X136" s="83">
        <f t="shared" ref="X136:X199" si="27">VLOOKUP(A136,contentrefmockup,8,FALSE)</f>
        <v>5</v>
      </c>
      <c r="Y136" s="82" t="e">
        <f t="shared" ref="Y136:Y199" si="28">VLOOKUP(W136,weighting_response_reverse,2,FALSE)</f>
        <v>#N/A</v>
      </c>
      <c r="AD136" s="79">
        <f t="shared" ref="AD136:AD199" si="29">VLOOKUP(A136,contentrefmockup,26,FALSE)</f>
        <v>0</v>
      </c>
      <c r="AE136" s="79">
        <f t="shared" ref="AE136:AE199" si="30">VLOOKUP(A136,contentrefmockup,27,FALSE)</f>
        <v>0</v>
      </c>
      <c r="AF136" s="79" t="str">
        <f t="shared" ref="AF136:AF199" si="31">VLOOKUP(A136,contentrefmockup,28,FALSE)</f>
        <v>D</v>
      </c>
      <c r="AG136" s="79">
        <f t="shared" ref="AG136:AG199" si="32">IF(AD136="S",1,IF(AE136="I",2,IF(AF136="D",3,4)))</f>
        <v>3</v>
      </c>
      <c r="AH136" s="79">
        <v>1</v>
      </c>
      <c r="AI136" s="87"/>
    </row>
    <row r="137" spans="1:35" s="79" customFormat="1" ht="15.65" hidden="1" customHeight="1" x14ac:dyDescent="0.35">
      <c r="A137" s="65">
        <v>130</v>
      </c>
      <c r="B137" s="161" t="str">
        <f t="shared" si="22"/>
        <v/>
      </c>
      <c r="C137" s="20">
        <f t="shared" si="23"/>
        <v>3</v>
      </c>
      <c r="D137" s="20"/>
      <c r="E137" s="68" t="str">
        <f t="shared" si="24"/>
        <v/>
      </c>
      <c r="F137" s="69">
        <f t="shared" si="25"/>
        <v>0</v>
      </c>
      <c r="G137" s="174"/>
      <c r="H137" s="175"/>
      <c r="I137" s="175"/>
      <c r="J137" s="175"/>
      <c r="K137" s="175"/>
      <c r="L137" s="175"/>
      <c r="M137" s="175"/>
      <c r="N137" s="67"/>
      <c r="O137" s="67"/>
      <c r="P137" s="67"/>
      <c r="Q137" s="67"/>
      <c r="R137" s="67"/>
      <c r="S137" s="67"/>
      <c r="T137" s="80" t="str">
        <f t="shared" si="26"/>
        <v/>
      </c>
      <c r="U137" s="67"/>
      <c r="V137" s="67"/>
      <c r="W137" s="81"/>
      <c r="X137" s="83">
        <f t="shared" si="27"/>
        <v>1</v>
      </c>
      <c r="Y137" s="82" t="e">
        <f t="shared" si="28"/>
        <v>#N/A</v>
      </c>
      <c r="AD137" s="79">
        <f t="shared" si="29"/>
        <v>0</v>
      </c>
      <c r="AE137" s="79">
        <f t="shared" si="30"/>
        <v>0</v>
      </c>
      <c r="AF137" s="79" t="str">
        <f t="shared" si="31"/>
        <v>D</v>
      </c>
      <c r="AG137" s="79">
        <f t="shared" si="32"/>
        <v>3</v>
      </c>
      <c r="AH137" s="79">
        <v>1</v>
      </c>
      <c r="AI137" s="87"/>
    </row>
    <row r="138" spans="1:35" s="79" customFormat="1" ht="15.65" hidden="1" customHeight="1" x14ac:dyDescent="0.35">
      <c r="A138" s="65">
        <v>131</v>
      </c>
      <c r="B138" s="161" t="str">
        <f t="shared" si="22"/>
        <v/>
      </c>
      <c r="C138" s="20">
        <f t="shared" si="23"/>
        <v>3</v>
      </c>
      <c r="D138" s="20"/>
      <c r="E138" s="68" t="str">
        <f t="shared" si="24"/>
        <v/>
      </c>
      <c r="F138" s="69">
        <f t="shared" si="25"/>
        <v>0</v>
      </c>
      <c r="G138" s="174"/>
      <c r="H138" s="175"/>
      <c r="I138" s="175"/>
      <c r="J138" s="175"/>
      <c r="K138" s="175"/>
      <c r="L138" s="175"/>
      <c r="M138" s="175"/>
      <c r="N138" s="67"/>
      <c r="O138" s="67"/>
      <c r="P138" s="67"/>
      <c r="Q138" s="67"/>
      <c r="R138" s="67"/>
      <c r="S138" s="67"/>
      <c r="T138" s="80" t="str">
        <f t="shared" si="26"/>
        <v/>
      </c>
      <c r="U138" s="67"/>
      <c r="V138" s="67"/>
      <c r="W138" s="81"/>
      <c r="X138" s="83" t="str">
        <f t="shared" si="27"/>
        <v>N/A</v>
      </c>
      <c r="Y138" s="82" t="e">
        <f t="shared" si="28"/>
        <v>#N/A</v>
      </c>
      <c r="AD138" s="79">
        <f t="shared" si="29"/>
        <v>0</v>
      </c>
      <c r="AE138" s="79">
        <f t="shared" si="30"/>
        <v>0</v>
      </c>
      <c r="AF138" s="79" t="str">
        <f t="shared" si="31"/>
        <v>D</v>
      </c>
      <c r="AG138" s="79">
        <f t="shared" si="32"/>
        <v>3</v>
      </c>
      <c r="AH138" s="79">
        <v>1</v>
      </c>
      <c r="AI138" s="87"/>
    </row>
    <row r="139" spans="1:35" s="79" customFormat="1" ht="15.65" hidden="1" customHeight="1" x14ac:dyDescent="0.35">
      <c r="A139" s="65">
        <v>132</v>
      </c>
      <c r="B139" s="161" t="str">
        <f t="shared" si="22"/>
        <v/>
      </c>
      <c r="C139" s="20">
        <f t="shared" si="23"/>
        <v>3</v>
      </c>
      <c r="D139" s="20"/>
      <c r="E139" s="68" t="str">
        <f t="shared" si="24"/>
        <v/>
      </c>
      <c r="F139" s="72">
        <f t="shared" si="25"/>
        <v>0</v>
      </c>
      <c r="G139" s="174"/>
      <c r="H139" s="175"/>
      <c r="I139" s="175"/>
      <c r="J139" s="175"/>
      <c r="K139" s="175"/>
      <c r="L139" s="175"/>
      <c r="M139" s="175"/>
      <c r="N139" s="67"/>
      <c r="O139" s="67"/>
      <c r="P139" s="67"/>
      <c r="Q139" s="67"/>
      <c r="R139" s="67"/>
      <c r="S139" s="67"/>
      <c r="T139" s="80" t="str">
        <f t="shared" si="26"/>
        <v/>
      </c>
      <c r="U139" s="67"/>
      <c r="V139" s="67"/>
      <c r="W139" s="81"/>
      <c r="X139" s="83">
        <f t="shared" si="27"/>
        <v>2</v>
      </c>
      <c r="Y139" s="82" t="e">
        <f t="shared" si="28"/>
        <v>#N/A</v>
      </c>
      <c r="AD139" s="79">
        <f t="shared" si="29"/>
        <v>0</v>
      </c>
      <c r="AE139" s="79">
        <f t="shared" si="30"/>
        <v>0</v>
      </c>
      <c r="AF139" s="79" t="str">
        <f t="shared" si="31"/>
        <v>D</v>
      </c>
      <c r="AG139" s="79">
        <f t="shared" si="32"/>
        <v>3</v>
      </c>
      <c r="AH139" s="79">
        <v>1</v>
      </c>
      <c r="AI139" s="87"/>
    </row>
    <row r="140" spans="1:35" s="79" customFormat="1" ht="15.65" hidden="1" customHeight="1" x14ac:dyDescent="0.35">
      <c r="A140" s="65">
        <v>133</v>
      </c>
      <c r="B140" s="161" t="str">
        <f t="shared" si="22"/>
        <v/>
      </c>
      <c r="C140" s="20">
        <f t="shared" si="23"/>
        <v>3</v>
      </c>
      <c r="D140" s="20"/>
      <c r="E140" s="68" t="str">
        <f t="shared" si="24"/>
        <v/>
      </c>
      <c r="F140" s="72">
        <f t="shared" si="25"/>
        <v>0</v>
      </c>
      <c r="G140" s="174"/>
      <c r="H140" s="175"/>
      <c r="I140" s="175"/>
      <c r="J140" s="175"/>
      <c r="K140" s="175"/>
      <c r="L140" s="175"/>
      <c r="M140" s="175"/>
      <c r="N140" s="67"/>
      <c r="O140" s="67"/>
      <c r="P140" s="67"/>
      <c r="Q140" s="67"/>
      <c r="R140" s="67"/>
      <c r="S140" s="67"/>
      <c r="T140" s="80" t="str">
        <f t="shared" si="26"/>
        <v/>
      </c>
      <c r="U140" s="67"/>
      <c r="V140" s="67"/>
      <c r="W140" s="81"/>
      <c r="X140" s="83">
        <f t="shared" si="27"/>
        <v>3</v>
      </c>
      <c r="Y140" s="82" t="e">
        <f t="shared" si="28"/>
        <v>#N/A</v>
      </c>
      <c r="AD140" s="79">
        <f t="shared" si="29"/>
        <v>0</v>
      </c>
      <c r="AE140" s="79">
        <f t="shared" si="30"/>
        <v>0</v>
      </c>
      <c r="AF140" s="79" t="str">
        <f t="shared" si="31"/>
        <v>D</v>
      </c>
      <c r="AG140" s="79">
        <f t="shared" si="32"/>
        <v>3</v>
      </c>
      <c r="AH140" s="79">
        <v>1</v>
      </c>
      <c r="AI140" s="87"/>
    </row>
    <row r="141" spans="1:35" s="79" customFormat="1" ht="15.65" hidden="1" customHeight="1" x14ac:dyDescent="0.35">
      <c r="A141" s="65">
        <v>134</v>
      </c>
      <c r="B141" s="161" t="str">
        <f t="shared" si="22"/>
        <v/>
      </c>
      <c r="C141" s="20">
        <f t="shared" si="23"/>
        <v>3</v>
      </c>
      <c r="D141" s="20"/>
      <c r="E141" s="68" t="str">
        <f t="shared" si="24"/>
        <v/>
      </c>
      <c r="F141" s="72">
        <f t="shared" si="25"/>
        <v>0</v>
      </c>
      <c r="G141" s="174"/>
      <c r="H141" s="175"/>
      <c r="I141" s="175"/>
      <c r="J141" s="175"/>
      <c r="K141" s="175"/>
      <c r="L141" s="175"/>
      <c r="M141" s="175"/>
      <c r="N141" s="67"/>
      <c r="O141" s="67"/>
      <c r="P141" s="67"/>
      <c r="Q141" s="67"/>
      <c r="R141" s="67"/>
      <c r="S141" s="67"/>
      <c r="T141" s="80" t="str">
        <f t="shared" si="26"/>
        <v/>
      </c>
      <c r="U141" s="67"/>
      <c r="V141" s="67"/>
      <c r="W141" s="81"/>
      <c r="X141" s="83">
        <f t="shared" si="27"/>
        <v>3</v>
      </c>
      <c r="Y141" s="82" t="e">
        <f t="shared" si="28"/>
        <v>#N/A</v>
      </c>
      <c r="AD141" s="79">
        <f t="shared" si="29"/>
        <v>0</v>
      </c>
      <c r="AE141" s="79">
        <f t="shared" si="30"/>
        <v>0</v>
      </c>
      <c r="AF141" s="79" t="str">
        <f t="shared" si="31"/>
        <v>D</v>
      </c>
      <c r="AG141" s="79">
        <f t="shared" si="32"/>
        <v>3</v>
      </c>
      <c r="AH141" s="79">
        <v>1</v>
      </c>
      <c r="AI141" s="87"/>
    </row>
    <row r="142" spans="1:35" s="79" customFormat="1" ht="15.65" hidden="1" customHeight="1" x14ac:dyDescent="0.35">
      <c r="A142" s="65">
        <v>135</v>
      </c>
      <c r="B142" s="161" t="str">
        <f t="shared" si="22"/>
        <v/>
      </c>
      <c r="C142" s="20">
        <f t="shared" si="23"/>
        <v>3</v>
      </c>
      <c r="D142" s="20"/>
      <c r="E142" s="68" t="str">
        <f t="shared" si="24"/>
        <v/>
      </c>
      <c r="F142" s="72">
        <f t="shared" si="25"/>
        <v>0</v>
      </c>
      <c r="G142" s="174"/>
      <c r="H142" s="175"/>
      <c r="I142" s="175"/>
      <c r="J142" s="175"/>
      <c r="K142" s="175"/>
      <c r="L142" s="175"/>
      <c r="M142" s="175"/>
      <c r="N142" s="67"/>
      <c r="O142" s="67"/>
      <c r="P142" s="67"/>
      <c r="Q142" s="67"/>
      <c r="R142" s="67"/>
      <c r="S142" s="67"/>
      <c r="T142" s="80" t="str">
        <f t="shared" si="26"/>
        <v/>
      </c>
      <c r="U142" s="67"/>
      <c r="V142" s="67"/>
      <c r="W142" s="81"/>
      <c r="X142" s="83">
        <f t="shared" si="27"/>
        <v>2</v>
      </c>
      <c r="Y142" s="82" t="e">
        <f t="shared" si="28"/>
        <v>#N/A</v>
      </c>
      <c r="AD142" s="79">
        <f t="shared" si="29"/>
        <v>0</v>
      </c>
      <c r="AE142" s="79">
        <f t="shared" si="30"/>
        <v>0</v>
      </c>
      <c r="AF142" s="79" t="str">
        <f t="shared" si="31"/>
        <v>D</v>
      </c>
      <c r="AG142" s="79">
        <f t="shared" si="32"/>
        <v>3</v>
      </c>
      <c r="AH142" s="79">
        <v>1</v>
      </c>
      <c r="AI142" s="87"/>
    </row>
    <row r="143" spans="1:35" s="79" customFormat="1" ht="15.65" hidden="1" customHeight="1" x14ac:dyDescent="0.35">
      <c r="A143" s="65">
        <v>136</v>
      </c>
      <c r="B143" s="161" t="str">
        <f t="shared" si="22"/>
        <v/>
      </c>
      <c r="C143" s="20">
        <f t="shared" si="23"/>
        <v>3</v>
      </c>
      <c r="D143" s="20"/>
      <c r="E143" s="68" t="str">
        <f t="shared" si="24"/>
        <v/>
      </c>
      <c r="F143" s="72">
        <f t="shared" si="25"/>
        <v>0</v>
      </c>
      <c r="G143" s="174"/>
      <c r="H143" s="175"/>
      <c r="I143" s="175"/>
      <c r="J143" s="175"/>
      <c r="K143" s="175"/>
      <c r="L143" s="175"/>
      <c r="M143" s="175"/>
      <c r="N143" s="67"/>
      <c r="O143" s="67"/>
      <c r="P143" s="67"/>
      <c r="Q143" s="67"/>
      <c r="R143" s="67"/>
      <c r="S143" s="67"/>
      <c r="T143" s="80" t="str">
        <f t="shared" si="26"/>
        <v/>
      </c>
      <c r="U143" s="67"/>
      <c r="V143" s="67"/>
      <c r="W143" s="81"/>
      <c r="X143" s="83">
        <f t="shared" si="27"/>
        <v>3</v>
      </c>
      <c r="Y143" s="82" t="e">
        <f t="shared" si="28"/>
        <v>#N/A</v>
      </c>
      <c r="AD143" s="79">
        <f t="shared" si="29"/>
        <v>0</v>
      </c>
      <c r="AE143" s="79">
        <f t="shared" si="30"/>
        <v>0</v>
      </c>
      <c r="AF143" s="79" t="str">
        <f t="shared" si="31"/>
        <v>D</v>
      </c>
      <c r="AG143" s="79">
        <f t="shared" si="32"/>
        <v>3</v>
      </c>
      <c r="AH143" s="79">
        <v>1</v>
      </c>
      <c r="AI143" s="87"/>
    </row>
    <row r="144" spans="1:35" s="79" customFormat="1" ht="15.65" hidden="1" customHeight="1" x14ac:dyDescent="0.35">
      <c r="A144" s="65">
        <v>137</v>
      </c>
      <c r="B144" s="161" t="str">
        <f t="shared" si="22"/>
        <v/>
      </c>
      <c r="C144" s="20">
        <f t="shared" si="23"/>
        <v>3</v>
      </c>
      <c r="D144" s="20"/>
      <c r="E144" s="68" t="str">
        <f t="shared" si="24"/>
        <v/>
      </c>
      <c r="F144" s="72">
        <f t="shared" si="25"/>
        <v>0</v>
      </c>
      <c r="G144" s="174"/>
      <c r="H144" s="175"/>
      <c r="I144" s="175"/>
      <c r="J144" s="175"/>
      <c r="K144" s="175"/>
      <c r="L144" s="175"/>
      <c r="M144" s="175"/>
      <c r="N144" s="67"/>
      <c r="O144" s="67"/>
      <c r="P144" s="67"/>
      <c r="Q144" s="67"/>
      <c r="R144" s="67"/>
      <c r="S144" s="67"/>
      <c r="T144" s="80" t="str">
        <f t="shared" si="26"/>
        <v/>
      </c>
      <c r="U144" s="67"/>
      <c r="V144" s="67"/>
      <c r="W144" s="81"/>
      <c r="X144" s="83">
        <f t="shared" si="27"/>
        <v>5</v>
      </c>
      <c r="Y144" s="82" t="e">
        <f t="shared" si="28"/>
        <v>#N/A</v>
      </c>
      <c r="AD144" s="79">
        <f t="shared" si="29"/>
        <v>0</v>
      </c>
      <c r="AE144" s="79">
        <f t="shared" si="30"/>
        <v>0</v>
      </c>
      <c r="AF144" s="79" t="str">
        <f t="shared" si="31"/>
        <v>D</v>
      </c>
      <c r="AG144" s="79">
        <f t="shared" si="32"/>
        <v>3</v>
      </c>
      <c r="AH144" s="79">
        <v>1</v>
      </c>
      <c r="AI144" s="87"/>
    </row>
    <row r="145" spans="1:35" s="79" customFormat="1" ht="15.65" hidden="1" customHeight="1" x14ac:dyDescent="0.35">
      <c r="A145" s="65">
        <v>138</v>
      </c>
      <c r="B145" s="161" t="str">
        <f t="shared" si="22"/>
        <v/>
      </c>
      <c r="C145" s="20">
        <f t="shared" si="23"/>
        <v>3</v>
      </c>
      <c r="D145" s="20"/>
      <c r="E145" s="68" t="str">
        <f t="shared" si="24"/>
        <v/>
      </c>
      <c r="F145" s="72">
        <f t="shared" si="25"/>
        <v>0</v>
      </c>
      <c r="G145" s="174"/>
      <c r="H145" s="175"/>
      <c r="I145" s="175"/>
      <c r="J145" s="175"/>
      <c r="K145" s="175"/>
      <c r="L145" s="175"/>
      <c r="M145" s="175"/>
      <c r="N145" s="67"/>
      <c r="O145" s="67"/>
      <c r="P145" s="67"/>
      <c r="Q145" s="67"/>
      <c r="R145" s="67"/>
      <c r="S145" s="67"/>
      <c r="T145" s="80" t="str">
        <f t="shared" si="26"/>
        <v/>
      </c>
      <c r="U145" s="67"/>
      <c r="V145" s="67"/>
      <c r="W145" s="81"/>
      <c r="X145" s="83">
        <f t="shared" si="27"/>
        <v>2</v>
      </c>
      <c r="Y145" s="82" t="e">
        <f t="shared" si="28"/>
        <v>#N/A</v>
      </c>
      <c r="AD145" s="79">
        <f t="shared" si="29"/>
        <v>0</v>
      </c>
      <c r="AE145" s="79">
        <f t="shared" si="30"/>
        <v>0</v>
      </c>
      <c r="AF145" s="79" t="str">
        <f t="shared" si="31"/>
        <v>D</v>
      </c>
      <c r="AG145" s="79">
        <f t="shared" si="32"/>
        <v>3</v>
      </c>
      <c r="AH145" s="79">
        <v>1</v>
      </c>
      <c r="AI145" s="87"/>
    </row>
    <row r="146" spans="1:35" s="79" customFormat="1" ht="15.65" hidden="1" customHeight="1" x14ac:dyDescent="0.35">
      <c r="A146" s="65">
        <v>139</v>
      </c>
      <c r="B146" s="161" t="str">
        <f t="shared" si="22"/>
        <v/>
      </c>
      <c r="C146" s="20">
        <f t="shared" si="23"/>
        <v>3</v>
      </c>
      <c r="D146" s="20"/>
      <c r="E146" s="68" t="str">
        <f t="shared" si="24"/>
        <v/>
      </c>
      <c r="F146" s="69">
        <f t="shared" si="25"/>
        <v>0</v>
      </c>
      <c r="G146" s="174"/>
      <c r="H146" s="175"/>
      <c r="I146" s="175"/>
      <c r="J146" s="175"/>
      <c r="K146" s="175"/>
      <c r="L146" s="175"/>
      <c r="M146" s="175"/>
      <c r="N146" s="67"/>
      <c r="O146" s="67"/>
      <c r="P146" s="67"/>
      <c r="Q146" s="67"/>
      <c r="R146" s="67"/>
      <c r="S146" s="67"/>
      <c r="T146" s="80" t="str">
        <f t="shared" si="26"/>
        <v/>
      </c>
      <c r="U146" s="67"/>
      <c r="V146" s="67"/>
      <c r="W146" s="81"/>
      <c r="X146" s="83" t="str">
        <f t="shared" si="27"/>
        <v>N/A</v>
      </c>
      <c r="Y146" s="82" t="e">
        <f t="shared" si="28"/>
        <v>#N/A</v>
      </c>
      <c r="AD146" s="79">
        <f t="shared" si="29"/>
        <v>0</v>
      </c>
      <c r="AE146" s="79">
        <f t="shared" si="30"/>
        <v>0</v>
      </c>
      <c r="AF146" s="79" t="str">
        <f t="shared" si="31"/>
        <v>D</v>
      </c>
      <c r="AG146" s="79">
        <f t="shared" si="32"/>
        <v>3</v>
      </c>
      <c r="AH146" s="79">
        <v>1</v>
      </c>
      <c r="AI146" s="87"/>
    </row>
    <row r="147" spans="1:35" s="79" customFormat="1" ht="15.65" hidden="1" customHeight="1" x14ac:dyDescent="0.35">
      <c r="A147" s="65">
        <v>140</v>
      </c>
      <c r="B147" s="161" t="str">
        <f t="shared" si="22"/>
        <v/>
      </c>
      <c r="C147" s="20">
        <f t="shared" si="23"/>
        <v>3</v>
      </c>
      <c r="D147" s="20"/>
      <c r="E147" s="68" t="str">
        <f t="shared" si="24"/>
        <v/>
      </c>
      <c r="F147" s="72">
        <f t="shared" si="25"/>
        <v>0</v>
      </c>
      <c r="G147" s="174"/>
      <c r="H147" s="175"/>
      <c r="I147" s="175"/>
      <c r="J147" s="175"/>
      <c r="K147" s="175"/>
      <c r="L147" s="175"/>
      <c r="M147" s="175"/>
      <c r="N147" s="67"/>
      <c r="O147" s="67"/>
      <c r="P147" s="67"/>
      <c r="Q147" s="67"/>
      <c r="R147" s="67"/>
      <c r="S147" s="67"/>
      <c r="T147" s="80" t="str">
        <f t="shared" si="26"/>
        <v/>
      </c>
      <c r="U147" s="67"/>
      <c r="V147" s="67"/>
      <c r="W147" s="81"/>
      <c r="X147" s="83">
        <f t="shared" si="27"/>
        <v>3</v>
      </c>
      <c r="Y147" s="82" t="e">
        <f t="shared" si="28"/>
        <v>#N/A</v>
      </c>
      <c r="AD147" s="79">
        <f t="shared" si="29"/>
        <v>0</v>
      </c>
      <c r="AE147" s="79">
        <f t="shared" si="30"/>
        <v>0</v>
      </c>
      <c r="AF147" s="79" t="str">
        <f t="shared" si="31"/>
        <v>D</v>
      </c>
      <c r="AG147" s="79">
        <f t="shared" si="32"/>
        <v>3</v>
      </c>
      <c r="AH147" s="79">
        <v>1</v>
      </c>
      <c r="AI147" s="87"/>
    </row>
    <row r="148" spans="1:35" s="79" customFormat="1" ht="15.65" hidden="1" customHeight="1" x14ac:dyDescent="0.35">
      <c r="A148" s="65">
        <v>141</v>
      </c>
      <c r="B148" s="161" t="str">
        <f t="shared" si="22"/>
        <v/>
      </c>
      <c r="C148" s="20">
        <f t="shared" si="23"/>
        <v>3</v>
      </c>
      <c r="D148" s="20"/>
      <c r="E148" s="68" t="str">
        <f t="shared" si="24"/>
        <v/>
      </c>
      <c r="F148" s="72">
        <f t="shared" si="25"/>
        <v>0</v>
      </c>
      <c r="G148" s="174"/>
      <c r="H148" s="175"/>
      <c r="I148" s="175"/>
      <c r="J148" s="175"/>
      <c r="K148" s="175"/>
      <c r="L148" s="175"/>
      <c r="M148" s="175"/>
      <c r="N148" s="67"/>
      <c r="O148" s="67"/>
      <c r="P148" s="67"/>
      <c r="Q148" s="67"/>
      <c r="R148" s="67"/>
      <c r="S148" s="67"/>
      <c r="T148" s="80" t="str">
        <f t="shared" si="26"/>
        <v/>
      </c>
      <c r="U148" s="67"/>
      <c r="V148" s="67"/>
      <c r="W148" s="81"/>
      <c r="X148" s="83">
        <f t="shared" si="27"/>
        <v>3</v>
      </c>
      <c r="Y148" s="82" t="e">
        <f t="shared" si="28"/>
        <v>#N/A</v>
      </c>
      <c r="AD148" s="79">
        <f t="shared" si="29"/>
        <v>0</v>
      </c>
      <c r="AE148" s="79">
        <f t="shared" si="30"/>
        <v>0</v>
      </c>
      <c r="AF148" s="79" t="str">
        <f t="shared" si="31"/>
        <v>D</v>
      </c>
      <c r="AG148" s="79">
        <f t="shared" si="32"/>
        <v>3</v>
      </c>
      <c r="AH148" s="79">
        <v>1</v>
      </c>
      <c r="AI148" s="87"/>
    </row>
    <row r="149" spans="1:35" s="79" customFormat="1" ht="15.65" hidden="1" customHeight="1" x14ac:dyDescent="0.35">
      <c r="A149" s="65">
        <v>142</v>
      </c>
      <c r="B149" s="161" t="str">
        <f t="shared" si="22"/>
        <v/>
      </c>
      <c r="C149" s="20">
        <f t="shared" si="23"/>
        <v>3</v>
      </c>
      <c r="D149" s="20"/>
      <c r="E149" s="68" t="str">
        <f t="shared" si="24"/>
        <v/>
      </c>
      <c r="F149" s="72">
        <f t="shared" si="25"/>
        <v>0</v>
      </c>
      <c r="G149" s="174"/>
      <c r="H149" s="175"/>
      <c r="I149" s="175"/>
      <c r="J149" s="175"/>
      <c r="K149" s="175"/>
      <c r="L149" s="175"/>
      <c r="M149" s="175"/>
      <c r="N149" s="67"/>
      <c r="O149" s="67"/>
      <c r="P149" s="67"/>
      <c r="Q149" s="67"/>
      <c r="R149" s="67"/>
      <c r="S149" s="67"/>
      <c r="T149" s="80" t="str">
        <f t="shared" si="26"/>
        <v/>
      </c>
      <c r="U149" s="67"/>
      <c r="V149" s="67"/>
      <c r="W149" s="81"/>
      <c r="X149" s="83">
        <f t="shared" si="27"/>
        <v>3</v>
      </c>
      <c r="Y149" s="82" t="e">
        <f t="shared" si="28"/>
        <v>#N/A</v>
      </c>
      <c r="AD149" s="79">
        <f t="shared" si="29"/>
        <v>0</v>
      </c>
      <c r="AE149" s="79">
        <f t="shared" si="30"/>
        <v>0</v>
      </c>
      <c r="AF149" s="79" t="str">
        <f t="shared" si="31"/>
        <v>D</v>
      </c>
      <c r="AG149" s="79">
        <f t="shared" si="32"/>
        <v>3</v>
      </c>
      <c r="AH149" s="79">
        <v>1</v>
      </c>
      <c r="AI149" s="87"/>
    </row>
    <row r="150" spans="1:35" s="79" customFormat="1" ht="15.65" hidden="1" customHeight="1" x14ac:dyDescent="0.35">
      <c r="A150" s="65">
        <v>143</v>
      </c>
      <c r="B150" s="161" t="str">
        <f t="shared" si="22"/>
        <v/>
      </c>
      <c r="C150" s="20">
        <f t="shared" si="23"/>
        <v>3</v>
      </c>
      <c r="D150" s="20"/>
      <c r="E150" s="68" t="str">
        <f t="shared" si="24"/>
        <v/>
      </c>
      <c r="F150" s="72">
        <f t="shared" si="25"/>
        <v>0</v>
      </c>
      <c r="G150" s="174"/>
      <c r="H150" s="175"/>
      <c r="I150" s="175"/>
      <c r="J150" s="175"/>
      <c r="K150" s="175"/>
      <c r="L150" s="175"/>
      <c r="M150" s="175"/>
      <c r="N150" s="67"/>
      <c r="O150" s="67"/>
      <c r="P150" s="67"/>
      <c r="Q150" s="67"/>
      <c r="R150" s="67"/>
      <c r="S150" s="67"/>
      <c r="T150" s="80" t="str">
        <f t="shared" si="26"/>
        <v/>
      </c>
      <c r="U150" s="67"/>
      <c r="V150" s="67"/>
      <c r="W150" s="81"/>
      <c r="X150" s="83">
        <f t="shared" si="27"/>
        <v>4</v>
      </c>
      <c r="Y150" s="82" t="e">
        <f t="shared" si="28"/>
        <v>#N/A</v>
      </c>
      <c r="AD150" s="79">
        <f t="shared" si="29"/>
        <v>0</v>
      </c>
      <c r="AE150" s="79">
        <f t="shared" si="30"/>
        <v>0</v>
      </c>
      <c r="AF150" s="79" t="str">
        <f t="shared" si="31"/>
        <v>D</v>
      </c>
      <c r="AG150" s="79">
        <f t="shared" si="32"/>
        <v>3</v>
      </c>
      <c r="AH150" s="79">
        <v>1</v>
      </c>
      <c r="AI150" s="87"/>
    </row>
    <row r="151" spans="1:35" s="79" customFormat="1" ht="15.65" hidden="1" customHeight="1" x14ac:dyDescent="0.35">
      <c r="A151" s="65">
        <v>144</v>
      </c>
      <c r="B151" s="161" t="str">
        <f t="shared" si="22"/>
        <v/>
      </c>
      <c r="C151" s="20">
        <f t="shared" si="23"/>
        <v>3</v>
      </c>
      <c r="D151" s="20"/>
      <c r="E151" s="68" t="str">
        <f t="shared" si="24"/>
        <v/>
      </c>
      <c r="F151" s="72">
        <f t="shared" si="25"/>
        <v>0</v>
      </c>
      <c r="G151" s="174"/>
      <c r="H151" s="175"/>
      <c r="I151" s="175"/>
      <c r="J151" s="175"/>
      <c r="K151" s="175"/>
      <c r="L151" s="175"/>
      <c r="M151" s="175"/>
      <c r="N151" s="67"/>
      <c r="O151" s="67"/>
      <c r="P151" s="67"/>
      <c r="Q151" s="67"/>
      <c r="R151" s="67"/>
      <c r="S151" s="67"/>
      <c r="T151" s="80" t="str">
        <f t="shared" si="26"/>
        <v/>
      </c>
      <c r="U151" s="67"/>
      <c r="V151" s="67"/>
      <c r="W151" s="81"/>
      <c r="X151" s="83">
        <f t="shared" si="27"/>
        <v>3</v>
      </c>
      <c r="Y151" s="82" t="e">
        <f t="shared" si="28"/>
        <v>#N/A</v>
      </c>
      <c r="AD151" s="79">
        <f t="shared" si="29"/>
        <v>0</v>
      </c>
      <c r="AE151" s="79">
        <f t="shared" si="30"/>
        <v>0</v>
      </c>
      <c r="AF151" s="79" t="str">
        <f t="shared" si="31"/>
        <v>D</v>
      </c>
      <c r="AG151" s="79">
        <f t="shared" si="32"/>
        <v>3</v>
      </c>
      <c r="AH151" s="79">
        <v>1</v>
      </c>
      <c r="AI151" s="87"/>
    </row>
    <row r="152" spans="1:35" s="79" customFormat="1" ht="15.65" hidden="1" customHeight="1" x14ac:dyDescent="0.35">
      <c r="A152" s="65">
        <v>145</v>
      </c>
      <c r="B152" s="161" t="str">
        <f t="shared" si="22"/>
        <v/>
      </c>
      <c r="C152" s="20">
        <f t="shared" si="23"/>
        <v>3</v>
      </c>
      <c r="D152" s="20"/>
      <c r="E152" s="68" t="str">
        <f t="shared" si="24"/>
        <v/>
      </c>
      <c r="F152" s="72">
        <f t="shared" si="25"/>
        <v>0</v>
      </c>
      <c r="G152" s="174"/>
      <c r="H152" s="175"/>
      <c r="I152" s="175"/>
      <c r="J152" s="175"/>
      <c r="K152" s="175"/>
      <c r="L152" s="175"/>
      <c r="M152" s="175"/>
      <c r="N152" s="67"/>
      <c r="O152" s="67"/>
      <c r="P152" s="67"/>
      <c r="Q152" s="67"/>
      <c r="R152" s="67"/>
      <c r="S152" s="67"/>
      <c r="T152" s="80" t="str">
        <f t="shared" si="26"/>
        <v/>
      </c>
      <c r="U152" s="67"/>
      <c r="V152" s="67"/>
      <c r="W152" s="81"/>
      <c r="X152" s="83">
        <f t="shared" si="27"/>
        <v>4</v>
      </c>
      <c r="Y152" s="82" t="e">
        <f t="shared" si="28"/>
        <v>#N/A</v>
      </c>
      <c r="AD152" s="79">
        <f t="shared" si="29"/>
        <v>0</v>
      </c>
      <c r="AE152" s="79">
        <f t="shared" si="30"/>
        <v>0</v>
      </c>
      <c r="AF152" s="79" t="str">
        <f t="shared" si="31"/>
        <v>D</v>
      </c>
      <c r="AG152" s="79">
        <f t="shared" si="32"/>
        <v>3</v>
      </c>
      <c r="AH152" s="79">
        <v>1</v>
      </c>
      <c r="AI152" s="87"/>
    </row>
    <row r="153" spans="1:35" s="79" customFormat="1" ht="15.65" hidden="1" customHeight="1" x14ac:dyDescent="0.35">
      <c r="A153" s="65">
        <v>146</v>
      </c>
      <c r="B153" s="161" t="str">
        <f t="shared" si="22"/>
        <v/>
      </c>
      <c r="C153" s="20">
        <f t="shared" si="23"/>
        <v>3</v>
      </c>
      <c r="D153" s="20"/>
      <c r="E153" s="68" t="str">
        <f t="shared" si="24"/>
        <v/>
      </c>
      <c r="F153" s="72">
        <f t="shared" si="25"/>
        <v>0</v>
      </c>
      <c r="G153" s="174"/>
      <c r="H153" s="175"/>
      <c r="I153" s="175"/>
      <c r="J153" s="175"/>
      <c r="K153" s="175"/>
      <c r="L153" s="175"/>
      <c r="M153" s="175"/>
      <c r="N153" s="67"/>
      <c r="O153" s="67"/>
      <c r="P153" s="67"/>
      <c r="Q153" s="67"/>
      <c r="R153" s="67"/>
      <c r="S153" s="67"/>
      <c r="T153" s="80" t="str">
        <f t="shared" si="26"/>
        <v/>
      </c>
      <c r="U153" s="67"/>
      <c r="V153" s="67"/>
      <c r="W153" s="81"/>
      <c r="X153" s="83">
        <f t="shared" si="27"/>
        <v>3</v>
      </c>
      <c r="Y153" s="82" t="e">
        <f t="shared" si="28"/>
        <v>#N/A</v>
      </c>
      <c r="AD153" s="79">
        <f t="shared" si="29"/>
        <v>0</v>
      </c>
      <c r="AE153" s="79">
        <f t="shared" si="30"/>
        <v>0</v>
      </c>
      <c r="AF153" s="79" t="str">
        <f t="shared" si="31"/>
        <v>D</v>
      </c>
      <c r="AG153" s="79">
        <f t="shared" si="32"/>
        <v>3</v>
      </c>
      <c r="AH153" s="79">
        <v>1</v>
      </c>
      <c r="AI153" s="87"/>
    </row>
    <row r="154" spans="1:35" s="79" customFormat="1" ht="15.65" hidden="1" customHeight="1" x14ac:dyDescent="0.35">
      <c r="A154" s="65">
        <v>147</v>
      </c>
      <c r="B154" s="161" t="str">
        <f t="shared" si="22"/>
        <v/>
      </c>
      <c r="C154" s="20">
        <f t="shared" si="23"/>
        <v>3</v>
      </c>
      <c r="D154" s="20"/>
      <c r="E154" s="68" t="str">
        <f t="shared" si="24"/>
        <v/>
      </c>
      <c r="F154" s="69">
        <f t="shared" si="25"/>
        <v>0</v>
      </c>
      <c r="G154" s="174"/>
      <c r="H154" s="175"/>
      <c r="I154" s="175"/>
      <c r="J154" s="175"/>
      <c r="K154" s="175"/>
      <c r="L154" s="175"/>
      <c r="M154" s="175"/>
      <c r="N154" s="67"/>
      <c r="O154" s="67"/>
      <c r="P154" s="67"/>
      <c r="Q154" s="67"/>
      <c r="R154" s="67"/>
      <c r="S154" s="67"/>
      <c r="T154" s="80" t="str">
        <f t="shared" si="26"/>
        <v/>
      </c>
      <c r="U154" s="67"/>
      <c r="V154" s="67"/>
      <c r="W154" s="81"/>
      <c r="X154" s="83">
        <f t="shared" si="27"/>
        <v>5</v>
      </c>
      <c r="Y154" s="82" t="e">
        <f t="shared" si="28"/>
        <v>#N/A</v>
      </c>
      <c r="AD154" s="79">
        <f t="shared" si="29"/>
        <v>0</v>
      </c>
      <c r="AE154" s="79">
        <f t="shared" si="30"/>
        <v>0</v>
      </c>
      <c r="AF154" s="79" t="str">
        <f t="shared" si="31"/>
        <v>D</v>
      </c>
      <c r="AG154" s="79">
        <f t="shared" si="32"/>
        <v>3</v>
      </c>
      <c r="AH154" s="79">
        <v>1</v>
      </c>
      <c r="AI154" s="87"/>
    </row>
    <row r="155" spans="1:35" s="79" customFormat="1" ht="15.65" hidden="1" customHeight="1" x14ac:dyDescent="0.35">
      <c r="A155" s="65">
        <v>148</v>
      </c>
      <c r="B155" s="161" t="str">
        <f t="shared" si="22"/>
        <v/>
      </c>
      <c r="C155" s="20">
        <f t="shared" si="23"/>
        <v>3</v>
      </c>
      <c r="D155" s="20"/>
      <c r="E155" s="68" t="str">
        <f t="shared" si="24"/>
        <v/>
      </c>
      <c r="F155" s="69">
        <f t="shared" si="25"/>
        <v>0</v>
      </c>
      <c r="G155" s="174"/>
      <c r="H155" s="175"/>
      <c r="I155" s="175"/>
      <c r="J155" s="175"/>
      <c r="K155" s="175"/>
      <c r="L155" s="175"/>
      <c r="M155" s="175"/>
      <c r="N155" s="67"/>
      <c r="O155" s="67"/>
      <c r="P155" s="67"/>
      <c r="Q155" s="67"/>
      <c r="R155" s="67"/>
      <c r="S155" s="67"/>
      <c r="T155" s="80" t="str">
        <f t="shared" si="26"/>
        <v/>
      </c>
      <c r="U155" s="67"/>
      <c r="V155" s="67"/>
      <c r="W155" s="81"/>
      <c r="X155" s="83" t="str">
        <f t="shared" si="27"/>
        <v>N/A</v>
      </c>
      <c r="Y155" s="82" t="e">
        <f t="shared" si="28"/>
        <v>#N/A</v>
      </c>
      <c r="AD155" s="79">
        <f t="shared" si="29"/>
        <v>0</v>
      </c>
      <c r="AE155" s="79">
        <f t="shared" si="30"/>
        <v>0</v>
      </c>
      <c r="AF155" s="79" t="str">
        <f t="shared" si="31"/>
        <v>D</v>
      </c>
      <c r="AG155" s="79">
        <f t="shared" si="32"/>
        <v>3</v>
      </c>
      <c r="AH155" s="79">
        <v>1</v>
      </c>
      <c r="AI155" s="87"/>
    </row>
    <row r="156" spans="1:35" s="79" customFormat="1" ht="15.65" hidden="1" customHeight="1" x14ac:dyDescent="0.35">
      <c r="A156" s="65">
        <v>149</v>
      </c>
      <c r="B156" s="161" t="str">
        <f t="shared" si="22"/>
        <v/>
      </c>
      <c r="C156" s="20">
        <f t="shared" si="23"/>
        <v>3</v>
      </c>
      <c r="D156" s="20"/>
      <c r="E156" s="68" t="str">
        <f t="shared" si="24"/>
        <v/>
      </c>
      <c r="F156" s="72">
        <f t="shared" si="25"/>
        <v>0</v>
      </c>
      <c r="G156" s="174"/>
      <c r="H156" s="175"/>
      <c r="I156" s="175"/>
      <c r="J156" s="175"/>
      <c r="K156" s="175"/>
      <c r="L156" s="175"/>
      <c r="M156" s="175"/>
      <c r="N156" s="67"/>
      <c r="O156" s="67"/>
      <c r="P156" s="67"/>
      <c r="Q156" s="67"/>
      <c r="R156" s="67"/>
      <c r="S156" s="67"/>
      <c r="T156" s="80" t="str">
        <f t="shared" si="26"/>
        <v/>
      </c>
      <c r="U156" s="67"/>
      <c r="V156" s="67"/>
      <c r="W156" s="81"/>
      <c r="X156" s="83">
        <f t="shared" si="27"/>
        <v>5</v>
      </c>
      <c r="Y156" s="82" t="e">
        <f t="shared" si="28"/>
        <v>#N/A</v>
      </c>
      <c r="AD156" s="79">
        <f t="shared" si="29"/>
        <v>0</v>
      </c>
      <c r="AE156" s="79">
        <f t="shared" si="30"/>
        <v>0</v>
      </c>
      <c r="AF156" s="79" t="str">
        <f t="shared" si="31"/>
        <v>D</v>
      </c>
      <c r="AG156" s="79">
        <f t="shared" si="32"/>
        <v>3</v>
      </c>
      <c r="AH156" s="79">
        <v>1</v>
      </c>
      <c r="AI156" s="87"/>
    </row>
    <row r="157" spans="1:35" s="79" customFormat="1" ht="15.65" hidden="1" customHeight="1" x14ac:dyDescent="0.35">
      <c r="A157" s="65">
        <v>150</v>
      </c>
      <c r="B157" s="161" t="str">
        <f t="shared" si="22"/>
        <v/>
      </c>
      <c r="C157" s="20">
        <f t="shared" si="23"/>
        <v>3</v>
      </c>
      <c r="D157" s="20"/>
      <c r="E157" s="68" t="str">
        <f t="shared" si="24"/>
        <v/>
      </c>
      <c r="F157" s="72">
        <f t="shared" si="25"/>
        <v>0</v>
      </c>
      <c r="G157" s="174"/>
      <c r="H157" s="175"/>
      <c r="I157" s="175"/>
      <c r="J157" s="175"/>
      <c r="K157" s="175"/>
      <c r="L157" s="175"/>
      <c r="M157" s="175"/>
      <c r="N157" s="67"/>
      <c r="O157" s="67"/>
      <c r="P157" s="67"/>
      <c r="Q157" s="67"/>
      <c r="R157" s="67"/>
      <c r="S157" s="67"/>
      <c r="T157" s="80" t="str">
        <f t="shared" si="26"/>
        <v/>
      </c>
      <c r="U157" s="67"/>
      <c r="V157" s="67"/>
      <c r="W157" s="81"/>
      <c r="X157" s="83">
        <f t="shared" si="27"/>
        <v>3</v>
      </c>
      <c r="Y157" s="82" t="e">
        <f t="shared" si="28"/>
        <v>#N/A</v>
      </c>
      <c r="AD157" s="79">
        <f t="shared" si="29"/>
        <v>0</v>
      </c>
      <c r="AE157" s="79">
        <f t="shared" si="30"/>
        <v>0</v>
      </c>
      <c r="AF157" s="79" t="str">
        <f t="shared" si="31"/>
        <v>D</v>
      </c>
      <c r="AG157" s="79">
        <f t="shared" si="32"/>
        <v>3</v>
      </c>
      <c r="AH157" s="79">
        <v>1</v>
      </c>
      <c r="AI157" s="87"/>
    </row>
    <row r="158" spans="1:35" s="79" customFormat="1" ht="15.65" hidden="1" customHeight="1" x14ac:dyDescent="0.35">
      <c r="A158" s="65">
        <v>151</v>
      </c>
      <c r="B158" s="161" t="str">
        <f t="shared" si="22"/>
        <v/>
      </c>
      <c r="C158" s="20">
        <f t="shared" si="23"/>
        <v>3</v>
      </c>
      <c r="D158" s="20"/>
      <c r="E158" s="68" t="str">
        <f t="shared" si="24"/>
        <v/>
      </c>
      <c r="F158" s="72">
        <f t="shared" si="25"/>
        <v>0</v>
      </c>
      <c r="G158" s="174"/>
      <c r="H158" s="175"/>
      <c r="I158" s="175"/>
      <c r="J158" s="175"/>
      <c r="K158" s="175"/>
      <c r="L158" s="175"/>
      <c r="M158" s="175"/>
      <c r="N158" s="67"/>
      <c r="O158" s="67"/>
      <c r="P158" s="67"/>
      <c r="Q158" s="67"/>
      <c r="R158" s="67"/>
      <c r="S158" s="67"/>
      <c r="T158" s="80" t="str">
        <f t="shared" si="26"/>
        <v/>
      </c>
      <c r="U158" s="67"/>
      <c r="V158" s="67"/>
      <c r="W158" s="81"/>
      <c r="X158" s="83">
        <f t="shared" si="27"/>
        <v>4</v>
      </c>
      <c r="Y158" s="82" t="e">
        <f t="shared" si="28"/>
        <v>#N/A</v>
      </c>
      <c r="AD158" s="79">
        <f t="shared" si="29"/>
        <v>0</v>
      </c>
      <c r="AE158" s="79">
        <f t="shared" si="30"/>
        <v>0</v>
      </c>
      <c r="AF158" s="79" t="str">
        <f t="shared" si="31"/>
        <v>D</v>
      </c>
      <c r="AG158" s="79">
        <f t="shared" si="32"/>
        <v>3</v>
      </c>
      <c r="AH158" s="79">
        <v>1</v>
      </c>
      <c r="AI158" s="87"/>
    </row>
    <row r="159" spans="1:35" s="79" customFormat="1" ht="15.65" hidden="1" customHeight="1" x14ac:dyDescent="0.35">
      <c r="A159" s="65">
        <v>152</v>
      </c>
      <c r="B159" s="161" t="str">
        <f t="shared" si="22"/>
        <v/>
      </c>
      <c r="C159" s="20">
        <f t="shared" si="23"/>
        <v>3</v>
      </c>
      <c r="D159" s="20"/>
      <c r="E159" s="212" t="str">
        <f t="shared" si="24"/>
        <v/>
      </c>
      <c r="F159" s="215">
        <f t="shared" si="25"/>
        <v>0</v>
      </c>
      <c r="G159" s="218"/>
      <c r="H159" s="221"/>
      <c r="I159" s="221"/>
      <c r="J159" s="221"/>
      <c r="K159" s="221"/>
      <c r="L159" s="221"/>
      <c r="M159" s="218"/>
      <c r="N159" s="218"/>
      <c r="O159" s="218"/>
      <c r="P159" s="218"/>
      <c r="Q159" s="218"/>
      <c r="R159" s="223"/>
      <c r="S159" s="223"/>
      <c r="T159" s="80" t="str">
        <f t="shared" si="26"/>
        <v/>
      </c>
      <c r="U159" s="223"/>
      <c r="V159" s="223"/>
      <c r="W159" s="81"/>
      <c r="X159" s="83">
        <f t="shared" si="27"/>
        <v>0</v>
      </c>
      <c r="Y159" s="82" t="e">
        <f t="shared" si="28"/>
        <v>#N/A</v>
      </c>
      <c r="AD159" s="79">
        <f t="shared" si="29"/>
        <v>0</v>
      </c>
      <c r="AE159" s="79">
        <f t="shared" si="30"/>
        <v>0</v>
      </c>
      <c r="AF159" s="79" t="str">
        <f t="shared" si="31"/>
        <v>D</v>
      </c>
      <c r="AG159" s="79">
        <f t="shared" si="32"/>
        <v>3</v>
      </c>
      <c r="AH159" s="79">
        <v>1</v>
      </c>
      <c r="AI159" s="87">
        <v>3</v>
      </c>
    </row>
    <row r="160" spans="1:35" s="79" customFormat="1" ht="15.65" hidden="1" customHeight="1" x14ac:dyDescent="0.35">
      <c r="A160" s="65">
        <v>153</v>
      </c>
      <c r="B160" s="161" t="str">
        <f t="shared" si="22"/>
        <v/>
      </c>
      <c r="C160" s="20">
        <f t="shared" si="23"/>
        <v>3</v>
      </c>
      <c r="D160" s="20"/>
      <c r="E160" s="68" t="str">
        <f t="shared" si="24"/>
        <v/>
      </c>
      <c r="F160" s="69">
        <f t="shared" si="25"/>
        <v>0</v>
      </c>
      <c r="G160" s="174"/>
      <c r="H160" s="175"/>
      <c r="I160" s="175"/>
      <c r="J160" s="175"/>
      <c r="K160" s="175"/>
      <c r="L160" s="175"/>
      <c r="M160" s="175"/>
      <c r="N160" s="67"/>
      <c r="O160" s="67"/>
      <c r="P160" s="67"/>
      <c r="Q160" s="67"/>
      <c r="R160" s="67"/>
      <c r="S160" s="67"/>
      <c r="T160" s="80" t="str">
        <f t="shared" si="26"/>
        <v/>
      </c>
      <c r="U160" s="67"/>
      <c r="V160" s="67"/>
      <c r="W160" s="81"/>
      <c r="X160" s="83">
        <f t="shared" si="27"/>
        <v>5</v>
      </c>
      <c r="Y160" s="82" t="e">
        <f t="shared" si="28"/>
        <v>#N/A</v>
      </c>
      <c r="AD160" s="79">
        <f t="shared" si="29"/>
        <v>0</v>
      </c>
      <c r="AE160" s="79">
        <f t="shared" si="30"/>
        <v>0</v>
      </c>
      <c r="AF160" s="79" t="str">
        <f t="shared" si="31"/>
        <v>D</v>
      </c>
      <c r="AG160" s="79">
        <f t="shared" si="32"/>
        <v>3</v>
      </c>
      <c r="AH160" s="79">
        <v>1</v>
      </c>
      <c r="AI160" s="87"/>
    </row>
    <row r="161" spans="1:35" s="79" customFormat="1" ht="15.65" hidden="1" customHeight="1" x14ac:dyDescent="0.35">
      <c r="A161" s="65">
        <v>154</v>
      </c>
      <c r="B161" s="161" t="str">
        <f t="shared" si="22"/>
        <v/>
      </c>
      <c r="C161" s="20">
        <f t="shared" si="23"/>
        <v>3</v>
      </c>
      <c r="D161" s="20"/>
      <c r="E161" s="68" t="str">
        <f t="shared" si="24"/>
        <v/>
      </c>
      <c r="F161" s="162">
        <f t="shared" si="25"/>
        <v>0</v>
      </c>
      <c r="G161" s="174"/>
      <c r="H161" s="175"/>
      <c r="I161" s="175"/>
      <c r="J161" s="175"/>
      <c r="K161" s="175"/>
      <c r="L161" s="175"/>
      <c r="M161" s="175"/>
      <c r="N161" s="67"/>
      <c r="O161" s="67"/>
      <c r="P161" s="67"/>
      <c r="Q161" s="67"/>
      <c r="R161" s="67"/>
      <c r="S161" s="67"/>
      <c r="T161" s="80" t="str">
        <f t="shared" si="26"/>
        <v/>
      </c>
      <c r="U161" s="67"/>
      <c r="V161" s="67"/>
      <c r="W161" s="81"/>
      <c r="X161" s="83">
        <f t="shared" si="27"/>
        <v>0</v>
      </c>
      <c r="Y161" s="82" t="e">
        <f t="shared" si="28"/>
        <v>#N/A</v>
      </c>
      <c r="AD161" s="79">
        <f t="shared" si="29"/>
        <v>0</v>
      </c>
      <c r="AE161" s="79">
        <f t="shared" si="30"/>
        <v>0</v>
      </c>
      <c r="AF161" s="79" t="str">
        <f t="shared" si="31"/>
        <v>D</v>
      </c>
      <c r="AG161" s="79">
        <f t="shared" si="32"/>
        <v>3</v>
      </c>
      <c r="AH161" s="67"/>
      <c r="AI161" s="87"/>
    </row>
    <row r="162" spans="1:35" s="79" customFormat="1" ht="15.65" hidden="1" customHeight="1" x14ac:dyDescent="0.35">
      <c r="A162" s="65">
        <v>155</v>
      </c>
      <c r="B162" s="161" t="str">
        <f t="shared" si="22"/>
        <v/>
      </c>
      <c r="C162" s="20">
        <f t="shared" si="23"/>
        <v>3</v>
      </c>
      <c r="D162" s="20"/>
      <c r="E162" s="68" t="str">
        <f t="shared" si="24"/>
        <v/>
      </c>
      <c r="F162" s="69">
        <f t="shared" si="25"/>
        <v>0</v>
      </c>
      <c r="G162" s="174"/>
      <c r="H162" s="175"/>
      <c r="I162" s="175"/>
      <c r="J162" s="175"/>
      <c r="K162" s="175"/>
      <c r="L162" s="175"/>
      <c r="M162" s="175"/>
      <c r="N162" s="67"/>
      <c r="O162" s="67"/>
      <c r="P162" s="67"/>
      <c r="Q162" s="67"/>
      <c r="R162" s="67"/>
      <c r="S162" s="67"/>
      <c r="T162" s="80" t="str">
        <f t="shared" si="26"/>
        <v/>
      </c>
      <c r="U162" s="67"/>
      <c r="V162" s="67"/>
      <c r="W162" s="81"/>
      <c r="X162" s="83">
        <f t="shared" si="27"/>
        <v>1</v>
      </c>
      <c r="Y162" s="82" t="e">
        <f t="shared" si="28"/>
        <v>#N/A</v>
      </c>
      <c r="AD162" s="79">
        <f t="shared" si="29"/>
        <v>0</v>
      </c>
      <c r="AE162" s="79">
        <f t="shared" si="30"/>
        <v>0</v>
      </c>
      <c r="AF162" s="79" t="str">
        <f t="shared" si="31"/>
        <v>D</v>
      </c>
      <c r="AG162" s="79">
        <f t="shared" si="32"/>
        <v>3</v>
      </c>
      <c r="AH162" s="79">
        <v>1</v>
      </c>
      <c r="AI162" s="87"/>
    </row>
    <row r="163" spans="1:35" s="79" customFormat="1" ht="15.65" hidden="1" customHeight="1" x14ac:dyDescent="0.35">
      <c r="A163" s="65">
        <v>156</v>
      </c>
      <c r="B163" s="161" t="str">
        <f t="shared" si="22"/>
        <v/>
      </c>
      <c r="C163" s="20">
        <f t="shared" si="23"/>
        <v>3</v>
      </c>
      <c r="D163" s="20"/>
      <c r="E163" s="68" t="str">
        <f t="shared" si="24"/>
        <v/>
      </c>
      <c r="F163" s="69">
        <f t="shared" si="25"/>
        <v>0</v>
      </c>
      <c r="G163" s="174"/>
      <c r="H163" s="175"/>
      <c r="I163" s="175"/>
      <c r="J163" s="175"/>
      <c r="K163" s="175"/>
      <c r="L163" s="175"/>
      <c r="M163" s="175"/>
      <c r="N163" s="67"/>
      <c r="O163" s="67"/>
      <c r="P163" s="67"/>
      <c r="Q163" s="67"/>
      <c r="R163" s="67"/>
      <c r="S163" s="67"/>
      <c r="T163" s="80" t="str">
        <f t="shared" si="26"/>
        <v/>
      </c>
      <c r="U163" s="67"/>
      <c r="V163" s="67"/>
      <c r="W163" s="81"/>
      <c r="X163" s="83">
        <f t="shared" si="27"/>
        <v>2</v>
      </c>
      <c r="Y163" s="82" t="e">
        <f t="shared" si="28"/>
        <v>#N/A</v>
      </c>
      <c r="AD163" s="79">
        <f t="shared" si="29"/>
        <v>0</v>
      </c>
      <c r="AE163" s="79">
        <f t="shared" si="30"/>
        <v>0</v>
      </c>
      <c r="AF163" s="79" t="str">
        <f t="shared" si="31"/>
        <v>D</v>
      </c>
      <c r="AG163" s="79">
        <f t="shared" si="32"/>
        <v>3</v>
      </c>
      <c r="AH163" s="79">
        <v>1</v>
      </c>
      <c r="AI163" s="87"/>
    </row>
    <row r="164" spans="1:35" s="79" customFormat="1" ht="15.65" hidden="1" customHeight="1" x14ac:dyDescent="0.35">
      <c r="A164" s="65">
        <v>157</v>
      </c>
      <c r="B164" s="161" t="str">
        <f t="shared" si="22"/>
        <v/>
      </c>
      <c r="C164" s="20">
        <f t="shared" si="23"/>
        <v>3</v>
      </c>
      <c r="D164" s="20"/>
      <c r="E164" s="68" t="str">
        <f t="shared" si="24"/>
        <v/>
      </c>
      <c r="F164" s="69">
        <f t="shared" si="25"/>
        <v>0</v>
      </c>
      <c r="G164" s="174"/>
      <c r="H164" s="175"/>
      <c r="I164" s="175"/>
      <c r="J164" s="175"/>
      <c r="K164" s="175"/>
      <c r="L164" s="175"/>
      <c r="M164" s="175"/>
      <c r="N164" s="67"/>
      <c r="O164" s="67"/>
      <c r="P164" s="67"/>
      <c r="Q164" s="67"/>
      <c r="R164" s="67"/>
      <c r="S164" s="67"/>
      <c r="T164" s="80" t="str">
        <f t="shared" si="26"/>
        <v/>
      </c>
      <c r="U164" s="67"/>
      <c r="V164" s="67"/>
      <c r="W164" s="81"/>
      <c r="X164" s="83">
        <f t="shared" si="27"/>
        <v>3</v>
      </c>
      <c r="Y164" s="82" t="e">
        <f t="shared" si="28"/>
        <v>#N/A</v>
      </c>
      <c r="AD164" s="79">
        <f t="shared" si="29"/>
        <v>0</v>
      </c>
      <c r="AE164" s="79">
        <f t="shared" si="30"/>
        <v>0</v>
      </c>
      <c r="AF164" s="79" t="str">
        <f t="shared" si="31"/>
        <v>D</v>
      </c>
      <c r="AG164" s="79">
        <f t="shared" si="32"/>
        <v>3</v>
      </c>
      <c r="AH164" s="79">
        <v>1</v>
      </c>
      <c r="AI164" s="87"/>
    </row>
    <row r="165" spans="1:35" s="79" customFormat="1" ht="15.65" hidden="1" customHeight="1" x14ac:dyDescent="0.35">
      <c r="A165" s="65">
        <v>158</v>
      </c>
      <c r="B165" s="161" t="str">
        <f t="shared" si="22"/>
        <v/>
      </c>
      <c r="C165" s="20">
        <f t="shared" si="23"/>
        <v>3</v>
      </c>
      <c r="D165" s="20"/>
      <c r="E165" s="68" t="str">
        <f t="shared" si="24"/>
        <v/>
      </c>
      <c r="F165" s="69">
        <f t="shared" si="25"/>
        <v>0</v>
      </c>
      <c r="G165" s="174"/>
      <c r="H165" s="175"/>
      <c r="I165" s="175"/>
      <c r="J165" s="175"/>
      <c r="K165" s="175"/>
      <c r="L165" s="175"/>
      <c r="M165" s="175"/>
      <c r="N165" s="67"/>
      <c r="O165" s="67"/>
      <c r="P165" s="67"/>
      <c r="Q165" s="67"/>
      <c r="R165" s="67"/>
      <c r="S165" s="67"/>
      <c r="T165" s="80" t="str">
        <f t="shared" si="26"/>
        <v/>
      </c>
      <c r="U165" s="67"/>
      <c r="V165" s="67"/>
      <c r="W165" s="81"/>
      <c r="X165" s="83">
        <f t="shared" si="27"/>
        <v>4</v>
      </c>
      <c r="Y165" s="82" t="e">
        <f t="shared" si="28"/>
        <v>#N/A</v>
      </c>
      <c r="AD165" s="79">
        <f t="shared" si="29"/>
        <v>0</v>
      </c>
      <c r="AE165" s="79">
        <f t="shared" si="30"/>
        <v>0</v>
      </c>
      <c r="AF165" s="79" t="str">
        <f t="shared" si="31"/>
        <v>D</v>
      </c>
      <c r="AG165" s="79">
        <f t="shared" si="32"/>
        <v>3</v>
      </c>
      <c r="AH165" s="79">
        <v>1</v>
      </c>
      <c r="AI165" s="87"/>
    </row>
    <row r="166" spans="1:35" s="79" customFormat="1" ht="15.65" hidden="1" customHeight="1" x14ac:dyDescent="0.35">
      <c r="A166" s="65">
        <v>159</v>
      </c>
      <c r="B166" s="161" t="str">
        <f t="shared" si="22"/>
        <v/>
      </c>
      <c r="C166" s="20">
        <f t="shared" si="23"/>
        <v>3</v>
      </c>
      <c r="D166" s="20"/>
      <c r="E166" s="68" t="str">
        <f t="shared" si="24"/>
        <v/>
      </c>
      <c r="F166" s="69">
        <f t="shared" si="25"/>
        <v>0</v>
      </c>
      <c r="G166" s="174"/>
      <c r="H166" s="175"/>
      <c r="I166" s="175"/>
      <c r="J166" s="175"/>
      <c r="K166" s="175"/>
      <c r="L166" s="175"/>
      <c r="M166" s="175"/>
      <c r="N166" s="67"/>
      <c r="O166" s="67"/>
      <c r="P166" s="67"/>
      <c r="Q166" s="67"/>
      <c r="R166" s="67"/>
      <c r="S166" s="67"/>
      <c r="T166" s="80" t="str">
        <f t="shared" si="26"/>
        <v/>
      </c>
      <c r="U166" s="67"/>
      <c r="V166" s="67"/>
      <c r="W166" s="81"/>
      <c r="X166" s="83">
        <f t="shared" si="27"/>
        <v>4</v>
      </c>
      <c r="Y166" s="82" t="e">
        <f t="shared" si="28"/>
        <v>#N/A</v>
      </c>
      <c r="AD166" s="79">
        <f t="shared" si="29"/>
        <v>0</v>
      </c>
      <c r="AE166" s="79">
        <f t="shared" si="30"/>
        <v>0</v>
      </c>
      <c r="AF166" s="79" t="str">
        <f t="shared" si="31"/>
        <v>D</v>
      </c>
      <c r="AG166" s="79">
        <f t="shared" si="32"/>
        <v>3</v>
      </c>
      <c r="AH166" s="79">
        <v>1</v>
      </c>
      <c r="AI166" s="87"/>
    </row>
    <row r="167" spans="1:35" s="79" customFormat="1" ht="15.65" hidden="1" customHeight="1" x14ac:dyDescent="0.35">
      <c r="A167" s="65">
        <v>160</v>
      </c>
      <c r="B167" s="161" t="str">
        <f t="shared" si="22"/>
        <v/>
      </c>
      <c r="C167" s="20">
        <f t="shared" si="23"/>
        <v>3</v>
      </c>
      <c r="D167" s="20"/>
      <c r="E167" s="68" t="str">
        <f t="shared" si="24"/>
        <v/>
      </c>
      <c r="F167" s="69">
        <f t="shared" si="25"/>
        <v>0</v>
      </c>
      <c r="G167" s="174"/>
      <c r="H167" s="175"/>
      <c r="I167" s="175"/>
      <c r="J167" s="175"/>
      <c r="K167" s="175"/>
      <c r="L167" s="175"/>
      <c r="M167" s="175"/>
      <c r="N167" s="67"/>
      <c r="O167" s="67"/>
      <c r="P167" s="67"/>
      <c r="Q167" s="67"/>
      <c r="R167" s="67"/>
      <c r="S167" s="67"/>
      <c r="T167" s="80" t="str">
        <f t="shared" si="26"/>
        <v/>
      </c>
      <c r="U167" s="67"/>
      <c r="V167" s="67"/>
      <c r="W167" s="81"/>
      <c r="X167" s="83">
        <f t="shared" si="27"/>
        <v>4</v>
      </c>
      <c r="Y167" s="82" t="e">
        <f t="shared" si="28"/>
        <v>#N/A</v>
      </c>
      <c r="AD167" s="79">
        <f t="shared" si="29"/>
        <v>0</v>
      </c>
      <c r="AE167" s="79">
        <f t="shared" si="30"/>
        <v>0</v>
      </c>
      <c r="AF167" s="79" t="str">
        <f t="shared" si="31"/>
        <v>D</v>
      </c>
      <c r="AG167" s="79">
        <f t="shared" si="32"/>
        <v>3</v>
      </c>
      <c r="AH167" s="79">
        <v>1</v>
      </c>
      <c r="AI167" s="87"/>
    </row>
    <row r="168" spans="1:35" s="79" customFormat="1" ht="15.65" hidden="1" customHeight="1" x14ac:dyDescent="0.35">
      <c r="A168" s="65">
        <v>161</v>
      </c>
      <c r="B168" s="161" t="str">
        <f t="shared" si="22"/>
        <v/>
      </c>
      <c r="C168" s="20">
        <f t="shared" si="23"/>
        <v>3</v>
      </c>
      <c r="D168" s="20"/>
      <c r="E168" s="68" t="str">
        <f t="shared" si="24"/>
        <v/>
      </c>
      <c r="F168" s="162">
        <f t="shared" si="25"/>
        <v>0</v>
      </c>
      <c r="G168" s="174"/>
      <c r="H168" s="175"/>
      <c r="I168" s="175"/>
      <c r="J168" s="175"/>
      <c r="K168" s="175"/>
      <c r="L168" s="175"/>
      <c r="M168" s="175"/>
      <c r="N168" s="67"/>
      <c r="O168" s="67"/>
      <c r="P168" s="67"/>
      <c r="Q168" s="67"/>
      <c r="R168" s="67"/>
      <c r="S168" s="67"/>
      <c r="T168" s="80" t="str">
        <f t="shared" si="26"/>
        <v/>
      </c>
      <c r="U168" s="67"/>
      <c r="V168" s="67"/>
      <c r="W168" s="81"/>
      <c r="X168" s="83">
        <f t="shared" si="27"/>
        <v>0</v>
      </c>
      <c r="Y168" s="82" t="e">
        <f t="shared" si="28"/>
        <v>#N/A</v>
      </c>
      <c r="AD168" s="79">
        <f t="shared" si="29"/>
        <v>0</v>
      </c>
      <c r="AE168" s="79">
        <f t="shared" si="30"/>
        <v>0</v>
      </c>
      <c r="AF168" s="79" t="str">
        <f t="shared" si="31"/>
        <v>D</v>
      </c>
      <c r="AG168" s="79">
        <f t="shared" si="32"/>
        <v>3</v>
      </c>
      <c r="AH168" s="67"/>
      <c r="AI168" s="87"/>
    </row>
    <row r="169" spans="1:35" s="79" customFormat="1" ht="15.65" hidden="1" customHeight="1" x14ac:dyDescent="0.35">
      <c r="A169" s="65">
        <v>162</v>
      </c>
      <c r="B169" s="161" t="str">
        <f t="shared" si="22"/>
        <v/>
      </c>
      <c r="C169" s="20">
        <f t="shared" si="23"/>
        <v>3</v>
      </c>
      <c r="D169" s="20"/>
      <c r="E169" s="68" t="str">
        <f t="shared" si="24"/>
        <v/>
      </c>
      <c r="F169" s="69">
        <f t="shared" si="25"/>
        <v>0</v>
      </c>
      <c r="G169" s="174"/>
      <c r="H169" s="175"/>
      <c r="I169" s="175"/>
      <c r="J169" s="175"/>
      <c r="K169" s="175"/>
      <c r="L169" s="175"/>
      <c r="M169" s="175"/>
      <c r="N169" s="67"/>
      <c r="O169" s="67"/>
      <c r="P169" s="67"/>
      <c r="Q169" s="67"/>
      <c r="R169" s="67"/>
      <c r="S169" s="67"/>
      <c r="T169" s="80" t="str">
        <f t="shared" si="26"/>
        <v/>
      </c>
      <c r="U169" s="67"/>
      <c r="V169" s="67"/>
      <c r="W169" s="81"/>
      <c r="X169" s="83">
        <f t="shared" si="27"/>
        <v>5</v>
      </c>
      <c r="Y169" s="82" t="e">
        <f t="shared" si="28"/>
        <v>#N/A</v>
      </c>
      <c r="AD169" s="79">
        <f t="shared" si="29"/>
        <v>0</v>
      </c>
      <c r="AE169" s="79">
        <f t="shared" si="30"/>
        <v>0</v>
      </c>
      <c r="AF169" s="79" t="str">
        <f t="shared" si="31"/>
        <v>D</v>
      </c>
      <c r="AG169" s="79">
        <f t="shared" si="32"/>
        <v>3</v>
      </c>
      <c r="AH169" s="79">
        <v>1</v>
      </c>
      <c r="AI169" s="87">
        <v>1</v>
      </c>
    </row>
    <row r="170" spans="1:35" s="79" customFormat="1" ht="15.65" hidden="1" customHeight="1" x14ac:dyDescent="0.35">
      <c r="A170" s="65">
        <v>163</v>
      </c>
      <c r="B170" s="161" t="str">
        <f t="shared" si="22"/>
        <v/>
      </c>
      <c r="C170" s="20">
        <f t="shared" si="23"/>
        <v>3</v>
      </c>
      <c r="D170" s="20"/>
      <c r="E170" s="68" t="str">
        <f t="shared" si="24"/>
        <v/>
      </c>
      <c r="F170" s="162">
        <f t="shared" si="25"/>
        <v>0</v>
      </c>
      <c r="G170" s="174"/>
      <c r="H170" s="175"/>
      <c r="I170" s="175"/>
      <c r="J170" s="175"/>
      <c r="K170" s="175"/>
      <c r="L170" s="175"/>
      <c r="M170" s="175"/>
      <c r="N170" s="67"/>
      <c r="O170" s="67"/>
      <c r="P170" s="67"/>
      <c r="Q170" s="67"/>
      <c r="R170" s="67"/>
      <c r="S170" s="67"/>
      <c r="T170" s="80" t="str">
        <f t="shared" si="26"/>
        <v/>
      </c>
      <c r="U170" s="67"/>
      <c r="V170" s="67"/>
      <c r="W170" s="81"/>
      <c r="X170" s="83">
        <f t="shared" si="27"/>
        <v>0</v>
      </c>
      <c r="Y170" s="82" t="e">
        <f t="shared" si="28"/>
        <v>#N/A</v>
      </c>
      <c r="AD170" s="79">
        <f t="shared" si="29"/>
        <v>0</v>
      </c>
      <c r="AE170" s="79">
        <f t="shared" si="30"/>
        <v>0</v>
      </c>
      <c r="AF170" s="79" t="str">
        <f t="shared" si="31"/>
        <v>D</v>
      </c>
      <c r="AG170" s="79">
        <f t="shared" si="32"/>
        <v>3</v>
      </c>
      <c r="AH170" s="67">
        <v>1</v>
      </c>
      <c r="AI170" s="87"/>
    </row>
    <row r="171" spans="1:35" s="79" customFormat="1" ht="15.65" hidden="1" customHeight="1" x14ac:dyDescent="0.35">
      <c r="A171" s="65">
        <v>164</v>
      </c>
      <c r="B171" s="161" t="str">
        <f t="shared" si="22"/>
        <v/>
      </c>
      <c r="C171" s="20">
        <f t="shared" si="23"/>
        <v>3</v>
      </c>
      <c r="D171" s="20"/>
      <c r="E171" s="68" t="str">
        <f t="shared" si="24"/>
        <v/>
      </c>
      <c r="F171" s="69">
        <f t="shared" si="25"/>
        <v>0</v>
      </c>
      <c r="G171" s="174"/>
      <c r="H171" s="175"/>
      <c r="I171" s="175"/>
      <c r="J171" s="175"/>
      <c r="K171" s="175"/>
      <c r="L171" s="175"/>
      <c r="M171" s="175"/>
      <c r="N171" s="67"/>
      <c r="O171" s="67"/>
      <c r="P171" s="67"/>
      <c r="Q171" s="67"/>
      <c r="R171" s="67"/>
      <c r="S171" s="67"/>
      <c r="T171" s="80" t="str">
        <f t="shared" si="26"/>
        <v/>
      </c>
      <c r="U171" s="67"/>
      <c r="V171" s="67"/>
      <c r="W171" s="81"/>
      <c r="X171" s="83">
        <f t="shared" si="27"/>
        <v>1</v>
      </c>
      <c r="Y171" s="82" t="e">
        <f t="shared" si="28"/>
        <v>#N/A</v>
      </c>
      <c r="AD171" s="79">
        <f t="shared" si="29"/>
        <v>0</v>
      </c>
      <c r="AE171" s="79">
        <f t="shared" si="30"/>
        <v>0</v>
      </c>
      <c r="AF171" s="79" t="str">
        <f t="shared" si="31"/>
        <v>D</v>
      </c>
      <c r="AG171" s="79">
        <f t="shared" si="32"/>
        <v>3</v>
      </c>
      <c r="AH171" s="79">
        <v>1</v>
      </c>
      <c r="AI171" s="87"/>
    </row>
    <row r="172" spans="1:35" s="79" customFormat="1" ht="15.65" hidden="1" customHeight="1" x14ac:dyDescent="0.35">
      <c r="A172" s="65">
        <v>165</v>
      </c>
      <c r="B172" s="161" t="str">
        <f t="shared" si="22"/>
        <v/>
      </c>
      <c r="C172" s="20">
        <f t="shared" si="23"/>
        <v>3</v>
      </c>
      <c r="D172" s="20"/>
      <c r="E172" s="68" t="str">
        <f t="shared" si="24"/>
        <v/>
      </c>
      <c r="F172" s="69">
        <f t="shared" si="25"/>
        <v>0</v>
      </c>
      <c r="G172" s="174"/>
      <c r="H172" s="175"/>
      <c r="I172" s="175"/>
      <c r="J172" s="175"/>
      <c r="K172" s="175"/>
      <c r="L172" s="175"/>
      <c r="M172" s="175"/>
      <c r="N172" s="67"/>
      <c r="O172" s="67"/>
      <c r="P172" s="67"/>
      <c r="Q172" s="67"/>
      <c r="R172" s="67"/>
      <c r="S172" s="67"/>
      <c r="T172" s="80" t="str">
        <f t="shared" si="26"/>
        <v/>
      </c>
      <c r="U172" s="67"/>
      <c r="V172" s="67"/>
      <c r="W172" s="81"/>
      <c r="X172" s="83" t="str">
        <f t="shared" si="27"/>
        <v>N/A</v>
      </c>
      <c r="Y172" s="82" t="e">
        <f t="shared" si="28"/>
        <v>#N/A</v>
      </c>
      <c r="AD172" s="79">
        <f t="shared" si="29"/>
        <v>0</v>
      </c>
      <c r="AE172" s="79">
        <f t="shared" si="30"/>
        <v>0</v>
      </c>
      <c r="AF172" s="79" t="str">
        <f t="shared" si="31"/>
        <v>D</v>
      </c>
      <c r="AG172" s="79">
        <f t="shared" si="32"/>
        <v>3</v>
      </c>
      <c r="AH172" s="79">
        <v>1</v>
      </c>
      <c r="AI172" s="87"/>
    </row>
    <row r="173" spans="1:35" s="79" customFormat="1" ht="15.65" hidden="1" customHeight="1" x14ac:dyDescent="0.35">
      <c r="A173" s="65">
        <v>166</v>
      </c>
      <c r="B173" s="161" t="str">
        <f t="shared" si="22"/>
        <v/>
      </c>
      <c r="C173" s="20">
        <f t="shared" si="23"/>
        <v>3</v>
      </c>
      <c r="D173" s="20"/>
      <c r="E173" s="68" t="str">
        <f t="shared" si="24"/>
        <v/>
      </c>
      <c r="F173" s="72">
        <f t="shared" si="25"/>
        <v>0</v>
      </c>
      <c r="G173" s="174"/>
      <c r="H173" s="175"/>
      <c r="I173" s="175"/>
      <c r="J173" s="175"/>
      <c r="K173" s="175"/>
      <c r="L173" s="175"/>
      <c r="M173" s="175"/>
      <c r="N173" s="67"/>
      <c r="O173" s="67"/>
      <c r="P173" s="67"/>
      <c r="Q173" s="67"/>
      <c r="R173" s="67"/>
      <c r="S173" s="67"/>
      <c r="T173" s="80" t="str">
        <f t="shared" si="26"/>
        <v/>
      </c>
      <c r="U173" s="67"/>
      <c r="V173" s="67"/>
      <c r="W173" s="81"/>
      <c r="X173" s="83">
        <f t="shared" si="27"/>
        <v>2</v>
      </c>
      <c r="Y173" s="82" t="e">
        <f t="shared" si="28"/>
        <v>#N/A</v>
      </c>
      <c r="AD173" s="79">
        <f t="shared" si="29"/>
        <v>0</v>
      </c>
      <c r="AE173" s="79">
        <f t="shared" si="30"/>
        <v>0</v>
      </c>
      <c r="AF173" s="79" t="str">
        <f t="shared" si="31"/>
        <v>D</v>
      </c>
      <c r="AG173" s="79">
        <f t="shared" si="32"/>
        <v>3</v>
      </c>
      <c r="AH173" s="79">
        <v>1</v>
      </c>
      <c r="AI173" s="87"/>
    </row>
    <row r="174" spans="1:35" s="79" customFormat="1" ht="15.65" hidden="1" customHeight="1" x14ac:dyDescent="0.35">
      <c r="A174" s="65">
        <v>167</v>
      </c>
      <c r="B174" s="161" t="str">
        <f t="shared" si="22"/>
        <v/>
      </c>
      <c r="C174" s="20">
        <f t="shared" si="23"/>
        <v>3</v>
      </c>
      <c r="D174" s="20"/>
      <c r="E174" s="68" t="str">
        <f t="shared" si="24"/>
        <v/>
      </c>
      <c r="F174" s="72">
        <f t="shared" si="25"/>
        <v>0</v>
      </c>
      <c r="G174" s="174"/>
      <c r="H174" s="175"/>
      <c r="I174" s="175"/>
      <c r="J174" s="175"/>
      <c r="K174" s="175"/>
      <c r="L174" s="175"/>
      <c r="M174" s="175"/>
      <c r="N174" s="67"/>
      <c r="O174" s="67"/>
      <c r="P174" s="67"/>
      <c r="Q174" s="67"/>
      <c r="R174" s="67"/>
      <c r="S174" s="67"/>
      <c r="T174" s="80" t="str">
        <f t="shared" si="26"/>
        <v/>
      </c>
      <c r="U174" s="67"/>
      <c r="V174" s="67"/>
      <c r="W174" s="81"/>
      <c r="X174" s="83">
        <f t="shared" si="27"/>
        <v>3</v>
      </c>
      <c r="Y174" s="82" t="e">
        <f t="shared" si="28"/>
        <v>#N/A</v>
      </c>
      <c r="AD174" s="79">
        <f t="shared" si="29"/>
        <v>0</v>
      </c>
      <c r="AE174" s="79">
        <f t="shared" si="30"/>
        <v>0</v>
      </c>
      <c r="AF174" s="79" t="str">
        <f t="shared" si="31"/>
        <v>D</v>
      </c>
      <c r="AG174" s="79">
        <f t="shared" si="32"/>
        <v>3</v>
      </c>
      <c r="AH174" s="79">
        <v>1</v>
      </c>
      <c r="AI174" s="87"/>
    </row>
    <row r="175" spans="1:35" s="79" customFormat="1" ht="15.65" hidden="1" customHeight="1" x14ac:dyDescent="0.35">
      <c r="A175" s="65">
        <v>168</v>
      </c>
      <c r="B175" s="161" t="str">
        <f t="shared" si="22"/>
        <v/>
      </c>
      <c r="C175" s="20">
        <f t="shared" si="23"/>
        <v>3</v>
      </c>
      <c r="D175" s="20"/>
      <c r="E175" s="68" t="str">
        <f t="shared" si="24"/>
        <v/>
      </c>
      <c r="F175" s="72">
        <f t="shared" si="25"/>
        <v>0</v>
      </c>
      <c r="G175" s="174"/>
      <c r="H175" s="175"/>
      <c r="I175" s="175"/>
      <c r="J175" s="175"/>
      <c r="K175" s="175"/>
      <c r="L175" s="175"/>
      <c r="M175" s="175"/>
      <c r="N175" s="67"/>
      <c r="O175" s="67"/>
      <c r="P175" s="67"/>
      <c r="Q175" s="67"/>
      <c r="R175" s="67"/>
      <c r="S175" s="67"/>
      <c r="T175" s="80" t="str">
        <f t="shared" si="26"/>
        <v/>
      </c>
      <c r="U175" s="67"/>
      <c r="V175" s="67"/>
      <c r="W175" s="81"/>
      <c r="X175" s="83">
        <f t="shared" si="27"/>
        <v>2</v>
      </c>
      <c r="Y175" s="82" t="e">
        <f t="shared" si="28"/>
        <v>#N/A</v>
      </c>
      <c r="AD175" s="79">
        <f t="shared" si="29"/>
        <v>0</v>
      </c>
      <c r="AE175" s="79">
        <f t="shared" si="30"/>
        <v>0</v>
      </c>
      <c r="AF175" s="79" t="str">
        <f t="shared" si="31"/>
        <v>D</v>
      </c>
      <c r="AG175" s="79">
        <f t="shared" si="32"/>
        <v>3</v>
      </c>
      <c r="AH175" s="79">
        <v>1</v>
      </c>
      <c r="AI175" s="87"/>
    </row>
    <row r="176" spans="1:35" s="79" customFormat="1" ht="15.65" hidden="1" customHeight="1" x14ac:dyDescent="0.35">
      <c r="A176" s="65">
        <v>169</v>
      </c>
      <c r="B176" s="161" t="str">
        <f t="shared" si="22"/>
        <v/>
      </c>
      <c r="C176" s="20">
        <f t="shared" si="23"/>
        <v>3</v>
      </c>
      <c r="D176" s="20"/>
      <c r="E176" s="68" t="str">
        <f t="shared" si="24"/>
        <v/>
      </c>
      <c r="F176" s="72">
        <f t="shared" si="25"/>
        <v>0</v>
      </c>
      <c r="G176" s="174"/>
      <c r="H176" s="175"/>
      <c r="I176" s="175"/>
      <c r="J176" s="175"/>
      <c r="K176" s="175"/>
      <c r="L176" s="175"/>
      <c r="M176" s="175"/>
      <c r="N176" s="67"/>
      <c r="O176" s="67"/>
      <c r="P176" s="67"/>
      <c r="Q176" s="67"/>
      <c r="R176" s="67"/>
      <c r="S176" s="67"/>
      <c r="T176" s="80" t="str">
        <f t="shared" si="26"/>
        <v/>
      </c>
      <c r="U176" s="67"/>
      <c r="V176" s="67"/>
      <c r="W176" s="81"/>
      <c r="X176" s="83">
        <f t="shared" si="27"/>
        <v>2</v>
      </c>
      <c r="Y176" s="82" t="e">
        <f t="shared" si="28"/>
        <v>#N/A</v>
      </c>
      <c r="AD176" s="79">
        <f t="shared" si="29"/>
        <v>0</v>
      </c>
      <c r="AE176" s="79">
        <f t="shared" si="30"/>
        <v>0</v>
      </c>
      <c r="AF176" s="79" t="str">
        <f t="shared" si="31"/>
        <v>D</v>
      </c>
      <c r="AG176" s="79">
        <f t="shared" si="32"/>
        <v>3</v>
      </c>
      <c r="AH176" s="79">
        <v>1</v>
      </c>
      <c r="AI176" s="87"/>
    </row>
    <row r="177" spans="1:35" s="79" customFormat="1" ht="15.65" hidden="1" customHeight="1" x14ac:dyDescent="0.35">
      <c r="A177" s="65">
        <v>170</v>
      </c>
      <c r="B177" s="161" t="str">
        <f t="shared" si="22"/>
        <v/>
      </c>
      <c r="C177" s="20">
        <f t="shared" si="23"/>
        <v>3</v>
      </c>
      <c r="D177" s="20"/>
      <c r="E177" s="68" t="str">
        <f t="shared" si="24"/>
        <v/>
      </c>
      <c r="F177" s="72">
        <f t="shared" si="25"/>
        <v>0</v>
      </c>
      <c r="G177" s="174"/>
      <c r="H177" s="175"/>
      <c r="I177" s="175"/>
      <c r="J177" s="175"/>
      <c r="K177" s="175"/>
      <c r="L177" s="175"/>
      <c r="M177" s="175"/>
      <c r="N177" s="67"/>
      <c r="O177" s="67"/>
      <c r="P177" s="67"/>
      <c r="Q177" s="67"/>
      <c r="R177" s="67"/>
      <c r="S177" s="67"/>
      <c r="T177" s="80" t="str">
        <f t="shared" si="26"/>
        <v/>
      </c>
      <c r="U177" s="67"/>
      <c r="V177" s="67"/>
      <c r="W177" s="81"/>
      <c r="X177" s="83">
        <f t="shared" si="27"/>
        <v>3</v>
      </c>
      <c r="Y177" s="82" t="e">
        <f t="shared" si="28"/>
        <v>#N/A</v>
      </c>
      <c r="AD177" s="79">
        <f t="shared" si="29"/>
        <v>0</v>
      </c>
      <c r="AE177" s="79">
        <f t="shared" si="30"/>
        <v>0</v>
      </c>
      <c r="AF177" s="79" t="str">
        <f t="shared" si="31"/>
        <v>D</v>
      </c>
      <c r="AG177" s="79">
        <f t="shared" si="32"/>
        <v>3</v>
      </c>
      <c r="AH177" s="79">
        <v>1</v>
      </c>
      <c r="AI177" s="87"/>
    </row>
    <row r="178" spans="1:35" s="79" customFormat="1" ht="15.65" hidden="1" customHeight="1" x14ac:dyDescent="0.35">
      <c r="A178" s="65">
        <v>171</v>
      </c>
      <c r="B178" s="161" t="str">
        <f t="shared" si="22"/>
        <v/>
      </c>
      <c r="C178" s="20">
        <f t="shared" si="23"/>
        <v>3</v>
      </c>
      <c r="D178" s="20"/>
      <c r="E178" s="68" t="str">
        <f t="shared" si="24"/>
        <v/>
      </c>
      <c r="F178" s="69">
        <f t="shared" si="25"/>
        <v>0</v>
      </c>
      <c r="G178" s="174"/>
      <c r="H178" s="175"/>
      <c r="I178" s="175"/>
      <c r="J178" s="175"/>
      <c r="K178" s="175"/>
      <c r="L178" s="175"/>
      <c r="M178" s="175"/>
      <c r="N178" s="67"/>
      <c r="O178" s="67"/>
      <c r="P178" s="67"/>
      <c r="Q178" s="67"/>
      <c r="R178" s="67"/>
      <c r="S178" s="67"/>
      <c r="T178" s="80" t="str">
        <f t="shared" si="26"/>
        <v/>
      </c>
      <c r="U178" s="67"/>
      <c r="V178" s="67"/>
      <c r="W178" s="81"/>
      <c r="X178" s="83" t="str">
        <f t="shared" si="27"/>
        <v>N/A</v>
      </c>
      <c r="Y178" s="82" t="e">
        <f t="shared" si="28"/>
        <v>#N/A</v>
      </c>
      <c r="AD178" s="79">
        <f t="shared" si="29"/>
        <v>0</v>
      </c>
      <c r="AE178" s="79">
        <f t="shared" si="30"/>
        <v>0</v>
      </c>
      <c r="AF178" s="79" t="str">
        <f t="shared" si="31"/>
        <v>D</v>
      </c>
      <c r="AG178" s="79">
        <f t="shared" si="32"/>
        <v>3</v>
      </c>
      <c r="AH178" s="79">
        <v>1</v>
      </c>
      <c r="AI178" s="87"/>
    </row>
    <row r="179" spans="1:35" s="79" customFormat="1" ht="15.65" hidden="1" customHeight="1" x14ac:dyDescent="0.35">
      <c r="A179" s="65">
        <v>172</v>
      </c>
      <c r="B179" s="161" t="str">
        <f t="shared" si="22"/>
        <v/>
      </c>
      <c r="C179" s="20">
        <f t="shared" si="23"/>
        <v>3</v>
      </c>
      <c r="D179" s="20"/>
      <c r="E179" s="68" t="str">
        <f t="shared" si="24"/>
        <v/>
      </c>
      <c r="F179" s="72">
        <f t="shared" si="25"/>
        <v>0</v>
      </c>
      <c r="G179" s="174"/>
      <c r="H179" s="175"/>
      <c r="I179" s="175"/>
      <c r="J179" s="175"/>
      <c r="K179" s="175"/>
      <c r="L179" s="175"/>
      <c r="M179" s="175"/>
      <c r="N179" s="67"/>
      <c r="O179" s="67"/>
      <c r="P179" s="67"/>
      <c r="Q179" s="67"/>
      <c r="R179" s="67"/>
      <c r="S179" s="67"/>
      <c r="T179" s="80" t="str">
        <f t="shared" si="26"/>
        <v/>
      </c>
      <c r="U179" s="67"/>
      <c r="V179" s="67"/>
      <c r="W179" s="81"/>
      <c r="X179" s="83">
        <f t="shared" si="27"/>
        <v>3</v>
      </c>
      <c r="Y179" s="82" t="e">
        <f t="shared" si="28"/>
        <v>#N/A</v>
      </c>
      <c r="AD179" s="79">
        <f t="shared" si="29"/>
        <v>0</v>
      </c>
      <c r="AE179" s="79">
        <f t="shared" si="30"/>
        <v>0</v>
      </c>
      <c r="AF179" s="79" t="str">
        <f t="shared" si="31"/>
        <v>D</v>
      </c>
      <c r="AG179" s="79">
        <f t="shared" si="32"/>
        <v>3</v>
      </c>
      <c r="AH179" s="79">
        <v>1</v>
      </c>
      <c r="AI179" s="87"/>
    </row>
    <row r="180" spans="1:35" s="79" customFormat="1" ht="15.65" hidden="1" customHeight="1" x14ac:dyDescent="0.35">
      <c r="A180" s="65">
        <v>173</v>
      </c>
      <c r="B180" s="161" t="str">
        <f t="shared" si="22"/>
        <v/>
      </c>
      <c r="C180" s="20">
        <f t="shared" si="23"/>
        <v>3</v>
      </c>
      <c r="D180" s="20"/>
      <c r="E180" s="68" t="str">
        <f t="shared" si="24"/>
        <v/>
      </c>
      <c r="F180" s="72">
        <f t="shared" si="25"/>
        <v>0</v>
      </c>
      <c r="G180" s="174"/>
      <c r="H180" s="175"/>
      <c r="I180" s="175"/>
      <c r="J180" s="175"/>
      <c r="K180" s="175"/>
      <c r="L180" s="175"/>
      <c r="M180" s="175"/>
      <c r="N180" s="67"/>
      <c r="O180" s="67"/>
      <c r="P180" s="67"/>
      <c r="Q180" s="67"/>
      <c r="R180" s="67"/>
      <c r="S180" s="67"/>
      <c r="T180" s="80" t="str">
        <f t="shared" si="26"/>
        <v/>
      </c>
      <c r="U180" s="67"/>
      <c r="V180" s="67"/>
      <c r="W180" s="81"/>
      <c r="X180" s="83">
        <f t="shared" si="27"/>
        <v>2</v>
      </c>
      <c r="Y180" s="82" t="e">
        <f t="shared" si="28"/>
        <v>#N/A</v>
      </c>
      <c r="AD180" s="79">
        <f t="shared" si="29"/>
        <v>0</v>
      </c>
      <c r="AE180" s="79">
        <f t="shared" si="30"/>
        <v>0</v>
      </c>
      <c r="AF180" s="79" t="str">
        <f t="shared" si="31"/>
        <v>D</v>
      </c>
      <c r="AG180" s="79">
        <f t="shared" si="32"/>
        <v>3</v>
      </c>
      <c r="AH180" s="79">
        <v>1</v>
      </c>
      <c r="AI180" s="87"/>
    </row>
    <row r="181" spans="1:35" s="79" customFormat="1" ht="15.65" hidden="1" customHeight="1" x14ac:dyDescent="0.35">
      <c r="A181" s="65">
        <v>174</v>
      </c>
      <c r="B181" s="161" t="str">
        <f t="shared" si="22"/>
        <v/>
      </c>
      <c r="C181" s="20">
        <f t="shared" si="23"/>
        <v>3</v>
      </c>
      <c r="D181" s="20"/>
      <c r="E181" s="68" t="str">
        <f t="shared" si="24"/>
        <v/>
      </c>
      <c r="F181" s="72">
        <f t="shared" si="25"/>
        <v>0</v>
      </c>
      <c r="G181" s="174"/>
      <c r="H181" s="175"/>
      <c r="I181" s="175"/>
      <c r="J181" s="175"/>
      <c r="K181" s="175"/>
      <c r="L181" s="175"/>
      <c r="M181" s="175"/>
      <c r="N181" s="67"/>
      <c r="O181" s="67"/>
      <c r="P181" s="67"/>
      <c r="Q181" s="67"/>
      <c r="R181" s="67"/>
      <c r="S181" s="67"/>
      <c r="T181" s="80" t="str">
        <f t="shared" si="26"/>
        <v/>
      </c>
      <c r="U181" s="67"/>
      <c r="V181" s="67"/>
      <c r="W181" s="81"/>
      <c r="X181" s="83">
        <f t="shared" si="27"/>
        <v>3</v>
      </c>
      <c r="Y181" s="82" t="e">
        <f t="shared" si="28"/>
        <v>#N/A</v>
      </c>
      <c r="AD181" s="79">
        <f t="shared" si="29"/>
        <v>0</v>
      </c>
      <c r="AE181" s="79">
        <f t="shared" si="30"/>
        <v>0</v>
      </c>
      <c r="AF181" s="79" t="str">
        <f t="shared" si="31"/>
        <v>D</v>
      </c>
      <c r="AG181" s="79">
        <f t="shared" si="32"/>
        <v>3</v>
      </c>
      <c r="AH181" s="79">
        <v>1</v>
      </c>
      <c r="AI181" s="87"/>
    </row>
    <row r="182" spans="1:35" s="79" customFormat="1" ht="15.65" hidden="1" customHeight="1" x14ac:dyDescent="0.35">
      <c r="A182" s="65">
        <v>175</v>
      </c>
      <c r="B182" s="161" t="str">
        <f t="shared" si="22"/>
        <v/>
      </c>
      <c r="C182" s="20">
        <f t="shared" si="23"/>
        <v>3</v>
      </c>
      <c r="D182" s="20"/>
      <c r="E182" s="68" t="str">
        <f t="shared" si="24"/>
        <v/>
      </c>
      <c r="F182" s="72">
        <f t="shared" si="25"/>
        <v>0</v>
      </c>
      <c r="G182" s="174"/>
      <c r="H182" s="175"/>
      <c r="I182" s="175"/>
      <c r="J182" s="175"/>
      <c r="K182" s="175"/>
      <c r="L182" s="175"/>
      <c r="M182" s="175"/>
      <c r="N182" s="67"/>
      <c r="O182" s="67"/>
      <c r="P182" s="67"/>
      <c r="Q182" s="67"/>
      <c r="R182" s="67"/>
      <c r="S182" s="67"/>
      <c r="T182" s="80" t="str">
        <f t="shared" si="26"/>
        <v/>
      </c>
      <c r="U182" s="67"/>
      <c r="V182" s="67"/>
      <c r="W182" s="81"/>
      <c r="X182" s="83">
        <f t="shared" si="27"/>
        <v>2</v>
      </c>
      <c r="Y182" s="82" t="e">
        <f t="shared" si="28"/>
        <v>#N/A</v>
      </c>
      <c r="AD182" s="79">
        <f t="shared" si="29"/>
        <v>0</v>
      </c>
      <c r="AE182" s="79">
        <f t="shared" si="30"/>
        <v>0</v>
      </c>
      <c r="AF182" s="79" t="str">
        <f t="shared" si="31"/>
        <v>D</v>
      </c>
      <c r="AG182" s="79">
        <f t="shared" si="32"/>
        <v>3</v>
      </c>
      <c r="AH182" s="79">
        <v>1</v>
      </c>
      <c r="AI182" s="87"/>
    </row>
    <row r="183" spans="1:35" s="79" customFormat="1" ht="15.65" hidden="1" customHeight="1" x14ac:dyDescent="0.35">
      <c r="A183" s="65">
        <v>176</v>
      </c>
      <c r="B183" s="161" t="str">
        <f t="shared" si="22"/>
        <v/>
      </c>
      <c r="C183" s="20">
        <f t="shared" si="23"/>
        <v>3</v>
      </c>
      <c r="D183" s="20"/>
      <c r="E183" s="68" t="str">
        <f t="shared" si="24"/>
        <v/>
      </c>
      <c r="F183" s="72">
        <f t="shared" si="25"/>
        <v>0</v>
      </c>
      <c r="G183" s="174"/>
      <c r="H183" s="175"/>
      <c r="I183" s="175"/>
      <c r="J183" s="175"/>
      <c r="K183" s="175"/>
      <c r="L183" s="175"/>
      <c r="M183" s="175"/>
      <c r="N183" s="67"/>
      <c r="O183" s="67"/>
      <c r="P183" s="67"/>
      <c r="Q183" s="67"/>
      <c r="R183" s="67"/>
      <c r="S183" s="67"/>
      <c r="T183" s="80" t="str">
        <f t="shared" si="26"/>
        <v/>
      </c>
      <c r="U183" s="67"/>
      <c r="V183" s="67"/>
      <c r="W183" s="81"/>
      <c r="X183" s="83">
        <f t="shared" si="27"/>
        <v>4</v>
      </c>
      <c r="Y183" s="82" t="e">
        <f t="shared" si="28"/>
        <v>#N/A</v>
      </c>
      <c r="AD183" s="79">
        <f t="shared" si="29"/>
        <v>0</v>
      </c>
      <c r="AE183" s="79">
        <f t="shared" si="30"/>
        <v>0</v>
      </c>
      <c r="AF183" s="79" t="str">
        <f t="shared" si="31"/>
        <v>D</v>
      </c>
      <c r="AG183" s="79">
        <f t="shared" si="32"/>
        <v>3</v>
      </c>
      <c r="AH183" s="79">
        <v>1</v>
      </c>
      <c r="AI183" s="87"/>
    </row>
    <row r="184" spans="1:35" s="79" customFormat="1" ht="15.65" hidden="1" customHeight="1" x14ac:dyDescent="0.35">
      <c r="A184" s="65">
        <v>177</v>
      </c>
      <c r="B184" s="161" t="str">
        <f t="shared" si="22"/>
        <v/>
      </c>
      <c r="C184" s="20">
        <f t="shared" si="23"/>
        <v>3</v>
      </c>
      <c r="D184" s="20"/>
      <c r="E184" s="68" t="str">
        <f t="shared" si="24"/>
        <v/>
      </c>
      <c r="F184" s="72">
        <f t="shared" si="25"/>
        <v>0</v>
      </c>
      <c r="G184" s="174"/>
      <c r="H184" s="175"/>
      <c r="I184" s="175"/>
      <c r="J184" s="175"/>
      <c r="K184" s="175"/>
      <c r="L184" s="175"/>
      <c r="M184" s="175"/>
      <c r="N184" s="67"/>
      <c r="O184" s="67"/>
      <c r="P184" s="67"/>
      <c r="Q184" s="67"/>
      <c r="R184" s="67"/>
      <c r="S184" s="67"/>
      <c r="T184" s="80" t="str">
        <f t="shared" si="26"/>
        <v/>
      </c>
      <c r="U184" s="67"/>
      <c r="V184" s="67"/>
      <c r="W184" s="81"/>
      <c r="X184" s="83">
        <f t="shared" si="27"/>
        <v>4</v>
      </c>
      <c r="Y184" s="82" t="e">
        <f t="shared" si="28"/>
        <v>#N/A</v>
      </c>
      <c r="AD184" s="79">
        <f t="shared" si="29"/>
        <v>0</v>
      </c>
      <c r="AE184" s="79">
        <f t="shared" si="30"/>
        <v>0</v>
      </c>
      <c r="AF184" s="79" t="str">
        <f t="shared" si="31"/>
        <v>D</v>
      </c>
      <c r="AG184" s="79">
        <f t="shared" si="32"/>
        <v>3</v>
      </c>
      <c r="AH184" s="79">
        <v>1</v>
      </c>
      <c r="AI184" s="87"/>
    </row>
    <row r="185" spans="1:35" s="79" customFormat="1" ht="15.65" hidden="1" customHeight="1" x14ac:dyDescent="0.35">
      <c r="A185" s="65">
        <v>178</v>
      </c>
      <c r="B185" s="161" t="str">
        <f t="shared" si="22"/>
        <v/>
      </c>
      <c r="C185" s="20">
        <f t="shared" si="23"/>
        <v>3</v>
      </c>
      <c r="D185" s="20"/>
      <c r="E185" s="68" t="str">
        <f t="shared" si="24"/>
        <v/>
      </c>
      <c r="F185" s="69">
        <f t="shared" si="25"/>
        <v>0</v>
      </c>
      <c r="G185" s="174"/>
      <c r="H185" s="175"/>
      <c r="I185" s="175"/>
      <c r="J185" s="175"/>
      <c r="K185" s="175"/>
      <c r="L185" s="175"/>
      <c r="M185" s="175"/>
      <c r="N185" s="67"/>
      <c r="O185" s="67"/>
      <c r="P185" s="67"/>
      <c r="Q185" s="67"/>
      <c r="R185" s="67"/>
      <c r="S185" s="67"/>
      <c r="T185" s="80" t="str">
        <f t="shared" si="26"/>
        <v/>
      </c>
      <c r="U185" s="67"/>
      <c r="V185" s="67"/>
      <c r="W185" s="81"/>
      <c r="X185" s="83" t="str">
        <f t="shared" si="27"/>
        <v>N/A</v>
      </c>
      <c r="Y185" s="82" t="e">
        <f t="shared" si="28"/>
        <v>#N/A</v>
      </c>
      <c r="AD185" s="79">
        <f t="shared" si="29"/>
        <v>0</v>
      </c>
      <c r="AE185" s="79">
        <f t="shared" si="30"/>
        <v>0</v>
      </c>
      <c r="AF185" s="79" t="str">
        <f t="shared" si="31"/>
        <v>D</v>
      </c>
      <c r="AG185" s="79">
        <f t="shared" si="32"/>
        <v>3</v>
      </c>
      <c r="AH185" s="79">
        <v>1</v>
      </c>
      <c r="AI185" s="87"/>
    </row>
    <row r="186" spans="1:35" s="79" customFormat="1" ht="15.65" hidden="1" customHeight="1" x14ac:dyDescent="0.35">
      <c r="A186" s="65">
        <v>179</v>
      </c>
      <c r="B186" s="161" t="str">
        <f t="shared" si="22"/>
        <v/>
      </c>
      <c r="C186" s="20">
        <f t="shared" si="23"/>
        <v>3</v>
      </c>
      <c r="D186" s="20"/>
      <c r="E186" s="68" t="str">
        <f t="shared" si="24"/>
        <v/>
      </c>
      <c r="F186" s="72">
        <f t="shared" si="25"/>
        <v>0</v>
      </c>
      <c r="G186" s="174"/>
      <c r="H186" s="175"/>
      <c r="I186" s="175"/>
      <c r="J186" s="175"/>
      <c r="K186" s="175"/>
      <c r="L186" s="175"/>
      <c r="M186" s="175"/>
      <c r="N186" s="67"/>
      <c r="O186" s="67"/>
      <c r="P186" s="67"/>
      <c r="Q186" s="67"/>
      <c r="R186" s="67"/>
      <c r="S186" s="67"/>
      <c r="T186" s="80" t="str">
        <f t="shared" si="26"/>
        <v/>
      </c>
      <c r="U186" s="67"/>
      <c r="V186" s="67"/>
      <c r="W186" s="81"/>
      <c r="X186" s="83">
        <f t="shared" si="27"/>
        <v>4</v>
      </c>
      <c r="Y186" s="82" t="e">
        <f t="shared" si="28"/>
        <v>#N/A</v>
      </c>
      <c r="AD186" s="79">
        <f t="shared" si="29"/>
        <v>0</v>
      </c>
      <c r="AE186" s="79">
        <f t="shared" si="30"/>
        <v>0</v>
      </c>
      <c r="AF186" s="79" t="str">
        <f t="shared" si="31"/>
        <v>D</v>
      </c>
      <c r="AG186" s="79">
        <f t="shared" si="32"/>
        <v>3</v>
      </c>
      <c r="AH186" s="79">
        <v>1</v>
      </c>
      <c r="AI186" s="87"/>
    </row>
    <row r="187" spans="1:35" s="79" customFormat="1" ht="15.65" hidden="1" customHeight="1" x14ac:dyDescent="0.35">
      <c r="A187" s="65">
        <v>180</v>
      </c>
      <c r="B187" s="161" t="str">
        <f t="shared" si="22"/>
        <v/>
      </c>
      <c r="C187" s="20">
        <f t="shared" si="23"/>
        <v>3</v>
      </c>
      <c r="D187" s="20"/>
      <c r="E187" s="68" t="str">
        <f t="shared" si="24"/>
        <v/>
      </c>
      <c r="F187" s="72">
        <f t="shared" si="25"/>
        <v>0</v>
      </c>
      <c r="G187" s="174"/>
      <c r="H187" s="175"/>
      <c r="I187" s="175"/>
      <c r="J187" s="175"/>
      <c r="K187" s="175"/>
      <c r="L187" s="175"/>
      <c r="M187" s="175"/>
      <c r="N187" s="67"/>
      <c r="O187" s="67"/>
      <c r="P187" s="67"/>
      <c r="Q187" s="67"/>
      <c r="R187" s="67"/>
      <c r="S187" s="67"/>
      <c r="T187" s="80" t="str">
        <f t="shared" si="26"/>
        <v/>
      </c>
      <c r="U187" s="67"/>
      <c r="V187" s="67"/>
      <c r="W187" s="81"/>
      <c r="X187" s="83">
        <f t="shared" si="27"/>
        <v>4</v>
      </c>
      <c r="Y187" s="82" t="e">
        <f t="shared" si="28"/>
        <v>#N/A</v>
      </c>
      <c r="AD187" s="79">
        <f t="shared" si="29"/>
        <v>0</v>
      </c>
      <c r="AE187" s="79">
        <f t="shared" si="30"/>
        <v>0</v>
      </c>
      <c r="AF187" s="79" t="str">
        <f t="shared" si="31"/>
        <v>D</v>
      </c>
      <c r="AG187" s="79">
        <f t="shared" si="32"/>
        <v>3</v>
      </c>
      <c r="AH187" s="79">
        <v>1</v>
      </c>
      <c r="AI187" s="87"/>
    </row>
    <row r="188" spans="1:35" s="79" customFormat="1" ht="15.65" hidden="1" customHeight="1" x14ac:dyDescent="0.35">
      <c r="A188" s="65">
        <v>181</v>
      </c>
      <c r="B188" s="161" t="str">
        <f t="shared" si="22"/>
        <v/>
      </c>
      <c r="C188" s="20">
        <f t="shared" si="23"/>
        <v>3</v>
      </c>
      <c r="D188" s="20"/>
      <c r="E188" s="68" t="str">
        <f t="shared" si="24"/>
        <v/>
      </c>
      <c r="F188" s="72">
        <f t="shared" si="25"/>
        <v>0</v>
      </c>
      <c r="G188" s="174"/>
      <c r="H188" s="175"/>
      <c r="I188" s="175"/>
      <c r="J188" s="175"/>
      <c r="K188" s="175"/>
      <c r="L188" s="175"/>
      <c r="M188" s="175"/>
      <c r="N188" s="67"/>
      <c r="O188" s="67"/>
      <c r="P188" s="67"/>
      <c r="Q188" s="67"/>
      <c r="R188" s="67"/>
      <c r="S188" s="67"/>
      <c r="T188" s="80" t="str">
        <f t="shared" si="26"/>
        <v/>
      </c>
      <c r="U188" s="67"/>
      <c r="V188" s="67"/>
      <c r="W188" s="81"/>
      <c r="X188" s="83">
        <f t="shared" si="27"/>
        <v>5</v>
      </c>
      <c r="Y188" s="82" t="e">
        <f t="shared" si="28"/>
        <v>#N/A</v>
      </c>
      <c r="AD188" s="79">
        <f t="shared" si="29"/>
        <v>0</v>
      </c>
      <c r="AE188" s="79">
        <f t="shared" si="30"/>
        <v>0</v>
      </c>
      <c r="AF188" s="79" t="str">
        <f t="shared" si="31"/>
        <v>D</v>
      </c>
      <c r="AG188" s="79">
        <f t="shared" si="32"/>
        <v>3</v>
      </c>
      <c r="AH188" s="79">
        <v>1</v>
      </c>
      <c r="AI188" s="87"/>
    </row>
    <row r="189" spans="1:35" s="79" customFormat="1" ht="15.65" hidden="1" customHeight="1" x14ac:dyDescent="0.35">
      <c r="A189" s="65">
        <v>182</v>
      </c>
      <c r="B189" s="161" t="str">
        <f t="shared" si="22"/>
        <v/>
      </c>
      <c r="C189" s="20">
        <f t="shared" si="23"/>
        <v>3</v>
      </c>
      <c r="D189" s="20"/>
      <c r="E189" s="68" t="str">
        <f t="shared" si="24"/>
        <v/>
      </c>
      <c r="F189" s="72">
        <f t="shared" si="25"/>
        <v>0</v>
      </c>
      <c r="G189" s="174"/>
      <c r="H189" s="175"/>
      <c r="I189" s="175"/>
      <c r="J189" s="175"/>
      <c r="K189" s="175"/>
      <c r="L189" s="175"/>
      <c r="M189" s="175"/>
      <c r="N189" s="67"/>
      <c r="O189" s="67"/>
      <c r="P189" s="67"/>
      <c r="Q189" s="67"/>
      <c r="R189" s="67"/>
      <c r="S189" s="67"/>
      <c r="T189" s="80" t="str">
        <f t="shared" si="26"/>
        <v/>
      </c>
      <c r="U189" s="67"/>
      <c r="V189" s="67"/>
      <c r="W189" s="81"/>
      <c r="X189" s="83">
        <f t="shared" si="27"/>
        <v>4</v>
      </c>
      <c r="Y189" s="82" t="e">
        <f t="shared" si="28"/>
        <v>#N/A</v>
      </c>
      <c r="AD189" s="79">
        <f t="shared" si="29"/>
        <v>0</v>
      </c>
      <c r="AE189" s="79">
        <f t="shared" si="30"/>
        <v>0</v>
      </c>
      <c r="AF189" s="79" t="str">
        <f t="shared" si="31"/>
        <v>D</v>
      </c>
      <c r="AG189" s="79">
        <f t="shared" si="32"/>
        <v>3</v>
      </c>
      <c r="AH189" s="79">
        <v>1</v>
      </c>
      <c r="AI189" s="87"/>
    </row>
    <row r="190" spans="1:35" s="79" customFormat="1" ht="15.65" hidden="1" customHeight="1" x14ac:dyDescent="0.35">
      <c r="A190" s="65">
        <v>183</v>
      </c>
      <c r="B190" s="161" t="str">
        <f t="shared" si="22"/>
        <v/>
      </c>
      <c r="C190" s="20">
        <f t="shared" si="23"/>
        <v>3</v>
      </c>
      <c r="D190" s="20"/>
      <c r="E190" s="68" t="str">
        <f t="shared" si="24"/>
        <v/>
      </c>
      <c r="F190" s="69">
        <f t="shared" si="25"/>
        <v>0</v>
      </c>
      <c r="G190" s="174"/>
      <c r="H190" s="175"/>
      <c r="I190" s="175"/>
      <c r="J190" s="175"/>
      <c r="K190" s="175"/>
      <c r="L190" s="175"/>
      <c r="M190" s="175"/>
      <c r="N190" s="67"/>
      <c r="O190" s="67"/>
      <c r="P190" s="67"/>
      <c r="Q190" s="67"/>
      <c r="R190" s="67"/>
      <c r="S190" s="67"/>
      <c r="T190" s="80" t="str">
        <f t="shared" si="26"/>
        <v/>
      </c>
      <c r="U190" s="67"/>
      <c r="V190" s="67"/>
      <c r="W190" s="81"/>
      <c r="X190" s="83" t="str">
        <f t="shared" si="27"/>
        <v>N/A</v>
      </c>
      <c r="Y190" s="82" t="e">
        <f t="shared" si="28"/>
        <v>#N/A</v>
      </c>
      <c r="AD190" s="79">
        <f t="shared" si="29"/>
        <v>0</v>
      </c>
      <c r="AE190" s="79">
        <f t="shared" si="30"/>
        <v>0</v>
      </c>
      <c r="AF190" s="79" t="str">
        <f t="shared" si="31"/>
        <v>D</v>
      </c>
      <c r="AG190" s="79">
        <f t="shared" si="32"/>
        <v>3</v>
      </c>
      <c r="AH190" s="79">
        <v>1</v>
      </c>
      <c r="AI190" s="87"/>
    </row>
    <row r="191" spans="1:35" s="79" customFormat="1" ht="15.65" hidden="1" customHeight="1" x14ac:dyDescent="0.35">
      <c r="A191" s="65">
        <v>184</v>
      </c>
      <c r="B191" s="161" t="str">
        <f t="shared" si="22"/>
        <v/>
      </c>
      <c r="C191" s="20">
        <f t="shared" si="23"/>
        <v>3</v>
      </c>
      <c r="D191" s="20"/>
      <c r="E191" s="68" t="str">
        <f t="shared" si="24"/>
        <v/>
      </c>
      <c r="F191" s="72">
        <f t="shared" si="25"/>
        <v>0</v>
      </c>
      <c r="G191" s="174"/>
      <c r="H191" s="175"/>
      <c r="I191" s="175"/>
      <c r="J191" s="175"/>
      <c r="K191" s="175"/>
      <c r="L191" s="175"/>
      <c r="M191" s="175"/>
      <c r="N191" s="67"/>
      <c r="O191" s="67"/>
      <c r="P191" s="67"/>
      <c r="Q191" s="67"/>
      <c r="R191" s="67"/>
      <c r="S191" s="67"/>
      <c r="T191" s="80" t="str">
        <f t="shared" si="26"/>
        <v/>
      </c>
      <c r="U191" s="67"/>
      <c r="V191" s="67"/>
      <c r="W191" s="81"/>
      <c r="X191" s="83">
        <f t="shared" si="27"/>
        <v>3</v>
      </c>
      <c r="Y191" s="82" t="e">
        <f t="shared" si="28"/>
        <v>#N/A</v>
      </c>
      <c r="AD191" s="79">
        <f t="shared" si="29"/>
        <v>0</v>
      </c>
      <c r="AE191" s="79">
        <f t="shared" si="30"/>
        <v>0</v>
      </c>
      <c r="AF191" s="79" t="str">
        <f t="shared" si="31"/>
        <v>D</v>
      </c>
      <c r="AG191" s="79">
        <f t="shared" si="32"/>
        <v>3</v>
      </c>
      <c r="AH191" s="79">
        <v>1</v>
      </c>
      <c r="AI191" s="87"/>
    </row>
    <row r="192" spans="1:35" s="79" customFormat="1" ht="15.65" hidden="1" customHeight="1" x14ac:dyDescent="0.35">
      <c r="A192" s="65">
        <v>185</v>
      </c>
      <c r="B192" s="161" t="str">
        <f t="shared" si="22"/>
        <v/>
      </c>
      <c r="C192" s="20">
        <f t="shared" si="23"/>
        <v>3</v>
      </c>
      <c r="D192" s="20"/>
      <c r="E192" s="68" t="str">
        <f t="shared" si="24"/>
        <v/>
      </c>
      <c r="F192" s="72">
        <f t="shared" si="25"/>
        <v>0</v>
      </c>
      <c r="G192" s="174"/>
      <c r="H192" s="175"/>
      <c r="I192" s="175"/>
      <c r="J192" s="175"/>
      <c r="K192" s="175"/>
      <c r="L192" s="175"/>
      <c r="M192" s="175"/>
      <c r="N192" s="67"/>
      <c r="O192" s="67"/>
      <c r="P192" s="67"/>
      <c r="Q192" s="67"/>
      <c r="R192" s="67"/>
      <c r="S192" s="67"/>
      <c r="T192" s="80" t="str">
        <f t="shared" si="26"/>
        <v/>
      </c>
      <c r="U192" s="67"/>
      <c r="V192" s="67"/>
      <c r="W192" s="81"/>
      <c r="X192" s="83">
        <f t="shared" si="27"/>
        <v>3</v>
      </c>
      <c r="Y192" s="82" t="e">
        <f t="shared" si="28"/>
        <v>#N/A</v>
      </c>
      <c r="AD192" s="79">
        <f t="shared" si="29"/>
        <v>0</v>
      </c>
      <c r="AE192" s="79">
        <f t="shared" si="30"/>
        <v>0</v>
      </c>
      <c r="AF192" s="79" t="str">
        <f t="shared" si="31"/>
        <v>D</v>
      </c>
      <c r="AG192" s="79">
        <f t="shared" si="32"/>
        <v>3</v>
      </c>
      <c r="AH192" s="79">
        <v>1</v>
      </c>
      <c r="AI192" s="87"/>
    </row>
    <row r="193" spans="1:35" s="79" customFormat="1" ht="15.65" hidden="1" customHeight="1" x14ac:dyDescent="0.35">
      <c r="A193" s="65">
        <v>186</v>
      </c>
      <c r="B193" s="161" t="str">
        <f t="shared" si="22"/>
        <v/>
      </c>
      <c r="C193" s="20">
        <f t="shared" si="23"/>
        <v>3</v>
      </c>
      <c r="D193" s="20"/>
      <c r="E193" s="68" t="str">
        <f t="shared" si="24"/>
        <v/>
      </c>
      <c r="F193" s="69">
        <f t="shared" si="25"/>
        <v>0</v>
      </c>
      <c r="G193" s="174"/>
      <c r="H193" s="175"/>
      <c r="I193" s="175"/>
      <c r="J193" s="175"/>
      <c r="K193" s="175"/>
      <c r="L193" s="175"/>
      <c r="M193" s="175"/>
      <c r="N193" s="67"/>
      <c r="O193" s="67"/>
      <c r="P193" s="67"/>
      <c r="Q193" s="67"/>
      <c r="R193" s="67"/>
      <c r="S193" s="67"/>
      <c r="T193" s="80" t="str">
        <f t="shared" si="26"/>
        <v/>
      </c>
      <c r="U193" s="67"/>
      <c r="V193" s="67"/>
      <c r="W193" s="81"/>
      <c r="X193" s="83" t="str">
        <f t="shared" si="27"/>
        <v>N/A</v>
      </c>
      <c r="Y193" s="82" t="e">
        <f t="shared" si="28"/>
        <v>#N/A</v>
      </c>
      <c r="AD193" s="79">
        <f t="shared" si="29"/>
        <v>0</v>
      </c>
      <c r="AE193" s="79">
        <f t="shared" si="30"/>
        <v>0</v>
      </c>
      <c r="AF193" s="79" t="str">
        <f t="shared" si="31"/>
        <v>D</v>
      </c>
      <c r="AG193" s="79">
        <f t="shared" si="32"/>
        <v>3</v>
      </c>
      <c r="AH193" s="79">
        <v>1</v>
      </c>
      <c r="AI193" s="87"/>
    </row>
    <row r="194" spans="1:35" s="79" customFormat="1" ht="15.65" hidden="1" customHeight="1" x14ac:dyDescent="0.35">
      <c r="A194" s="65">
        <v>187</v>
      </c>
      <c r="B194" s="161" t="str">
        <f t="shared" si="22"/>
        <v/>
      </c>
      <c r="C194" s="20">
        <f t="shared" si="23"/>
        <v>3</v>
      </c>
      <c r="D194" s="20"/>
      <c r="E194" s="68" t="str">
        <f t="shared" si="24"/>
        <v/>
      </c>
      <c r="F194" s="72">
        <f t="shared" si="25"/>
        <v>0</v>
      </c>
      <c r="G194" s="174"/>
      <c r="H194" s="175"/>
      <c r="I194" s="175"/>
      <c r="J194" s="175"/>
      <c r="K194" s="175"/>
      <c r="L194" s="175"/>
      <c r="M194" s="175"/>
      <c r="N194" s="67"/>
      <c r="O194" s="67"/>
      <c r="P194" s="67"/>
      <c r="Q194" s="67"/>
      <c r="R194" s="67"/>
      <c r="S194" s="67"/>
      <c r="T194" s="80" t="str">
        <f t="shared" si="26"/>
        <v/>
      </c>
      <c r="U194" s="67"/>
      <c r="V194" s="67"/>
      <c r="W194" s="81"/>
      <c r="X194" s="83">
        <f t="shared" si="27"/>
        <v>4</v>
      </c>
      <c r="Y194" s="82" t="e">
        <f t="shared" si="28"/>
        <v>#N/A</v>
      </c>
      <c r="AD194" s="79">
        <f t="shared" si="29"/>
        <v>0</v>
      </c>
      <c r="AE194" s="79">
        <f t="shared" si="30"/>
        <v>0</v>
      </c>
      <c r="AF194" s="79" t="str">
        <f t="shared" si="31"/>
        <v>D</v>
      </c>
      <c r="AG194" s="79">
        <f t="shared" si="32"/>
        <v>3</v>
      </c>
      <c r="AH194" s="79">
        <v>1</v>
      </c>
      <c r="AI194" s="87"/>
    </row>
    <row r="195" spans="1:35" s="79" customFormat="1" ht="15.65" hidden="1" customHeight="1" x14ac:dyDescent="0.35">
      <c r="A195" s="65">
        <v>188</v>
      </c>
      <c r="B195" s="161" t="str">
        <f t="shared" si="22"/>
        <v/>
      </c>
      <c r="C195" s="20">
        <f t="shared" si="23"/>
        <v>3</v>
      </c>
      <c r="D195" s="20"/>
      <c r="E195" s="68" t="str">
        <f t="shared" si="24"/>
        <v/>
      </c>
      <c r="F195" s="72">
        <f t="shared" si="25"/>
        <v>0</v>
      </c>
      <c r="G195" s="174"/>
      <c r="H195" s="175"/>
      <c r="I195" s="175"/>
      <c r="J195" s="175"/>
      <c r="K195" s="175"/>
      <c r="L195" s="175"/>
      <c r="M195" s="175"/>
      <c r="N195" s="67"/>
      <c r="O195" s="67"/>
      <c r="P195" s="67"/>
      <c r="Q195" s="67"/>
      <c r="R195" s="67"/>
      <c r="S195" s="67"/>
      <c r="T195" s="80" t="str">
        <f t="shared" si="26"/>
        <v/>
      </c>
      <c r="U195" s="67"/>
      <c r="V195" s="67"/>
      <c r="W195" s="81"/>
      <c r="X195" s="83">
        <f t="shared" si="27"/>
        <v>3</v>
      </c>
      <c r="Y195" s="82" t="e">
        <f t="shared" si="28"/>
        <v>#N/A</v>
      </c>
      <c r="AD195" s="79">
        <f t="shared" si="29"/>
        <v>0</v>
      </c>
      <c r="AE195" s="79">
        <f t="shared" si="30"/>
        <v>0</v>
      </c>
      <c r="AF195" s="79" t="str">
        <f t="shared" si="31"/>
        <v>D</v>
      </c>
      <c r="AG195" s="79">
        <f t="shared" si="32"/>
        <v>3</v>
      </c>
      <c r="AH195" s="79">
        <v>1</v>
      </c>
      <c r="AI195" s="87"/>
    </row>
    <row r="196" spans="1:35" s="79" customFormat="1" ht="15.65" hidden="1" customHeight="1" x14ac:dyDescent="0.35">
      <c r="A196" s="65">
        <v>189</v>
      </c>
      <c r="B196" s="161" t="str">
        <f t="shared" si="22"/>
        <v/>
      </c>
      <c r="C196" s="20">
        <f t="shared" si="23"/>
        <v>3</v>
      </c>
      <c r="D196" s="20"/>
      <c r="E196" s="68" t="str">
        <f t="shared" si="24"/>
        <v/>
      </c>
      <c r="F196" s="72">
        <f t="shared" si="25"/>
        <v>0</v>
      </c>
      <c r="G196" s="174"/>
      <c r="H196" s="175"/>
      <c r="I196" s="175"/>
      <c r="J196" s="175"/>
      <c r="K196" s="175"/>
      <c r="L196" s="175"/>
      <c r="M196" s="175"/>
      <c r="N196" s="67"/>
      <c r="O196" s="67"/>
      <c r="P196" s="67"/>
      <c r="Q196" s="67"/>
      <c r="R196" s="67"/>
      <c r="S196" s="67"/>
      <c r="T196" s="80" t="str">
        <f t="shared" si="26"/>
        <v/>
      </c>
      <c r="U196" s="67"/>
      <c r="V196" s="67"/>
      <c r="W196" s="81"/>
      <c r="X196" s="83">
        <f t="shared" si="27"/>
        <v>3</v>
      </c>
      <c r="Y196" s="82" t="e">
        <f t="shared" si="28"/>
        <v>#N/A</v>
      </c>
      <c r="AD196" s="79">
        <f t="shared" si="29"/>
        <v>0</v>
      </c>
      <c r="AE196" s="79">
        <f t="shared" si="30"/>
        <v>0</v>
      </c>
      <c r="AF196" s="79" t="str">
        <f t="shared" si="31"/>
        <v>D</v>
      </c>
      <c r="AG196" s="79">
        <f t="shared" si="32"/>
        <v>3</v>
      </c>
      <c r="AH196" s="79">
        <v>1</v>
      </c>
      <c r="AI196" s="87"/>
    </row>
    <row r="197" spans="1:35" s="79" customFormat="1" ht="15.65" hidden="1" customHeight="1" x14ac:dyDescent="0.35">
      <c r="A197" s="65">
        <v>190</v>
      </c>
      <c r="B197" s="161" t="str">
        <f t="shared" si="22"/>
        <v/>
      </c>
      <c r="C197" s="20">
        <f t="shared" si="23"/>
        <v>3</v>
      </c>
      <c r="D197" s="20"/>
      <c r="E197" s="68" t="str">
        <f t="shared" si="24"/>
        <v/>
      </c>
      <c r="F197" s="72">
        <f t="shared" si="25"/>
        <v>0</v>
      </c>
      <c r="G197" s="174"/>
      <c r="H197" s="175"/>
      <c r="I197" s="175"/>
      <c r="J197" s="175"/>
      <c r="K197" s="175"/>
      <c r="L197" s="175"/>
      <c r="M197" s="175"/>
      <c r="N197" s="67"/>
      <c r="O197" s="67"/>
      <c r="P197" s="67"/>
      <c r="Q197" s="67"/>
      <c r="R197" s="67"/>
      <c r="S197" s="67"/>
      <c r="T197" s="80" t="str">
        <f t="shared" si="26"/>
        <v/>
      </c>
      <c r="U197" s="67"/>
      <c r="V197" s="67"/>
      <c r="W197" s="81"/>
      <c r="X197" s="83">
        <f t="shared" si="27"/>
        <v>4</v>
      </c>
      <c r="Y197" s="82" t="e">
        <f t="shared" si="28"/>
        <v>#N/A</v>
      </c>
      <c r="AD197" s="79">
        <f t="shared" si="29"/>
        <v>0</v>
      </c>
      <c r="AE197" s="79">
        <f t="shared" si="30"/>
        <v>0</v>
      </c>
      <c r="AF197" s="79" t="str">
        <f t="shared" si="31"/>
        <v>D</v>
      </c>
      <c r="AG197" s="79">
        <f t="shared" si="32"/>
        <v>3</v>
      </c>
      <c r="AH197" s="79">
        <v>1</v>
      </c>
      <c r="AI197" s="87"/>
    </row>
    <row r="198" spans="1:35" s="79" customFormat="1" ht="15.65" hidden="1" customHeight="1" x14ac:dyDescent="0.35">
      <c r="A198" s="65">
        <v>191</v>
      </c>
      <c r="B198" s="161" t="str">
        <f t="shared" si="22"/>
        <v/>
      </c>
      <c r="C198" s="20">
        <f t="shared" si="23"/>
        <v>3</v>
      </c>
      <c r="D198" s="20"/>
      <c r="E198" s="68" t="str">
        <f t="shared" si="24"/>
        <v/>
      </c>
      <c r="F198" s="69">
        <f t="shared" si="25"/>
        <v>0</v>
      </c>
      <c r="G198" s="174"/>
      <c r="H198" s="175"/>
      <c r="I198" s="175"/>
      <c r="J198" s="175"/>
      <c r="K198" s="175"/>
      <c r="L198" s="175"/>
      <c r="M198" s="175"/>
      <c r="N198" s="67"/>
      <c r="O198" s="67"/>
      <c r="P198" s="67"/>
      <c r="Q198" s="67"/>
      <c r="R198" s="67"/>
      <c r="S198" s="67"/>
      <c r="T198" s="80" t="str">
        <f t="shared" si="26"/>
        <v/>
      </c>
      <c r="U198" s="67"/>
      <c r="V198" s="67"/>
      <c r="W198" s="81"/>
      <c r="X198" s="83">
        <f t="shared" si="27"/>
        <v>3</v>
      </c>
      <c r="Y198" s="82" t="e">
        <f t="shared" si="28"/>
        <v>#N/A</v>
      </c>
      <c r="AD198" s="79">
        <f t="shared" si="29"/>
        <v>0</v>
      </c>
      <c r="AE198" s="79">
        <f t="shared" si="30"/>
        <v>0</v>
      </c>
      <c r="AF198" s="79" t="str">
        <f t="shared" si="31"/>
        <v>D</v>
      </c>
      <c r="AG198" s="79">
        <f t="shared" si="32"/>
        <v>3</v>
      </c>
      <c r="AH198" s="79">
        <v>1</v>
      </c>
      <c r="AI198" s="87"/>
    </row>
    <row r="199" spans="1:35" s="79" customFormat="1" ht="15.65" hidden="1" customHeight="1" x14ac:dyDescent="0.35">
      <c r="A199" s="65">
        <v>192</v>
      </c>
      <c r="B199" s="161" t="str">
        <f t="shared" si="22"/>
        <v/>
      </c>
      <c r="C199" s="20">
        <f t="shared" si="23"/>
        <v>3</v>
      </c>
      <c r="D199" s="20"/>
      <c r="E199" s="68" t="str">
        <f t="shared" si="24"/>
        <v/>
      </c>
      <c r="F199" s="69">
        <f t="shared" si="25"/>
        <v>0</v>
      </c>
      <c r="G199" s="174"/>
      <c r="H199" s="175"/>
      <c r="I199" s="175"/>
      <c r="J199" s="175"/>
      <c r="K199" s="175"/>
      <c r="L199" s="175"/>
      <c r="M199" s="175"/>
      <c r="N199" s="67"/>
      <c r="O199" s="67"/>
      <c r="P199" s="67"/>
      <c r="Q199" s="67"/>
      <c r="R199" s="67"/>
      <c r="S199" s="67"/>
      <c r="T199" s="80" t="str">
        <f t="shared" si="26"/>
        <v/>
      </c>
      <c r="U199" s="67"/>
      <c r="V199" s="67"/>
      <c r="W199" s="81"/>
      <c r="X199" s="83" t="str">
        <f t="shared" si="27"/>
        <v>N/A</v>
      </c>
      <c r="Y199" s="82" t="e">
        <f t="shared" si="28"/>
        <v>#N/A</v>
      </c>
      <c r="AD199" s="79">
        <f t="shared" si="29"/>
        <v>0</v>
      </c>
      <c r="AE199" s="79">
        <f t="shared" si="30"/>
        <v>0</v>
      </c>
      <c r="AF199" s="79" t="str">
        <f t="shared" si="31"/>
        <v>D</v>
      </c>
      <c r="AG199" s="79">
        <f t="shared" si="32"/>
        <v>3</v>
      </c>
      <c r="AH199" s="79">
        <v>1</v>
      </c>
      <c r="AI199" s="87"/>
    </row>
    <row r="200" spans="1:35" s="79" customFormat="1" ht="15.65" hidden="1" customHeight="1" x14ac:dyDescent="0.35">
      <c r="A200" s="65">
        <v>193</v>
      </c>
      <c r="B200" s="161" t="str">
        <f t="shared" ref="B200:B263" si="33">VLOOKUP(A200,contentrefmockup,2,FALSE)</f>
        <v/>
      </c>
      <c r="C200" s="20">
        <f t="shared" ref="C200:C263" si="34">VLOOKUP(A200,contentrefmockup,15,FALSE)</f>
        <v>3</v>
      </c>
      <c r="D200" s="20"/>
      <c r="E200" s="68" t="str">
        <f t="shared" ref="E200:E263" si="35">IF(C200=1,"Stage "&amp;B200,IF(C200=2,"Step "&amp;VLOOKUP(A200,contentrefmockup,4,FALSE),B200))</f>
        <v/>
      </c>
      <c r="F200" s="72">
        <f t="shared" ref="F200:F263" si="36">VLOOKUP(A200,contentrefmockup,7,FALSE)</f>
        <v>0</v>
      </c>
      <c r="G200" s="174"/>
      <c r="H200" s="175"/>
      <c r="I200" s="175"/>
      <c r="J200" s="175"/>
      <c r="K200" s="175"/>
      <c r="L200" s="175"/>
      <c r="M200" s="175"/>
      <c r="N200" s="67"/>
      <c r="O200" s="67"/>
      <c r="P200" s="67"/>
      <c r="Q200" s="67"/>
      <c r="R200" s="67"/>
      <c r="S200" s="67"/>
      <c r="T200" s="80" t="str">
        <f t="shared" ref="T200:T213" si="37">E200</f>
        <v/>
      </c>
      <c r="U200" s="67"/>
      <c r="V200" s="67"/>
      <c r="W200" s="81"/>
      <c r="X200" s="83">
        <f t="shared" ref="X200:X263" si="38">VLOOKUP(A200,contentrefmockup,8,FALSE)</f>
        <v>3</v>
      </c>
      <c r="Y200" s="82" t="e">
        <f t="shared" ref="Y200:Y263" si="39">VLOOKUP(W200,weighting_response_reverse,2,FALSE)</f>
        <v>#N/A</v>
      </c>
      <c r="AD200" s="79">
        <f t="shared" ref="AD200:AD263" si="40">VLOOKUP(A200,contentrefmockup,26,FALSE)</f>
        <v>0</v>
      </c>
      <c r="AE200" s="79">
        <f t="shared" ref="AE200:AE263" si="41">VLOOKUP(A200,contentrefmockup,27,FALSE)</f>
        <v>0</v>
      </c>
      <c r="AF200" s="79" t="str">
        <f t="shared" ref="AF200:AF263" si="42">VLOOKUP(A200,contentrefmockup,28,FALSE)</f>
        <v>D</v>
      </c>
      <c r="AG200" s="79">
        <f t="shared" ref="AG200:AG263" si="43">IF(AD200="S",1,IF(AE200="I",2,IF(AF200="D",3,4)))</f>
        <v>3</v>
      </c>
      <c r="AH200" s="79">
        <v>1</v>
      </c>
      <c r="AI200" s="87"/>
    </row>
    <row r="201" spans="1:35" s="79" customFormat="1" ht="15.65" hidden="1" customHeight="1" x14ac:dyDescent="0.35">
      <c r="A201" s="65">
        <v>194</v>
      </c>
      <c r="B201" s="161" t="str">
        <f t="shared" si="33"/>
        <v/>
      </c>
      <c r="C201" s="20">
        <f t="shared" si="34"/>
        <v>3</v>
      </c>
      <c r="D201" s="20"/>
      <c r="E201" s="68" t="str">
        <f t="shared" si="35"/>
        <v/>
      </c>
      <c r="F201" s="72">
        <f t="shared" si="36"/>
        <v>0</v>
      </c>
      <c r="G201" s="174"/>
      <c r="H201" s="175"/>
      <c r="I201" s="175"/>
      <c r="J201" s="175"/>
      <c r="K201" s="175"/>
      <c r="L201" s="175"/>
      <c r="M201" s="175"/>
      <c r="N201" s="67"/>
      <c r="O201" s="67"/>
      <c r="P201" s="67"/>
      <c r="Q201" s="67"/>
      <c r="R201" s="67"/>
      <c r="S201" s="67"/>
      <c r="T201" s="80" t="str">
        <f t="shared" si="37"/>
        <v/>
      </c>
      <c r="U201" s="67"/>
      <c r="V201" s="67"/>
      <c r="W201" s="81"/>
      <c r="X201" s="83">
        <f t="shared" si="38"/>
        <v>3</v>
      </c>
      <c r="Y201" s="82" t="e">
        <f t="shared" si="39"/>
        <v>#N/A</v>
      </c>
      <c r="AD201" s="79">
        <f t="shared" si="40"/>
        <v>0</v>
      </c>
      <c r="AE201" s="79">
        <f t="shared" si="41"/>
        <v>0</v>
      </c>
      <c r="AF201" s="79" t="str">
        <f t="shared" si="42"/>
        <v>D</v>
      </c>
      <c r="AG201" s="79">
        <f t="shared" si="43"/>
        <v>3</v>
      </c>
      <c r="AH201" s="79">
        <v>1</v>
      </c>
      <c r="AI201" s="87"/>
    </row>
    <row r="202" spans="1:35" s="79" customFormat="1" ht="15.65" hidden="1" customHeight="1" x14ac:dyDescent="0.35">
      <c r="A202" s="65">
        <v>195</v>
      </c>
      <c r="B202" s="161" t="str">
        <f t="shared" si="33"/>
        <v/>
      </c>
      <c r="C202" s="20">
        <f t="shared" si="34"/>
        <v>3</v>
      </c>
      <c r="D202" s="20"/>
      <c r="E202" s="68" t="str">
        <f t="shared" si="35"/>
        <v/>
      </c>
      <c r="F202" s="72">
        <f t="shared" si="36"/>
        <v>0</v>
      </c>
      <c r="G202" s="174"/>
      <c r="H202" s="175"/>
      <c r="I202" s="175"/>
      <c r="J202" s="175"/>
      <c r="K202" s="175"/>
      <c r="L202" s="175"/>
      <c r="M202" s="175"/>
      <c r="N202" s="67"/>
      <c r="O202" s="67"/>
      <c r="P202" s="67"/>
      <c r="Q202" s="67"/>
      <c r="R202" s="67"/>
      <c r="S202" s="67"/>
      <c r="T202" s="80" t="str">
        <f t="shared" si="37"/>
        <v/>
      </c>
      <c r="U202" s="67"/>
      <c r="V202" s="67"/>
      <c r="W202" s="81"/>
      <c r="X202" s="83">
        <f t="shared" si="38"/>
        <v>3</v>
      </c>
      <c r="Y202" s="82" t="e">
        <f t="shared" si="39"/>
        <v>#N/A</v>
      </c>
      <c r="AD202" s="79">
        <f t="shared" si="40"/>
        <v>0</v>
      </c>
      <c r="AE202" s="79">
        <f t="shared" si="41"/>
        <v>0</v>
      </c>
      <c r="AF202" s="79" t="str">
        <f t="shared" si="42"/>
        <v>D</v>
      </c>
      <c r="AG202" s="79">
        <f t="shared" si="43"/>
        <v>3</v>
      </c>
      <c r="AH202" s="79">
        <v>1</v>
      </c>
      <c r="AI202" s="87"/>
    </row>
    <row r="203" spans="1:35" s="79" customFormat="1" ht="15.65" hidden="1" customHeight="1" x14ac:dyDescent="0.35">
      <c r="A203" s="65">
        <v>196</v>
      </c>
      <c r="B203" s="161" t="str">
        <f t="shared" si="33"/>
        <v/>
      </c>
      <c r="C203" s="20">
        <f t="shared" si="34"/>
        <v>3</v>
      </c>
      <c r="D203" s="20"/>
      <c r="E203" s="68" t="str">
        <f t="shared" si="35"/>
        <v/>
      </c>
      <c r="F203" s="72">
        <f t="shared" si="36"/>
        <v>0</v>
      </c>
      <c r="G203" s="174"/>
      <c r="H203" s="175"/>
      <c r="I203" s="175"/>
      <c r="J203" s="175"/>
      <c r="K203" s="175"/>
      <c r="L203" s="175"/>
      <c r="M203" s="175"/>
      <c r="N203" s="67"/>
      <c r="O203" s="67"/>
      <c r="P203" s="67"/>
      <c r="Q203" s="67"/>
      <c r="R203" s="67"/>
      <c r="S203" s="67"/>
      <c r="T203" s="80" t="str">
        <f t="shared" si="37"/>
        <v/>
      </c>
      <c r="U203" s="67"/>
      <c r="V203" s="67"/>
      <c r="W203" s="81"/>
      <c r="X203" s="83">
        <f t="shared" si="38"/>
        <v>3</v>
      </c>
      <c r="Y203" s="82" t="e">
        <f t="shared" si="39"/>
        <v>#N/A</v>
      </c>
      <c r="AD203" s="79">
        <f t="shared" si="40"/>
        <v>0</v>
      </c>
      <c r="AE203" s="79">
        <f t="shared" si="41"/>
        <v>0</v>
      </c>
      <c r="AF203" s="79" t="str">
        <f t="shared" si="42"/>
        <v>D</v>
      </c>
      <c r="AG203" s="79">
        <f t="shared" si="43"/>
        <v>3</v>
      </c>
      <c r="AH203" s="79">
        <v>1</v>
      </c>
      <c r="AI203" s="87"/>
    </row>
    <row r="204" spans="1:35" s="79" customFormat="1" ht="15.65" hidden="1" customHeight="1" x14ac:dyDescent="0.35">
      <c r="A204" s="65">
        <v>197</v>
      </c>
      <c r="B204" s="161" t="str">
        <f t="shared" si="33"/>
        <v/>
      </c>
      <c r="C204" s="20">
        <f t="shared" si="34"/>
        <v>3</v>
      </c>
      <c r="D204" s="20"/>
      <c r="E204" s="68" t="str">
        <f t="shared" si="35"/>
        <v/>
      </c>
      <c r="F204" s="72">
        <f t="shared" si="36"/>
        <v>0</v>
      </c>
      <c r="G204" s="174"/>
      <c r="H204" s="175"/>
      <c r="I204" s="175"/>
      <c r="J204" s="175"/>
      <c r="K204" s="175"/>
      <c r="L204" s="175"/>
      <c r="M204" s="175"/>
      <c r="N204" s="67"/>
      <c r="O204" s="67"/>
      <c r="P204" s="67"/>
      <c r="Q204" s="67"/>
      <c r="R204" s="67"/>
      <c r="S204" s="67"/>
      <c r="T204" s="80" t="str">
        <f t="shared" si="37"/>
        <v/>
      </c>
      <c r="U204" s="67"/>
      <c r="V204" s="67"/>
      <c r="W204" s="81"/>
      <c r="X204" s="83">
        <f t="shared" si="38"/>
        <v>3</v>
      </c>
      <c r="Y204" s="82" t="e">
        <f t="shared" si="39"/>
        <v>#N/A</v>
      </c>
      <c r="AD204" s="79">
        <f t="shared" si="40"/>
        <v>0</v>
      </c>
      <c r="AE204" s="79">
        <f t="shared" si="41"/>
        <v>0</v>
      </c>
      <c r="AF204" s="79" t="str">
        <f t="shared" si="42"/>
        <v>D</v>
      </c>
      <c r="AG204" s="79">
        <f t="shared" si="43"/>
        <v>3</v>
      </c>
      <c r="AH204" s="79">
        <v>1</v>
      </c>
      <c r="AI204" s="87"/>
    </row>
    <row r="205" spans="1:35" s="79" customFormat="1" ht="15.65" hidden="1" customHeight="1" x14ac:dyDescent="0.35">
      <c r="A205" s="65">
        <v>198</v>
      </c>
      <c r="B205" s="161" t="str">
        <f t="shared" si="33"/>
        <v/>
      </c>
      <c r="C205" s="20">
        <f t="shared" si="34"/>
        <v>3</v>
      </c>
      <c r="D205" s="20"/>
      <c r="E205" s="68" t="str">
        <f t="shared" si="35"/>
        <v/>
      </c>
      <c r="F205" s="69">
        <f t="shared" si="36"/>
        <v>0</v>
      </c>
      <c r="G205" s="174"/>
      <c r="H205" s="175"/>
      <c r="I205" s="175"/>
      <c r="J205" s="175"/>
      <c r="K205" s="175"/>
      <c r="L205" s="175"/>
      <c r="M205" s="175"/>
      <c r="N205" s="67"/>
      <c r="O205" s="67"/>
      <c r="P205" s="67"/>
      <c r="Q205" s="67"/>
      <c r="R205" s="67"/>
      <c r="S205" s="67"/>
      <c r="T205" s="80" t="str">
        <f t="shared" si="37"/>
        <v/>
      </c>
      <c r="U205" s="67"/>
      <c r="V205" s="67"/>
      <c r="W205" s="81"/>
      <c r="X205" s="83">
        <f t="shared" si="38"/>
        <v>5</v>
      </c>
      <c r="Y205" s="82" t="e">
        <f t="shared" si="39"/>
        <v>#N/A</v>
      </c>
      <c r="AD205" s="79">
        <f t="shared" si="40"/>
        <v>0</v>
      </c>
      <c r="AE205" s="79">
        <f t="shared" si="41"/>
        <v>0</v>
      </c>
      <c r="AF205" s="79" t="str">
        <f t="shared" si="42"/>
        <v>D</v>
      </c>
      <c r="AG205" s="79">
        <f t="shared" si="43"/>
        <v>3</v>
      </c>
      <c r="AH205" s="79">
        <v>1</v>
      </c>
      <c r="AI205" s="87"/>
    </row>
    <row r="206" spans="1:35" s="79" customFormat="1" ht="15.65" hidden="1" customHeight="1" x14ac:dyDescent="0.35">
      <c r="A206" s="65">
        <v>199</v>
      </c>
      <c r="B206" s="161" t="str">
        <f t="shared" si="33"/>
        <v/>
      </c>
      <c r="C206" s="20">
        <f t="shared" si="34"/>
        <v>3</v>
      </c>
      <c r="D206" s="20"/>
      <c r="E206" s="68" t="str">
        <f t="shared" si="35"/>
        <v/>
      </c>
      <c r="F206" s="69">
        <f t="shared" si="36"/>
        <v>0</v>
      </c>
      <c r="G206" s="174"/>
      <c r="H206" s="175"/>
      <c r="I206" s="175"/>
      <c r="J206" s="175"/>
      <c r="K206" s="175"/>
      <c r="L206" s="175"/>
      <c r="M206" s="175"/>
      <c r="N206" s="67"/>
      <c r="O206" s="67"/>
      <c r="P206" s="67"/>
      <c r="Q206" s="67"/>
      <c r="R206" s="67"/>
      <c r="S206" s="67"/>
      <c r="T206" s="80" t="str">
        <f t="shared" si="37"/>
        <v/>
      </c>
      <c r="U206" s="67"/>
      <c r="V206" s="67"/>
      <c r="W206" s="81"/>
      <c r="X206" s="83" t="str">
        <f t="shared" si="38"/>
        <v>N/A</v>
      </c>
      <c r="Y206" s="82" t="e">
        <f t="shared" si="39"/>
        <v>#N/A</v>
      </c>
      <c r="AD206" s="79">
        <f t="shared" si="40"/>
        <v>0</v>
      </c>
      <c r="AE206" s="79">
        <f t="shared" si="41"/>
        <v>0</v>
      </c>
      <c r="AF206" s="79" t="str">
        <f t="shared" si="42"/>
        <v>D</v>
      </c>
      <c r="AG206" s="79">
        <f t="shared" si="43"/>
        <v>3</v>
      </c>
      <c r="AH206" s="79">
        <v>1</v>
      </c>
      <c r="AI206" s="87"/>
    </row>
    <row r="207" spans="1:35" s="79" customFormat="1" ht="15.65" hidden="1" customHeight="1" x14ac:dyDescent="0.35">
      <c r="A207" s="65">
        <v>200</v>
      </c>
      <c r="B207" s="161" t="str">
        <f t="shared" si="33"/>
        <v/>
      </c>
      <c r="C207" s="20">
        <f t="shared" si="34"/>
        <v>3</v>
      </c>
      <c r="D207" s="20"/>
      <c r="E207" s="68" t="str">
        <f t="shared" si="35"/>
        <v/>
      </c>
      <c r="F207" s="72">
        <f t="shared" si="36"/>
        <v>0</v>
      </c>
      <c r="G207" s="174"/>
      <c r="H207" s="175"/>
      <c r="I207" s="175"/>
      <c r="J207" s="175"/>
      <c r="K207" s="175"/>
      <c r="L207" s="175"/>
      <c r="M207" s="175"/>
      <c r="N207" s="67"/>
      <c r="O207" s="67"/>
      <c r="P207" s="67"/>
      <c r="Q207" s="67"/>
      <c r="R207" s="67"/>
      <c r="S207" s="67"/>
      <c r="T207" s="80" t="str">
        <f t="shared" si="37"/>
        <v/>
      </c>
      <c r="U207" s="67"/>
      <c r="V207" s="67"/>
      <c r="W207" s="81"/>
      <c r="X207" s="83">
        <f t="shared" si="38"/>
        <v>3</v>
      </c>
      <c r="Y207" s="82" t="e">
        <f t="shared" si="39"/>
        <v>#N/A</v>
      </c>
      <c r="AD207" s="79">
        <f t="shared" si="40"/>
        <v>0</v>
      </c>
      <c r="AE207" s="79">
        <f t="shared" si="41"/>
        <v>0</v>
      </c>
      <c r="AF207" s="79" t="str">
        <f t="shared" si="42"/>
        <v>D</v>
      </c>
      <c r="AG207" s="79">
        <f t="shared" si="43"/>
        <v>3</v>
      </c>
      <c r="AH207" s="79">
        <v>1</v>
      </c>
      <c r="AI207" s="87"/>
    </row>
    <row r="208" spans="1:35" s="79" customFormat="1" ht="15.65" hidden="1" customHeight="1" x14ac:dyDescent="0.35">
      <c r="A208" s="65">
        <v>201</v>
      </c>
      <c r="B208" s="161" t="str">
        <f t="shared" si="33"/>
        <v/>
      </c>
      <c r="C208" s="20">
        <f t="shared" si="34"/>
        <v>3</v>
      </c>
      <c r="D208" s="20"/>
      <c r="E208" s="68" t="str">
        <f t="shared" si="35"/>
        <v/>
      </c>
      <c r="F208" s="72">
        <f t="shared" si="36"/>
        <v>0</v>
      </c>
      <c r="G208" s="174"/>
      <c r="H208" s="175"/>
      <c r="I208" s="175"/>
      <c r="J208" s="175"/>
      <c r="K208" s="175"/>
      <c r="L208" s="175"/>
      <c r="M208" s="175"/>
      <c r="N208" s="67"/>
      <c r="O208" s="67"/>
      <c r="P208" s="67"/>
      <c r="Q208" s="67"/>
      <c r="R208" s="67"/>
      <c r="S208" s="67"/>
      <c r="T208" s="80" t="str">
        <f t="shared" si="37"/>
        <v/>
      </c>
      <c r="U208" s="67"/>
      <c r="V208" s="67"/>
      <c r="W208" s="81"/>
      <c r="X208" s="83">
        <f t="shared" si="38"/>
        <v>5</v>
      </c>
      <c r="Y208" s="82" t="e">
        <f t="shared" si="39"/>
        <v>#N/A</v>
      </c>
      <c r="AD208" s="79">
        <f t="shared" si="40"/>
        <v>0</v>
      </c>
      <c r="AE208" s="79">
        <f t="shared" si="41"/>
        <v>0</v>
      </c>
      <c r="AF208" s="79" t="str">
        <f t="shared" si="42"/>
        <v>D</v>
      </c>
      <c r="AG208" s="79">
        <f t="shared" si="43"/>
        <v>3</v>
      </c>
      <c r="AH208" s="79">
        <v>1</v>
      </c>
      <c r="AI208" s="87"/>
    </row>
    <row r="209" spans="1:35" s="79" customFormat="1" ht="15.65" hidden="1" customHeight="1" x14ac:dyDescent="0.35">
      <c r="A209" s="65">
        <v>202</v>
      </c>
      <c r="B209" s="161" t="str">
        <f t="shared" si="33"/>
        <v/>
      </c>
      <c r="C209" s="20">
        <f t="shared" si="34"/>
        <v>3</v>
      </c>
      <c r="D209" s="20"/>
      <c r="E209" s="68" t="str">
        <f t="shared" si="35"/>
        <v/>
      </c>
      <c r="F209" s="72">
        <f t="shared" si="36"/>
        <v>0</v>
      </c>
      <c r="G209" s="174"/>
      <c r="H209" s="175"/>
      <c r="I209" s="175"/>
      <c r="J209" s="175"/>
      <c r="K209" s="175"/>
      <c r="L209" s="175"/>
      <c r="M209" s="175"/>
      <c r="N209" s="67"/>
      <c r="O209" s="67"/>
      <c r="P209" s="67"/>
      <c r="Q209" s="67"/>
      <c r="R209" s="67"/>
      <c r="S209" s="67"/>
      <c r="T209" s="80" t="str">
        <f t="shared" si="37"/>
        <v/>
      </c>
      <c r="U209" s="67"/>
      <c r="V209" s="67"/>
      <c r="W209" s="81"/>
      <c r="X209" s="83">
        <f t="shared" si="38"/>
        <v>4</v>
      </c>
      <c r="Y209" s="82" t="e">
        <f t="shared" si="39"/>
        <v>#N/A</v>
      </c>
      <c r="AD209" s="79">
        <f t="shared" si="40"/>
        <v>0</v>
      </c>
      <c r="AE209" s="79">
        <f t="shared" si="41"/>
        <v>0</v>
      </c>
      <c r="AF209" s="79" t="str">
        <f t="shared" si="42"/>
        <v>D</v>
      </c>
      <c r="AG209" s="79">
        <f t="shared" si="43"/>
        <v>3</v>
      </c>
      <c r="AH209" s="79">
        <v>1</v>
      </c>
      <c r="AI209" s="87"/>
    </row>
    <row r="210" spans="1:35" s="79" customFormat="1" ht="15.65" hidden="1" customHeight="1" x14ac:dyDescent="0.35">
      <c r="A210" s="65">
        <v>203</v>
      </c>
      <c r="B210" s="161" t="str">
        <f t="shared" si="33"/>
        <v/>
      </c>
      <c r="C210" s="20">
        <f t="shared" si="34"/>
        <v>3</v>
      </c>
      <c r="D210" s="20"/>
      <c r="E210" s="212" t="str">
        <f t="shared" si="35"/>
        <v/>
      </c>
      <c r="F210" s="215">
        <f t="shared" si="36"/>
        <v>0</v>
      </c>
      <c r="G210" s="218"/>
      <c r="H210" s="221"/>
      <c r="I210" s="221"/>
      <c r="J210" s="221"/>
      <c r="K210" s="221"/>
      <c r="L210" s="221"/>
      <c r="M210" s="218"/>
      <c r="N210" s="218"/>
      <c r="O210" s="218"/>
      <c r="P210" s="218"/>
      <c r="Q210" s="218"/>
      <c r="R210" s="223"/>
      <c r="S210" s="223"/>
      <c r="T210" s="80" t="str">
        <f t="shared" si="37"/>
        <v/>
      </c>
      <c r="U210" s="223"/>
      <c r="V210" s="223"/>
      <c r="W210" s="81"/>
      <c r="X210" s="83">
        <f t="shared" si="38"/>
        <v>0</v>
      </c>
      <c r="Y210" s="82" t="e">
        <f t="shared" si="39"/>
        <v>#N/A</v>
      </c>
      <c r="AD210" s="79">
        <f t="shared" si="40"/>
        <v>0</v>
      </c>
      <c r="AE210" s="79">
        <f t="shared" si="41"/>
        <v>0</v>
      </c>
      <c r="AF210" s="79" t="str">
        <f t="shared" si="42"/>
        <v>D</v>
      </c>
      <c r="AG210" s="79">
        <f t="shared" si="43"/>
        <v>3</v>
      </c>
      <c r="AH210" s="79">
        <v>1</v>
      </c>
      <c r="AI210" s="87">
        <v>3</v>
      </c>
    </row>
    <row r="211" spans="1:35" s="79" customFormat="1" ht="15.65" hidden="1" customHeight="1" x14ac:dyDescent="0.35">
      <c r="A211" s="65">
        <v>204</v>
      </c>
      <c r="B211" s="161" t="str">
        <f t="shared" si="33"/>
        <v/>
      </c>
      <c r="C211" s="20">
        <f t="shared" si="34"/>
        <v>3</v>
      </c>
      <c r="D211" s="20"/>
      <c r="E211" s="68" t="str">
        <f t="shared" si="35"/>
        <v/>
      </c>
      <c r="F211" s="69">
        <f t="shared" si="36"/>
        <v>0</v>
      </c>
      <c r="G211" s="174"/>
      <c r="H211" s="175"/>
      <c r="I211" s="175"/>
      <c r="J211" s="175"/>
      <c r="K211" s="175"/>
      <c r="L211" s="175"/>
      <c r="M211" s="175"/>
      <c r="N211" s="67"/>
      <c r="O211" s="67"/>
      <c r="P211" s="67"/>
      <c r="Q211" s="67"/>
      <c r="R211" s="67"/>
      <c r="S211" s="67"/>
      <c r="T211" s="80" t="str">
        <f t="shared" si="37"/>
        <v/>
      </c>
      <c r="U211" s="67"/>
      <c r="V211" s="67"/>
      <c r="W211" s="81"/>
      <c r="X211" s="83">
        <f t="shared" si="38"/>
        <v>5</v>
      </c>
      <c r="Y211" s="82" t="e">
        <f t="shared" si="39"/>
        <v>#N/A</v>
      </c>
      <c r="AD211" s="79">
        <f t="shared" si="40"/>
        <v>0</v>
      </c>
      <c r="AE211" s="79">
        <f t="shared" si="41"/>
        <v>0</v>
      </c>
      <c r="AF211" s="79" t="str">
        <f t="shared" si="42"/>
        <v>D</v>
      </c>
      <c r="AG211" s="79">
        <f t="shared" si="43"/>
        <v>3</v>
      </c>
      <c r="AH211" s="79">
        <v>1</v>
      </c>
      <c r="AI211" s="87"/>
    </row>
    <row r="212" spans="1:35" s="79" customFormat="1" ht="15.65" hidden="1" customHeight="1" x14ac:dyDescent="0.35">
      <c r="A212" s="65">
        <v>205</v>
      </c>
      <c r="B212" s="161" t="str">
        <f t="shared" si="33"/>
        <v/>
      </c>
      <c r="C212" s="20">
        <f t="shared" si="34"/>
        <v>3</v>
      </c>
      <c r="D212" s="20"/>
      <c r="E212" s="68" t="str">
        <f t="shared" si="35"/>
        <v/>
      </c>
      <c r="F212" s="162">
        <f t="shared" si="36"/>
        <v>0</v>
      </c>
      <c r="G212" s="174"/>
      <c r="H212" s="175"/>
      <c r="I212" s="175"/>
      <c r="J212" s="175"/>
      <c r="K212" s="175"/>
      <c r="L212" s="175"/>
      <c r="M212" s="175"/>
      <c r="N212" s="67"/>
      <c r="O212" s="67"/>
      <c r="P212" s="67"/>
      <c r="Q212" s="67"/>
      <c r="R212" s="67"/>
      <c r="S212" s="67"/>
      <c r="T212" s="80" t="str">
        <f t="shared" si="37"/>
        <v/>
      </c>
      <c r="U212" s="67"/>
      <c r="V212" s="67"/>
      <c r="W212" s="81"/>
      <c r="X212" s="83">
        <f t="shared" si="38"/>
        <v>0</v>
      </c>
      <c r="Y212" s="82" t="e">
        <f t="shared" si="39"/>
        <v>#N/A</v>
      </c>
      <c r="AD212" s="79">
        <f t="shared" si="40"/>
        <v>0</v>
      </c>
      <c r="AE212" s="79">
        <f t="shared" si="41"/>
        <v>0</v>
      </c>
      <c r="AF212" s="79" t="str">
        <f t="shared" si="42"/>
        <v>D</v>
      </c>
      <c r="AG212" s="79">
        <f t="shared" si="43"/>
        <v>3</v>
      </c>
      <c r="AH212" s="67">
        <v>1</v>
      </c>
      <c r="AI212" s="87"/>
    </row>
    <row r="213" spans="1:35" s="79" customFormat="1" ht="15.65" hidden="1" customHeight="1" x14ac:dyDescent="0.35">
      <c r="A213" s="65">
        <v>206</v>
      </c>
      <c r="B213" s="161" t="str">
        <f t="shared" si="33"/>
        <v/>
      </c>
      <c r="C213" s="20">
        <f t="shared" si="34"/>
        <v>3</v>
      </c>
      <c r="D213" s="20"/>
      <c r="E213" s="68" t="str">
        <f t="shared" si="35"/>
        <v/>
      </c>
      <c r="F213" s="69">
        <f t="shared" si="36"/>
        <v>0</v>
      </c>
      <c r="G213" s="174"/>
      <c r="H213" s="175"/>
      <c r="I213" s="175"/>
      <c r="J213" s="175"/>
      <c r="K213" s="175"/>
      <c r="L213" s="175"/>
      <c r="M213" s="175"/>
      <c r="N213" s="67"/>
      <c r="O213" s="67"/>
      <c r="P213" s="67"/>
      <c r="Q213" s="67"/>
      <c r="R213" s="67"/>
      <c r="S213" s="67"/>
      <c r="T213" s="80" t="str">
        <f t="shared" si="37"/>
        <v/>
      </c>
      <c r="U213" s="67"/>
      <c r="V213" s="67"/>
      <c r="W213" s="81"/>
      <c r="X213" s="83">
        <f t="shared" si="38"/>
        <v>3</v>
      </c>
      <c r="Y213" s="82" t="e">
        <f t="shared" si="39"/>
        <v>#N/A</v>
      </c>
      <c r="AD213" s="79">
        <f t="shared" si="40"/>
        <v>0</v>
      </c>
      <c r="AE213" s="79">
        <f t="shared" si="41"/>
        <v>0</v>
      </c>
      <c r="AF213" s="79" t="str">
        <f t="shared" si="42"/>
        <v>D</v>
      </c>
      <c r="AG213" s="79">
        <f t="shared" si="43"/>
        <v>3</v>
      </c>
      <c r="AH213" s="79">
        <v>1</v>
      </c>
      <c r="AI213" s="87"/>
    </row>
    <row r="214" spans="1:35" s="79" customFormat="1" ht="15.65" hidden="1" customHeight="1" x14ac:dyDescent="0.35">
      <c r="A214" s="65">
        <v>207</v>
      </c>
      <c r="B214" s="161" t="str">
        <f t="shared" si="33"/>
        <v/>
      </c>
      <c r="C214" s="20">
        <f t="shared" si="34"/>
        <v>3</v>
      </c>
      <c r="D214" s="20"/>
      <c r="E214" s="68" t="str">
        <f t="shared" si="35"/>
        <v/>
      </c>
      <c r="F214" s="162">
        <f t="shared" si="36"/>
        <v>0</v>
      </c>
      <c r="G214" s="174"/>
      <c r="H214" s="175"/>
      <c r="I214" s="175"/>
      <c r="J214" s="175"/>
      <c r="K214" s="175"/>
      <c r="L214" s="175"/>
      <c r="M214" s="175"/>
      <c r="N214" s="67"/>
      <c r="O214" s="67"/>
      <c r="P214" s="67"/>
      <c r="Q214" s="67"/>
      <c r="R214" s="67"/>
      <c r="S214" s="67"/>
      <c r="T214" s="80"/>
      <c r="U214" s="67"/>
      <c r="V214" s="67"/>
      <c r="W214" s="81"/>
      <c r="X214" s="83">
        <f t="shared" si="38"/>
        <v>0</v>
      </c>
      <c r="Y214" s="82" t="e">
        <f t="shared" si="39"/>
        <v>#N/A</v>
      </c>
      <c r="AD214" s="79">
        <f t="shared" si="40"/>
        <v>0</v>
      </c>
      <c r="AE214" s="79">
        <f t="shared" si="41"/>
        <v>0</v>
      </c>
      <c r="AF214" s="79" t="str">
        <f t="shared" si="42"/>
        <v>D</v>
      </c>
      <c r="AG214" s="79">
        <f t="shared" si="43"/>
        <v>3</v>
      </c>
      <c r="AH214" s="67">
        <v>1</v>
      </c>
      <c r="AI214" s="87"/>
    </row>
    <row r="215" spans="1:35" s="79" customFormat="1" ht="15.65" hidden="1" customHeight="1" x14ac:dyDescent="0.35">
      <c r="A215" s="65">
        <v>208</v>
      </c>
      <c r="B215" s="161" t="str">
        <f t="shared" si="33"/>
        <v/>
      </c>
      <c r="C215" s="20">
        <f t="shared" si="34"/>
        <v>3</v>
      </c>
      <c r="D215" s="20"/>
      <c r="E215" s="68" t="str">
        <f t="shared" si="35"/>
        <v/>
      </c>
      <c r="F215" s="69">
        <f t="shared" si="36"/>
        <v>0</v>
      </c>
      <c r="G215" s="174"/>
      <c r="H215" s="175"/>
      <c r="I215" s="175"/>
      <c r="J215" s="175"/>
      <c r="K215" s="175"/>
      <c r="L215" s="175"/>
      <c r="M215" s="175"/>
      <c r="N215" s="67"/>
      <c r="O215" s="67"/>
      <c r="P215" s="67"/>
      <c r="Q215" s="67"/>
      <c r="R215" s="67"/>
      <c r="S215" s="67"/>
      <c r="T215" s="80" t="str">
        <f t="shared" ref="T215:T278" si="44">E215</f>
        <v/>
      </c>
      <c r="U215" s="67"/>
      <c r="V215" s="67"/>
      <c r="W215" s="81"/>
      <c r="X215" s="83">
        <f t="shared" si="38"/>
        <v>5</v>
      </c>
      <c r="Y215" s="82" t="e">
        <f t="shared" si="39"/>
        <v>#N/A</v>
      </c>
      <c r="AD215" s="79">
        <f t="shared" si="40"/>
        <v>0</v>
      </c>
      <c r="AE215" s="79">
        <f t="shared" si="41"/>
        <v>0</v>
      </c>
      <c r="AF215" s="79" t="str">
        <f t="shared" si="42"/>
        <v>D</v>
      </c>
      <c r="AG215" s="79">
        <f t="shared" si="43"/>
        <v>3</v>
      </c>
      <c r="AH215" s="79">
        <v>1</v>
      </c>
      <c r="AI215" s="87"/>
    </row>
    <row r="216" spans="1:35" s="79" customFormat="1" ht="15.65" hidden="1" customHeight="1" x14ac:dyDescent="0.35">
      <c r="A216" s="65">
        <v>209</v>
      </c>
      <c r="B216" s="161" t="str">
        <f t="shared" si="33"/>
        <v/>
      </c>
      <c r="C216" s="20">
        <f t="shared" si="34"/>
        <v>3</v>
      </c>
      <c r="D216" s="20"/>
      <c r="E216" s="68" t="str">
        <f t="shared" si="35"/>
        <v/>
      </c>
      <c r="F216" s="162">
        <f t="shared" si="36"/>
        <v>0</v>
      </c>
      <c r="G216" s="174"/>
      <c r="H216" s="175"/>
      <c r="I216" s="175"/>
      <c r="J216" s="175"/>
      <c r="K216" s="175"/>
      <c r="L216" s="175"/>
      <c r="M216" s="175"/>
      <c r="N216" s="67"/>
      <c r="O216" s="67"/>
      <c r="P216" s="67"/>
      <c r="Q216" s="67"/>
      <c r="R216" s="67"/>
      <c r="S216" s="67"/>
      <c r="T216" s="80" t="str">
        <f t="shared" si="44"/>
        <v/>
      </c>
      <c r="U216" s="67"/>
      <c r="V216" s="67"/>
      <c r="W216" s="81"/>
      <c r="X216" s="83">
        <f t="shared" si="38"/>
        <v>0</v>
      </c>
      <c r="Y216" s="82" t="e">
        <f t="shared" si="39"/>
        <v>#N/A</v>
      </c>
      <c r="AD216" s="79">
        <f t="shared" si="40"/>
        <v>0</v>
      </c>
      <c r="AE216" s="79">
        <f t="shared" si="41"/>
        <v>0</v>
      </c>
      <c r="AF216" s="79" t="str">
        <f t="shared" si="42"/>
        <v>D</v>
      </c>
      <c r="AG216" s="79">
        <f t="shared" si="43"/>
        <v>3</v>
      </c>
      <c r="AH216" s="67">
        <v>1</v>
      </c>
      <c r="AI216" s="87"/>
    </row>
    <row r="217" spans="1:35" s="79" customFormat="1" ht="15.65" hidden="1" customHeight="1" x14ac:dyDescent="0.35">
      <c r="A217" s="65">
        <v>210</v>
      </c>
      <c r="B217" s="161" t="str">
        <f t="shared" si="33"/>
        <v/>
      </c>
      <c r="C217" s="20">
        <f t="shared" si="34"/>
        <v>3</v>
      </c>
      <c r="D217" s="20"/>
      <c r="E217" s="68" t="str">
        <f t="shared" si="35"/>
        <v/>
      </c>
      <c r="F217" s="69">
        <f t="shared" si="36"/>
        <v>0</v>
      </c>
      <c r="G217" s="174"/>
      <c r="H217" s="175"/>
      <c r="I217" s="175"/>
      <c r="J217" s="175"/>
      <c r="K217" s="175"/>
      <c r="L217" s="175"/>
      <c r="M217" s="175"/>
      <c r="N217" s="67"/>
      <c r="O217" s="67"/>
      <c r="P217" s="67"/>
      <c r="Q217" s="67"/>
      <c r="R217" s="67"/>
      <c r="S217" s="67"/>
      <c r="T217" s="80" t="str">
        <f t="shared" si="44"/>
        <v/>
      </c>
      <c r="U217" s="67"/>
      <c r="V217" s="67"/>
      <c r="W217" s="81"/>
      <c r="X217" s="83">
        <f t="shared" si="38"/>
        <v>3</v>
      </c>
      <c r="Y217" s="82" t="e">
        <f t="shared" si="39"/>
        <v>#N/A</v>
      </c>
      <c r="AD217" s="79">
        <f t="shared" si="40"/>
        <v>0</v>
      </c>
      <c r="AE217" s="79">
        <f t="shared" si="41"/>
        <v>0</v>
      </c>
      <c r="AF217" s="79" t="str">
        <f t="shared" si="42"/>
        <v>D</v>
      </c>
      <c r="AG217" s="79">
        <f t="shared" si="43"/>
        <v>3</v>
      </c>
      <c r="AH217" s="78">
        <v>1</v>
      </c>
      <c r="AI217" s="87"/>
    </row>
    <row r="218" spans="1:35" s="79" customFormat="1" ht="15.65" hidden="1" customHeight="1" x14ac:dyDescent="0.35">
      <c r="A218" s="65">
        <v>211</v>
      </c>
      <c r="B218" s="161" t="str">
        <f t="shared" si="33"/>
        <v/>
      </c>
      <c r="C218" s="20">
        <f t="shared" si="34"/>
        <v>3</v>
      </c>
      <c r="D218" s="20"/>
      <c r="E218" s="68" t="str">
        <f t="shared" si="35"/>
        <v/>
      </c>
      <c r="F218" s="162">
        <f t="shared" si="36"/>
        <v>0</v>
      </c>
      <c r="G218" s="174"/>
      <c r="H218" s="175"/>
      <c r="I218" s="175"/>
      <c r="J218" s="175"/>
      <c r="K218" s="175"/>
      <c r="L218" s="175"/>
      <c r="M218" s="175"/>
      <c r="N218" s="67"/>
      <c r="O218" s="67"/>
      <c r="P218" s="67"/>
      <c r="Q218" s="67"/>
      <c r="R218" s="67"/>
      <c r="S218" s="67"/>
      <c r="T218" s="80" t="str">
        <f t="shared" si="44"/>
        <v/>
      </c>
      <c r="U218" s="67"/>
      <c r="V218" s="67"/>
      <c r="W218" s="81"/>
      <c r="X218" s="83">
        <f t="shared" si="38"/>
        <v>0</v>
      </c>
      <c r="Y218" s="82" t="e">
        <f t="shared" si="39"/>
        <v>#N/A</v>
      </c>
      <c r="AD218" s="79">
        <f t="shared" si="40"/>
        <v>0</v>
      </c>
      <c r="AE218" s="79">
        <f t="shared" si="41"/>
        <v>0</v>
      </c>
      <c r="AF218" s="79" t="str">
        <f t="shared" si="42"/>
        <v>D</v>
      </c>
      <c r="AG218" s="79">
        <f t="shared" si="43"/>
        <v>3</v>
      </c>
      <c r="AH218" s="20">
        <v>1</v>
      </c>
      <c r="AI218" s="87"/>
    </row>
    <row r="219" spans="1:35" s="79" customFormat="1" ht="15.65" hidden="1" customHeight="1" x14ac:dyDescent="0.35">
      <c r="A219" s="65">
        <v>212</v>
      </c>
      <c r="B219" s="161" t="str">
        <f t="shared" si="33"/>
        <v/>
      </c>
      <c r="C219" s="20">
        <f t="shared" si="34"/>
        <v>3</v>
      </c>
      <c r="D219" s="20"/>
      <c r="E219" s="68" t="str">
        <f t="shared" si="35"/>
        <v/>
      </c>
      <c r="F219" s="69">
        <f t="shared" si="36"/>
        <v>0</v>
      </c>
      <c r="G219" s="174"/>
      <c r="H219" s="175"/>
      <c r="I219" s="175"/>
      <c r="J219" s="175"/>
      <c r="K219" s="175"/>
      <c r="L219" s="175"/>
      <c r="M219" s="175"/>
      <c r="N219" s="67"/>
      <c r="O219" s="67"/>
      <c r="P219" s="67"/>
      <c r="Q219" s="67"/>
      <c r="R219" s="67"/>
      <c r="S219" s="67"/>
      <c r="T219" s="80" t="str">
        <f t="shared" si="44"/>
        <v/>
      </c>
      <c r="U219" s="67"/>
      <c r="V219" s="67"/>
      <c r="W219" s="81"/>
      <c r="X219" s="83">
        <f t="shared" si="38"/>
        <v>3</v>
      </c>
      <c r="Y219" s="82" t="e">
        <f t="shared" si="39"/>
        <v>#N/A</v>
      </c>
      <c r="AD219" s="79">
        <f t="shared" si="40"/>
        <v>0</v>
      </c>
      <c r="AE219" s="79">
        <f t="shared" si="41"/>
        <v>0</v>
      </c>
      <c r="AF219" s="79" t="str">
        <f t="shared" si="42"/>
        <v>D</v>
      </c>
      <c r="AG219" s="79">
        <f t="shared" si="43"/>
        <v>3</v>
      </c>
      <c r="AH219" s="78">
        <v>1</v>
      </c>
      <c r="AI219" s="87"/>
    </row>
    <row r="220" spans="1:35" s="79" customFormat="1" ht="15.65" hidden="1" customHeight="1" x14ac:dyDescent="0.35">
      <c r="A220" s="65">
        <v>213</v>
      </c>
      <c r="B220" s="161" t="str">
        <f t="shared" si="33"/>
        <v/>
      </c>
      <c r="C220" s="20">
        <f t="shared" si="34"/>
        <v>3</v>
      </c>
      <c r="D220" s="20"/>
      <c r="E220" s="68" t="str">
        <f t="shared" si="35"/>
        <v/>
      </c>
      <c r="F220" s="162">
        <f t="shared" si="36"/>
        <v>0</v>
      </c>
      <c r="G220" s="174"/>
      <c r="H220" s="175"/>
      <c r="I220" s="175"/>
      <c r="J220" s="175"/>
      <c r="K220" s="175"/>
      <c r="L220" s="175"/>
      <c r="M220" s="175"/>
      <c r="N220" s="67"/>
      <c r="O220" s="67"/>
      <c r="P220" s="67"/>
      <c r="Q220" s="67"/>
      <c r="R220" s="67"/>
      <c r="S220" s="67"/>
      <c r="T220" s="80" t="str">
        <f t="shared" si="44"/>
        <v/>
      </c>
      <c r="U220" s="67"/>
      <c r="V220" s="67"/>
      <c r="W220" s="81"/>
      <c r="X220" s="83">
        <f t="shared" si="38"/>
        <v>0</v>
      </c>
      <c r="Y220" s="82" t="e">
        <f t="shared" si="39"/>
        <v>#N/A</v>
      </c>
      <c r="AD220" s="79">
        <f t="shared" si="40"/>
        <v>0</v>
      </c>
      <c r="AE220" s="79">
        <f t="shared" si="41"/>
        <v>0</v>
      </c>
      <c r="AF220" s="79" t="str">
        <f t="shared" si="42"/>
        <v>D</v>
      </c>
      <c r="AG220" s="79">
        <f t="shared" si="43"/>
        <v>3</v>
      </c>
      <c r="AH220" s="20">
        <v>1</v>
      </c>
      <c r="AI220" s="87"/>
    </row>
    <row r="221" spans="1:35" s="79" customFormat="1" ht="15.65" hidden="1" customHeight="1" x14ac:dyDescent="0.35">
      <c r="A221" s="65">
        <v>214</v>
      </c>
      <c r="B221" s="161" t="str">
        <f t="shared" si="33"/>
        <v/>
      </c>
      <c r="C221" s="20">
        <f t="shared" si="34"/>
        <v>3</v>
      </c>
      <c r="D221" s="20"/>
      <c r="E221" s="68" t="str">
        <f t="shared" si="35"/>
        <v/>
      </c>
      <c r="F221" s="69">
        <f t="shared" si="36"/>
        <v>0</v>
      </c>
      <c r="G221" s="174"/>
      <c r="H221" s="175"/>
      <c r="I221" s="175"/>
      <c r="J221" s="175"/>
      <c r="K221" s="175"/>
      <c r="L221" s="175"/>
      <c r="M221" s="175"/>
      <c r="N221" s="67"/>
      <c r="O221" s="67"/>
      <c r="P221" s="67"/>
      <c r="Q221" s="67"/>
      <c r="R221" s="67"/>
      <c r="S221" s="67"/>
      <c r="T221" s="80" t="str">
        <f t="shared" si="44"/>
        <v/>
      </c>
      <c r="U221" s="67"/>
      <c r="V221" s="67"/>
      <c r="W221" s="81"/>
      <c r="X221" s="83">
        <f t="shared" si="38"/>
        <v>3</v>
      </c>
      <c r="Y221" s="82" t="e">
        <f t="shared" si="39"/>
        <v>#N/A</v>
      </c>
      <c r="AD221" s="79">
        <f t="shared" si="40"/>
        <v>0</v>
      </c>
      <c r="AE221" s="79">
        <f t="shared" si="41"/>
        <v>0</v>
      </c>
      <c r="AF221" s="79" t="str">
        <f t="shared" si="42"/>
        <v>D</v>
      </c>
      <c r="AG221" s="79">
        <f t="shared" si="43"/>
        <v>3</v>
      </c>
      <c r="AH221" s="78">
        <v>1</v>
      </c>
      <c r="AI221" s="87"/>
    </row>
    <row r="222" spans="1:35" s="79" customFormat="1" ht="15.65" hidden="1" customHeight="1" x14ac:dyDescent="0.35">
      <c r="A222" s="65">
        <v>215</v>
      </c>
      <c r="B222" s="161" t="str">
        <f t="shared" si="33"/>
        <v/>
      </c>
      <c r="C222" s="20">
        <f t="shared" si="34"/>
        <v>3</v>
      </c>
      <c r="D222" s="20"/>
      <c r="E222" s="68" t="str">
        <f t="shared" si="35"/>
        <v/>
      </c>
      <c r="F222" s="162">
        <f t="shared" si="36"/>
        <v>0</v>
      </c>
      <c r="G222" s="174"/>
      <c r="H222" s="175"/>
      <c r="I222" s="175"/>
      <c r="J222" s="175"/>
      <c r="K222" s="175"/>
      <c r="L222" s="175"/>
      <c r="M222" s="175"/>
      <c r="N222" s="67"/>
      <c r="O222" s="67"/>
      <c r="P222" s="67"/>
      <c r="Q222" s="67"/>
      <c r="R222" s="67"/>
      <c r="S222" s="67"/>
      <c r="T222" s="80" t="str">
        <f t="shared" si="44"/>
        <v/>
      </c>
      <c r="U222" s="67"/>
      <c r="V222" s="67"/>
      <c r="W222" s="81"/>
      <c r="X222" s="83">
        <f t="shared" si="38"/>
        <v>0</v>
      </c>
      <c r="Y222" s="82" t="e">
        <f t="shared" si="39"/>
        <v>#N/A</v>
      </c>
      <c r="AD222" s="79">
        <f t="shared" si="40"/>
        <v>0</v>
      </c>
      <c r="AE222" s="79">
        <f t="shared" si="41"/>
        <v>0</v>
      </c>
      <c r="AF222" s="79" t="str">
        <f t="shared" si="42"/>
        <v>D</v>
      </c>
      <c r="AG222" s="79">
        <f t="shared" si="43"/>
        <v>3</v>
      </c>
      <c r="AH222" s="20">
        <v>1</v>
      </c>
      <c r="AI222" s="87"/>
    </row>
    <row r="223" spans="1:35" s="79" customFormat="1" ht="15.65" hidden="1" customHeight="1" x14ac:dyDescent="0.35">
      <c r="A223" s="65">
        <v>216</v>
      </c>
      <c r="B223" s="161" t="str">
        <f t="shared" si="33"/>
        <v/>
      </c>
      <c r="C223" s="20">
        <f t="shared" si="34"/>
        <v>3</v>
      </c>
      <c r="D223" s="20"/>
      <c r="E223" s="68" t="str">
        <f t="shared" si="35"/>
        <v/>
      </c>
      <c r="F223" s="69">
        <f t="shared" si="36"/>
        <v>0</v>
      </c>
      <c r="G223" s="174"/>
      <c r="H223" s="175"/>
      <c r="I223" s="175"/>
      <c r="J223" s="175"/>
      <c r="K223" s="175"/>
      <c r="L223" s="175"/>
      <c r="M223" s="175"/>
      <c r="N223" s="67"/>
      <c r="O223" s="67"/>
      <c r="P223" s="67"/>
      <c r="Q223" s="67"/>
      <c r="R223" s="67"/>
      <c r="S223" s="67"/>
      <c r="T223" s="80" t="str">
        <f t="shared" si="44"/>
        <v/>
      </c>
      <c r="U223" s="67"/>
      <c r="V223" s="67"/>
      <c r="W223" s="81"/>
      <c r="X223" s="83">
        <f t="shared" si="38"/>
        <v>4</v>
      </c>
      <c r="Y223" s="82" t="e">
        <f t="shared" si="39"/>
        <v>#N/A</v>
      </c>
      <c r="AD223" s="79">
        <f t="shared" si="40"/>
        <v>0</v>
      </c>
      <c r="AE223" s="79">
        <f t="shared" si="41"/>
        <v>0</v>
      </c>
      <c r="AF223" s="79" t="str">
        <f t="shared" si="42"/>
        <v>D</v>
      </c>
      <c r="AG223" s="79">
        <f t="shared" si="43"/>
        <v>3</v>
      </c>
      <c r="AH223" s="78">
        <v>1</v>
      </c>
      <c r="AI223" s="87"/>
    </row>
    <row r="224" spans="1:35" s="79" customFormat="1" ht="15.65" hidden="1" customHeight="1" x14ac:dyDescent="0.35">
      <c r="A224" s="65">
        <v>217</v>
      </c>
      <c r="B224" s="161" t="str">
        <f t="shared" si="33"/>
        <v/>
      </c>
      <c r="C224" s="20">
        <f t="shared" si="34"/>
        <v>3</v>
      </c>
      <c r="D224" s="20"/>
      <c r="E224" s="68" t="str">
        <f t="shared" si="35"/>
        <v/>
      </c>
      <c r="F224" s="162">
        <f t="shared" si="36"/>
        <v>0</v>
      </c>
      <c r="G224" s="174"/>
      <c r="H224" s="175"/>
      <c r="I224" s="175"/>
      <c r="J224" s="175"/>
      <c r="K224" s="175"/>
      <c r="L224" s="175"/>
      <c r="M224" s="175"/>
      <c r="N224" s="67"/>
      <c r="O224" s="67"/>
      <c r="P224" s="67"/>
      <c r="Q224" s="67"/>
      <c r="R224" s="67"/>
      <c r="S224" s="67"/>
      <c r="T224" s="80" t="str">
        <f t="shared" si="44"/>
        <v/>
      </c>
      <c r="U224" s="67"/>
      <c r="V224" s="67"/>
      <c r="W224" s="81"/>
      <c r="X224" s="83">
        <f t="shared" si="38"/>
        <v>0</v>
      </c>
      <c r="Y224" s="82" t="e">
        <f t="shared" si="39"/>
        <v>#N/A</v>
      </c>
      <c r="AD224" s="79">
        <f t="shared" si="40"/>
        <v>0</v>
      </c>
      <c r="AE224" s="79">
        <f t="shared" si="41"/>
        <v>0</v>
      </c>
      <c r="AF224" s="79" t="str">
        <f t="shared" si="42"/>
        <v>D</v>
      </c>
      <c r="AG224" s="79">
        <f t="shared" si="43"/>
        <v>3</v>
      </c>
      <c r="AH224" s="20">
        <v>1</v>
      </c>
      <c r="AI224" s="87"/>
    </row>
    <row r="225" spans="1:35" s="79" customFormat="1" ht="15.65" hidden="1" customHeight="1" x14ac:dyDescent="0.35">
      <c r="A225" s="65">
        <v>218</v>
      </c>
      <c r="B225" s="161" t="str">
        <f t="shared" si="33"/>
        <v/>
      </c>
      <c r="C225" s="20">
        <f t="shared" si="34"/>
        <v>3</v>
      </c>
      <c r="D225" s="20"/>
      <c r="E225" s="68" t="str">
        <f t="shared" si="35"/>
        <v/>
      </c>
      <c r="F225" s="69">
        <f t="shared" si="36"/>
        <v>0</v>
      </c>
      <c r="G225" s="174"/>
      <c r="H225" s="175"/>
      <c r="I225" s="175"/>
      <c r="J225" s="175"/>
      <c r="K225" s="175"/>
      <c r="L225" s="175"/>
      <c r="M225" s="175"/>
      <c r="N225" s="67"/>
      <c r="O225" s="67"/>
      <c r="P225" s="67"/>
      <c r="Q225" s="67"/>
      <c r="R225" s="67"/>
      <c r="S225" s="67"/>
      <c r="T225" s="80" t="str">
        <f t="shared" si="44"/>
        <v/>
      </c>
      <c r="U225" s="67"/>
      <c r="V225" s="67"/>
      <c r="W225" s="81"/>
      <c r="X225" s="83">
        <f t="shared" si="38"/>
        <v>1</v>
      </c>
      <c r="Y225" s="82" t="e">
        <f t="shared" si="39"/>
        <v>#N/A</v>
      </c>
      <c r="AD225" s="79">
        <f t="shared" si="40"/>
        <v>0</v>
      </c>
      <c r="AE225" s="79">
        <f t="shared" si="41"/>
        <v>0</v>
      </c>
      <c r="AF225" s="79" t="str">
        <f t="shared" si="42"/>
        <v>D</v>
      </c>
      <c r="AG225" s="79">
        <f t="shared" si="43"/>
        <v>3</v>
      </c>
      <c r="AH225" s="78">
        <v>1</v>
      </c>
      <c r="AI225" s="87"/>
    </row>
    <row r="226" spans="1:35" s="79" customFormat="1" ht="15.65" hidden="1" customHeight="1" x14ac:dyDescent="0.35">
      <c r="A226" s="65">
        <v>219</v>
      </c>
      <c r="B226" s="161" t="str">
        <f t="shared" si="33"/>
        <v/>
      </c>
      <c r="C226" s="20">
        <f t="shared" si="34"/>
        <v>3</v>
      </c>
      <c r="D226" s="20"/>
      <c r="E226" s="68" t="str">
        <f t="shared" si="35"/>
        <v/>
      </c>
      <c r="F226" s="69">
        <f t="shared" si="36"/>
        <v>0</v>
      </c>
      <c r="G226" s="174"/>
      <c r="H226" s="175"/>
      <c r="I226" s="175"/>
      <c r="J226" s="175"/>
      <c r="K226" s="175"/>
      <c r="L226" s="175"/>
      <c r="M226" s="175"/>
      <c r="N226" s="67"/>
      <c r="O226" s="67"/>
      <c r="P226" s="67"/>
      <c r="Q226" s="67"/>
      <c r="R226" s="67"/>
      <c r="S226" s="67"/>
      <c r="T226" s="80" t="str">
        <f t="shared" si="44"/>
        <v/>
      </c>
      <c r="U226" s="67"/>
      <c r="V226" s="67"/>
      <c r="W226" s="81"/>
      <c r="X226" s="83" t="str">
        <f t="shared" si="38"/>
        <v>N/A</v>
      </c>
      <c r="Y226" s="82" t="e">
        <f t="shared" si="39"/>
        <v>#N/A</v>
      </c>
      <c r="AD226" s="79">
        <f t="shared" si="40"/>
        <v>0</v>
      </c>
      <c r="AE226" s="79">
        <f t="shared" si="41"/>
        <v>0</v>
      </c>
      <c r="AF226" s="79" t="str">
        <f t="shared" si="42"/>
        <v>D</v>
      </c>
      <c r="AG226" s="79">
        <f t="shared" si="43"/>
        <v>3</v>
      </c>
      <c r="AH226" s="78">
        <v>1</v>
      </c>
      <c r="AI226" s="87"/>
    </row>
    <row r="227" spans="1:35" s="79" customFormat="1" ht="15.65" hidden="1" customHeight="1" x14ac:dyDescent="0.35">
      <c r="A227" s="65">
        <v>220</v>
      </c>
      <c r="B227" s="161" t="str">
        <f t="shared" si="33"/>
        <v/>
      </c>
      <c r="C227" s="20">
        <f t="shared" si="34"/>
        <v>3</v>
      </c>
      <c r="D227" s="20"/>
      <c r="E227" s="68" t="str">
        <f t="shared" si="35"/>
        <v/>
      </c>
      <c r="F227" s="72">
        <f t="shared" si="36"/>
        <v>0</v>
      </c>
      <c r="G227" s="174"/>
      <c r="H227" s="175"/>
      <c r="I227" s="175"/>
      <c r="J227" s="175"/>
      <c r="K227" s="175"/>
      <c r="L227" s="175"/>
      <c r="M227" s="175"/>
      <c r="N227" s="67"/>
      <c r="O227" s="67"/>
      <c r="P227" s="67"/>
      <c r="Q227" s="67"/>
      <c r="R227" s="67"/>
      <c r="S227" s="67"/>
      <c r="T227" s="80" t="str">
        <f t="shared" si="44"/>
        <v/>
      </c>
      <c r="U227" s="67"/>
      <c r="V227" s="67"/>
      <c r="W227" s="81"/>
      <c r="X227" s="83">
        <f t="shared" si="38"/>
        <v>2</v>
      </c>
      <c r="Y227" s="82" t="e">
        <f t="shared" si="39"/>
        <v>#N/A</v>
      </c>
      <c r="AD227" s="79">
        <f t="shared" si="40"/>
        <v>0</v>
      </c>
      <c r="AE227" s="79">
        <f t="shared" si="41"/>
        <v>0</v>
      </c>
      <c r="AF227" s="79" t="str">
        <f t="shared" si="42"/>
        <v>D</v>
      </c>
      <c r="AG227" s="79">
        <f t="shared" si="43"/>
        <v>3</v>
      </c>
      <c r="AH227" s="78">
        <v>1</v>
      </c>
      <c r="AI227" s="87"/>
    </row>
    <row r="228" spans="1:35" s="79" customFormat="1" ht="15.65" hidden="1" customHeight="1" x14ac:dyDescent="0.35">
      <c r="A228" s="65">
        <v>221</v>
      </c>
      <c r="B228" s="161" t="str">
        <f t="shared" si="33"/>
        <v/>
      </c>
      <c r="C228" s="20">
        <f t="shared" si="34"/>
        <v>3</v>
      </c>
      <c r="D228" s="20"/>
      <c r="E228" s="68" t="str">
        <f t="shared" si="35"/>
        <v/>
      </c>
      <c r="F228" s="72">
        <f t="shared" si="36"/>
        <v>0</v>
      </c>
      <c r="G228" s="174"/>
      <c r="H228" s="175"/>
      <c r="I228" s="175"/>
      <c r="J228" s="175"/>
      <c r="K228" s="175"/>
      <c r="L228" s="175"/>
      <c r="M228" s="175"/>
      <c r="N228" s="67"/>
      <c r="O228" s="67"/>
      <c r="P228" s="67"/>
      <c r="Q228" s="67"/>
      <c r="R228" s="67"/>
      <c r="S228" s="67"/>
      <c r="T228" s="80" t="str">
        <f t="shared" si="44"/>
        <v/>
      </c>
      <c r="U228" s="67"/>
      <c r="V228" s="67"/>
      <c r="W228" s="81"/>
      <c r="X228" s="83">
        <f t="shared" si="38"/>
        <v>4</v>
      </c>
      <c r="Y228" s="82" t="e">
        <f t="shared" si="39"/>
        <v>#N/A</v>
      </c>
      <c r="AD228" s="79">
        <f t="shared" si="40"/>
        <v>0</v>
      </c>
      <c r="AE228" s="79">
        <f t="shared" si="41"/>
        <v>0</v>
      </c>
      <c r="AF228" s="79" t="str">
        <f t="shared" si="42"/>
        <v>D</v>
      </c>
      <c r="AG228" s="79">
        <f t="shared" si="43"/>
        <v>3</v>
      </c>
      <c r="AH228" s="78">
        <v>1</v>
      </c>
      <c r="AI228" s="87"/>
    </row>
    <row r="229" spans="1:35" s="79" customFormat="1" ht="15.65" hidden="1" customHeight="1" x14ac:dyDescent="0.35">
      <c r="A229" s="65">
        <v>222</v>
      </c>
      <c r="B229" s="161" t="str">
        <f t="shared" si="33"/>
        <v/>
      </c>
      <c r="C229" s="20">
        <f t="shared" si="34"/>
        <v>3</v>
      </c>
      <c r="D229" s="20"/>
      <c r="E229" s="68" t="str">
        <f t="shared" si="35"/>
        <v/>
      </c>
      <c r="F229" s="72">
        <f t="shared" si="36"/>
        <v>0</v>
      </c>
      <c r="G229" s="174"/>
      <c r="H229" s="175"/>
      <c r="I229" s="175"/>
      <c r="J229" s="175"/>
      <c r="K229" s="175"/>
      <c r="L229" s="175"/>
      <c r="M229" s="175"/>
      <c r="N229" s="67"/>
      <c r="O229" s="67"/>
      <c r="P229" s="67"/>
      <c r="Q229" s="67"/>
      <c r="R229" s="67"/>
      <c r="S229" s="67"/>
      <c r="T229" s="80" t="str">
        <f t="shared" si="44"/>
        <v/>
      </c>
      <c r="U229" s="67"/>
      <c r="V229" s="67"/>
      <c r="W229" s="81"/>
      <c r="X229" s="83">
        <f t="shared" si="38"/>
        <v>2</v>
      </c>
      <c r="Y229" s="82" t="e">
        <f t="shared" si="39"/>
        <v>#N/A</v>
      </c>
      <c r="AD229" s="79">
        <f t="shared" si="40"/>
        <v>0</v>
      </c>
      <c r="AE229" s="79">
        <f t="shared" si="41"/>
        <v>0</v>
      </c>
      <c r="AF229" s="79" t="str">
        <f t="shared" si="42"/>
        <v>D</v>
      </c>
      <c r="AG229" s="79">
        <f t="shared" si="43"/>
        <v>3</v>
      </c>
      <c r="AH229" s="78">
        <v>1</v>
      </c>
      <c r="AI229" s="87"/>
    </row>
    <row r="230" spans="1:35" s="79" customFormat="1" ht="15.65" hidden="1" customHeight="1" x14ac:dyDescent="0.35">
      <c r="A230" s="65">
        <v>223</v>
      </c>
      <c r="B230" s="161" t="str">
        <f t="shared" si="33"/>
        <v/>
      </c>
      <c r="C230" s="20">
        <f t="shared" si="34"/>
        <v>3</v>
      </c>
      <c r="D230" s="20"/>
      <c r="E230" s="68" t="str">
        <f t="shared" si="35"/>
        <v/>
      </c>
      <c r="F230" s="72">
        <f t="shared" si="36"/>
        <v>0</v>
      </c>
      <c r="G230" s="174"/>
      <c r="H230" s="175"/>
      <c r="I230" s="175"/>
      <c r="J230" s="175"/>
      <c r="K230" s="175"/>
      <c r="L230" s="175"/>
      <c r="M230" s="175"/>
      <c r="N230" s="67"/>
      <c r="O230" s="67"/>
      <c r="P230" s="67"/>
      <c r="Q230" s="67"/>
      <c r="R230" s="67"/>
      <c r="S230" s="67"/>
      <c r="T230" s="80" t="str">
        <f t="shared" si="44"/>
        <v/>
      </c>
      <c r="U230" s="67"/>
      <c r="V230" s="67"/>
      <c r="W230" s="81"/>
      <c r="X230" s="83">
        <f t="shared" si="38"/>
        <v>2</v>
      </c>
      <c r="Y230" s="82" t="e">
        <f t="shared" si="39"/>
        <v>#N/A</v>
      </c>
      <c r="AD230" s="79">
        <f t="shared" si="40"/>
        <v>0</v>
      </c>
      <c r="AE230" s="79">
        <f t="shared" si="41"/>
        <v>0</v>
      </c>
      <c r="AF230" s="79" t="str">
        <f t="shared" si="42"/>
        <v>D</v>
      </c>
      <c r="AG230" s="79">
        <f t="shared" si="43"/>
        <v>3</v>
      </c>
      <c r="AH230" s="78">
        <v>1</v>
      </c>
      <c r="AI230" s="87"/>
    </row>
    <row r="231" spans="1:35" s="79" customFormat="1" ht="15.65" hidden="1" customHeight="1" x14ac:dyDescent="0.35">
      <c r="A231" s="65">
        <v>224</v>
      </c>
      <c r="B231" s="161" t="str">
        <f t="shared" si="33"/>
        <v/>
      </c>
      <c r="C231" s="20">
        <f t="shared" si="34"/>
        <v>3</v>
      </c>
      <c r="D231" s="20"/>
      <c r="E231" s="68" t="str">
        <f t="shared" si="35"/>
        <v/>
      </c>
      <c r="F231" s="72">
        <f t="shared" si="36"/>
        <v>0</v>
      </c>
      <c r="G231" s="174"/>
      <c r="H231" s="175"/>
      <c r="I231" s="175"/>
      <c r="J231" s="175"/>
      <c r="K231" s="175"/>
      <c r="L231" s="175"/>
      <c r="M231" s="175"/>
      <c r="N231" s="67"/>
      <c r="O231" s="67"/>
      <c r="P231" s="67"/>
      <c r="Q231" s="67"/>
      <c r="R231" s="67"/>
      <c r="S231" s="67"/>
      <c r="T231" s="80" t="str">
        <f t="shared" si="44"/>
        <v/>
      </c>
      <c r="U231" s="67"/>
      <c r="V231" s="67"/>
      <c r="W231" s="81"/>
      <c r="X231" s="83">
        <f t="shared" si="38"/>
        <v>4</v>
      </c>
      <c r="Y231" s="82" t="e">
        <f t="shared" si="39"/>
        <v>#N/A</v>
      </c>
      <c r="AD231" s="79">
        <f t="shared" si="40"/>
        <v>0</v>
      </c>
      <c r="AE231" s="79">
        <f t="shared" si="41"/>
        <v>0</v>
      </c>
      <c r="AF231" s="79" t="str">
        <f t="shared" si="42"/>
        <v>D</v>
      </c>
      <c r="AG231" s="79">
        <f t="shared" si="43"/>
        <v>3</v>
      </c>
      <c r="AH231" s="78">
        <v>1</v>
      </c>
      <c r="AI231" s="87"/>
    </row>
    <row r="232" spans="1:35" s="79" customFormat="1" ht="15.65" hidden="1" customHeight="1" x14ac:dyDescent="0.35">
      <c r="A232" s="65">
        <v>225</v>
      </c>
      <c r="B232" s="161" t="str">
        <f t="shared" si="33"/>
        <v/>
      </c>
      <c r="C232" s="20">
        <f t="shared" si="34"/>
        <v>3</v>
      </c>
      <c r="D232" s="20"/>
      <c r="E232" s="68" t="str">
        <f t="shared" si="35"/>
        <v/>
      </c>
      <c r="F232" s="72">
        <f t="shared" si="36"/>
        <v>0</v>
      </c>
      <c r="G232" s="174"/>
      <c r="H232" s="175"/>
      <c r="I232" s="175"/>
      <c r="J232" s="175"/>
      <c r="K232" s="175"/>
      <c r="L232" s="175"/>
      <c r="M232" s="175"/>
      <c r="N232" s="67"/>
      <c r="O232" s="67"/>
      <c r="P232" s="67"/>
      <c r="Q232" s="67"/>
      <c r="R232" s="67"/>
      <c r="S232" s="67"/>
      <c r="T232" s="80" t="str">
        <f t="shared" si="44"/>
        <v/>
      </c>
      <c r="U232" s="67"/>
      <c r="V232" s="67"/>
      <c r="W232" s="81"/>
      <c r="X232" s="83">
        <f t="shared" si="38"/>
        <v>3</v>
      </c>
      <c r="Y232" s="82" t="e">
        <f t="shared" si="39"/>
        <v>#N/A</v>
      </c>
      <c r="AD232" s="79">
        <f t="shared" si="40"/>
        <v>0</v>
      </c>
      <c r="AE232" s="79">
        <f t="shared" si="41"/>
        <v>0</v>
      </c>
      <c r="AF232" s="79" t="str">
        <f t="shared" si="42"/>
        <v>D</v>
      </c>
      <c r="AG232" s="79">
        <f t="shared" si="43"/>
        <v>3</v>
      </c>
      <c r="AH232" s="78">
        <v>1</v>
      </c>
      <c r="AI232" s="87"/>
    </row>
    <row r="233" spans="1:35" s="79" customFormat="1" ht="15.65" hidden="1" customHeight="1" x14ac:dyDescent="0.35">
      <c r="A233" s="65">
        <v>226</v>
      </c>
      <c r="B233" s="161" t="str">
        <f t="shared" si="33"/>
        <v/>
      </c>
      <c r="C233" s="20">
        <f t="shared" si="34"/>
        <v>3</v>
      </c>
      <c r="D233" s="20"/>
      <c r="E233" s="68" t="str">
        <f t="shared" si="35"/>
        <v/>
      </c>
      <c r="F233" s="69">
        <f t="shared" si="36"/>
        <v>0</v>
      </c>
      <c r="G233" s="174"/>
      <c r="H233" s="175"/>
      <c r="I233" s="175"/>
      <c r="J233" s="175"/>
      <c r="K233" s="175"/>
      <c r="L233" s="175"/>
      <c r="M233" s="175"/>
      <c r="N233" s="67"/>
      <c r="O233" s="67"/>
      <c r="P233" s="67"/>
      <c r="Q233" s="67"/>
      <c r="R233" s="67"/>
      <c r="S233" s="67"/>
      <c r="T233" s="80" t="str">
        <f t="shared" si="44"/>
        <v/>
      </c>
      <c r="U233" s="67"/>
      <c r="V233" s="67"/>
      <c r="W233" s="81"/>
      <c r="X233" s="83">
        <f t="shared" si="38"/>
        <v>3</v>
      </c>
      <c r="Y233" s="82" t="e">
        <f t="shared" si="39"/>
        <v>#N/A</v>
      </c>
      <c r="AD233" s="79">
        <f t="shared" si="40"/>
        <v>0</v>
      </c>
      <c r="AE233" s="79">
        <f t="shared" si="41"/>
        <v>0</v>
      </c>
      <c r="AF233" s="79" t="str">
        <f t="shared" si="42"/>
        <v>D</v>
      </c>
      <c r="AG233" s="79">
        <f t="shared" si="43"/>
        <v>3</v>
      </c>
      <c r="AH233" s="78">
        <v>1</v>
      </c>
      <c r="AI233" s="87"/>
    </row>
    <row r="234" spans="1:35" s="79" customFormat="1" ht="15.65" hidden="1" customHeight="1" x14ac:dyDescent="0.35">
      <c r="A234" s="65">
        <v>227</v>
      </c>
      <c r="B234" s="161" t="str">
        <f t="shared" si="33"/>
        <v/>
      </c>
      <c r="C234" s="20">
        <f t="shared" si="34"/>
        <v>3</v>
      </c>
      <c r="D234" s="20"/>
      <c r="E234" s="68" t="str">
        <f t="shared" si="35"/>
        <v/>
      </c>
      <c r="F234" s="69">
        <f t="shared" si="36"/>
        <v>0</v>
      </c>
      <c r="G234" s="174"/>
      <c r="H234" s="175"/>
      <c r="I234" s="175"/>
      <c r="J234" s="175"/>
      <c r="K234" s="175"/>
      <c r="L234" s="175"/>
      <c r="M234" s="175"/>
      <c r="N234" s="67"/>
      <c r="O234" s="67"/>
      <c r="P234" s="67"/>
      <c r="Q234" s="67"/>
      <c r="R234" s="67"/>
      <c r="S234" s="67"/>
      <c r="T234" s="80" t="str">
        <f t="shared" si="44"/>
        <v/>
      </c>
      <c r="U234" s="67"/>
      <c r="V234" s="67"/>
      <c r="W234" s="81"/>
      <c r="X234" s="83" t="str">
        <f t="shared" si="38"/>
        <v>N/A</v>
      </c>
      <c r="Y234" s="82" t="e">
        <f t="shared" si="39"/>
        <v>#N/A</v>
      </c>
      <c r="AD234" s="79">
        <f t="shared" si="40"/>
        <v>0</v>
      </c>
      <c r="AE234" s="79">
        <f t="shared" si="41"/>
        <v>0</v>
      </c>
      <c r="AF234" s="79" t="str">
        <f t="shared" si="42"/>
        <v>D</v>
      </c>
      <c r="AG234" s="79">
        <f t="shared" si="43"/>
        <v>3</v>
      </c>
      <c r="AH234" s="78">
        <v>1</v>
      </c>
      <c r="AI234" s="87"/>
    </row>
    <row r="235" spans="1:35" s="79" customFormat="1" ht="15.65" hidden="1" customHeight="1" x14ac:dyDescent="0.35">
      <c r="A235" s="65">
        <v>228</v>
      </c>
      <c r="B235" s="161" t="str">
        <f t="shared" si="33"/>
        <v/>
      </c>
      <c r="C235" s="20">
        <f t="shared" si="34"/>
        <v>3</v>
      </c>
      <c r="D235" s="20"/>
      <c r="E235" s="68" t="str">
        <f t="shared" si="35"/>
        <v/>
      </c>
      <c r="F235" s="72">
        <f t="shared" si="36"/>
        <v>0</v>
      </c>
      <c r="G235" s="174"/>
      <c r="H235" s="175"/>
      <c r="I235" s="175"/>
      <c r="J235" s="175"/>
      <c r="K235" s="175"/>
      <c r="L235" s="175"/>
      <c r="M235" s="175"/>
      <c r="N235" s="67"/>
      <c r="O235" s="67"/>
      <c r="P235" s="67"/>
      <c r="Q235" s="67"/>
      <c r="R235" s="67"/>
      <c r="S235" s="67"/>
      <c r="T235" s="80" t="str">
        <f t="shared" si="44"/>
        <v/>
      </c>
      <c r="U235" s="67"/>
      <c r="V235" s="67"/>
      <c r="W235" s="81"/>
      <c r="X235" s="83">
        <f t="shared" si="38"/>
        <v>4</v>
      </c>
      <c r="Y235" s="82" t="e">
        <f t="shared" si="39"/>
        <v>#N/A</v>
      </c>
      <c r="AD235" s="79">
        <f t="shared" si="40"/>
        <v>0</v>
      </c>
      <c r="AE235" s="79">
        <f t="shared" si="41"/>
        <v>0</v>
      </c>
      <c r="AF235" s="79" t="str">
        <f t="shared" si="42"/>
        <v>D</v>
      </c>
      <c r="AG235" s="79">
        <f t="shared" si="43"/>
        <v>3</v>
      </c>
      <c r="AH235" s="78">
        <v>1</v>
      </c>
      <c r="AI235" s="87"/>
    </row>
    <row r="236" spans="1:35" s="79" customFormat="1" ht="15.65" hidden="1" customHeight="1" x14ac:dyDescent="0.35">
      <c r="A236" s="65">
        <v>229</v>
      </c>
      <c r="B236" s="161" t="str">
        <f t="shared" si="33"/>
        <v/>
      </c>
      <c r="C236" s="20">
        <f t="shared" si="34"/>
        <v>3</v>
      </c>
      <c r="D236" s="20"/>
      <c r="E236" s="68" t="str">
        <f t="shared" si="35"/>
        <v/>
      </c>
      <c r="F236" s="72">
        <f t="shared" si="36"/>
        <v>0</v>
      </c>
      <c r="G236" s="174"/>
      <c r="H236" s="175"/>
      <c r="I236" s="175"/>
      <c r="J236" s="175"/>
      <c r="K236" s="175"/>
      <c r="L236" s="175"/>
      <c r="M236" s="175"/>
      <c r="N236" s="67"/>
      <c r="O236" s="67"/>
      <c r="P236" s="67"/>
      <c r="Q236" s="67"/>
      <c r="R236" s="67"/>
      <c r="S236" s="67"/>
      <c r="T236" s="80" t="str">
        <f t="shared" si="44"/>
        <v/>
      </c>
      <c r="U236" s="67"/>
      <c r="V236" s="67"/>
      <c r="W236" s="81"/>
      <c r="X236" s="83">
        <f t="shared" si="38"/>
        <v>3</v>
      </c>
      <c r="Y236" s="82" t="e">
        <f t="shared" si="39"/>
        <v>#N/A</v>
      </c>
      <c r="AD236" s="79">
        <f t="shared" si="40"/>
        <v>0</v>
      </c>
      <c r="AE236" s="79">
        <f t="shared" si="41"/>
        <v>0</v>
      </c>
      <c r="AF236" s="79" t="str">
        <f t="shared" si="42"/>
        <v>D</v>
      </c>
      <c r="AG236" s="79">
        <f t="shared" si="43"/>
        <v>3</v>
      </c>
      <c r="AH236" s="78">
        <v>1</v>
      </c>
      <c r="AI236" s="87"/>
    </row>
    <row r="237" spans="1:35" s="79" customFormat="1" ht="15.65" hidden="1" customHeight="1" x14ac:dyDescent="0.35">
      <c r="A237" s="65">
        <v>230</v>
      </c>
      <c r="B237" s="161" t="str">
        <f t="shared" si="33"/>
        <v/>
      </c>
      <c r="C237" s="20">
        <f t="shared" si="34"/>
        <v>3</v>
      </c>
      <c r="D237" s="20"/>
      <c r="E237" s="68" t="str">
        <f t="shared" si="35"/>
        <v/>
      </c>
      <c r="F237" s="72">
        <f t="shared" si="36"/>
        <v>0</v>
      </c>
      <c r="G237" s="174"/>
      <c r="H237" s="175"/>
      <c r="I237" s="175"/>
      <c r="J237" s="175"/>
      <c r="K237" s="175"/>
      <c r="L237" s="175"/>
      <c r="M237" s="175"/>
      <c r="N237" s="67"/>
      <c r="O237" s="67"/>
      <c r="P237" s="67"/>
      <c r="Q237" s="67"/>
      <c r="R237" s="67"/>
      <c r="S237" s="67"/>
      <c r="T237" s="80" t="str">
        <f t="shared" si="44"/>
        <v/>
      </c>
      <c r="U237" s="67"/>
      <c r="V237" s="67"/>
      <c r="W237" s="81"/>
      <c r="X237" s="83">
        <f t="shared" si="38"/>
        <v>4</v>
      </c>
      <c r="Y237" s="82" t="e">
        <f t="shared" si="39"/>
        <v>#N/A</v>
      </c>
      <c r="AD237" s="79">
        <f t="shared" si="40"/>
        <v>0</v>
      </c>
      <c r="AE237" s="79">
        <f t="shared" si="41"/>
        <v>0</v>
      </c>
      <c r="AF237" s="79" t="str">
        <f t="shared" si="42"/>
        <v>D</v>
      </c>
      <c r="AG237" s="79">
        <f t="shared" si="43"/>
        <v>3</v>
      </c>
      <c r="AH237" s="78">
        <v>1</v>
      </c>
      <c r="AI237" s="87"/>
    </row>
    <row r="238" spans="1:35" s="79" customFormat="1" ht="15.65" hidden="1" customHeight="1" x14ac:dyDescent="0.35">
      <c r="A238" s="65">
        <v>231</v>
      </c>
      <c r="B238" s="161" t="str">
        <f t="shared" si="33"/>
        <v/>
      </c>
      <c r="C238" s="20">
        <f t="shared" si="34"/>
        <v>3</v>
      </c>
      <c r="D238" s="20"/>
      <c r="E238" s="68" t="str">
        <f t="shared" si="35"/>
        <v/>
      </c>
      <c r="F238" s="72">
        <f t="shared" si="36"/>
        <v>0</v>
      </c>
      <c r="G238" s="174"/>
      <c r="H238" s="175"/>
      <c r="I238" s="175"/>
      <c r="J238" s="175"/>
      <c r="K238" s="175"/>
      <c r="L238" s="175"/>
      <c r="M238" s="175"/>
      <c r="N238" s="67"/>
      <c r="O238" s="67"/>
      <c r="P238" s="67"/>
      <c r="Q238" s="67"/>
      <c r="R238" s="67"/>
      <c r="S238" s="67"/>
      <c r="T238" s="80" t="str">
        <f t="shared" si="44"/>
        <v/>
      </c>
      <c r="U238" s="67"/>
      <c r="V238" s="67"/>
      <c r="W238" s="81"/>
      <c r="X238" s="83">
        <f t="shared" si="38"/>
        <v>4</v>
      </c>
      <c r="Y238" s="82" t="e">
        <f t="shared" si="39"/>
        <v>#N/A</v>
      </c>
      <c r="AD238" s="79">
        <f t="shared" si="40"/>
        <v>0</v>
      </c>
      <c r="AE238" s="79">
        <f t="shared" si="41"/>
        <v>0</v>
      </c>
      <c r="AF238" s="79" t="str">
        <f t="shared" si="42"/>
        <v>D</v>
      </c>
      <c r="AG238" s="79">
        <f t="shared" si="43"/>
        <v>3</v>
      </c>
      <c r="AH238" s="78">
        <v>1</v>
      </c>
      <c r="AI238" s="87"/>
    </row>
    <row r="239" spans="1:35" s="79" customFormat="1" ht="15.65" hidden="1" customHeight="1" x14ac:dyDescent="0.35">
      <c r="A239" s="65">
        <v>232</v>
      </c>
      <c r="B239" s="161" t="str">
        <f t="shared" si="33"/>
        <v/>
      </c>
      <c r="C239" s="20">
        <f t="shared" si="34"/>
        <v>3</v>
      </c>
      <c r="D239" s="20"/>
      <c r="E239" s="68" t="str">
        <f t="shared" si="35"/>
        <v/>
      </c>
      <c r="F239" s="69">
        <f t="shared" si="36"/>
        <v>0</v>
      </c>
      <c r="G239" s="174"/>
      <c r="H239" s="175"/>
      <c r="I239" s="175"/>
      <c r="J239" s="175"/>
      <c r="K239" s="175"/>
      <c r="L239" s="175"/>
      <c r="M239" s="175"/>
      <c r="N239" s="67"/>
      <c r="O239" s="67"/>
      <c r="P239" s="67"/>
      <c r="Q239" s="67"/>
      <c r="R239" s="67"/>
      <c r="S239" s="67"/>
      <c r="T239" s="80" t="str">
        <f t="shared" si="44"/>
        <v/>
      </c>
      <c r="U239" s="67"/>
      <c r="V239" s="67"/>
      <c r="W239" s="81"/>
      <c r="X239" s="83">
        <f t="shared" si="38"/>
        <v>3</v>
      </c>
      <c r="Y239" s="82" t="e">
        <f t="shared" si="39"/>
        <v>#N/A</v>
      </c>
      <c r="AD239" s="79">
        <f t="shared" si="40"/>
        <v>0</v>
      </c>
      <c r="AE239" s="79">
        <f t="shared" si="41"/>
        <v>0</v>
      </c>
      <c r="AF239" s="79" t="str">
        <f t="shared" si="42"/>
        <v>D</v>
      </c>
      <c r="AG239" s="79">
        <f t="shared" si="43"/>
        <v>3</v>
      </c>
      <c r="AH239" s="78">
        <v>1</v>
      </c>
      <c r="AI239" s="87"/>
    </row>
    <row r="240" spans="1:35" s="79" customFormat="1" ht="15.65" hidden="1" customHeight="1" x14ac:dyDescent="0.35">
      <c r="A240" s="65">
        <v>233</v>
      </c>
      <c r="B240" s="161" t="str">
        <f t="shared" si="33"/>
        <v/>
      </c>
      <c r="C240" s="20">
        <f t="shared" si="34"/>
        <v>3</v>
      </c>
      <c r="D240" s="20"/>
      <c r="E240" s="68" t="str">
        <f t="shared" si="35"/>
        <v/>
      </c>
      <c r="F240" s="69">
        <f t="shared" si="36"/>
        <v>0</v>
      </c>
      <c r="G240" s="174"/>
      <c r="H240" s="175"/>
      <c r="I240" s="175"/>
      <c r="J240" s="175"/>
      <c r="K240" s="175"/>
      <c r="L240" s="175"/>
      <c r="M240" s="175"/>
      <c r="N240" s="67"/>
      <c r="O240" s="67"/>
      <c r="P240" s="67"/>
      <c r="Q240" s="67"/>
      <c r="R240" s="67"/>
      <c r="S240" s="67"/>
      <c r="T240" s="80" t="str">
        <f t="shared" si="44"/>
        <v/>
      </c>
      <c r="U240" s="67"/>
      <c r="V240" s="67"/>
      <c r="W240" s="81"/>
      <c r="X240" s="83" t="str">
        <f t="shared" si="38"/>
        <v>N/A</v>
      </c>
      <c r="Y240" s="82" t="e">
        <f t="shared" si="39"/>
        <v>#N/A</v>
      </c>
      <c r="AD240" s="79">
        <f t="shared" si="40"/>
        <v>0</v>
      </c>
      <c r="AE240" s="79">
        <f t="shared" si="41"/>
        <v>0</v>
      </c>
      <c r="AF240" s="79" t="str">
        <f t="shared" si="42"/>
        <v>D</v>
      </c>
      <c r="AG240" s="79">
        <f t="shared" si="43"/>
        <v>3</v>
      </c>
      <c r="AH240" s="78">
        <v>1</v>
      </c>
      <c r="AI240" s="87"/>
    </row>
    <row r="241" spans="1:35" s="79" customFormat="1" ht="15.65" hidden="1" customHeight="1" x14ac:dyDescent="0.35">
      <c r="A241" s="65">
        <v>234</v>
      </c>
      <c r="B241" s="161" t="str">
        <f t="shared" si="33"/>
        <v/>
      </c>
      <c r="C241" s="20">
        <f t="shared" si="34"/>
        <v>3</v>
      </c>
      <c r="D241" s="20"/>
      <c r="E241" s="68" t="str">
        <f t="shared" si="35"/>
        <v/>
      </c>
      <c r="F241" s="72">
        <f t="shared" si="36"/>
        <v>0</v>
      </c>
      <c r="G241" s="174"/>
      <c r="H241" s="175"/>
      <c r="I241" s="175"/>
      <c r="J241" s="175"/>
      <c r="K241" s="175"/>
      <c r="L241" s="175"/>
      <c r="M241" s="175"/>
      <c r="N241" s="67"/>
      <c r="O241" s="67"/>
      <c r="P241" s="67"/>
      <c r="Q241" s="67"/>
      <c r="R241" s="67"/>
      <c r="S241" s="67"/>
      <c r="T241" s="80" t="str">
        <f t="shared" si="44"/>
        <v/>
      </c>
      <c r="U241" s="67"/>
      <c r="V241" s="67"/>
      <c r="W241" s="81"/>
      <c r="X241" s="83">
        <f t="shared" si="38"/>
        <v>3</v>
      </c>
      <c r="Y241" s="82" t="e">
        <f t="shared" si="39"/>
        <v>#N/A</v>
      </c>
      <c r="AD241" s="79">
        <f t="shared" si="40"/>
        <v>0</v>
      </c>
      <c r="AE241" s="79">
        <f t="shared" si="41"/>
        <v>0</v>
      </c>
      <c r="AF241" s="79" t="str">
        <f t="shared" si="42"/>
        <v>D</v>
      </c>
      <c r="AG241" s="79">
        <f t="shared" si="43"/>
        <v>3</v>
      </c>
      <c r="AH241" s="78">
        <v>1</v>
      </c>
      <c r="AI241" s="87"/>
    </row>
    <row r="242" spans="1:35" s="79" customFormat="1" ht="15.65" hidden="1" customHeight="1" x14ac:dyDescent="0.35">
      <c r="A242" s="65">
        <v>235</v>
      </c>
      <c r="B242" s="161" t="str">
        <f t="shared" si="33"/>
        <v/>
      </c>
      <c r="C242" s="20">
        <f t="shared" si="34"/>
        <v>3</v>
      </c>
      <c r="D242" s="20"/>
      <c r="E242" s="68" t="str">
        <f t="shared" si="35"/>
        <v/>
      </c>
      <c r="F242" s="72">
        <f t="shared" si="36"/>
        <v>0</v>
      </c>
      <c r="G242" s="174"/>
      <c r="H242" s="175"/>
      <c r="I242" s="175"/>
      <c r="J242" s="175"/>
      <c r="K242" s="175"/>
      <c r="L242" s="175"/>
      <c r="M242" s="175"/>
      <c r="N242" s="67"/>
      <c r="O242" s="67"/>
      <c r="P242" s="67"/>
      <c r="Q242" s="67"/>
      <c r="R242" s="67"/>
      <c r="S242" s="67"/>
      <c r="T242" s="80" t="str">
        <f t="shared" si="44"/>
        <v/>
      </c>
      <c r="U242" s="67"/>
      <c r="V242" s="67"/>
      <c r="W242" s="81"/>
      <c r="X242" s="83">
        <f t="shared" si="38"/>
        <v>4</v>
      </c>
      <c r="Y242" s="82" t="e">
        <f t="shared" si="39"/>
        <v>#N/A</v>
      </c>
      <c r="AD242" s="79">
        <f t="shared" si="40"/>
        <v>0</v>
      </c>
      <c r="AE242" s="79">
        <f t="shared" si="41"/>
        <v>0</v>
      </c>
      <c r="AF242" s="79" t="str">
        <f t="shared" si="42"/>
        <v>D</v>
      </c>
      <c r="AG242" s="79">
        <f t="shared" si="43"/>
        <v>3</v>
      </c>
      <c r="AH242" s="78">
        <v>1</v>
      </c>
      <c r="AI242" s="87"/>
    </row>
    <row r="243" spans="1:35" s="79" customFormat="1" ht="15.65" hidden="1" customHeight="1" x14ac:dyDescent="0.35">
      <c r="A243" s="65">
        <v>236</v>
      </c>
      <c r="B243" s="161" t="str">
        <f t="shared" si="33"/>
        <v/>
      </c>
      <c r="C243" s="20">
        <f t="shared" si="34"/>
        <v>3</v>
      </c>
      <c r="D243" s="20"/>
      <c r="E243" s="68" t="str">
        <f t="shared" si="35"/>
        <v/>
      </c>
      <c r="F243" s="72">
        <f t="shared" si="36"/>
        <v>0</v>
      </c>
      <c r="G243" s="174"/>
      <c r="H243" s="175"/>
      <c r="I243" s="175"/>
      <c r="J243" s="175"/>
      <c r="K243" s="175"/>
      <c r="L243" s="175"/>
      <c r="M243" s="175"/>
      <c r="N243" s="67"/>
      <c r="O243" s="67"/>
      <c r="P243" s="67"/>
      <c r="Q243" s="67"/>
      <c r="R243" s="67"/>
      <c r="S243" s="67"/>
      <c r="T243" s="80" t="str">
        <f t="shared" si="44"/>
        <v/>
      </c>
      <c r="U243" s="67"/>
      <c r="V243" s="67"/>
      <c r="W243" s="81"/>
      <c r="X243" s="83">
        <f t="shared" si="38"/>
        <v>4</v>
      </c>
      <c r="Y243" s="82" t="e">
        <f t="shared" si="39"/>
        <v>#N/A</v>
      </c>
      <c r="AD243" s="79">
        <f t="shared" si="40"/>
        <v>0</v>
      </c>
      <c r="AE243" s="79">
        <f t="shared" si="41"/>
        <v>0</v>
      </c>
      <c r="AF243" s="79" t="str">
        <f t="shared" si="42"/>
        <v>D</v>
      </c>
      <c r="AG243" s="79">
        <f t="shared" si="43"/>
        <v>3</v>
      </c>
      <c r="AH243" s="78">
        <v>1</v>
      </c>
      <c r="AI243" s="87"/>
    </row>
    <row r="244" spans="1:35" s="79" customFormat="1" ht="15.65" hidden="1" customHeight="1" x14ac:dyDescent="0.35">
      <c r="A244" s="65">
        <v>237</v>
      </c>
      <c r="B244" s="161" t="str">
        <f t="shared" si="33"/>
        <v/>
      </c>
      <c r="C244" s="20">
        <f t="shared" si="34"/>
        <v>3</v>
      </c>
      <c r="D244" s="20"/>
      <c r="E244" s="68" t="str">
        <f t="shared" si="35"/>
        <v/>
      </c>
      <c r="F244" s="72">
        <f t="shared" si="36"/>
        <v>0</v>
      </c>
      <c r="G244" s="174"/>
      <c r="H244" s="175"/>
      <c r="I244" s="175"/>
      <c r="J244" s="175"/>
      <c r="K244" s="175"/>
      <c r="L244" s="175"/>
      <c r="M244" s="175"/>
      <c r="N244" s="67"/>
      <c r="O244" s="67"/>
      <c r="P244" s="67"/>
      <c r="Q244" s="67"/>
      <c r="R244" s="67"/>
      <c r="S244" s="67"/>
      <c r="T244" s="80" t="str">
        <f t="shared" si="44"/>
        <v/>
      </c>
      <c r="U244" s="67"/>
      <c r="V244" s="67"/>
      <c r="W244" s="81"/>
      <c r="X244" s="83">
        <f t="shared" si="38"/>
        <v>4</v>
      </c>
      <c r="Y244" s="82" t="e">
        <f t="shared" si="39"/>
        <v>#N/A</v>
      </c>
      <c r="AD244" s="79">
        <f t="shared" si="40"/>
        <v>0</v>
      </c>
      <c r="AE244" s="79">
        <f t="shared" si="41"/>
        <v>0</v>
      </c>
      <c r="AF244" s="79" t="str">
        <f t="shared" si="42"/>
        <v>D</v>
      </c>
      <c r="AG244" s="79">
        <f t="shared" si="43"/>
        <v>3</v>
      </c>
      <c r="AH244" s="78">
        <v>1</v>
      </c>
      <c r="AI244" s="87"/>
    </row>
    <row r="245" spans="1:35" s="79" customFormat="1" ht="15.65" hidden="1" customHeight="1" x14ac:dyDescent="0.35">
      <c r="A245" s="65">
        <v>238</v>
      </c>
      <c r="B245" s="161" t="str">
        <f t="shared" si="33"/>
        <v/>
      </c>
      <c r="C245" s="20">
        <f t="shared" si="34"/>
        <v>3</v>
      </c>
      <c r="D245" s="20"/>
      <c r="E245" s="68" t="str">
        <f t="shared" si="35"/>
        <v/>
      </c>
      <c r="F245" s="72">
        <f t="shared" si="36"/>
        <v>0</v>
      </c>
      <c r="G245" s="174"/>
      <c r="H245" s="175"/>
      <c r="I245" s="175"/>
      <c r="J245" s="175"/>
      <c r="K245" s="175"/>
      <c r="L245" s="175"/>
      <c r="M245" s="175"/>
      <c r="N245" s="67"/>
      <c r="O245" s="67"/>
      <c r="P245" s="67"/>
      <c r="Q245" s="67"/>
      <c r="R245" s="67"/>
      <c r="S245" s="67"/>
      <c r="T245" s="80" t="str">
        <f t="shared" si="44"/>
        <v/>
      </c>
      <c r="U245" s="67"/>
      <c r="V245" s="67"/>
      <c r="W245" s="81"/>
      <c r="X245" s="83">
        <f t="shared" si="38"/>
        <v>5</v>
      </c>
      <c r="Y245" s="82" t="e">
        <f t="shared" si="39"/>
        <v>#N/A</v>
      </c>
      <c r="AD245" s="79">
        <f t="shared" si="40"/>
        <v>0</v>
      </c>
      <c r="AE245" s="79">
        <f t="shared" si="41"/>
        <v>0</v>
      </c>
      <c r="AF245" s="79" t="str">
        <f t="shared" si="42"/>
        <v>D</v>
      </c>
      <c r="AG245" s="79">
        <f t="shared" si="43"/>
        <v>3</v>
      </c>
      <c r="AH245" s="78">
        <v>1</v>
      </c>
      <c r="AI245" s="87"/>
    </row>
    <row r="246" spans="1:35" s="79" customFormat="1" ht="15.65" hidden="1" customHeight="1" x14ac:dyDescent="0.35">
      <c r="A246" s="65">
        <v>239</v>
      </c>
      <c r="B246" s="161" t="str">
        <f t="shared" si="33"/>
        <v/>
      </c>
      <c r="C246" s="20">
        <f t="shared" si="34"/>
        <v>3</v>
      </c>
      <c r="D246" s="20"/>
      <c r="E246" s="68" t="str">
        <f t="shared" si="35"/>
        <v/>
      </c>
      <c r="F246" s="72">
        <f t="shared" si="36"/>
        <v>0</v>
      </c>
      <c r="G246" s="174"/>
      <c r="H246" s="175"/>
      <c r="I246" s="175"/>
      <c r="J246" s="175"/>
      <c r="K246" s="175"/>
      <c r="L246" s="175"/>
      <c r="M246" s="175"/>
      <c r="N246" s="67"/>
      <c r="O246" s="67"/>
      <c r="P246" s="67"/>
      <c r="Q246" s="67"/>
      <c r="R246" s="67"/>
      <c r="S246" s="67"/>
      <c r="T246" s="80" t="str">
        <f t="shared" si="44"/>
        <v/>
      </c>
      <c r="U246" s="67"/>
      <c r="V246" s="67"/>
      <c r="W246" s="81"/>
      <c r="X246" s="83">
        <f t="shared" si="38"/>
        <v>4</v>
      </c>
      <c r="Y246" s="82" t="e">
        <f t="shared" si="39"/>
        <v>#N/A</v>
      </c>
      <c r="AD246" s="79">
        <f t="shared" si="40"/>
        <v>0</v>
      </c>
      <c r="AE246" s="79">
        <f t="shared" si="41"/>
        <v>0</v>
      </c>
      <c r="AF246" s="79" t="str">
        <f t="shared" si="42"/>
        <v>D</v>
      </c>
      <c r="AG246" s="79">
        <f t="shared" si="43"/>
        <v>3</v>
      </c>
      <c r="AH246" s="78">
        <v>1</v>
      </c>
      <c r="AI246" s="87"/>
    </row>
    <row r="247" spans="1:35" s="79" customFormat="1" ht="15.65" hidden="1" customHeight="1" x14ac:dyDescent="0.35">
      <c r="A247" s="65">
        <v>240</v>
      </c>
      <c r="B247" s="161" t="str">
        <f t="shared" si="33"/>
        <v/>
      </c>
      <c r="C247" s="20">
        <f t="shared" si="34"/>
        <v>3</v>
      </c>
      <c r="D247" s="20"/>
      <c r="E247" s="68" t="str">
        <f t="shared" si="35"/>
        <v/>
      </c>
      <c r="F247" s="72">
        <f t="shared" si="36"/>
        <v>0</v>
      </c>
      <c r="G247" s="174"/>
      <c r="H247" s="175"/>
      <c r="I247" s="175"/>
      <c r="J247" s="175"/>
      <c r="K247" s="175"/>
      <c r="L247" s="175"/>
      <c r="M247" s="175"/>
      <c r="N247" s="67"/>
      <c r="O247" s="67"/>
      <c r="P247" s="67"/>
      <c r="Q247" s="67"/>
      <c r="R247" s="67"/>
      <c r="S247" s="67"/>
      <c r="T247" s="80" t="str">
        <f t="shared" si="44"/>
        <v/>
      </c>
      <c r="U247" s="67"/>
      <c r="V247" s="67"/>
      <c r="W247" s="81"/>
      <c r="X247" s="83">
        <f t="shared" si="38"/>
        <v>4</v>
      </c>
      <c r="Y247" s="82" t="e">
        <f t="shared" si="39"/>
        <v>#N/A</v>
      </c>
      <c r="AD247" s="79">
        <f t="shared" si="40"/>
        <v>0</v>
      </c>
      <c r="AE247" s="79">
        <f t="shared" si="41"/>
        <v>0</v>
      </c>
      <c r="AF247" s="79" t="str">
        <f t="shared" si="42"/>
        <v>D</v>
      </c>
      <c r="AG247" s="79">
        <f t="shared" si="43"/>
        <v>3</v>
      </c>
      <c r="AH247" s="78">
        <v>1</v>
      </c>
      <c r="AI247" s="87"/>
    </row>
    <row r="248" spans="1:35" s="79" customFormat="1" ht="15.65" hidden="1" customHeight="1" x14ac:dyDescent="0.35">
      <c r="A248" s="65">
        <v>241</v>
      </c>
      <c r="B248" s="161" t="str">
        <f t="shared" si="33"/>
        <v/>
      </c>
      <c r="C248" s="20">
        <f t="shared" si="34"/>
        <v>3</v>
      </c>
      <c r="D248" s="20"/>
      <c r="E248" s="68" t="str">
        <f t="shared" si="35"/>
        <v/>
      </c>
      <c r="F248" s="69">
        <f t="shared" si="36"/>
        <v>0</v>
      </c>
      <c r="G248" s="174"/>
      <c r="H248" s="175"/>
      <c r="I248" s="175"/>
      <c r="J248" s="175"/>
      <c r="K248" s="175"/>
      <c r="L248" s="175"/>
      <c r="M248" s="175"/>
      <c r="N248" s="67"/>
      <c r="O248" s="67"/>
      <c r="P248" s="67"/>
      <c r="Q248" s="67"/>
      <c r="R248" s="67"/>
      <c r="S248" s="67"/>
      <c r="T248" s="80" t="str">
        <f t="shared" si="44"/>
        <v/>
      </c>
      <c r="U248" s="67"/>
      <c r="V248" s="67"/>
      <c r="W248" s="81"/>
      <c r="X248" s="83">
        <f t="shared" si="38"/>
        <v>3</v>
      </c>
      <c r="Y248" s="82" t="e">
        <f t="shared" si="39"/>
        <v>#N/A</v>
      </c>
      <c r="AD248" s="79">
        <f t="shared" si="40"/>
        <v>0</v>
      </c>
      <c r="AE248" s="79">
        <f t="shared" si="41"/>
        <v>0</v>
      </c>
      <c r="AF248" s="79" t="str">
        <f t="shared" si="42"/>
        <v>D</v>
      </c>
      <c r="AG248" s="79">
        <f t="shared" si="43"/>
        <v>3</v>
      </c>
      <c r="AH248" s="78">
        <v>1</v>
      </c>
      <c r="AI248" s="87"/>
    </row>
    <row r="249" spans="1:35" s="79" customFormat="1" ht="15.65" hidden="1" customHeight="1" x14ac:dyDescent="0.35">
      <c r="A249" s="65">
        <v>242</v>
      </c>
      <c r="B249" s="161" t="str">
        <f t="shared" si="33"/>
        <v/>
      </c>
      <c r="C249" s="20">
        <f t="shared" si="34"/>
        <v>3</v>
      </c>
      <c r="D249" s="20"/>
      <c r="E249" s="68" t="str">
        <f t="shared" si="35"/>
        <v/>
      </c>
      <c r="F249" s="69">
        <f t="shared" si="36"/>
        <v>0</v>
      </c>
      <c r="G249" s="174"/>
      <c r="H249" s="175"/>
      <c r="I249" s="175"/>
      <c r="J249" s="175"/>
      <c r="K249" s="175"/>
      <c r="L249" s="175"/>
      <c r="M249" s="175"/>
      <c r="N249" s="67"/>
      <c r="O249" s="67"/>
      <c r="P249" s="67"/>
      <c r="Q249" s="67"/>
      <c r="R249" s="67"/>
      <c r="S249" s="67"/>
      <c r="T249" s="80" t="str">
        <f t="shared" si="44"/>
        <v/>
      </c>
      <c r="U249" s="67"/>
      <c r="V249" s="67"/>
      <c r="W249" s="81"/>
      <c r="X249" s="83" t="str">
        <f t="shared" si="38"/>
        <v>N/A</v>
      </c>
      <c r="Y249" s="82" t="e">
        <f t="shared" si="39"/>
        <v>#N/A</v>
      </c>
      <c r="AD249" s="79">
        <f t="shared" si="40"/>
        <v>0</v>
      </c>
      <c r="AE249" s="79">
        <f t="shared" si="41"/>
        <v>0</v>
      </c>
      <c r="AF249" s="79" t="str">
        <f t="shared" si="42"/>
        <v>D</v>
      </c>
      <c r="AG249" s="79">
        <f t="shared" si="43"/>
        <v>3</v>
      </c>
      <c r="AH249" s="78">
        <v>1</v>
      </c>
      <c r="AI249" s="87"/>
    </row>
    <row r="250" spans="1:35" s="79" customFormat="1" ht="15.65" hidden="1" customHeight="1" x14ac:dyDescent="0.35">
      <c r="A250" s="65">
        <v>243</v>
      </c>
      <c r="B250" s="161" t="str">
        <f t="shared" si="33"/>
        <v/>
      </c>
      <c r="C250" s="20">
        <f t="shared" si="34"/>
        <v>3</v>
      </c>
      <c r="D250" s="20"/>
      <c r="E250" s="68" t="str">
        <f t="shared" si="35"/>
        <v/>
      </c>
      <c r="F250" s="72">
        <f t="shared" si="36"/>
        <v>0</v>
      </c>
      <c r="G250" s="174"/>
      <c r="H250" s="175"/>
      <c r="I250" s="175"/>
      <c r="J250" s="175"/>
      <c r="K250" s="175"/>
      <c r="L250" s="175"/>
      <c r="M250" s="175"/>
      <c r="N250" s="67"/>
      <c r="O250" s="67"/>
      <c r="P250" s="67"/>
      <c r="Q250" s="67"/>
      <c r="R250" s="67"/>
      <c r="S250" s="67"/>
      <c r="T250" s="80" t="str">
        <f t="shared" si="44"/>
        <v/>
      </c>
      <c r="U250" s="67"/>
      <c r="V250" s="67"/>
      <c r="W250" s="81"/>
      <c r="X250" s="83">
        <f t="shared" si="38"/>
        <v>5</v>
      </c>
      <c r="Y250" s="82" t="e">
        <f t="shared" si="39"/>
        <v>#N/A</v>
      </c>
      <c r="AD250" s="79">
        <f t="shared" si="40"/>
        <v>0</v>
      </c>
      <c r="AE250" s="79">
        <f t="shared" si="41"/>
        <v>0</v>
      </c>
      <c r="AF250" s="79" t="str">
        <f t="shared" si="42"/>
        <v>D</v>
      </c>
      <c r="AG250" s="79">
        <f t="shared" si="43"/>
        <v>3</v>
      </c>
      <c r="AH250" s="78">
        <v>1</v>
      </c>
      <c r="AI250" s="87"/>
    </row>
    <row r="251" spans="1:35" s="79" customFormat="1" ht="15.65" hidden="1" customHeight="1" x14ac:dyDescent="0.35">
      <c r="A251" s="65">
        <v>244</v>
      </c>
      <c r="B251" s="161" t="str">
        <f t="shared" si="33"/>
        <v/>
      </c>
      <c r="C251" s="20">
        <f t="shared" si="34"/>
        <v>3</v>
      </c>
      <c r="D251" s="20"/>
      <c r="E251" s="68" t="str">
        <f t="shared" si="35"/>
        <v/>
      </c>
      <c r="F251" s="72">
        <f t="shared" si="36"/>
        <v>0</v>
      </c>
      <c r="G251" s="174"/>
      <c r="H251" s="175"/>
      <c r="I251" s="175"/>
      <c r="J251" s="175"/>
      <c r="K251" s="175"/>
      <c r="L251" s="175"/>
      <c r="M251" s="175"/>
      <c r="N251" s="67"/>
      <c r="O251" s="67"/>
      <c r="P251" s="67"/>
      <c r="Q251" s="67"/>
      <c r="R251" s="67"/>
      <c r="S251" s="67"/>
      <c r="T251" s="80" t="str">
        <f t="shared" si="44"/>
        <v/>
      </c>
      <c r="U251" s="67"/>
      <c r="V251" s="67"/>
      <c r="W251" s="81"/>
      <c r="X251" s="83">
        <f t="shared" si="38"/>
        <v>4</v>
      </c>
      <c r="Y251" s="82" t="e">
        <f t="shared" si="39"/>
        <v>#N/A</v>
      </c>
      <c r="AD251" s="79">
        <f t="shared" si="40"/>
        <v>0</v>
      </c>
      <c r="AE251" s="79">
        <f t="shared" si="41"/>
        <v>0</v>
      </c>
      <c r="AF251" s="79" t="str">
        <f t="shared" si="42"/>
        <v>D</v>
      </c>
      <c r="AG251" s="79">
        <f t="shared" si="43"/>
        <v>3</v>
      </c>
      <c r="AH251" s="78">
        <v>1</v>
      </c>
      <c r="AI251" s="87"/>
    </row>
    <row r="252" spans="1:35" s="79" customFormat="1" ht="15.65" hidden="1" customHeight="1" x14ac:dyDescent="0.35">
      <c r="A252" s="65">
        <v>245</v>
      </c>
      <c r="B252" s="161" t="str">
        <f t="shared" si="33"/>
        <v/>
      </c>
      <c r="C252" s="20">
        <f t="shared" si="34"/>
        <v>3</v>
      </c>
      <c r="D252" s="20"/>
      <c r="E252" s="68" t="str">
        <f t="shared" si="35"/>
        <v/>
      </c>
      <c r="F252" s="72">
        <f t="shared" si="36"/>
        <v>0</v>
      </c>
      <c r="G252" s="174"/>
      <c r="H252" s="175"/>
      <c r="I252" s="175"/>
      <c r="J252" s="175"/>
      <c r="K252" s="175"/>
      <c r="L252" s="175"/>
      <c r="M252" s="175"/>
      <c r="N252" s="67"/>
      <c r="O252" s="67"/>
      <c r="P252" s="67"/>
      <c r="Q252" s="67"/>
      <c r="R252" s="67"/>
      <c r="S252" s="67"/>
      <c r="T252" s="80" t="str">
        <f t="shared" si="44"/>
        <v/>
      </c>
      <c r="U252" s="67"/>
      <c r="V252" s="67"/>
      <c r="W252" s="81"/>
      <c r="X252" s="83">
        <f t="shared" si="38"/>
        <v>3</v>
      </c>
      <c r="Y252" s="82" t="e">
        <f t="shared" si="39"/>
        <v>#N/A</v>
      </c>
      <c r="AD252" s="79">
        <f t="shared" si="40"/>
        <v>0</v>
      </c>
      <c r="AE252" s="79">
        <f t="shared" si="41"/>
        <v>0</v>
      </c>
      <c r="AF252" s="79" t="str">
        <f t="shared" si="42"/>
        <v>D</v>
      </c>
      <c r="AG252" s="79">
        <f t="shared" si="43"/>
        <v>3</v>
      </c>
      <c r="AH252" s="78">
        <v>1</v>
      </c>
      <c r="AI252" s="87"/>
    </row>
    <row r="253" spans="1:35" s="79" customFormat="1" ht="15.65" hidden="1" customHeight="1" x14ac:dyDescent="0.35">
      <c r="A253" s="65">
        <v>246</v>
      </c>
      <c r="B253" s="161" t="str">
        <f t="shared" si="33"/>
        <v/>
      </c>
      <c r="C253" s="20">
        <f t="shared" si="34"/>
        <v>3</v>
      </c>
      <c r="D253" s="20"/>
      <c r="E253" s="68" t="str">
        <f t="shared" si="35"/>
        <v/>
      </c>
      <c r="F253" s="72">
        <f t="shared" si="36"/>
        <v>0</v>
      </c>
      <c r="G253" s="174"/>
      <c r="H253" s="175"/>
      <c r="I253" s="175"/>
      <c r="J253" s="175"/>
      <c r="K253" s="175"/>
      <c r="L253" s="175"/>
      <c r="M253" s="175"/>
      <c r="N253" s="67"/>
      <c r="O253" s="67"/>
      <c r="P253" s="67"/>
      <c r="Q253" s="67"/>
      <c r="R253" s="67"/>
      <c r="S253" s="67"/>
      <c r="T253" s="80" t="str">
        <f t="shared" si="44"/>
        <v/>
      </c>
      <c r="U253" s="67"/>
      <c r="V253" s="67"/>
      <c r="W253" s="81"/>
      <c r="X253" s="83">
        <f t="shared" si="38"/>
        <v>5</v>
      </c>
      <c r="Y253" s="82" t="e">
        <f t="shared" si="39"/>
        <v>#N/A</v>
      </c>
      <c r="AD253" s="79">
        <f t="shared" si="40"/>
        <v>0</v>
      </c>
      <c r="AE253" s="79">
        <f t="shared" si="41"/>
        <v>0</v>
      </c>
      <c r="AF253" s="79" t="str">
        <f t="shared" si="42"/>
        <v>D</v>
      </c>
      <c r="AG253" s="79">
        <f t="shared" si="43"/>
        <v>3</v>
      </c>
      <c r="AH253" s="78">
        <v>1</v>
      </c>
      <c r="AI253" s="87"/>
    </row>
    <row r="254" spans="1:35" s="79" customFormat="1" ht="15.65" hidden="1" customHeight="1" x14ac:dyDescent="0.35">
      <c r="A254" s="65">
        <v>247</v>
      </c>
      <c r="B254" s="161" t="str">
        <f t="shared" si="33"/>
        <v/>
      </c>
      <c r="C254" s="20">
        <f t="shared" si="34"/>
        <v>3</v>
      </c>
      <c r="D254" s="20"/>
      <c r="E254" s="68" t="str">
        <f t="shared" si="35"/>
        <v/>
      </c>
      <c r="F254" s="72">
        <f t="shared" si="36"/>
        <v>0</v>
      </c>
      <c r="G254" s="174"/>
      <c r="H254" s="175"/>
      <c r="I254" s="175"/>
      <c r="J254" s="175"/>
      <c r="K254" s="175"/>
      <c r="L254" s="175"/>
      <c r="M254" s="175"/>
      <c r="N254" s="67"/>
      <c r="O254" s="67"/>
      <c r="P254" s="67"/>
      <c r="Q254" s="67"/>
      <c r="R254" s="67"/>
      <c r="S254" s="67"/>
      <c r="T254" s="80" t="str">
        <f t="shared" si="44"/>
        <v/>
      </c>
      <c r="U254" s="67"/>
      <c r="V254" s="67"/>
      <c r="W254" s="81"/>
      <c r="X254" s="83">
        <f t="shared" si="38"/>
        <v>3</v>
      </c>
      <c r="Y254" s="82" t="e">
        <f t="shared" si="39"/>
        <v>#N/A</v>
      </c>
      <c r="AD254" s="79">
        <f t="shared" si="40"/>
        <v>0</v>
      </c>
      <c r="AE254" s="79">
        <f t="shared" si="41"/>
        <v>0</v>
      </c>
      <c r="AF254" s="79" t="str">
        <f t="shared" si="42"/>
        <v>D</v>
      </c>
      <c r="AG254" s="79">
        <f t="shared" si="43"/>
        <v>3</v>
      </c>
      <c r="AH254" s="78">
        <v>1</v>
      </c>
      <c r="AI254" s="87"/>
    </row>
    <row r="255" spans="1:35" s="79" customFormat="1" ht="15.65" hidden="1" customHeight="1" x14ac:dyDescent="0.35">
      <c r="A255" s="65">
        <v>248</v>
      </c>
      <c r="B255" s="161" t="str">
        <f t="shared" si="33"/>
        <v/>
      </c>
      <c r="C255" s="20">
        <f t="shared" si="34"/>
        <v>3</v>
      </c>
      <c r="D255" s="20"/>
      <c r="E255" s="68" t="str">
        <f t="shared" si="35"/>
        <v/>
      </c>
      <c r="F255" s="72">
        <f t="shared" si="36"/>
        <v>0</v>
      </c>
      <c r="G255" s="174"/>
      <c r="H255" s="175"/>
      <c r="I255" s="175"/>
      <c r="J255" s="175"/>
      <c r="K255" s="175"/>
      <c r="L255" s="175"/>
      <c r="M255" s="175"/>
      <c r="N255" s="67"/>
      <c r="O255" s="67"/>
      <c r="P255" s="67"/>
      <c r="Q255" s="67"/>
      <c r="R255" s="67"/>
      <c r="S255" s="67"/>
      <c r="T255" s="80" t="str">
        <f t="shared" si="44"/>
        <v/>
      </c>
      <c r="U255" s="67"/>
      <c r="V255" s="67"/>
      <c r="W255" s="81"/>
      <c r="X255" s="83">
        <f t="shared" si="38"/>
        <v>4</v>
      </c>
      <c r="Y255" s="82" t="e">
        <f t="shared" si="39"/>
        <v>#N/A</v>
      </c>
      <c r="AD255" s="79">
        <f t="shared" si="40"/>
        <v>0</v>
      </c>
      <c r="AE255" s="79">
        <f t="shared" si="41"/>
        <v>0</v>
      </c>
      <c r="AF255" s="79" t="str">
        <f t="shared" si="42"/>
        <v>D</v>
      </c>
      <c r="AG255" s="79">
        <f t="shared" si="43"/>
        <v>3</v>
      </c>
      <c r="AH255" s="78">
        <v>1</v>
      </c>
      <c r="AI255" s="87"/>
    </row>
    <row r="256" spans="1:35" s="79" customFormat="1" ht="15.65" hidden="1" customHeight="1" x14ac:dyDescent="0.35">
      <c r="A256" s="65">
        <v>249</v>
      </c>
      <c r="B256" s="161" t="str">
        <f t="shared" si="33"/>
        <v/>
      </c>
      <c r="C256" s="20">
        <f t="shared" si="34"/>
        <v>3</v>
      </c>
      <c r="D256" s="20"/>
      <c r="E256" s="68" t="str">
        <f t="shared" si="35"/>
        <v/>
      </c>
      <c r="F256" s="72">
        <f t="shared" si="36"/>
        <v>0</v>
      </c>
      <c r="G256" s="174"/>
      <c r="H256" s="175"/>
      <c r="I256" s="175"/>
      <c r="J256" s="175"/>
      <c r="K256" s="175"/>
      <c r="L256" s="175"/>
      <c r="M256" s="175"/>
      <c r="N256" s="67"/>
      <c r="O256" s="67"/>
      <c r="P256" s="67"/>
      <c r="Q256" s="67"/>
      <c r="R256" s="67"/>
      <c r="S256" s="67"/>
      <c r="T256" s="80" t="str">
        <f t="shared" si="44"/>
        <v/>
      </c>
      <c r="U256" s="67"/>
      <c r="V256" s="67"/>
      <c r="W256" s="81"/>
      <c r="X256" s="83">
        <f t="shared" si="38"/>
        <v>3</v>
      </c>
      <c r="Y256" s="82" t="e">
        <f t="shared" si="39"/>
        <v>#N/A</v>
      </c>
      <c r="AD256" s="79">
        <f t="shared" si="40"/>
        <v>0</v>
      </c>
      <c r="AE256" s="79">
        <f t="shared" si="41"/>
        <v>0</v>
      </c>
      <c r="AF256" s="79" t="str">
        <f t="shared" si="42"/>
        <v>D</v>
      </c>
      <c r="AG256" s="79">
        <f t="shared" si="43"/>
        <v>3</v>
      </c>
      <c r="AH256" s="78">
        <v>1</v>
      </c>
      <c r="AI256" s="87"/>
    </row>
    <row r="257" spans="1:35" s="79" customFormat="1" ht="15.65" hidden="1" customHeight="1" x14ac:dyDescent="0.35">
      <c r="A257" s="65">
        <v>250</v>
      </c>
      <c r="B257" s="161" t="str">
        <f t="shared" si="33"/>
        <v/>
      </c>
      <c r="C257" s="20">
        <f t="shared" si="34"/>
        <v>3</v>
      </c>
      <c r="D257" s="20"/>
      <c r="E257" s="68" t="str">
        <f t="shared" si="35"/>
        <v/>
      </c>
      <c r="F257" s="72">
        <f t="shared" si="36"/>
        <v>0</v>
      </c>
      <c r="G257" s="174"/>
      <c r="H257" s="175"/>
      <c r="I257" s="175"/>
      <c r="J257" s="175"/>
      <c r="K257" s="175"/>
      <c r="L257" s="175"/>
      <c r="M257" s="175"/>
      <c r="N257" s="67"/>
      <c r="O257" s="67"/>
      <c r="P257" s="67"/>
      <c r="Q257" s="67"/>
      <c r="R257" s="67"/>
      <c r="S257" s="67"/>
      <c r="T257" s="80" t="str">
        <f t="shared" si="44"/>
        <v/>
      </c>
      <c r="U257" s="67"/>
      <c r="V257" s="67"/>
      <c r="W257" s="81"/>
      <c r="X257" s="83">
        <f t="shared" si="38"/>
        <v>5</v>
      </c>
      <c r="Y257" s="82" t="e">
        <f t="shared" si="39"/>
        <v>#N/A</v>
      </c>
      <c r="AD257" s="79">
        <f t="shared" si="40"/>
        <v>0</v>
      </c>
      <c r="AE257" s="79">
        <f t="shared" si="41"/>
        <v>0</v>
      </c>
      <c r="AF257" s="79" t="str">
        <f t="shared" si="42"/>
        <v>D</v>
      </c>
      <c r="AG257" s="79">
        <f t="shared" si="43"/>
        <v>3</v>
      </c>
      <c r="AH257" s="78">
        <v>1</v>
      </c>
      <c r="AI257" s="87"/>
    </row>
    <row r="258" spans="1:35" s="79" customFormat="1" ht="15.65" hidden="1" customHeight="1" x14ac:dyDescent="0.35">
      <c r="A258" s="65">
        <v>251</v>
      </c>
      <c r="B258" s="161" t="str">
        <f t="shared" si="33"/>
        <v/>
      </c>
      <c r="C258" s="20">
        <f t="shared" si="34"/>
        <v>3</v>
      </c>
      <c r="D258" s="20"/>
      <c r="E258" s="68" t="str">
        <f t="shared" si="35"/>
        <v/>
      </c>
      <c r="F258" s="72">
        <f t="shared" si="36"/>
        <v>0</v>
      </c>
      <c r="G258" s="174"/>
      <c r="H258" s="175"/>
      <c r="I258" s="175"/>
      <c r="J258" s="175"/>
      <c r="K258" s="175"/>
      <c r="L258" s="175"/>
      <c r="M258" s="175"/>
      <c r="N258" s="67"/>
      <c r="O258" s="67"/>
      <c r="P258" s="67"/>
      <c r="Q258" s="67"/>
      <c r="R258" s="67"/>
      <c r="S258" s="67"/>
      <c r="T258" s="80" t="str">
        <f t="shared" si="44"/>
        <v/>
      </c>
      <c r="U258" s="67"/>
      <c r="V258" s="67"/>
      <c r="W258" s="81"/>
      <c r="X258" s="83">
        <f t="shared" si="38"/>
        <v>4</v>
      </c>
      <c r="Y258" s="82" t="e">
        <f t="shared" si="39"/>
        <v>#N/A</v>
      </c>
      <c r="AD258" s="79">
        <f t="shared" si="40"/>
        <v>0</v>
      </c>
      <c r="AE258" s="79">
        <f t="shared" si="41"/>
        <v>0</v>
      </c>
      <c r="AF258" s="79" t="str">
        <f t="shared" si="42"/>
        <v>D</v>
      </c>
      <c r="AG258" s="79">
        <f t="shared" si="43"/>
        <v>3</v>
      </c>
      <c r="AH258" s="78">
        <v>1</v>
      </c>
      <c r="AI258" s="87"/>
    </row>
    <row r="259" spans="1:35" s="79" customFormat="1" ht="15.65" hidden="1" customHeight="1" x14ac:dyDescent="0.35">
      <c r="A259" s="65">
        <v>252</v>
      </c>
      <c r="B259" s="161" t="str">
        <f t="shared" si="33"/>
        <v/>
      </c>
      <c r="C259" s="20">
        <f t="shared" si="34"/>
        <v>3</v>
      </c>
      <c r="D259" s="20"/>
      <c r="E259" s="212" t="str">
        <f t="shared" si="35"/>
        <v/>
      </c>
      <c r="F259" s="215">
        <f t="shared" si="36"/>
        <v>0</v>
      </c>
      <c r="G259" s="218"/>
      <c r="H259" s="221"/>
      <c r="I259" s="221"/>
      <c r="J259" s="221"/>
      <c r="K259" s="221"/>
      <c r="L259" s="221"/>
      <c r="M259" s="218"/>
      <c r="N259" s="218"/>
      <c r="O259" s="218"/>
      <c r="P259" s="218"/>
      <c r="Q259" s="218"/>
      <c r="R259" s="223"/>
      <c r="S259" s="223"/>
      <c r="T259" s="80" t="str">
        <f t="shared" si="44"/>
        <v/>
      </c>
      <c r="U259" s="223"/>
      <c r="V259" s="223"/>
      <c r="W259" s="81"/>
      <c r="X259" s="83">
        <f t="shared" si="38"/>
        <v>0</v>
      </c>
      <c r="Y259" s="82" t="e">
        <f t="shared" si="39"/>
        <v>#N/A</v>
      </c>
      <c r="AD259" s="79">
        <f t="shared" si="40"/>
        <v>0</v>
      </c>
      <c r="AE259" s="79">
        <f t="shared" si="41"/>
        <v>0</v>
      </c>
      <c r="AF259" s="79" t="str">
        <f t="shared" si="42"/>
        <v>D</v>
      </c>
      <c r="AG259" s="79">
        <f t="shared" si="43"/>
        <v>3</v>
      </c>
      <c r="AH259" s="78">
        <v>1</v>
      </c>
      <c r="AI259" s="87">
        <v>3</v>
      </c>
    </row>
    <row r="260" spans="1:35" s="79" customFormat="1" ht="15.65" hidden="1" customHeight="1" x14ac:dyDescent="0.35">
      <c r="A260" s="65">
        <v>253</v>
      </c>
      <c r="B260" s="161" t="str">
        <f t="shared" si="33"/>
        <v/>
      </c>
      <c r="C260" s="20">
        <f t="shared" si="34"/>
        <v>3</v>
      </c>
      <c r="D260" s="20"/>
      <c r="E260" s="68" t="str">
        <f t="shared" si="35"/>
        <v/>
      </c>
      <c r="F260" s="69">
        <f t="shared" si="36"/>
        <v>0</v>
      </c>
      <c r="G260" s="174"/>
      <c r="H260" s="175"/>
      <c r="I260" s="175"/>
      <c r="J260" s="175"/>
      <c r="K260" s="175"/>
      <c r="L260" s="175"/>
      <c r="M260" s="175"/>
      <c r="N260" s="67"/>
      <c r="O260" s="67"/>
      <c r="P260" s="67"/>
      <c r="Q260" s="67"/>
      <c r="R260" s="67"/>
      <c r="S260" s="67"/>
      <c r="T260" s="80" t="str">
        <f t="shared" si="44"/>
        <v/>
      </c>
      <c r="U260" s="67"/>
      <c r="V260" s="67"/>
      <c r="W260" s="81"/>
      <c r="X260" s="83">
        <f t="shared" si="38"/>
        <v>5</v>
      </c>
      <c r="Y260" s="82" t="e">
        <f t="shared" si="39"/>
        <v>#N/A</v>
      </c>
      <c r="AD260" s="79">
        <f t="shared" si="40"/>
        <v>0</v>
      </c>
      <c r="AE260" s="79">
        <f t="shared" si="41"/>
        <v>0</v>
      </c>
      <c r="AF260" s="79" t="str">
        <f t="shared" si="42"/>
        <v>D</v>
      </c>
      <c r="AG260" s="79">
        <f t="shared" si="43"/>
        <v>3</v>
      </c>
      <c r="AH260" s="78">
        <v>1</v>
      </c>
      <c r="AI260" s="87"/>
    </row>
    <row r="261" spans="1:35" s="79" customFormat="1" ht="15.65" hidden="1" customHeight="1" x14ac:dyDescent="0.35">
      <c r="A261" s="65">
        <v>254</v>
      </c>
      <c r="B261" s="161" t="str">
        <f t="shared" si="33"/>
        <v/>
      </c>
      <c r="C261" s="20">
        <f t="shared" si="34"/>
        <v>3</v>
      </c>
      <c r="D261" s="20"/>
      <c r="E261" s="68" t="str">
        <f t="shared" si="35"/>
        <v/>
      </c>
      <c r="F261" s="162">
        <f t="shared" si="36"/>
        <v>0</v>
      </c>
      <c r="G261" s="174"/>
      <c r="H261" s="175"/>
      <c r="I261" s="175"/>
      <c r="J261" s="175"/>
      <c r="K261" s="175"/>
      <c r="L261" s="175"/>
      <c r="M261" s="175"/>
      <c r="N261" s="67"/>
      <c r="O261" s="67"/>
      <c r="P261" s="67"/>
      <c r="Q261" s="67"/>
      <c r="R261" s="67"/>
      <c r="S261" s="67"/>
      <c r="T261" s="80" t="str">
        <f t="shared" si="44"/>
        <v/>
      </c>
      <c r="U261" s="67"/>
      <c r="V261" s="67"/>
      <c r="W261" s="81"/>
      <c r="X261" s="83">
        <f t="shared" si="38"/>
        <v>0</v>
      </c>
      <c r="Y261" s="82" t="e">
        <f t="shared" si="39"/>
        <v>#N/A</v>
      </c>
      <c r="AD261" s="79">
        <f t="shared" si="40"/>
        <v>0</v>
      </c>
      <c r="AE261" s="79">
        <f t="shared" si="41"/>
        <v>0</v>
      </c>
      <c r="AF261" s="79" t="str">
        <f t="shared" si="42"/>
        <v>D</v>
      </c>
      <c r="AG261" s="79">
        <f t="shared" si="43"/>
        <v>3</v>
      </c>
      <c r="AH261" s="20">
        <v>1</v>
      </c>
      <c r="AI261" s="87"/>
    </row>
    <row r="262" spans="1:35" s="79" customFormat="1" ht="15.65" hidden="1" customHeight="1" x14ac:dyDescent="0.35">
      <c r="A262" s="65">
        <v>255</v>
      </c>
      <c r="B262" s="161" t="str">
        <f t="shared" si="33"/>
        <v/>
      </c>
      <c r="C262" s="20">
        <f t="shared" si="34"/>
        <v>3</v>
      </c>
      <c r="D262" s="20"/>
      <c r="E262" s="68" t="str">
        <f t="shared" si="35"/>
        <v/>
      </c>
      <c r="F262" s="69">
        <f t="shared" si="36"/>
        <v>0</v>
      </c>
      <c r="G262" s="174"/>
      <c r="H262" s="175"/>
      <c r="I262" s="175"/>
      <c r="J262" s="175"/>
      <c r="K262" s="175"/>
      <c r="L262" s="175"/>
      <c r="M262" s="175"/>
      <c r="N262" s="67"/>
      <c r="O262" s="67"/>
      <c r="P262" s="67"/>
      <c r="Q262" s="67"/>
      <c r="R262" s="67"/>
      <c r="S262" s="67"/>
      <c r="T262" s="80" t="str">
        <f t="shared" si="44"/>
        <v/>
      </c>
      <c r="U262" s="67"/>
      <c r="V262" s="67"/>
      <c r="W262" s="81"/>
      <c r="X262" s="83">
        <f t="shared" si="38"/>
        <v>1</v>
      </c>
      <c r="Y262" s="82" t="e">
        <f t="shared" si="39"/>
        <v>#N/A</v>
      </c>
      <c r="AD262" s="79">
        <f t="shared" si="40"/>
        <v>0</v>
      </c>
      <c r="AE262" s="79">
        <f t="shared" si="41"/>
        <v>0</v>
      </c>
      <c r="AF262" s="79" t="str">
        <f t="shared" si="42"/>
        <v>D</v>
      </c>
      <c r="AG262" s="79">
        <f t="shared" si="43"/>
        <v>3</v>
      </c>
      <c r="AH262" s="78">
        <v>1</v>
      </c>
      <c r="AI262" s="87"/>
    </row>
    <row r="263" spans="1:35" s="79" customFormat="1" ht="15.65" hidden="1" customHeight="1" x14ac:dyDescent="0.35">
      <c r="A263" s="65">
        <v>256</v>
      </c>
      <c r="B263" s="161" t="str">
        <f t="shared" si="33"/>
        <v/>
      </c>
      <c r="C263" s="20">
        <f t="shared" si="34"/>
        <v>3</v>
      </c>
      <c r="D263" s="20"/>
      <c r="E263" s="68" t="str">
        <f t="shared" si="35"/>
        <v/>
      </c>
      <c r="F263" s="69">
        <f t="shared" si="36"/>
        <v>0</v>
      </c>
      <c r="G263" s="174"/>
      <c r="H263" s="175"/>
      <c r="I263" s="175"/>
      <c r="J263" s="175"/>
      <c r="K263" s="175"/>
      <c r="L263" s="175"/>
      <c r="M263" s="175"/>
      <c r="N263" s="67"/>
      <c r="O263" s="67"/>
      <c r="P263" s="67"/>
      <c r="Q263" s="67"/>
      <c r="R263" s="67"/>
      <c r="S263" s="67"/>
      <c r="T263" s="80" t="str">
        <f t="shared" si="44"/>
        <v/>
      </c>
      <c r="U263" s="67"/>
      <c r="V263" s="67"/>
      <c r="W263" s="81"/>
      <c r="X263" s="83">
        <f t="shared" si="38"/>
        <v>3</v>
      </c>
      <c r="Y263" s="82" t="e">
        <f t="shared" si="39"/>
        <v>#N/A</v>
      </c>
      <c r="AD263" s="79">
        <f t="shared" si="40"/>
        <v>0</v>
      </c>
      <c r="AE263" s="79">
        <f t="shared" si="41"/>
        <v>0</v>
      </c>
      <c r="AF263" s="79" t="str">
        <f t="shared" si="42"/>
        <v>D</v>
      </c>
      <c r="AG263" s="79">
        <f t="shared" si="43"/>
        <v>3</v>
      </c>
      <c r="AH263" s="78">
        <v>1</v>
      </c>
      <c r="AI263" s="87"/>
    </row>
    <row r="264" spans="1:35" s="79" customFormat="1" ht="15.65" hidden="1" customHeight="1" x14ac:dyDescent="0.35">
      <c r="A264" s="65">
        <v>257</v>
      </c>
      <c r="B264" s="161" t="str">
        <f t="shared" ref="B264:B327" si="45">VLOOKUP(A264,contentrefmockup,2,FALSE)</f>
        <v/>
      </c>
      <c r="C264" s="20">
        <f t="shared" ref="C264:C327" si="46">VLOOKUP(A264,contentrefmockup,15,FALSE)</f>
        <v>3</v>
      </c>
      <c r="D264" s="20"/>
      <c r="E264" s="68" t="str">
        <f t="shared" ref="E264:E327" si="47">IF(C264=1,"Stage "&amp;B264,IF(C264=2,"Step "&amp;VLOOKUP(A264,contentrefmockup,4,FALSE),B264))</f>
        <v/>
      </c>
      <c r="F264" s="69">
        <f t="shared" ref="F264:F327" si="48">VLOOKUP(A264,contentrefmockup,7,FALSE)</f>
        <v>0</v>
      </c>
      <c r="G264" s="174"/>
      <c r="H264" s="175"/>
      <c r="I264" s="175"/>
      <c r="J264" s="175"/>
      <c r="K264" s="175"/>
      <c r="L264" s="175"/>
      <c r="M264" s="175"/>
      <c r="N264" s="67"/>
      <c r="O264" s="67"/>
      <c r="P264" s="67"/>
      <c r="Q264" s="67"/>
      <c r="R264" s="67"/>
      <c r="S264" s="67"/>
      <c r="T264" s="80" t="str">
        <f t="shared" si="44"/>
        <v/>
      </c>
      <c r="U264" s="67"/>
      <c r="V264" s="67"/>
      <c r="W264" s="81"/>
      <c r="X264" s="83">
        <f t="shared" ref="X264:X327" si="49">VLOOKUP(A264,contentrefmockup,8,FALSE)</f>
        <v>4</v>
      </c>
      <c r="Y264" s="82" t="e">
        <f t="shared" ref="Y264:Y327" si="50">VLOOKUP(W264,weighting_response_reverse,2,FALSE)</f>
        <v>#N/A</v>
      </c>
      <c r="AD264" s="79">
        <f t="shared" ref="AD264:AD327" si="51">VLOOKUP(A264,contentrefmockup,26,FALSE)</f>
        <v>0</v>
      </c>
      <c r="AE264" s="79">
        <f t="shared" ref="AE264:AE327" si="52">VLOOKUP(A264,contentrefmockup,27,FALSE)</f>
        <v>0</v>
      </c>
      <c r="AF264" s="79" t="str">
        <f t="shared" ref="AF264:AF327" si="53">VLOOKUP(A264,contentrefmockup,28,FALSE)</f>
        <v>D</v>
      </c>
      <c r="AG264" s="79">
        <f t="shared" ref="AG264:AG327" si="54">IF(AD264="S",1,IF(AE264="I",2,IF(AF264="D",3,4)))</f>
        <v>3</v>
      </c>
      <c r="AH264" s="78">
        <v>1</v>
      </c>
      <c r="AI264" s="87"/>
    </row>
    <row r="265" spans="1:35" s="79" customFormat="1" ht="15.65" hidden="1" customHeight="1" x14ac:dyDescent="0.35">
      <c r="A265" s="65">
        <v>258</v>
      </c>
      <c r="B265" s="161" t="str">
        <f t="shared" si="45"/>
        <v/>
      </c>
      <c r="C265" s="20">
        <f t="shared" si="46"/>
        <v>3</v>
      </c>
      <c r="D265" s="20"/>
      <c r="E265" s="68" t="str">
        <f t="shared" si="47"/>
        <v/>
      </c>
      <c r="F265" s="69">
        <f t="shared" si="48"/>
        <v>0</v>
      </c>
      <c r="G265" s="174"/>
      <c r="H265" s="175"/>
      <c r="I265" s="175"/>
      <c r="J265" s="175"/>
      <c r="K265" s="175"/>
      <c r="L265" s="175"/>
      <c r="M265" s="175"/>
      <c r="N265" s="67"/>
      <c r="O265" s="67"/>
      <c r="P265" s="67"/>
      <c r="Q265" s="67"/>
      <c r="R265" s="67"/>
      <c r="S265" s="67"/>
      <c r="T265" s="80" t="str">
        <f t="shared" si="44"/>
        <v/>
      </c>
      <c r="U265" s="67"/>
      <c r="V265" s="67"/>
      <c r="W265" s="81"/>
      <c r="X265" s="83">
        <f t="shared" si="49"/>
        <v>5</v>
      </c>
      <c r="Y265" s="82" t="e">
        <f t="shared" si="50"/>
        <v>#N/A</v>
      </c>
      <c r="AD265" s="79">
        <f t="shared" si="51"/>
        <v>0</v>
      </c>
      <c r="AE265" s="79">
        <f t="shared" si="52"/>
        <v>0</v>
      </c>
      <c r="AF265" s="79" t="str">
        <f t="shared" si="53"/>
        <v>D</v>
      </c>
      <c r="AG265" s="79">
        <f t="shared" si="54"/>
        <v>3</v>
      </c>
      <c r="AH265" s="78">
        <v>1</v>
      </c>
      <c r="AI265" s="87"/>
    </row>
    <row r="266" spans="1:35" s="79" customFormat="1" ht="15.65" hidden="1" customHeight="1" x14ac:dyDescent="0.35">
      <c r="A266" s="65">
        <v>259</v>
      </c>
      <c r="B266" s="161" t="str">
        <f t="shared" si="45"/>
        <v/>
      </c>
      <c r="C266" s="20">
        <f t="shared" si="46"/>
        <v>3</v>
      </c>
      <c r="D266" s="20"/>
      <c r="E266" s="68" t="str">
        <f t="shared" si="47"/>
        <v/>
      </c>
      <c r="F266" s="69">
        <f t="shared" si="48"/>
        <v>0</v>
      </c>
      <c r="G266" s="174"/>
      <c r="H266" s="175"/>
      <c r="I266" s="175"/>
      <c r="J266" s="175"/>
      <c r="K266" s="175"/>
      <c r="L266" s="175"/>
      <c r="M266" s="175"/>
      <c r="N266" s="67"/>
      <c r="O266" s="67"/>
      <c r="P266" s="67"/>
      <c r="Q266" s="67"/>
      <c r="R266" s="67"/>
      <c r="S266" s="67"/>
      <c r="T266" s="80" t="str">
        <f t="shared" si="44"/>
        <v/>
      </c>
      <c r="U266" s="67"/>
      <c r="V266" s="67"/>
      <c r="W266" s="81"/>
      <c r="X266" s="83">
        <f t="shared" si="49"/>
        <v>1</v>
      </c>
      <c r="Y266" s="82" t="e">
        <f t="shared" si="50"/>
        <v>#N/A</v>
      </c>
      <c r="AD266" s="79">
        <f t="shared" si="51"/>
        <v>0</v>
      </c>
      <c r="AE266" s="79">
        <f t="shared" si="52"/>
        <v>0</v>
      </c>
      <c r="AF266" s="79" t="str">
        <f t="shared" si="53"/>
        <v>D</v>
      </c>
      <c r="AG266" s="79">
        <f t="shared" si="54"/>
        <v>3</v>
      </c>
      <c r="AH266" s="78">
        <v>1</v>
      </c>
      <c r="AI266" s="87"/>
    </row>
    <row r="267" spans="1:35" s="79" customFormat="1" ht="15.65" hidden="1" customHeight="1" x14ac:dyDescent="0.35">
      <c r="A267" s="65">
        <v>260</v>
      </c>
      <c r="B267" s="161" t="str">
        <f t="shared" si="45"/>
        <v/>
      </c>
      <c r="C267" s="20">
        <f t="shared" si="46"/>
        <v>3</v>
      </c>
      <c r="D267" s="20"/>
      <c r="E267" s="68" t="str">
        <f t="shared" si="47"/>
        <v/>
      </c>
      <c r="F267" s="69">
        <f t="shared" si="48"/>
        <v>0</v>
      </c>
      <c r="G267" s="174"/>
      <c r="H267" s="175"/>
      <c r="I267" s="175"/>
      <c r="J267" s="175"/>
      <c r="K267" s="175"/>
      <c r="L267" s="175"/>
      <c r="M267" s="175"/>
      <c r="N267" s="67"/>
      <c r="O267" s="67"/>
      <c r="P267" s="67"/>
      <c r="Q267" s="67"/>
      <c r="R267" s="67"/>
      <c r="S267" s="67"/>
      <c r="T267" s="80" t="str">
        <f t="shared" si="44"/>
        <v/>
      </c>
      <c r="U267" s="67"/>
      <c r="V267" s="67"/>
      <c r="W267" s="81"/>
      <c r="X267" s="83" t="str">
        <f t="shared" si="49"/>
        <v>N/A</v>
      </c>
      <c r="Y267" s="82" t="e">
        <f t="shared" si="50"/>
        <v>#N/A</v>
      </c>
      <c r="AD267" s="79">
        <f t="shared" si="51"/>
        <v>0</v>
      </c>
      <c r="AE267" s="79">
        <f t="shared" si="52"/>
        <v>0</v>
      </c>
      <c r="AF267" s="79" t="str">
        <f t="shared" si="53"/>
        <v>D</v>
      </c>
      <c r="AG267" s="79">
        <f t="shared" si="54"/>
        <v>3</v>
      </c>
      <c r="AH267" s="78">
        <v>1</v>
      </c>
      <c r="AI267" s="87"/>
    </row>
    <row r="268" spans="1:35" s="79" customFormat="1" ht="15.65" hidden="1" customHeight="1" x14ac:dyDescent="0.35">
      <c r="A268" s="65">
        <v>261</v>
      </c>
      <c r="B268" s="161" t="str">
        <f t="shared" si="45"/>
        <v/>
      </c>
      <c r="C268" s="20">
        <f t="shared" si="46"/>
        <v>3</v>
      </c>
      <c r="D268" s="20"/>
      <c r="E268" s="68" t="str">
        <f t="shared" si="47"/>
        <v/>
      </c>
      <c r="F268" s="72">
        <f t="shared" si="48"/>
        <v>0</v>
      </c>
      <c r="G268" s="174"/>
      <c r="H268" s="175"/>
      <c r="I268" s="175"/>
      <c r="J268" s="175"/>
      <c r="K268" s="175"/>
      <c r="L268" s="175"/>
      <c r="M268" s="175"/>
      <c r="N268" s="67"/>
      <c r="O268" s="67"/>
      <c r="P268" s="67"/>
      <c r="Q268" s="67"/>
      <c r="R268" s="67"/>
      <c r="S268" s="67"/>
      <c r="T268" s="80" t="str">
        <f t="shared" si="44"/>
        <v/>
      </c>
      <c r="U268" s="67"/>
      <c r="V268" s="67"/>
      <c r="W268" s="81"/>
      <c r="X268" s="83">
        <f t="shared" si="49"/>
        <v>2</v>
      </c>
      <c r="Y268" s="82" t="e">
        <f t="shared" si="50"/>
        <v>#N/A</v>
      </c>
      <c r="AD268" s="79">
        <f t="shared" si="51"/>
        <v>0</v>
      </c>
      <c r="AE268" s="79">
        <f t="shared" si="52"/>
        <v>0</v>
      </c>
      <c r="AF268" s="79" t="str">
        <f t="shared" si="53"/>
        <v>D</v>
      </c>
      <c r="AG268" s="79">
        <f t="shared" si="54"/>
        <v>3</v>
      </c>
      <c r="AH268" s="78">
        <v>1</v>
      </c>
      <c r="AI268" s="87"/>
    </row>
    <row r="269" spans="1:35" s="79" customFormat="1" ht="15.65" hidden="1" customHeight="1" x14ac:dyDescent="0.35">
      <c r="A269" s="65">
        <v>262</v>
      </c>
      <c r="B269" s="161" t="str">
        <f t="shared" si="45"/>
        <v/>
      </c>
      <c r="C269" s="20">
        <f t="shared" si="46"/>
        <v>3</v>
      </c>
      <c r="D269" s="20"/>
      <c r="E269" s="68" t="str">
        <f t="shared" si="47"/>
        <v/>
      </c>
      <c r="F269" s="72">
        <f t="shared" si="48"/>
        <v>0</v>
      </c>
      <c r="G269" s="174"/>
      <c r="H269" s="175"/>
      <c r="I269" s="175"/>
      <c r="J269" s="175"/>
      <c r="K269" s="175"/>
      <c r="L269" s="175"/>
      <c r="M269" s="175"/>
      <c r="N269" s="67"/>
      <c r="O269" s="67"/>
      <c r="P269" s="67"/>
      <c r="Q269" s="67"/>
      <c r="R269" s="67"/>
      <c r="S269" s="67"/>
      <c r="T269" s="80" t="str">
        <f t="shared" si="44"/>
        <v/>
      </c>
      <c r="U269" s="67"/>
      <c r="V269" s="67"/>
      <c r="W269" s="81"/>
      <c r="X269" s="83">
        <f t="shared" si="49"/>
        <v>3</v>
      </c>
      <c r="Y269" s="82" t="e">
        <f t="shared" si="50"/>
        <v>#N/A</v>
      </c>
      <c r="AD269" s="79">
        <f t="shared" si="51"/>
        <v>0</v>
      </c>
      <c r="AE269" s="79">
        <f t="shared" si="52"/>
        <v>0</v>
      </c>
      <c r="AF269" s="79" t="str">
        <f t="shared" si="53"/>
        <v>D</v>
      </c>
      <c r="AG269" s="79">
        <f t="shared" si="54"/>
        <v>3</v>
      </c>
      <c r="AH269" s="78">
        <v>1</v>
      </c>
      <c r="AI269" s="87"/>
    </row>
    <row r="270" spans="1:35" s="79" customFormat="1" ht="15.65" hidden="1" customHeight="1" x14ac:dyDescent="0.35">
      <c r="A270" s="65">
        <v>263</v>
      </c>
      <c r="B270" s="161" t="str">
        <f t="shared" si="45"/>
        <v/>
      </c>
      <c r="C270" s="20">
        <f t="shared" si="46"/>
        <v>3</v>
      </c>
      <c r="D270" s="20"/>
      <c r="E270" s="68" t="str">
        <f t="shared" si="47"/>
        <v/>
      </c>
      <c r="F270" s="72">
        <f t="shared" si="48"/>
        <v>0</v>
      </c>
      <c r="G270" s="174"/>
      <c r="H270" s="175"/>
      <c r="I270" s="175"/>
      <c r="J270" s="175"/>
      <c r="K270" s="175"/>
      <c r="L270" s="175"/>
      <c r="M270" s="175"/>
      <c r="N270" s="67"/>
      <c r="O270" s="67"/>
      <c r="P270" s="67"/>
      <c r="Q270" s="67"/>
      <c r="R270" s="67"/>
      <c r="S270" s="67"/>
      <c r="T270" s="80" t="str">
        <f t="shared" si="44"/>
        <v/>
      </c>
      <c r="U270" s="67"/>
      <c r="V270" s="67"/>
      <c r="W270" s="81"/>
      <c r="X270" s="83">
        <f t="shared" si="49"/>
        <v>3</v>
      </c>
      <c r="Y270" s="82" t="e">
        <f t="shared" si="50"/>
        <v>#N/A</v>
      </c>
      <c r="AD270" s="79">
        <f t="shared" si="51"/>
        <v>0</v>
      </c>
      <c r="AE270" s="79">
        <f t="shared" si="52"/>
        <v>0</v>
      </c>
      <c r="AF270" s="79" t="str">
        <f t="shared" si="53"/>
        <v>D</v>
      </c>
      <c r="AG270" s="79">
        <f t="shared" si="54"/>
        <v>3</v>
      </c>
      <c r="AH270" s="78">
        <v>1</v>
      </c>
      <c r="AI270" s="87"/>
    </row>
    <row r="271" spans="1:35" s="79" customFormat="1" ht="15.65" hidden="1" customHeight="1" x14ac:dyDescent="0.35">
      <c r="A271" s="65">
        <v>264</v>
      </c>
      <c r="B271" s="161" t="str">
        <f t="shared" si="45"/>
        <v/>
      </c>
      <c r="C271" s="20">
        <f t="shared" si="46"/>
        <v>3</v>
      </c>
      <c r="D271" s="20"/>
      <c r="E271" s="68" t="str">
        <f t="shared" si="47"/>
        <v/>
      </c>
      <c r="F271" s="69">
        <f t="shared" si="48"/>
        <v>0</v>
      </c>
      <c r="G271" s="174"/>
      <c r="H271" s="175"/>
      <c r="I271" s="175"/>
      <c r="J271" s="175"/>
      <c r="K271" s="175"/>
      <c r="L271" s="175"/>
      <c r="M271" s="175"/>
      <c r="N271" s="67"/>
      <c r="O271" s="67"/>
      <c r="P271" s="67"/>
      <c r="Q271" s="67"/>
      <c r="R271" s="67"/>
      <c r="S271" s="67"/>
      <c r="T271" s="80" t="str">
        <f t="shared" si="44"/>
        <v/>
      </c>
      <c r="U271" s="67"/>
      <c r="V271" s="67"/>
      <c r="W271" s="81"/>
      <c r="X271" s="83" t="str">
        <f t="shared" si="49"/>
        <v>N/A</v>
      </c>
      <c r="Y271" s="82" t="e">
        <f t="shared" si="50"/>
        <v>#N/A</v>
      </c>
      <c r="AD271" s="79">
        <f t="shared" si="51"/>
        <v>0</v>
      </c>
      <c r="AE271" s="79">
        <f t="shared" si="52"/>
        <v>0</v>
      </c>
      <c r="AF271" s="79" t="str">
        <f t="shared" si="53"/>
        <v>D</v>
      </c>
      <c r="AG271" s="79">
        <f t="shared" si="54"/>
        <v>3</v>
      </c>
      <c r="AH271" s="78">
        <v>1</v>
      </c>
      <c r="AI271" s="87"/>
    </row>
    <row r="272" spans="1:35" s="79" customFormat="1" ht="15.65" hidden="1" customHeight="1" x14ac:dyDescent="0.35">
      <c r="A272" s="65">
        <v>265</v>
      </c>
      <c r="B272" s="161" t="str">
        <f t="shared" si="45"/>
        <v/>
      </c>
      <c r="C272" s="20">
        <f t="shared" si="46"/>
        <v>3</v>
      </c>
      <c r="D272" s="20"/>
      <c r="E272" s="68" t="str">
        <f t="shared" si="47"/>
        <v/>
      </c>
      <c r="F272" s="72">
        <f t="shared" si="48"/>
        <v>0</v>
      </c>
      <c r="G272" s="174"/>
      <c r="H272" s="175"/>
      <c r="I272" s="175"/>
      <c r="J272" s="175"/>
      <c r="K272" s="175"/>
      <c r="L272" s="175"/>
      <c r="M272" s="175"/>
      <c r="N272" s="67"/>
      <c r="O272" s="67"/>
      <c r="P272" s="67"/>
      <c r="Q272" s="67"/>
      <c r="R272" s="67"/>
      <c r="S272" s="67"/>
      <c r="T272" s="80" t="str">
        <f t="shared" si="44"/>
        <v/>
      </c>
      <c r="U272" s="67"/>
      <c r="V272" s="67"/>
      <c r="W272" s="81"/>
      <c r="X272" s="83">
        <f t="shared" si="49"/>
        <v>2</v>
      </c>
      <c r="Y272" s="82" t="e">
        <f t="shared" si="50"/>
        <v>#N/A</v>
      </c>
      <c r="AD272" s="79">
        <f t="shared" si="51"/>
        <v>0</v>
      </c>
      <c r="AE272" s="79">
        <f t="shared" si="52"/>
        <v>0</v>
      </c>
      <c r="AF272" s="79" t="str">
        <f t="shared" si="53"/>
        <v>D</v>
      </c>
      <c r="AG272" s="79">
        <f t="shared" si="54"/>
        <v>3</v>
      </c>
      <c r="AH272" s="78">
        <v>1</v>
      </c>
      <c r="AI272" s="87"/>
    </row>
    <row r="273" spans="1:35" s="79" customFormat="1" ht="15.65" hidden="1" customHeight="1" x14ac:dyDescent="0.35">
      <c r="A273" s="65">
        <v>266</v>
      </c>
      <c r="B273" s="161" t="str">
        <f t="shared" si="45"/>
        <v/>
      </c>
      <c r="C273" s="20">
        <f t="shared" si="46"/>
        <v>3</v>
      </c>
      <c r="D273" s="20"/>
      <c r="E273" s="68" t="str">
        <f t="shared" si="47"/>
        <v/>
      </c>
      <c r="F273" s="72">
        <f t="shared" si="48"/>
        <v>0</v>
      </c>
      <c r="G273" s="174"/>
      <c r="H273" s="175"/>
      <c r="I273" s="175"/>
      <c r="J273" s="175"/>
      <c r="K273" s="175"/>
      <c r="L273" s="175"/>
      <c r="M273" s="175"/>
      <c r="N273" s="67"/>
      <c r="O273" s="67"/>
      <c r="P273" s="67"/>
      <c r="Q273" s="67"/>
      <c r="R273" s="67"/>
      <c r="S273" s="67"/>
      <c r="T273" s="80" t="str">
        <f t="shared" si="44"/>
        <v/>
      </c>
      <c r="U273" s="67"/>
      <c r="V273" s="67"/>
      <c r="W273" s="81"/>
      <c r="X273" s="83">
        <f t="shared" si="49"/>
        <v>1</v>
      </c>
      <c r="Y273" s="82" t="e">
        <f t="shared" si="50"/>
        <v>#N/A</v>
      </c>
      <c r="AD273" s="79">
        <f t="shared" si="51"/>
        <v>0</v>
      </c>
      <c r="AE273" s="79">
        <f t="shared" si="52"/>
        <v>0</v>
      </c>
      <c r="AF273" s="79" t="str">
        <f t="shared" si="53"/>
        <v>D</v>
      </c>
      <c r="AG273" s="79">
        <f t="shared" si="54"/>
        <v>3</v>
      </c>
      <c r="AH273" s="78">
        <v>1</v>
      </c>
      <c r="AI273" s="87"/>
    </row>
    <row r="274" spans="1:35" s="79" customFormat="1" ht="15.65" hidden="1" customHeight="1" x14ac:dyDescent="0.35">
      <c r="A274" s="65">
        <v>267</v>
      </c>
      <c r="B274" s="161" t="str">
        <f t="shared" si="45"/>
        <v/>
      </c>
      <c r="C274" s="20">
        <f t="shared" si="46"/>
        <v>3</v>
      </c>
      <c r="D274" s="20"/>
      <c r="E274" s="68" t="str">
        <f t="shared" si="47"/>
        <v/>
      </c>
      <c r="F274" s="72">
        <f t="shared" si="48"/>
        <v>0</v>
      </c>
      <c r="G274" s="174"/>
      <c r="H274" s="175"/>
      <c r="I274" s="175"/>
      <c r="J274" s="175"/>
      <c r="K274" s="175"/>
      <c r="L274" s="175"/>
      <c r="M274" s="175"/>
      <c r="N274" s="67"/>
      <c r="O274" s="67"/>
      <c r="P274" s="67"/>
      <c r="Q274" s="67"/>
      <c r="R274" s="67"/>
      <c r="S274" s="67"/>
      <c r="T274" s="80" t="str">
        <f t="shared" si="44"/>
        <v/>
      </c>
      <c r="U274" s="67"/>
      <c r="V274" s="67"/>
      <c r="W274" s="81"/>
      <c r="X274" s="83">
        <f t="shared" si="49"/>
        <v>3</v>
      </c>
      <c r="Y274" s="82" t="e">
        <f t="shared" si="50"/>
        <v>#N/A</v>
      </c>
      <c r="AD274" s="79">
        <f t="shared" si="51"/>
        <v>0</v>
      </c>
      <c r="AE274" s="79">
        <f t="shared" si="52"/>
        <v>0</v>
      </c>
      <c r="AF274" s="79" t="str">
        <f t="shared" si="53"/>
        <v>D</v>
      </c>
      <c r="AG274" s="79">
        <f t="shared" si="54"/>
        <v>3</v>
      </c>
      <c r="AH274" s="78">
        <v>1</v>
      </c>
      <c r="AI274" s="87"/>
    </row>
    <row r="275" spans="1:35" s="79" customFormat="1" ht="15.65" hidden="1" customHeight="1" x14ac:dyDescent="0.35">
      <c r="A275" s="65">
        <v>268</v>
      </c>
      <c r="B275" s="161" t="str">
        <f t="shared" si="45"/>
        <v/>
      </c>
      <c r="C275" s="20">
        <f t="shared" si="46"/>
        <v>3</v>
      </c>
      <c r="D275" s="20"/>
      <c r="E275" s="68" t="str">
        <f t="shared" si="47"/>
        <v/>
      </c>
      <c r="F275" s="69">
        <f t="shared" si="48"/>
        <v>0</v>
      </c>
      <c r="G275" s="174"/>
      <c r="H275" s="175"/>
      <c r="I275" s="175"/>
      <c r="J275" s="175"/>
      <c r="K275" s="175"/>
      <c r="L275" s="175"/>
      <c r="M275" s="175"/>
      <c r="N275" s="67"/>
      <c r="O275" s="67"/>
      <c r="P275" s="67"/>
      <c r="Q275" s="67"/>
      <c r="R275" s="67"/>
      <c r="S275" s="67"/>
      <c r="T275" s="80" t="str">
        <f t="shared" si="44"/>
        <v/>
      </c>
      <c r="U275" s="67"/>
      <c r="V275" s="67"/>
      <c r="W275" s="81"/>
      <c r="X275" s="83" t="str">
        <f t="shared" si="49"/>
        <v>N/A</v>
      </c>
      <c r="Y275" s="82" t="e">
        <f t="shared" si="50"/>
        <v>#N/A</v>
      </c>
      <c r="AD275" s="79">
        <f t="shared" si="51"/>
        <v>0</v>
      </c>
      <c r="AE275" s="79">
        <f t="shared" si="52"/>
        <v>0</v>
      </c>
      <c r="AF275" s="79" t="str">
        <f t="shared" si="53"/>
        <v>D</v>
      </c>
      <c r="AG275" s="79">
        <f t="shared" si="54"/>
        <v>3</v>
      </c>
      <c r="AH275" s="78">
        <v>1</v>
      </c>
      <c r="AI275" s="87"/>
    </row>
    <row r="276" spans="1:35" s="79" customFormat="1" ht="15.65" hidden="1" customHeight="1" x14ac:dyDescent="0.35">
      <c r="A276" s="65">
        <v>269</v>
      </c>
      <c r="B276" s="161" t="str">
        <f t="shared" si="45"/>
        <v/>
      </c>
      <c r="C276" s="20">
        <f t="shared" si="46"/>
        <v>3</v>
      </c>
      <c r="D276" s="20"/>
      <c r="E276" s="68" t="str">
        <f t="shared" si="47"/>
        <v/>
      </c>
      <c r="F276" s="72">
        <f t="shared" si="48"/>
        <v>0</v>
      </c>
      <c r="G276" s="174"/>
      <c r="H276" s="175"/>
      <c r="I276" s="175"/>
      <c r="J276" s="175"/>
      <c r="K276" s="175"/>
      <c r="L276" s="175"/>
      <c r="M276" s="175"/>
      <c r="N276" s="67"/>
      <c r="O276" s="67"/>
      <c r="P276" s="67"/>
      <c r="Q276" s="67"/>
      <c r="R276" s="67"/>
      <c r="S276" s="67"/>
      <c r="T276" s="80" t="str">
        <f t="shared" si="44"/>
        <v/>
      </c>
      <c r="U276" s="67"/>
      <c r="V276" s="67"/>
      <c r="W276" s="81"/>
      <c r="X276" s="83">
        <f t="shared" si="49"/>
        <v>4</v>
      </c>
      <c r="Y276" s="82" t="e">
        <f t="shared" si="50"/>
        <v>#N/A</v>
      </c>
      <c r="AD276" s="79">
        <f t="shared" si="51"/>
        <v>0</v>
      </c>
      <c r="AE276" s="79">
        <f t="shared" si="52"/>
        <v>0</v>
      </c>
      <c r="AF276" s="79" t="str">
        <f t="shared" si="53"/>
        <v>D</v>
      </c>
      <c r="AG276" s="79">
        <f t="shared" si="54"/>
        <v>3</v>
      </c>
      <c r="AH276" s="78">
        <v>1</v>
      </c>
      <c r="AI276" s="87"/>
    </row>
    <row r="277" spans="1:35" s="79" customFormat="1" ht="15.65" hidden="1" customHeight="1" x14ac:dyDescent="0.35">
      <c r="A277" s="65">
        <v>270</v>
      </c>
      <c r="B277" s="161" t="str">
        <f t="shared" si="45"/>
        <v/>
      </c>
      <c r="C277" s="20">
        <f t="shared" si="46"/>
        <v>3</v>
      </c>
      <c r="D277" s="20"/>
      <c r="E277" s="68" t="str">
        <f t="shared" si="47"/>
        <v/>
      </c>
      <c r="F277" s="72">
        <f t="shared" si="48"/>
        <v>0</v>
      </c>
      <c r="G277" s="174"/>
      <c r="H277" s="175"/>
      <c r="I277" s="175"/>
      <c r="J277" s="175"/>
      <c r="K277" s="175"/>
      <c r="L277" s="175"/>
      <c r="M277" s="175"/>
      <c r="N277" s="67"/>
      <c r="O277" s="67"/>
      <c r="P277" s="67"/>
      <c r="Q277" s="67"/>
      <c r="R277" s="67"/>
      <c r="S277" s="67"/>
      <c r="T277" s="80" t="str">
        <f t="shared" si="44"/>
        <v/>
      </c>
      <c r="U277" s="67"/>
      <c r="V277" s="67"/>
      <c r="W277" s="81"/>
      <c r="X277" s="83">
        <f t="shared" si="49"/>
        <v>4</v>
      </c>
      <c r="Y277" s="82" t="e">
        <f t="shared" si="50"/>
        <v>#N/A</v>
      </c>
      <c r="AD277" s="79">
        <f t="shared" si="51"/>
        <v>0</v>
      </c>
      <c r="AE277" s="79">
        <f t="shared" si="52"/>
        <v>0</v>
      </c>
      <c r="AF277" s="79" t="str">
        <f t="shared" si="53"/>
        <v>D</v>
      </c>
      <c r="AG277" s="79">
        <f t="shared" si="54"/>
        <v>3</v>
      </c>
      <c r="AH277" s="78">
        <v>1</v>
      </c>
      <c r="AI277" s="87"/>
    </row>
    <row r="278" spans="1:35" s="79" customFormat="1" ht="15.65" hidden="1" customHeight="1" x14ac:dyDescent="0.35">
      <c r="A278" s="65">
        <v>271</v>
      </c>
      <c r="B278" s="161" t="str">
        <f t="shared" si="45"/>
        <v/>
      </c>
      <c r="C278" s="20">
        <f t="shared" si="46"/>
        <v>3</v>
      </c>
      <c r="D278" s="20"/>
      <c r="E278" s="68" t="str">
        <f t="shared" si="47"/>
        <v/>
      </c>
      <c r="F278" s="72">
        <f t="shared" si="48"/>
        <v>0</v>
      </c>
      <c r="G278" s="174"/>
      <c r="H278" s="175"/>
      <c r="I278" s="175"/>
      <c r="J278" s="175"/>
      <c r="K278" s="175"/>
      <c r="L278" s="175"/>
      <c r="M278" s="175"/>
      <c r="N278" s="67"/>
      <c r="O278" s="67"/>
      <c r="P278" s="67"/>
      <c r="Q278" s="67"/>
      <c r="R278" s="67"/>
      <c r="S278" s="67"/>
      <c r="T278" s="80" t="str">
        <f t="shared" si="44"/>
        <v/>
      </c>
      <c r="U278" s="67"/>
      <c r="V278" s="67"/>
      <c r="W278" s="81"/>
      <c r="X278" s="83">
        <f t="shared" si="49"/>
        <v>4</v>
      </c>
      <c r="Y278" s="82" t="e">
        <f t="shared" si="50"/>
        <v>#N/A</v>
      </c>
      <c r="AD278" s="79">
        <f t="shared" si="51"/>
        <v>0</v>
      </c>
      <c r="AE278" s="79">
        <f t="shared" si="52"/>
        <v>0</v>
      </c>
      <c r="AF278" s="79" t="str">
        <f t="shared" si="53"/>
        <v>D</v>
      </c>
      <c r="AG278" s="79">
        <f t="shared" si="54"/>
        <v>3</v>
      </c>
      <c r="AH278" s="78">
        <v>1</v>
      </c>
      <c r="AI278" s="87"/>
    </row>
    <row r="279" spans="1:35" s="79" customFormat="1" ht="15.65" hidden="1" customHeight="1" x14ac:dyDescent="0.35">
      <c r="A279" s="65">
        <v>272</v>
      </c>
      <c r="B279" s="161" t="str">
        <f t="shared" si="45"/>
        <v/>
      </c>
      <c r="C279" s="20">
        <f t="shared" si="46"/>
        <v>3</v>
      </c>
      <c r="D279" s="20"/>
      <c r="E279" s="68" t="str">
        <f t="shared" si="47"/>
        <v/>
      </c>
      <c r="F279" s="72">
        <f t="shared" si="48"/>
        <v>0</v>
      </c>
      <c r="G279" s="174"/>
      <c r="H279" s="175"/>
      <c r="I279" s="175"/>
      <c r="J279" s="175"/>
      <c r="K279" s="175"/>
      <c r="L279" s="175"/>
      <c r="M279" s="175"/>
      <c r="N279" s="67"/>
      <c r="O279" s="67"/>
      <c r="P279" s="67"/>
      <c r="Q279" s="67"/>
      <c r="R279" s="67"/>
      <c r="S279" s="67"/>
      <c r="T279" s="80" t="str">
        <f t="shared" ref="T279:T342" si="55">E279</f>
        <v/>
      </c>
      <c r="U279" s="67"/>
      <c r="V279" s="67"/>
      <c r="W279" s="81"/>
      <c r="X279" s="83">
        <f t="shared" si="49"/>
        <v>4</v>
      </c>
      <c r="Y279" s="82" t="e">
        <f t="shared" si="50"/>
        <v>#N/A</v>
      </c>
      <c r="AD279" s="79">
        <f t="shared" si="51"/>
        <v>0</v>
      </c>
      <c r="AE279" s="79">
        <f t="shared" si="52"/>
        <v>0</v>
      </c>
      <c r="AF279" s="79" t="str">
        <f t="shared" si="53"/>
        <v>D</v>
      </c>
      <c r="AG279" s="79">
        <f t="shared" si="54"/>
        <v>3</v>
      </c>
      <c r="AH279" s="78">
        <v>1</v>
      </c>
      <c r="AI279" s="87"/>
    </row>
    <row r="280" spans="1:35" s="79" customFormat="1" ht="15.65" hidden="1" customHeight="1" x14ac:dyDescent="0.35">
      <c r="A280" s="65">
        <v>273</v>
      </c>
      <c r="B280" s="161" t="str">
        <f t="shared" si="45"/>
        <v/>
      </c>
      <c r="C280" s="20">
        <f t="shared" si="46"/>
        <v>3</v>
      </c>
      <c r="D280" s="20"/>
      <c r="E280" s="68" t="str">
        <f t="shared" si="47"/>
        <v/>
      </c>
      <c r="F280" s="69">
        <f t="shared" si="48"/>
        <v>0</v>
      </c>
      <c r="G280" s="174"/>
      <c r="H280" s="175"/>
      <c r="I280" s="175"/>
      <c r="J280" s="175"/>
      <c r="K280" s="175"/>
      <c r="L280" s="175"/>
      <c r="M280" s="175"/>
      <c r="N280" s="67"/>
      <c r="O280" s="67"/>
      <c r="P280" s="67"/>
      <c r="Q280" s="67"/>
      <c r="R280" s="67"/>
      <c r="S280" s="67"/>
      <c r="T280" s="80" t="str">
        <f t="shared" si="55"/>
        <v/>
      </c>
      <c r="U280" s="67"/>
      <c r="V280" s="67"/>
      <c r="W280" s="81"/>
      <c r="X280" s="83" t="str">
        <f t="shared" si="49"/>
        <v>N/A</v>
      </c>
      <c r="Y280" s="82" t="e">
        <f t="shared" si="50"/>
        <v>#N/A</v>
      </c>
      <c r="AD280" s="79">
        <f t="shared" si="51"/>
        <v>0</v>
      </c>
      <c r="AE280" s="79">
        <f t="shared" si="52"/>
        <v>0</v>
      </c>
      <c r="AF280" s="79" t="str">
        <f t="shared" si="53"/>
        <v>D</v>
      </c>
      <c r="AG280" s="79">
        <f t="shared" si="54"/>
        <v>3</v>
      </c>
      <c r="AH280" s="78">
        <v>1</v>
      </c>
      <c r="AI280" s="87"/>
    </row>
    <row r="281" spans="1:35" s="79" customFormat="1" ht="15.65" hidden="1" customHeight="1" x14ac:dyDescent="0.35">
      <c r="A281" s="65">
        <v>274</v>
      </c>
      <c r="B281" s="161" t="str">
        <f t="shared" si="45"/>
        <v/>
      </c>
      <c r="C281" s="20">
        <f t="shared" si="46"/>
        <v>3</v>
      </c>
      <c r="D281" s="20"/>
      <c r="E281" s="68" t="str">
        <f t="shared" si="47"/>
        <v/>
      </c>
      <c r="F281" s="72">
        <f t="shared" si="48"/>
        <v>0</v>
      </c>
      <c r="G281" s="174"/>
      <c r="H281" s="175"/>
      <c r="I281" s="175"/>
      <c r="J281" s="175"/>
      <c r="K281" s="175"/>
      <c r="L281" s="175"/>
      <c r="M281" s="175"/>
      <c r="N281" s="67"/>
      <c r="O281" s="67"/>
      <c r="P281" s="67"/>
      <c r="Q281" s="67"/>
      <c r="R281" s="67"/>
      <c r="S281" s="67"/>
      <c r="T281" s="80" t="str">
        <f t="shared" si="55"/>
        <v/>
      </c>
      <c r="U281" s="67"/>
      <c r="V281" s="67"/>
      <c r="W281" s="81"/>
      <c r="X281" s="83">
        <f t="shared" si="49"/>
        <v>4</v>
      </c>
      <c r="Y281" s="82" t="e">
        <f t="shared" si="50"/>
        <v>#N/A</v>
      </c>
      <c r="AD281" s="79">
        <f t="shared" si="51"/>
        <v>0</v>
      </c>
      <c r="AE281" s="79">
        <f t="shared" si="52"/>
        <v>0</v>
      </c>
      <c r="AF281" s="79" t="str">
        <f t="shared" si="53"/>
        <v>D</v>
      </c>
      <c r="AG281" s="79">
        <f t="shared" si="54"/>
        <v>3</v>
      </c>
      <c r="AH281" s="78">
        <v>1</v>
      </c>
      <c r="AI281" s="87"/>
    </row>
    <row r="282" spans="1:35" s="79" customFormat="1" ht="15.65" hidden="1" customHeight="1" x14ac:dyDescent="0.35">
      <c r="A282" s="65">
        <v>275</v>
      </c>
      <c r="B282" s="161" t="str">
        <f t="shared" si="45"/>
        <v/>
      </c>
      <c r="C282" s="20">
        <f t="shared" si="46"/>
        <v>3</v>
      </c>
      <c r="D282" s="20"/>
      <c r="E282" s="68" t="str">
        <f t="shared" si="47"/>
        <v/>
      </c>
      <c r="F282" s="72">
        <f t="shared" si="48"/>
        <v>0</v>
      </c>
      <c r="G282" s="174"/>
      <c r="H282" s="175"/>
      <c r="I282" s="175"/>
      <c r="J282" s="175"/>
      <c r="K282" s="175"/>
      <c r="L282" s="175"/>
      <c r="M282" s="175"/>
      <c r="N282" s="67"/>
      <c r="O282" s="67"/>
      <c r="P282" s="67"/>
      <c r="Q282" s="67"/>
      <c r="R282" s="67"/>
      <c r="S282" s="67"/>
      <c r="T282" s="80" t="str">
        <f t="shared" si="55"/>
        <v/>
      </c>
      <c r="U282" s="67"/>
      <c r="V282" s="67"/>
      <c r="W282" s="81"/>
      <c r="X282" s="83">
        <f t="shared" si="49"/>
        <v>4</v>
      </c>
      <c r="Y282" s="82" t="e">
        <f t="shared" si="50"/>
        <v>#N/A</v>
      </c>
      <c r="AD282" s="79">
        <f t="shared" si="51"/>
        <v>0</v>
      </c>
      <c r="AE282" s="79">
        <f t="shared" si="52"/>
        <v>0</v>
      </c>
      <c r="AF282" s="79" t="str">
        <f t="shared" si="53"/>
        <v>D</v>
      </c>
      <c r="AG282" s="79">
        <f t="shared" si="54"/>
        <v>3</v>
      </c>
      <c r="AH282" s="78">
        <v>1</v>
      </c>
      <c r="AI282" s="87"/>
    </row>
    <row r="283" spans="1:35" s="79" customFormat="1" ht="15.65" hidden="1" customHeight="1" x14ac:dyDescent="0.35">
      <c r="A283" s="65">
        <v>276</v>
      </c>
      <c r="B283" s="161" t="str">
        <f t="shared" si="45"/>
        <v/>
      </c>
      <c r="C283" s="20">
        <f t="shared" si="46"/>
        <v>3</v>
      </c>
      <c r="D283" s="20"/>
      <c r="E283" s="68" t="str">
        <f t="shared" si="47"/>
        <v/>
      </c>
      <c r="F283" s="72">
        <f t="shared" si="48"/>
        <v>0</v>
      </c>
      <c r="G283" s="174"/>
      <c r="H283" s="175"/>
      <c r="I283" s="175"/>
      <c r="J283" s="175"/>
      <c r="K283" s="175"/>
      <c r="L283" s="175"/>
      <c r="M283" s="175"/>
      <c r="N283" s="67"/>
      <c r="O283" s="67"/>
      <c r="P283" s="67"/>
      <c r="Q283" s="67"/>
      <c r="R283" s="67"/>
      <c r="S283" s="67"/>
      <c r="T283" s="80" t="str">
        <f t="shared" si="55"/>
        <v/>
      </c>
      <c r="U283" s="67"/>
      <c r="V283" s="67"/>
      <c r="W283" s="81"/>
      <c r="X283" s="83">
        <f t="shared" si="49"/>
        <v>3</v>
      </c>
      <c r="Y283" s="82" t="e">
        <f t="shared" si="50"/>
        <v>#N/A</v>
      </c>
      <c r="AD283" s="79">
        <f t="shared" si="51"/>
        <v>0</v>
      </c>
      <c r="AE283" s="79">
        <f t="shared" si="52"/>
        <v>0</v>
      </c>
      <c r="AF283" s="79" t="str">
        <f t="shared" si="53"/>
        <v>D</v>
      </c>
      <c r="AG283" s="79">
        <f t="shared" si="54"/>
        <v>3</v>
      </c>
      <c r="AH283" s="78">
        <v>1</v>
      </c>
      <c r="AI283" s="87"/>
    </row>
    <row r="284" spans="1:35" s="79" customFormat="1" ht="15.65" hidden="1" customHeight="1" x14ac:dyDescent="0.35">
      <c r="A284" s="65">
        <v>277</v>
      </c>
      <c r="B284" s="161" t="str">
        <f t="shared" si="45"/>
        <v/>
      </c>
      <c r="C284" s="20">
        <f t="shared" si="46"/>
        <v>3</v>
      </c>
      <c r="D284" s="20"/>
      <c r="E284" s="68" t="str">
        <f t="shared" si="47"/>
        <v/>
      </c>
      <c r="F284" s="72">
        <f t="shared" si="48"/>
        <v>0</v>
      </c>
      <c r="G284" s="174"/>
      <c r="H284" s="175"/>
      <c r="I284" s="175"/>
      <c r="J284" s="175"/>
      <c r="K284" s="175"/>
      <c r="L284" s="175"/>
      <c r="M284" s="175"/>
      <c r="N284" s="67"/>
      <c r="O284" s="67"/>
      <c r="P284" s="67"/>
      <c r="Q284" s="67"/>
      <c r="R284" s="67"/>
      <c r="S284" s="67"/>
      <c r="T284" s="80" t="str">
        <f t="shared" si="55"/>
        <v/>
      </c>
      <c r="U284" s="67"/>
      <c r="V284" s="67"/>
      <c r="W284" s="81"/>
      <c r="X284" s="83">
        <f t="shared" si="49"/>
        <v>3</v>
      </c>
      <c r="Y284" s="82" t="e">
        <f t="shared" si="50"/>
        <v>#N/A</v>
      </c>
      <c r="AD284" s="79">
        <f t="shared" si="51"/>
        <v>0</v>
      </c>
      <c r="AE284" s="79">
        <f t="shared" si="52"/>
        <v>0</v>
      </c>
      <c r="AF284" s="79" t="str">
        <f t="shared" si="53"/>
        <v>D</v>
      </c>
      <c r="AG284" s="79">
        <f t="shared" si="54"/>
        <v>3</v>
      </c>
      <c r="AH284" s="78">
        <v>1</v>
      </c>
      <c r="AI284" s="87"/>
    </row>
    <row r="285" spans="1:35" s="79" customFormat="1" ht="15.65" hidden="1" customHeight="1" x14ac:dyDescent="0.35">
      <c r="A285" s="65">
        <v>278</v>
      </c>
      <c r="B285" s="161" t="str">
        <f t="shared" si="45"/>
        <v/>
      </c>
      <c r="C285" s="20">
        <f t="shared" si="46"/>
        <v>3</v>
      </c>
      <c r="D285" s="20"/>
      <c r="E285" s="68" t="str">
        <f t="shared" si="47"/>
        <v/>
      </c>
      <c r="F285" s="72">
        <f t="shared" si="48"/>
        <v>0</v>
      </c>
      <c r="G285" s="174"/>
      <c r="H285" s="175"/>
      <c r="I285" s="175"/>
      <c r="J285" s="175"/>
      <c r="K285" s="175"/>
      <c r="L285" s="175"/>
      <c r="M285" s="175"/>
      <c r="N285" s="67"/>
      <c r="O285" s="67"/>
      <c r="P285" s="67"/>
      <c r="Q285" s="67"/>
      <c r="R285" s="67"/>
      <c r="S285" s="67"/>
      <c r="T285" s="80" t="str">
        <f t="shared" si="55"/>
        <v/>
      </c>
      <c r="U285" s="67"/>
      <c r="V285" s="67"/>
      <c r="W285" s="81"/>
      <c r="X285" s="83">
        <f t="shared" si="49"/>
        <v>5</v>
      </c>
      <c r="Y285" s="82" t="e">
        <f t="shared" si="50"/>
        <v>#N/A</v>
      </c>
      <c r="AD285" s="79">
        <f t="shared" si="51"/>
        <v>0</v>
      </c>
      <c r="AE285" s="79">
        <f t="shared" si="52"/>
        <v>0</v>
      </c>
      <c r="AF285" s="79" t="str">
        <f t="shared" si="53"/>
        <v>D</v>
      </c>
      <c r="AG285" s="79">
        <f t="shared" si="54"/>
        <v>3</v>
      </c>
      <c r="AH285" s="78">
        <v>1</v>
      </c>
      <c r="AI285" s="87"/>
    </row>
    <row r="286" spans="1:35" s="79" customFormat="1" ht="15.65" hidden="1" customHeight="1" x14ac:dyDescent="0.35">
      <c r="A286" s="65">
        <v>279</v>
      </c>
      <c r="B286" s="161" t="str">
        <f t="shared" si="45"/>
        <v/>
      </c>
      <c r="C286" s="20">
        <f t="shared" si="46"/>
        <v>3</v>
      </c>
      <c r="D286" s="20"/>
      <c r="E286" s="68" t="str">
        <f t="shared" si="47"/>
        <v/>
      </c>
      <c r="F286" s="72">
        <f t="shared" si="48"/>
        <v>0</v>
      </c>
      <c r="G286" s="174"/>
      <c r="H286" s="175"/>
      <c r="I286" s="175"/>
      <c r="J286" s="175"/>
      <c r="K286" s="175"/>
      <c r="L286" s="175"/>
      <c r="M286" s="175"/>
      <c r="N286" s="67"/>
      <c r="O286" s="67"/>
      <c r="P286" s="67"/>
      <c r="Q286" s="67"/>
      <c r="R286" s="67"/>
      <c r="S286" s="67"/>
      <c r="T286" s="80" t="str">
        <f t="shared" si="55"/>
        <v/>
      </c>
      <c r="U286" s="67"/>
      <c r="V286" s="67"/>
      <c r="W286" s="81"/>
      <c r="X286" s="83">
        <f t="shared" si="49"/>
        <v>4</v>
      </c>
      <c r="Y286" s="82" t="e">
        <f t="shared" si="50"/>
        <v>#N/A</v>
      </c>
      <c r="AD286" s="79">
        <f t="shared" si="51"/>
        <v>0</v>
      </c>
      <c r="AE286" s="79">
        <f t="shared" si="52"/>
        <v>0</v>
      </c>
      <c r="AF286" s="79" t="str">
        <f t="shared" si="53"/>
        <v>D</v>
      </c>
      <c r="AG286" s="79">
        <f t="shared" si="54"/>
        <v>3</v>
      </c>
      <c r="AH286" s="78">
        <v>1</v>
      </c>
      <c r="AI286" s="87"/>
    </row>
    <row r="287" spans="1:35" s="79" customFormat="1" ht="15.65" hidden="1" customHeight="1" x14ac:dyDescent="0.35">
      <c r="A287" s="65">
        <v>280</v>
      </c>
      <c r="B287" s="161" t="str">
        <f t="shared" si="45"/>
        <v/>
      </c>
      <c r="C287" s="20">
        <f t="shared" si="46"/>
        <v>3</v>
      </c>
      <c r="D287" s="20"/>
      <c r="E287" s="68" t="str">
        <f t="shared" si="47"/>
        <v/>
      </c>
      <c r="F287" s="69">
        <f t="shared" si="48"/>
        <v>0</v>
      </c>
      <c r="G287" s="174"/>
      <c r="H287" s="175"/>
      <c r="I287" s="175"/>
      <c r="J287" s="175"/>
      <c r="K287" s="175"/>
      <c r="L287" s="175"/>
      <c r="M287" s="175"/>
      <c r="N287" s="67"/>
      <c r="O287" s="67"/>
      <c r="P287" s="67"/>
      <c r="Q287" s="67"/>
      <c r="R287" s="67"/>
      <c r="S287" s="67"/>
      <c r="T287" s="80" t="str">
        <f t="shared" si="55"/>
        <v/>
      </c>
      <c r="U287" s="67"/>
      <c r="V287" s="67"/>
      <c r="W287" s="81"/>
      <c r="X287" s="83">
        <f t="shared" si="49"/>
        <v>5</v>
      </c>
      <c r="Y287" s="82" t="e">
        <f t="shared" si="50"/>
        <v>#N/A</v>
      </c>
      <c r="AD287" s="79">
        <f t="shared" si="51"/>
        <v>0</v>
      </c>
      <c r="AE287" s="79">
        <f t="shared" si="52"/>
        <v>0</v>
      </c>
      <c r="AF287" s="79" t="str">
        <f t="shared" si="53"/>
        <v>D</v>
      </c>
      <c r="AG287" s="79">
        <f t="shared" si="54"/>
        <v>3</v>
      </c>
      <c r="AH287" s="78">
        <v>1</v>
      </c>
      <c r="AI287" s="87"/>
    </row>
    <row r="288" spans="1:35" s="79" customFormat="1" ht="15.65" hidden="1" customHeight="1" x14ac:dyDescent="0.35">
      <c r="A288" s="65">
        <v>281</v>
      </c>
      <c r="B288" s="161" t="str">
        <f t="shared" si="45"/>
        <v/>
      </c>
      <c r="C288" s="20">
        <f t="shared" si="46"/>
        <v>3</v>
      </c>
      <c r="D288" s="20"/>
      <c r="E288" s="212" t="str">
        <f t="shared" si="47"/>
        <v/>
      </c>
      <c r="F288" s="215">
        <f t="shared" si="48"/>
        <v>0</v>
      </c>
      <c r="G288" s="218"/>
      <c r="H288" s="221"/>
      <c r="I288" s="221"/>
      <c r="J288" s="221"/>
      <c r="K288" s="221"/>
      <c r="L288" s="221"/>
      <c r="M288" s="218"/>
      <c r="N288" s="218"/>
      <c r="O288" s="218"/>
      <c r="P288" s="218"/>
      <c r="Q288" s="218"/>
      <c r="R288" s="223"/>
      <c r="S288" s="223"/>
      <c r="T288" s="80" t="str">
        <f t="shared" si="55"/>
        <v/>
      </c>
      <c r="U288" s="223"/>
      <c r="V288" s="223"/>
      <c r="W288" s="81"/>
      <c r="X288" s="83">
        <f t="shared" si="49"/>
        <v>0</v>
      </c>
      <c r="Y288" s="82" t="e">
        <f t="shared" si="50"/>
        <v>#N/A</v>
      </c>
      <c r="AD288" s="79">
        <f t="shared" si="51"/>
        <v>0</v>
      </c>
      <c r="AE288" s="79">
        <f t="shared" si="52"/>
        <v>0</v>
      </c>
      <c r="AF288" s="79" t="str">
        <f t="shared" si="53"/>
        <v>D</v>
      </c>
      <c r="AG288" s="79">
        <f t="shared" si="54"/>
        <v>3</v>
      </c>
      <c r="AH288" s="78">
        <v>1</v>
      </c>
      <c r="AI288" s="87">
        <v>3</v>
      </c>
    </row>
    <row r="289" spans="1:35" s="79" customFormat="1" ht="15.65" hidden="1" customHeight="1" x14ac:dyDescent="0.35">
      <c r="A289" s="65">
        <v>282</v>
      </c>
      <c r="B289" s="161" t="str">
        <f t="shared" si="45"/>
        <v/>
      </c>
      <c r="C289" s="20">
        <f t="shared" si="46"/>
        <v>3</v>
      </c>
      <c r="D289" s="20"/>
      <c r="E289" s="68" t="str">
        <f t="shared" si="47"/>
        <v/>
      </c>
      <c r="F289" s="69">
        <f t="shared" si="48"/>
        <v>0</v>
      </c>
      <c r="G289" s="174"/>
      <c r="H289" s="175"/>
      <c r="I289" s="175"/>
      <c r="J289" s="175"/>
      <c r="K289" s="175"/>
      <c r="L289" s="175"/>
      <c r="M289" s="175"/>
      <c r="N289" s="67"/>
      <c r="O289" s="67"/>
      <c r="P289" s="67"/>
      <c r="Q289" s="67"/>
      <c r="R289" s="67"/>
      <c r="S289" s="67"/>
      <c r="T289" s="80" t="str">
        <f t="shared" si="55"/>
        <v/>
      </c>
      <c r="U289" s="67"/>
      <c r="V289" s="67"/>
      <c r="W289" s="81"/>
      <c r="X289" s="83">
        <f t="shared" si="49"/>
        <v>5</v>
      </c>
      <c r="Y289" s="82" t="e">
        <f t="shared" si="50"/>
        <v>#N/A</v>
      </c>
      <c r="AD289" s="79">
        <f t="shared" si="51"/>
        <v>0</v>
      </c>
      <c r="AE289" s="79">
        <f t="shared" si="52"/>
        <v>0</v>
      </c>
      <c r="AF289" s="79" t="str">
        <f t="shared" si="53"/>
        <v>D</v>
      </c>
      <c r="AG289" s="79">
        <f t="shared" si="54"/>
        <v>3</v>
      </c>
      <c r="AH289" s="78">
        <v>1</v>
      </c>
      <c r="AI289" s="87"/>
    </row>
    <row r="290" spans="1:35" s="79" customFormat="1" ht="15.65" hidden="1" customHeight="1" x14ac:dyDescent="0.35">
      <c r="A290" s="65">
        <v>283</v>
      </c>
      <c r="B290" s="161" t="str">
        <f t="shared" si="45"/>
        <v/>
      </c>
      <c r="C290" s="20">
        <f t="shared" si="46"/>
        <v>3</v>
      </c>
      <c r="D290" s="20"/>
      <c r="E290" s="68" t="str">
        <f t="shared" si="47"/>
        <v/>
      </c>
      <c r="F290" s="162">
        <f t="shared" si="48"/>
        <v>0</v>
      </c>
      <c r="G290" s="174"/>
      <c r="H290" s="175"/>
      <c r="I290" s="175"/>
      <c r="J290" s="175"/>
      <c r="K290" s="175"/>
      <c r="L290" s="175"/>
      <c r="M290" s="175"/>
      <c r="N290" s="67"/>
      <c r="O290" s="67"/>
      <c r="P290" s="67"/>
      <c r="Q290" s="67"/>
      <c r="R290" s="67"/>
      <c r="S290" s="67"/>
      <c r="T290" s="80" t="str">
        <f t="shared" si="55"/>
        <v/>
      </c>
      <c r="U290" s="67"/>
      <c r="V290" s="67"/>
      <c r="W290" s="81"/>
      <c r="X290" s="83">
        <f t="shared" si="49"/>
        <v>0</v>
      </c>
      <c r="Y290" s="82" t="e">
        <f t="shared" si="50"/>
        <v>#N/A</v>
      </c>
      <c r="AD290" s="79">
        <f t="shared" si="51"/>
        <v>0</v>
      </c>
      <c r="AE290" s="79">
        <f t="shared" si="52"/>
        <v>0</v>
      </c>
      <c r="AF290" s="79" t="str">
        <f t="shared" si="53"/>
        <v>D</v>
      </c>
      <c r="AG290" s="79">
        <f t="shared" si="54"/>
        <v>3</v>
      </c>
      <c r="AH290" s="20">
        <v>1</v>
      </c>
      <c r="AI290" s="87"/>
    </row>
    <row r="291" spans="1:35" s="79" customFormat="1" ht="15.65" hidden="1" customHeight="1" x14ac:dyDescent="0.35">
      <c r="A291" s="65">
        <v>284</v>
      </c>
      <c r="B291" s="161" t="str">
        <f t="shared" si="45"/>
        <v/>
      </c>
      <c r="C291" s="20">
        <f t="shared" si="46"/>
        <v>3</v>
      </c>
      <c r="D291" s="20"/>
      <c r="E291" s="68" t="str">
        <f t="shared" si="47"/>
        <v/>
      </c>
      <c r="F291" s="69">
        <f t="shared" si="48"/>
        <v>0</v>
      </c>
      <c r="G291" s="174"/>
      <c r="H291" s="175"/>
      <c r="I291" s="175"/>
      <c r="J291" s="175"/>
      <c r="K291" s="175"/>
      <c r="L291" s="175"/>
      <c r="M291" s="175"/>
      <c r="N291" s="67"/>
      <c r="O291" s="67"/>
      <c r="P291" s="67"/>
      <c r="Q291" s="67"/>
      <c r="R291" s="67"/>
      <c r="S291" s="67"/>
      <c r="T291" s="80" t="str">
        <f t="shared" si="55"/>
        <v/>
      </c>
      <c r="U291" s="67"/>
      <c r="V291" s="67"/>
      <c r="W291" s="81"/>
      <c r="X291" s="83">
        <f t="shared" si="49"/>
        <v>2</v>
      </c>
      <c r="Y291" s="82" t="e">
        <f t="shared" si="50"/>
        <v>#N/A</v>
      </c>
      <c r="AD291" s="79">
        <f t="shared" si="51"/>
        <v>0</v>
      </c>
      <c r="AE291" s="79">
        <f t="shared" si="52"/>
        <v>0</v>
      </c>
      <c r="AF291" s="79" t="str">
        <f t="shared" si="53"/>
        <v>D</v>
      </c>
      <c r="AG291" s="79">
        <f t="shared" si="54"/>
        <v>3</v>
      </c>
      <c r="AH291" s="78">
        <v>1</v>
      </c>
      <c r="AI291" s="87"/>
    </row>
    <row r="292" spans="1:35" s="79" customFormat="1" ht="15.65" hidden="1" customHeight="1" x14ac:dyDescent="0.35">
      <c r="A292" s="65">
        <v>285</v>
      </c>
      <c r="B292" s="161" t="str">
        <f t="shared" si="45"/>
        <v/>
      </c>
      <c r="C292" s="20">
        <f t="shared" si="46"/>
        <v>3</v>
      </c>
      <c r="D292" s="20"/>
      <c r="E292" s="68" t="str">
        <f t="shared" si="47"/>
        <v/>
      </c>
      <c r="F292" s="162">
        <f t="shared" si="48"/>
        <v>0</v>
      </c>
      <c r="G292" s="174"/>
      <c r="H292" s="175"/>
      <c r="I292" s="175"/>
      <c r="J292" s="175"/>
      <c r="K292" s="175"/>
      <c r="L292" s="175"/>
      <c r="M292" s="175"/>
      <c r="N292" s="67"/>
      <c r="O292" s="67"/>
      <c r="P292" s="67"/>
      <c r="Q292" s="67"/>
      <c r="R292" s="67"/>
      <c r="S292" s="67"/>
      <c r="T292" s="80" t="str">
        <f t="shared" si="55"/>
        <v/>
      </c>
      <c r="U292" s="67"/>
      <c r="V292" s="67"/>
      <c r="W292" s="81"/>
      <c r="X292" s="83">
        <f t="shared" si="49"/>
        <v>0</v>
      </c>
      <c r="Y292" s="82" t="e">
        <f t="shared" si="50"/>
        <v>#N/A</v>
      </c>
      <c r="AD292" s="79">
        <f t="shared" si="51"/>
        <v>0</v>
      </c>
      <c r="AE292" s="79">
        <f t="shared" si="52"/>
        <v>0</v>
      </c>
      <c r="AF292" s="79" t="str">
        <f t="shared" si="53"/>
        <v>D</v>
      </c>
      <c r="AG292" s="79">
        <f t="shared" si="54"/>
        <v>3</v>
      </c>
      <c r="AH292" s="20">
        <v>1</v>
      </c>
      <c r="AI292" s="87"/>
    </row>
    <row r="293" spans="1:35" s="79" customFormat="1" ht="15.65" hidden="1" customHeight="1" x14ac:dyDescent="0.35">
      <c r="A293" s="65">
        <v>286</v>
      </c>
      <c r="B293" s="161" t="str">
        <f t="shared" si="45"/>
        <v/>
      </c>
      <c r="C293" s="20">
        <f t="shared" si="46"/>
        <v>3</v>
      </c>
      <c r="D293" s="20"/>
      <c r="E293" s="68" t="str">
        <f t="shared" si="47"/>
        <v/>
      </c>
      <c r="F293" s="69">
        <f t="shared" si="48"/>
        <v>0</v>
      </c>
      <c r="G293" s="174"/>
      <c r="H293" s="175"/>
      <c r="I293" s="175"/>
      <c r="J293" s="175"/>
      <c r="K293" s="175"/>
      <c r="L293" s="175"/>
      <c r="M293" s="175"/>
      <c r="N293" s="67"/>
      <c r="O293" s="67"/>
      <c r="P293" s="67"/>
      <c r="Q293" s="67"/>
      <c r="R293" s="67"/>
      <c r="S293" s="67"/>
      <c r="T293" s="80" t="str">
        <f t="shared" si="55"/>
        <v/>
      </c>
      <c r="U293" s="67"/>
      <c r="V293" s="67"/>
      <c r="W293" s="81"/>
      <c r="X293" s="83">
        <f t="shared" si="49"/>
        <v>3</v>
      </c>
      <c r="Y293" s="82" t="e">
        <f t="shared" si="50"/>
        <v>#N/A</v>
      </c>
      <c r="AD293" s="79">
        <f t="shared" si="51"/>
        <v>0</v>
      </c>
      <c r="AE293" s="79">
        <f t="shared" si="52"/>
        <v>0</v>
      </c>
      <c r="AF293" s="79" t="str">
        <f t="shared" si="53"/>
        <v>D</v>
      </c>
      <c r="AG293" s="79">
        <f t="shared" si="54"/>
        <v>3</v>
      </c>
      <c r="AH293" s="78">
        <v>1</v>
      </c>
      <c r="AI293" s="87"/>
    </row>
    <row r="294" spans="1:35" s="79" customFormat="1" ht="15.65" hidden="1" customHeight="1" x14ac:dyDescent="0.35">
      <c r="A294" s="65">
        <v>287</v>
      </c>
      <c r="B294" s="161" t="str">
        <f t="shared" si="45"/>
        <v/>
      </c>
      <c r="C294" s="20">
        <f t="shared" si="46"/>
        <v>3</v>
      </c>
      <c r="D294" s="20"/>
      <c r="E294" s="68" t="str">
        <f t="shared" si="47"/>
        <v/>
      </c>
      <c r="F294" s="162">
        <f t="shared" si="48"/>
        <v>0</v>
      </c>
      <c r="G294" s="174"/>
      <c r="H294" s="175"/>
      <c r="I294" s="175"/>
      <c r="J294" s="175"/>
      <c r="K294" s="175"/>
      <c r="L294" s="175"/>
      <c r="M294" s="175"/>
      <c r="N294" s="67"/>
      <c r="O294" s="67"/>
      <c r="P294" s="67"/>
      <c r="Q294" s="67"/>
      <c r="R294" s="67"/>
      <c r="S294" s="67"/>
      <c r="T294" s="80" t="str">
        <f t="shared" si="55"/>
        <v/>
      </c>
      <c r="U294" s="67"/>
      <c r="V294" s="67"/>
      <c r="W294" s="81"/>
      <c r="X294" s="83">
        <f t="shared" si="49"/>
        <v>0</v>
      </c>
      <c r="Y294" s="82" t="e">
        <f t="shared" si="50"/>
        <v>#N/A</v>
      </c>
      <c r="AD294" s="79">
        <f t="shared" si="51"/>
        <v>0</v>
      </c>
      <c r="AE294" s="79">
        <f t="shared" si="52"/>
        <v>0</v>
      </c>
      <c r="AF294" s="79" t="str">
        <f t="shared" si="53"/>
        <v>D</v>
      </c>
      <c r="AG294" s="79">
        <f t="shared" si="54"/>
        <v>3</v>
      </c>
      <c r="AH294" s="20">
        <v>1</v>
      </c>
      <c r="AI294" s="87"/>
    </row>
    <row r="295" spans="1:35" s="79" customFormat="1" ht="15.65" hidden="1" customHeight="1" x14ac:dyDescent="0.35">
      <c r="A295" s="65">
        <v>288</v>
      </c>
      <c r="B295" s="161" t="str">
        <f t="shared" si="45"/>
        <v/>
      </c>
      <c r="C295" s="20">
        <f t="shared" si="46"/>
        <v>3</v>
      </c>
      <c r="D295" s="20"/>
      <c r="E295" s="68" t="str">
        <f t="shared" si="47"/>
        <v/>
      </c>
      <c r="F295" s="69">
        <f t="shared" si="48"/>
        <v>0</v>
      </c>
      <c r="G295" s="174"/>
      <c r="H295" s="175"/>
      <c r="I295" s="175"/>
      <c r="J295" s="175"/>
      <c r="K295" s="175"/>
      <c r="L295" s="175"/>
      <c r="M295" s="175"/>
      <c r="N295" s="67"/>
      <c r="O295" s="67"/>
      <c r="P295" s="67"/>
      <c r="Q295" s="67"/>
      <c r="R295" s="67"/>
      <c r="S295" s="67"/>
      <c r="T295" s="80" t="str">
        <f t="shared" si="55"/>
        <v/>
      </c>
      <c r="U295" s="67"/>
      <c r="V295" s="67"/>
      <c r="W295" s="81"/>
      <c r="X295" s="83">
        <f t="shared" si="49"/>
        <v>4</v>
      </c>
      <c r="Y295" s="82" t="e">
        <f t="shared" si="50"/>
        <v>#N/A</v>
      </c>
      <c r="AD295" s="79">
        <f t="shared" si="51"/>
        <v>0</v>
      </c>
      <c r="AE295" s="79">
        <f t="shared" si="52"/>
        <v>0</v>
      </c>
      <c r="AF295" s="79" t="str">
        <f t="shared" si="53"/>
        <v>D</v>
      </c>
      <c r="AG295" s="79">
        <f t="shared" si="54"/>
        <v>3</v>
      </c>
      <c r="AH295" s="78">
        <v>1</v>
      </c>
      <c r="AI295" s="87"/>
    </row>
    <row r="296" spans="1:35" s="79" customFormat="1" ht="15.65" hidden="1" customHeight="1" x14ac:dyDescent="0.35">
      <c r="A296" s="65">
        <v>289</v>
      </c>
      <c r="B296" s="161" t="str">
        <f t="shared" si="45"/>
        <v/>
      </c>
      <c r="C296" s="20">
        <f t="shared" si="46"/>
        <v>3</v>
      </c>
      <c r="D296" s="20"/>
      <c r="E296" s="68" t="str">
        <f t="shared" si="47"/>
        <v/>
      </c>
      <c r="F296" s="162">
        <f t="shared" si="48"/>
        <v>0</v>
      </c>
      <c r="G296" s="174"/>
      <c r="H296" s="175"/>
      <c r="I296" s="175"/>
      <c r="J296" s="175"/>
      <c r="K296" s="175"/>
      <c r="L296" s="175"/>
      <c r="M296" s="175"/>
      <c r="N296" s="67"/>
      <c r="O296" s="67"/>
      <c r="P296" s="67"/>
      <c r="Q296" s="67"/>
      <c r="R296" s="67"/>
      <c r="S296" s="67"/>
      <c r="T296" s="80" t="str">
        <f t="shared" si="55"/>
        <v/>
      </c>
      <c r="U296" s="67"/>
      <c r="V296" s="67"/>
      <c r="W296" s="81"/>
      <c r="X296" s="83">
        <f t="shared" si="49"/>
        <v>0</v>
      </c>
      <c r="Y296" s="82" t="e">
        <f t="shared" si="50"/>
        <v>#N/A</v>
      </c>
      <c r="AD296" s="79">
        <f t="shared" si="51"/>
        <v>0</v>
      </c>
      <c r="AE296" s="79">
        <f t="shared" si="52"/>
        <v>0</v>
      </c>
      <c r="AF296" s="79" t="str">
        <f t="shared" si="53"/>
        <v>D</v>
      </c>
      <c r="AG296" s="79">
        <f t="shared" si="54"/>
        <v>3</v>
      </c>
      <c r="AH296" s="20">
        <v>1</v>
      </c>
      <c r="AI296" s="87"/>
    </row>
    <row r="297" spans="1:35" s="79" customFormat="1" ht="15.65" hidden="1" customHeight="1" x14ac:dyDescent="0.35">
      <c r="A297" s="65">
        <v>290</v>
      </c>
      <c r="B297" s="161" t="str">
        <f t="shared" si="45"/>
        <v/>
      </c>
      <c r="C297" s="20">
        <f t="shared" si="46"/>
        <v>3</v>
      </c>
      <c r="D297" s="20"/>
      <c r="E297" s="68" t="str">
        <f t="shared" si="47"/>
        <v/>
      </c>
      <c r="F297" s="69">
        <f t="shared" si="48"/>
        <v>0</v>
      </c>
      <c r="G297" s="174"/>
      <c r="H297" s="175"/>
      <c r="I297" s="175"/>
      <c r="J297" s="175"/>
      <c r="K297" s="175"/>
      <c r="L297" s="175"/>
      <c r="M297" s="175"/>
      <c r="N297" s="67"/>
      <c r="O297" s="67"/>
      <c r="P297" s="67"/>
      <c r="Q297" s="67"/>
      <c r="R297" s="67"/>
      <c r="S297" s="67"/>
      <c r="T297" s="80" t="str">
        <f t="shared" si="55"/>
        <v/>
      </c>
      <c r="U297" s="67"/>
      <c r="V297" s="67"/>
      <c r="W297" s="81"/>
      <c r="X297" s="83">
        <f t="shared" si="49"/>
        <v>5</v>
      </c>
      <c r="Y297" s="82" t="e">
        <f t="shared" si="50"/>
        <v>#N/A</v>
      </c>
      <c r="AD297" s="79">
        <f t="shared" si="51"/>
        <v>0</v>
      </c>
      <c r="AE297" s="79">
        <f t="shared" si="52"/>
        <v>0</v>
      </c>
      <c r="AF297" s="79" t="str">
        <f t="shared" si="53"/>
        <v>D</v>
      </c>
      <c r="AG297" s="79">
        <f t="shared" si="54"/>
        <v>3</v>
      </c>
      <c r="AH297" s="78">
        <v>1</v>
      </c>
      <c r="AI297" s="87"/>
    </row>
    <row r="298" spans="1:35" s="79" customFormat="1" ht="15.65" hidden="1" customHeight="1" x14ac:dyDescent="0.35">
      <c r="A298" s="65">
        <v>291</v>
      </c>
      <c r="B298" s="161" t="str">
        <f t="shared" si="45"/>
        <v/>
      </c>
      <c r="C298" s="20">
        <f t="shared" si="46"/>
        <v>3</v>
      </c>
      <c r="D298" s="20"/>
      <c r="E298" s="68" t="str">
        <f t="shared" si="47"/>
        <v/>
      </c>
      <c r="F298" s="69">
        <f t="shared" si="48"/>
        <v>0</v>
      </c>
      <c r="G298" s="174"/>
      <c r="H298" s="175"/>
      <c r="I298" s="175"/>
      <c r="J298" s="175"/>
      <c r="K298" s="175"/>
      <c r="L298" s="175"/>
      <c r="M298" s="175"/>
      <c r="N298" s="67"/>
      <c r="O298" s="67"/>
      <c r="P298" s="67"/>
      <c r="Q298" s="67"/>
      <c r="R298" s="67"/>
      <c r="S298" s="67"/>
      <c r="T298" s="80" t="str">
        <f t="shared" si="55"/>
        <v/>
      </c>
      <c r="U298" s="67"/>
      <c r="V298" s="67"/>
      <c r="W298" s="81"/>
      <c r="X298" s="83">
        <f t="shared" si="49"/>
        <v>3</v>
      </c>
      <c r="Y298" s="82" t="e">
        <f t="shared" si="50"/>
        <v>#N/A</v>
      </c>
      <c r="AD298" s="79">
        <f t="shared" si="51"/>
        <v>0</v>
      </c>
      <c r="AE298" s="79">
        <f t="shared" si="52"/>
        <v>0</v>
      </c>
      <c r="AF298" s="79" t="str">
        <f t="shared" si="53"/>
        <v>D</v>
      </c>
      <c r="AG298" s="79">
        <f t="shared" si="54"/>
        <v>3</v>
      </c>
      <c r="AH298" s="78">
        <v>1</v>
      </c>
      <c r="AI298" s="87"/>
    </row>
    <row r="299" spans="1:35" s="79" customFormat="1" ht="15.65" hidden="1" customHeight="1" x14ac:dyDescent="0.35">
      <c r="A299" s="65">
        <v>292</v>
      </c>
      <c r="B299" s="161" t="str">
        <f t="shared" si="45"/>
        <v/>
      </c>
      <c r="C299" s="20">
        <f t="shared" si="46"/>
        <v>3</v>
      </c>
      <c r="D299" s="20"/>
      <c r="E299" s="68" t="str">
        <f t="shared" si="47"/>
        <v/>
      </c>
      <c r="F299" s="69">
        <f t="shared" si="48"/>
        <v>0</v>
      </c>
      <c r="G299" s="174"/>
      <c r="H299" s="175"/>
      <c r="I299" s="175"/>
      <c r="J299" s="175"/>
      <c r="K299" s="175"/>
      <c r="L299" s="175"/>
      <c r="M299" s="175"/>
      <c r="N299" s="67"/>
      <c r="O299" s="67"/>
      <c r="P299" s="67"/>
      <c r="Q299" s="67"/>
      <c r="R299" s="67"/>
      <c r="S299" s="67"/>
      <c r="T299" s="80" t="str">
        <f t="shared" si="55"/>
        <v/>
      </c>
      <c r="U299" s="67"/>
      <c r="V299" s="67"/>
      <c r="W299" s="81"/>
      <c r="X299" s="83">
        <f t="shared" si="49"/>
        <v>4</v>
      </c>
      <c r="Y299" s="82" t="e">
        <f t="shared" si="50"/>
        <v>#N/A</v>
      </c>
      <c r="AD299" s="79">
        <f t="shared" si="51"/>
        <v>0</v>
      </c>
      <c r="AE299" s="79">
        <f t="shared" si="52"/>
        <v>0</v>
      </c>
      <c r="AF299" s="79" t="str">
        <f t="shared" si="53"/>
        <v>D</v>
      </c>
      <c r="AG299" s="79">
        <f t="shared" si="54"/>
        <v>3</v>
      </c>
      <c r="AH299" s="78">
        <v>1</v>
      </c>
      <c r="AI299" s="87"/>
    </row>
    <row r="300" spans="1:35" s="79" customFormat="1" ht="15.65" hidden="1" customHeight="1" x14ac:dyDescent="0.35">
      <c r="A300" s="65">
        <v>293</v>
      </c>
      <c r="B300" s="161" t="str">
        <f t="shared" si="45"/>
        <v/>
      </c>
      <c r="C300" s="20">
        <f t="shared" si="46"/>
        <v>3</v>
      </c>
      <c r="D300" s="20"/>
      <c r="E300" s="68" t="str">
        <f t="shared" si="47"/>
        <v/>
      </c>
      <c r="F300" s="69">
        <f t="shared" si="48"/>
        <v>0</v>
      </c>
      <c r="G300" s="174"/>
      <c r="H300" s="175"/>
      <c r="I300" s="175"/>
      <c r="J300" s="175"/>
      <c r="K300" s="175"/>
      <c r="L300" s="175"/>
      <c r="M300" s="175"/>
      <c r="N300" s="67"/>
      <c r="O300" s="67"/>
      <c r="P300" s="67"/>
      <c r="Q300" s="67"/>
      <c r="R300" s="67"/>
      <c r="S300" s="67"/>
      <c r="T300" s="80" t="str">
        <f t="shared" si="55"/>
        <v/>
      </c>
      <c r="U300" s="67"/>
      <c r="V300" s="67"/>
      <c r="W300" s="81"/>
      <c r="X300" s="83">
        <f t="shared" si="49"/>
        <v>3</v>
      </c>
      <c r="Y300" s="82" t="e">
        <f t="shared" si="50"/>
        <v>#N/A</v>
      </c>
      <c r="AD300" s="79">
        <f t="shared" si="51"/>
        <v>0</v>
      </c>
      <c r="AE300" s="79">
        <f t="shared" si="52"/>
        <v>0</v>
      </c>
      <c r="AF300" s="79" t="str">
        <f t="shared" si="53"/>
        <v>D</v>
      </c>
      <c r="AG300" s="79">
        <f t="shared" si="54"/>
        <v>3</v>
      </c>
      <c r="AH300" s="78">
        <v>1</v>
      </c>
      <c r="AI300" s="87"/>
    </row>
    <row r="301" spans="1:35" s="79" customFormat="1" ht="15.65" hidden="1" customHeight="1" x14ac:dyDescent="0.35">
      <c r="A301" s="65">
        <v>294</v>
      </c>
      <c r="B301" s="161" t="str">
        <f t="shared" si="45"/>
        <v/>
      </c>
      <c r="C301" s="20">
        <f t="shared" si="46"/>
        <v>3</v>
      </c>
      <c r="D301" s="20"/>
      <c r="E301" s="68" t="str">
        <f t="shared" si="47"/>
        <v/>
      </c>
      <c r="F301" s="69">
        <f t="shared" si="48"/>
        <v>0</v>
      </c>
      <c r="G301" s="174"/>
      <c r="H301" s="175"/>
      <c r="I301" s="175"/>
      <c r="J301" s="175"/>
      <c r="K301" s="175"/>
      <c r="L301" s="175"/>
      <c r="M301" s="175"/>
      <c r="N301" s="67"/>
      <c r="O301" s="67"/>
      <c r="P301" s="67"/>
      <c r="Q301" s="67"/>
      <c r="R301" s="67"/>
      <c r="S301" s="67"/>
      <c r="T301" s="80" t="str">
        <f t="shared" si="55"/>
        <v/>
      </c>
      <c r="U301" s="67"/>
      <c r="V301" s="67"/>
      <c r="W301" s="81"/>
      <c r="X301" s="83">
        <f t="shared" si="49"/>
        <v>1</v>
      </c>
      <c r="Y301" s="82" t="e">
        <f t="shared" si="50"/>
        <v>#N/A</v>
      </c>
      <c r="AD301" s="79">
        <f t="shared" si="51"/>
        <v>0</v>
      </c>
      <c r="AE301" s="79">
        <f t="shared" si="52"/>
        <v>0</v>
      </c>
      <c r="AF301" s="79" t="str">
        <f t="shared" si="53"/>
        <v>D</v>
      </c>
      <c r="AG301" s="79">
        <f t="shared" si="54"/>
        <v>3</v>
      </c>
      <c r="AH301" s="78">
        <v>1</v>
      </c>
      <c r="AI301" s="87"/>
    </row>
    <row r="302" spans="1:35" s="79" customFormat="1" ht="15.65" hidden="1" customHeight="1" x14ac:dyDescent="0.35">
      <c r="A302" s="65">
        <v>295</v>
      </c>
      <c r="B302" s="161" t="str">
        <f t="shared" si="45"/>
        <v/>
      </c>
      <c r="C302" s="20">
        <f t="shared" si="46"/>
        <v>3</v>
      </c>
      <c r="D302" s="20"/>
      <c r="E302" s="68" t="str">
        <f t="shared" si="47"/>
        <v/>
      </c>
      <c r="F302" s="69">
        <f t="shared" si="48"/>
        <v>0</v>
      </c>
      <c r="G302" s="174"/>
      <c r="H302" s="175"/>
      <c r="I302" s="175"/>
      <c r="J302" s="175"/>
      <c r="K302" s="175"/>
      <c r="L302" s="175"/>
      <c r="M302" s="175"/>
      <c r="N302" s="67"/>
      <c r="O302" s="67"/>
      <c r="P302" s="67"/>
      <c r="Q302" s="67"/>
      <c r="R302" s="67"/>
      <c r="S302" s="67"/>
      <c r="T302" s="80" t="str">
        <f t="shared" si="55"/>
        <v/>
      </c>
      <c r="U302" s="67"/>
      <c r="V302" s="67"/>
      <c r="W302" s="81"/>
      <c r="X302" s="83">
        <f t="shared" si="49"/>
        <v>3</v>
      </c>
      <c r="Y302" s="82" t="e">
        <f t="shared" si="50"/>
        <v>#N/A</v>
      </c>
      <c r="AD302" s="79">
        <f t="shared" si="51"/>
        <v>0</v>
      </c>
      <c r="AE302" s="79">
        <f t="shared" si="52"/>
        <v>0</v>
      </c>
      <c r="AF302" s="79" t="str">
        <f t="shared" si="53"/>
        <v>D</v>
      </c>
      <c r="AG302" s="79">
        <f t="shared" si="54"/>
        <v>3</v>
      </c>
      <c r="AH302" s="78">
        <v>1</v>
      </c>
      <c r="AI302" s="87"/>
    </row>
    <row r="303" spans="1:35" s="79" customFormat="1" ht="15.65" hidden="1" customHeight="1" x14ac:dyDescent="0.35">
      <c r="A303" s="65">
        <v>296</v>
      </c>
      <c r="B303" s="161" t="str">
        <f t="shared" si="45"/>
        <v/>
      </c>
      <c r="C303" s="20">
        <f t="shared" si="46"/>
        <v>3</v>
      </c>
      <c r="D303" s="20"/>
      <c r="E303" s="68" t="str">
        <f t="shared" si="47"/>
        <v/>
      </c>
      <c r="F303" s="69">
        <f t="shared" si="48"/>
        <v>0</v>
      </c>
      <c r="G303" s="174"/>
      <c r="H303" s="175"/>
      <c r="I303" s="175"/>
      <c r="J303" s="175"/>
      <c r="K303" s="175"/>
      <c r="L303" s="175"/>
      <c r="M303" s="175"/>
      <c r="N303" s="67"/>
      <c r="O303" s="67"/>
      <c r="P303" s="67"/>
      <c r="Q303" s="67"/>
      <c r="R303" s="67"/>
      <c r="S303" s="67"/>
      <c r="T303" s="80" t="str">
        <f t="shared" si="55"/>
        <v/>
      </c>
      <c r="U303" s="67"/>
      <c r="V303" s="67"/>
      <c r="W303" s="81"/>
      <c r="X303" s="83" t="str">
        <f t="shared" si="49"/>
        <v>N/A</v>
      </c>
      <c r="Y303" s="82" t="e">
        <f t="shared" si="50"/>
        <v>#N/A</v>
      </c>
      <c r="AD303" s="79">
        <f t="shared" si="51"/>
        <v>0</v>
      </c>
      <c r="AE303" s="79">
        <f t="shared" si="52"/>
        <v>0</v>
      </c>
      <c r="AF303" s="79" t="str">
        <f t="shared" si="53"/>
        <v>D</v>
      </c>
      <c r="AG303" s="79">
        <f t="shared" si="54"/>
        <v>3</v>
      </c>
      <c r="AH303" s="78">
        <v>1</v>
      </c>
      <c r="AI303" s="87"/>
    </row>
    <row r="304" spans="1:35" s="79" customFormat="1" ht="15.65" hidden="1" customHeight="1" x14ac:dyDescent="0.35">
      <c r="A304" s="65">
        <v>297</v>
      </c>
      <c r="B304" s="161" t="str">
        <f t="shared" si="45"/>
        <v/>
      </c>
      <c r="C304" s="20">
        <f t="shared" si="46"/>
        <v>3</v>
      </c>
      <c r="D304" s="20"/>
      <c r="E304" s="68" t="str">
        <f t="shared" si="47"/>
        <v/>
      </c>
      <c r="F304" s="72">
        <f t="shared" si="48"/>
        <v>0</v>
      </c>
      <c r="G304" s="174"/>
      <c r="H304" s="175"/>
      <c r="I304" s="175"/>
      <c r="J304" s="175"/>
      <c r="K304" s="175"/>
      <c r="L304" s="175"/>
      <c r="M304" s="175"/>
      <c r="N304" s="67"/>
      <c r="O304" s="67"/>
      <c r="P304" s="67"/>
      <c r="Q304" s="67"/>
      <c r="R304" s="67"/>
      <c r="S304" s="67"/>
      <c r="T304" s="80" t="str">
        <f t="shared" si="55"/>
        <v/>
      </c>
      <c r="U304" s="67"/>
      <c r="V304" s="67"/>
      <c r="W304" s="81"/>
      <c r="X304" s="83">
        <f t="shared" si="49"/>
        <v>2</v>
      </c>
      <c r="Y304" s="82" t="e">
        <f t="shared" si="50"/>
        <v>#N/A</v>
      </c>
      <c r="AD304" s="79">
        <f t="shared" si="51"/>
        <v>0</v>
      </c>
      <c r="AE304" s="79">
        <f t="shared" si="52"/>
        <v>0</v>
      </c>
      <c r="AF304" s="79" t="str">
        <f t="shared" si="53"/>
        <v>D</v>
      </c>
      <c r="AG304" s="79">
        <f t="shared" si="54"/>
        <v>3</v>
      </c>
      <c r="AH304" s="78">
        <v>1</v>
      </c>
      <c r="AI304" s="87"/>
    </row>
    <row r="305" spans="1:35" s="79" customFormat="1" ht="15.65" hidden="1" customHeight="1" x14ac:dyDescent="0.35">
      <c r="A305" s="65">
        <v>298</v>
      </c>
      <c r="B305" s="161" t="str">
        <f t="shared" si="45"/>
        <v/>
      </c>
      <c r="C305" s="20">
        <f t="shared" si="46"/>
        <v>3</v>
      </c>
      <c r="D305" s="20"/>
      <c r="E305" s="68" t="str">
        <f t="shared" si="47"/>
        <v/>
      </c>
      <c r="F305" s="72">
        <f t="shared" si="48"/>
        <v>0</v>
      </c>
      <c r="G305" s="174"/>
      <c r="H305" s="175"/>
      <c r="I305" s="175"/>
      <c r="J305" s="175"/>
      <c r="K305" s="175"/>
      <c r="L305" s="175"/>
      <c r="M305" s="175"/>
      <c r="N305" s="67"/>
      <c r="O305" s="67"/>
      <c r="P305" s="67"/>
      <c r="Q305" s="67"/>
      <c r="R305" s="67"/>
      <c r="S305" s="67"/>
      <c r="T305" s="80" t="str">
        <f t="shared" si="55"/>
        <v/>
      </c>
      <c r="U305" s="67"/>
      <c r="V305" s="67"/>
      <c r="W305" s="81"/>
      <c r="X305" s="83">
        <f t="shared" si="49"/>
        <v>5</v>
      </c>
      <c r="Y305" s="82" t="e">
        <f t="shared" si="50"/>
        <v>#N/A</v>
      </c>
      <c r="AD305" s="79">
        <f t="shared" si="51"/>
        <v>0</v>
      </c>
      <c r="AE305" s="79">
        <f t="shared" si="52"/>
        <v>0</v>
      </c>
      <c r="AF305" s="79" t="str">
        <f t="shared" si="53"/>
        <v>D</v>
      </c>
      <c r="AG305" s="79">
        <f t="shared" si="54"/>
        <v>3</v>
      </c>
      <c r="AH305" s="78">
        <v>1</v>
      </c>
      <c r="AI305" s="87"/>
    </row>
    <row r="306" spans="1:35" s="79" customFormat="1" ht="15.65" hidden="1" customHeight="1" x14ac:dyDescent="0.35">
      <c r="A306" s="65">
        <v>299</v>
      </c>
      <c r="B306" s="161" t="str">
        <f t="shared" si="45"/>
        <v/>
      </c>
      <c r="C306" s="20">
        <f t="shared" si="46"/>
        <v>3</v>
      </c>
      <c r="D306" s="20"/>
      <c r="E306" s="68" t="str">
        <f t="shared" si="47"/>
        <v/>
      </c>
      <c r="F306" s="72">
        <f t="shared" si="48"/>
        <v>0</v>
      </c>
      <c r="G306" s="174"/>
      <c r="H306" s="175"/>
      <c r="I306" s="175"/>
      <c r="J306" s="175"/>
      <c r="K306" s="175"/>
      <c r="L306" s="175"/>
      <c r="M306" s="175"/>
      <c r="N306" s="67"/>
      <c r="O306" s="67"/>
      <c r="P306" s="67"/>
      <c r="Q306" s="67"/>
      <c r="R306" s="67"/>
      <c r="S306" s="67"/>
      <c r="T306" s="80" t="str">
        <f t="shared" si="55"/>
        <v/>
      </c>
      <c r="U306" s="67"/>
      <c r="V306" s="67"/>
      <c r="W306" s="81"/>
      <c r="X306" s="83">
        <f t="shared" si="49"/>
        <v>4</v>
      </c>
      <c r="Y306" s="82" t="e">
        <f t="shared" si="50"/>
        <v>#N/A</v>
      </c>
      <c r="AD306" s="79">
        <f t="shared" si="51"/>
        <v>0</v>
      </c>
      <c r="AE306" s="79">
        <f t="shared" si="52"/>
        <v>0</v>
      </c>
      <c r="AF306" s="79" t="str">
        <f t="shared" si="53"/>
        <v>D</v>
      </c>
      <c r="AG306" s="79">
        <f t="shared" si="54"/>
        <v>3</v>
      </c>
      <c r="AH306" s="78">
        <v>1</v>
      </c>
      <c r="AI306" s="87"/>
    </row>
    <row r="307" spans="1:35" s="79" customFormat="1" ht="15.65" hidden="1" customHeight="1" x14ac:dyDescent="0.35">
      <c r="A307" s="65">
        <v>300</v>
      </c>
      <c r="B307" s="161" t="str">
        <f t="shared" si="45"/>
        <v/>
      </c>
      <c r="C307" s="20">
        <f t="shared" si="46"/>
        <v>3</v>
      </c>
      <c r="D307" s="20"/>
      <c r="E307" s="68" t="str">
        <f t="shared" si="47"/>
        <v/>
      </c>
      <c r="F307" s="72">
        <f t="shared" si="48"/>
        <v>0</v>
      </c>
      <c r="G307" s="174"/>
      <c r="H307" s="175"/>
      <c r="I307" s="175"/>
      <c r="J307" s="175"/>
      <c r="K307" s="175"/>
      <c r="L307" s="175"/>
      <c r="M307" s="175"/>
      <c r="N307" s="67"/>
      <c r="O307" s="67"/>
      <c r="P307" s="67"/>
      <c r="Q307" s="67"/>
      <c r="R307" s="67"/>
      <c r="S307" s="67"/>
      <c r="T307" s="80" t="str">
        <f t="shared" si="55"/>
        <v/>
      </c>
      <c r="U307" s="67"/>
      <c r="V307" s="67"/>
      <c r="W307" s="81"/>
      <c r="X307" s="83">
        <f t="shared" si="49"/>
        <v>2</v>
      </c>
      <c r="Y307" s="82" t="e">
        <f t="shared" si="50"/>
        <v>#N/A</v>
      </c>
      <c r="AD307" s="79">
        <f t="shared" si="51"/>
        <v>0</v>
      </c>
      <c r="AE307" s="79">
        <f t="shared" si="52"/>
        <v>0</v>
      </c>
      <c r="AF307" s="79" t="str">
        <f t="shared" si="53"/>
        <v>D</v>
      </c>
      <c r="AG307" s="79">
        <f t="shared" si="54"/>
        <v>3</v>
      </c>
      <c r="AH307" s="78">
        <v>1</v>
      </c>
      <c r="AI307" s="87"/>
    </row>
    <row r="308" spans="1:35" s="79" customFormat="1" ht="15.65" hidden="1" customHeight="1" x14ac:dyDescent="0.35">
      <c r="A308" s="65">
        <v>301</v>
      </c>
      <c r="B308" s="161" t="str">
        <f t="shared" si="45"/>
        <v/>
      </c>
      <c r="C308" s="20">
        <f t="shared" si="46"/>
        <v>3</v>
      </c>
      <c r="D308" s="20"/>
      <c r="E308" s="68" t="str">
        <f t="shared" si="47"/>
        <v/>
      </c>
      <c r="F308" s="72">
        <f t="shared" si="48"/>
        <v>0</v>
      </c>
      <c r="G308" s="174"/>
      <c r="H308" s="175"/>
      <c r="I308" s="175"/>
      <c r="J308" s="175"/>
      <c r="K308" s="175"/>
      <c r="L308" s="175"/>
      <c r="M308" s="175"/>
      <c r="N308" s="67"/>
      <c r="O308" s="67"/>
      <c r="P308" s="67"/>
      <c r="Q308" s="67"/>
      <c r="R308" s="67"/>
      <c r="S308" s="67"/>
      <c r="T308" s="80" t="str">
        <f t="shared" si="55"/>
        <v/>
      </c>
      <c r="U308" s="67"/>
      <c r="V308" s="67"/>
      <c r="W308" s="81"/>
      <c r="X308" s="83">
        <f t="shared" si="49"/>
        <v>4</v>
      </c>
      <c r="Y308" s="82" t="e">
        <f t="shared" si="50"/>
        <v>#N/A</v>
      </c>
      <c r="AD308" s="79">
        <f t="shared" si="51"/>
        <v>0</v>
      </c>
      <c r="AE308" s="79">
        <f t="shared" si="52"/>
        <v>0</v>
      </c>
      <c r="AF308" s="79" t="str">
        <f t="shared" si="53"/>
        <v>D</v>
      </c>
      <c r="AG308" s="79">
        <f t="shared" si="54"/>
        <v>3</v>
      </c>
      <c r="AH308" s="78">
        <v>1</v>
      </c>
      <c r="AI308" s="87"/>
    </row>
    <row r="309" spans="1:35" s="79" customFormat="1" ht="15.65" hidden="1" customHeight="1" x14ac:dyDescent="0.35">
      <c r="A309" s="65">
        <v>302</v>
      </c>
      <c r="B309" s="161" t="str">
        <f t="shared" si="45"/>
        <v/>
      </c>
      <c r="C309" s="20">
        <f t="shared" si="46"/>
        <v>3</v>
      </c>
      <c r="D309" s="20"/>
      <c r="E309" s="68" t="str">
        <f t="shared" si="47"/>
        <v/>
      </c>
      <c r="F309" s="69">
        <f t="shared" si="48"/>
        <v>0</v>
      </c>
      <c r="G309" s="174"/>
      <c r="H309" s="175"/>
      <c r="I309" s="175"/>
      <c r="J309" s="175"/>
      <c r="K309" s="175"/>
      <c r="L309" s="175"/>
      <c r="M309" s="175"/>
      <c r="N309" s="67"/>
      <c r="O309" s="67"/>
      <c r="P309" s="67"/>
      <c r="Q309" s="67"/>
      <c r="R309" s="67"/>
      <c r="S309" s="67"/>
      <c r="T309" s="80" t="str">
        <f t="shared" si="55"/>
        <v/>
      </c>
      <c r="U309" s="67"/>
      <c r="V309" s="67"/>
      <c r="W309" s="81"/>
      <c r="X309" s="83">
        <f t="shared" si="49"/>
        <v>3</v>
      </c>
      <c r="Y309" s="82" t="e">
        <f t="shared" si="50"/>
        <v>#N/A</v>
      </c>
      <c r="AD309" s="79">
        <f t="shared" si="51"/>
        <v>0</v>
      </c>
      <c r="AE309" s="79">
        <f t="shared" si="52"/>
        <v>0</v>
      </c>
      <c r="AF309" s="79" t="str">
        <f t="shared" si="53"/>
        <v>D</v>
      </c>
      <c r="AG309" s="79">
        <f t="shared" si="54"/>
        <v>3</v>
      </c>
      <c r="AH309" s="78">
        <v>1</v>
      </c>
      <c r="AI309" s="87"/>
    </row>
    <row r="310" spans="1:35" s="79" customFormat="1" ht="15.65" hidden="1" customHeight="1" x14ac:dyDescent="0.35">
      <c r="A310" s="65">
        <v>303</v>
      </c>
      <c r="B310" s="161" t="str">
        <f t="shared" si="45"/>
        <v/>
      </c>
      <c r="C310" s="20">
        <f t="shared" si="46"/>
        <v>3</v>
      </c>
      <c r="D310" s="20"/>
      <c r="E310" s="68" t="str">
        <f t="shared" si="47"/>
        <v/>
      </c>
      <c r="F310" s="69">
        <f t="shared" si="48"/>
        <v>0</v>
      </c>
      <c r="G310" s="174"/>
      <c r="H310" s="175"/>
      <c r="I310" s="175"/>
      <c r="J310" s="175"/>
      <c r="K310" s="175"/>
      <c r="L310" s="175"/>
      <c r="M310" s="175"/>
      <c r="N310" s="67"/>
      <c r="O310" s="67"/>
      <c r="P310" s="67"/>
      <c r="Q310" s="67"/>
      <c r="R310" s="67"/>
      <c r="S310" s="67"/>
      <c r="T310" s="80" t="str">
        <f t="shared" si="55"/>
        <v/>
      </c>
      <c r="U310" s="67"/>
      <c r="V310" s="67"/>
      <c r="W310" s="81"/>
      <c r="X310" s="83" t="str">
        <f t="shared" si="49"/>
        <v>N/A</v>
      </c>
      <c r="Y310" s="82" t="e">
        <f t="shared" si="50"/>
        <v>#N/A</v>
      </c>
      <c r="AD310" s="79">
        <f t="shared" si="51"/>
        <v>0</v>
      </c>
      <c r="AE310" s="79">
        <f t="shared" si="52"/>
        <v>0</v>
      </c>
      <c r="AF310" s="79" t="str">
        <f t="shared" si="53"/>
        <v>D</v>
      </c>
      <c r="AG310" s="79">
        <f t="shared" si="54"/>
        <v>3</v>
      </c>
      <c r="AH310" s="78">
        <v>1</v>
      </c>
      <c r="AI310" s="87"/>
    </row>
    <row r="311" spans="1:35" s="79" customFormat="1" ht="15.65" hidden="1" customHeight="1" x14ac:dyDescent="0.35">
      <c r="A311" s="65">
        <v>304</v>
      </c>
      <c r="B311" s="161" t="str">
        <f t="shared" si="45"/>
        <v/>
      </c>
      <c r="C311" s="20">
        <f t="shared" si="46"/>
        <v>3</v>
      </c>
      <c r="D311" s="20"/>
      <c r="E311" s="68" t="str">
        <f t="shared" si="47"/>
        <v/>
      </c>
      <c r="F311" s="72">
        <f t="shared" si="48"/>
        <v>0</v>
      </c>
      <c r="G311" s="174"/>
      <c r="H311" s="175"/>
      <c r="I311" s="175"/>
      <c r="J311" s="175"/>
      <c r="K311" s="175"/>
      <c r="L311" s="175"/>
      <c r="M311" s="175"/>
      <c r="N311" s="67"/>
      <c r="O311" s="67"/>
      <c r="P311" s="67"/>
      <c r="Q311" s="67"/>
      <c r="R311" s="67"/>
      <c r="S311" s="67"/>
      <c r="T311" s="80" t="str">
        <f t="shared" si="55"/>
        <v/>
      </c>
      <c r="U311" s="67"/>
      <c r="V311" s="67"/>
      <c r="W311" s="81"/>
      <c r="X311" s="83">
        <f t="shared" si="49"/>
        <v>3</v>
      </c>
      <c r="Y311" s="82" t="e">
        <f t="shared" si="50"/>
        <v>#N/A</v>
      </c>
      <c r="AD311" s="79">
        <f t="shared" si="51"/>
        <v>0</v>
      </c>
      <c r="AE311" s="79">
        <f t="shared" si="52"/>
        <v>0</v>
      </c>
      <c r="AF311" s="79" t="str">
        <f t="shared" si="53"/>
        <v>D</v>
      </c>
      <c r="AG311" s="79">
        <f t="shared" si="54"/>
        <v>3</v>
      </c>
      <c r="AH311" s="78">
        <v>1</v>
      </c>
      <c r="AI311" s="87"/>
    </row>
    <row r="312" spans="1:35" s="79" customFormat="1" ht="15.65" hidden="1" customHeight="1" x14ac:dyDescent="0.35">
      <c r="A312" s="65">
        <v>305</v>
      </c>
      <c r="B312" s="161" t="str">
        <f t="shared" si="45"/>
        <v/>
      </c>
      <c r="C312" s="20">
        <f t="shared" si="46"/>
        <v>3</v>
      </c>
      <c r="D312" s="20"/>
      <c r="E312" s="68" t="str">
        <f t="shared" si="47"/>
        <v/>
      </c>
      <c r="F312" s="72">
        <f t="shared" si="48"/>
        <v>0</v>
      </c>
      <c r="G312" s="174"/>
      <c r="H312" s="175"/>
      <c r="I312" s="175"/>
      <c r="J312" s="175"/>
      <c r="K312" s="175"/>
      <c r="L312" s="175"/>
      <c r="M312" s="175"/>
      <c r="N312" s="67"/>
      <c r="O312" s="67"/>
      <c r="P312" s="67"/>
      <c r="Q312" s="67"/>
      <c r="R312" s="67"/>
      <c r="S312" s="67"/>
      <c r="T312" s="80" t="str">
        <f t="shared" si="55"/>
        <v/>
      </c>
      <c r="U312" s="67"/>
      <c r="V312" s="67"/>
      <c r="W312" s="81"/>
      <c r="X312" s="83">
        <f t="shared" si="49"/>
        <v>3</v>
      </c>
      <c r="Y312" s="82" t="e">
        <f t="shared" si="50"/>
        <v>#N/A</v>
      </c>
      <c r="AD312" s="79">
        <f t="shared" si="51"/>
        <v>0</v>
      </c>
      <c r="AE312" s="79">
        <f t="shared" si="52"/>
        <v>0</v>
      </c>
      <c r="AF312" s="79" t="str">
        <f t="shared" si="53"/>
        <v>D</v>
      </c>
      <c r="AG312" s="79">
        <f t="shared" si="54"/>
        <v>3</v>
      </c>
      <c r="AH312" s="78">
        <v>1</v>
      </c>
      <c r="AI312" s="87"/>
    </row>
    <row r="313" spans="1:35" s="79" customFormat="1" ht="15.65" hidden="1" customHeight="1" x14ac:dyDescent="0.35">
      <c r="A313" s="65">
        <v>306</v>
      </c>
      <c r="B313" s="161" t="str">
        <f t="shared" si="45"/>
        <v/>
      </c>
      <c r="C313" s="20">
        <f t="shared" si="46"/>
        <v>3</v>
      </c>
      <c r="D313" s="20"/>
      <c r="E313" s="68" t="str">
        <f t="shared" si="47"/>
        <v/>
      </c>
      <c r="F313" s="72">
        <f t="shared" si="48"/>
        <v>0</v>
      </c>
      <c r="G313" s="174"/>
      <c r="H313" s="175"/>
      <c r="I313" s="175"/>
      <c r="J313" s="175"/>
      <c r="K313" s="175"/>
      <c r="L313" s="175"/>
      <c r="M313" s="175"/>
      <c r="N313" s="67"/>
      <c r="O313" s="67"/>
      <c r="P313" s="67"/>
      <c r="Q313" s="67"/>
      <c r="R313" s="67"/>
      <c r="S313" s="67"/>
      <c r="T313" s="80" t="str">
        <f t="shared" si="55"/>
        <v/>
      </c>
      <c r="U313" s="67"/>
      <c r="V313" s="67"/>
      <c r="W313" s="81"/>
      <c r="X313" s="83">
        <f t="shared" si="49"/>
        <v>3</v>
      </c>
      <c r="Y313" s="82" t="e">
        <f t="shared" si="50"/>
        <v>#N/A</v>
      </c>
      <c r="AD313" s="79">
        <f t="shared" si="51"/>
        <v>0</v>
      </c>
      <c r="AE313" s="79">
        <f t="shared" si="52"/>
        <v>0</v>
      </c>
      <c r="AF313" s="79" t="str">
        <f t="shared" si="53"/>
        <v>D</v>
      </c>
      <c r="AG313" s="79">
        <f t="shared" si="54"/>
        <v>3</v>
      </c>
      <c r="AH313" s="78">
        <v>1</v>
      </c>
      <c r="AI313" s="87"/>
    </row>
    <row r="314" spans="1:35" s="79" customFormat="1" ht="15.65" hidden="1" customHeight="1" x14ac:dyDescent="0.35">
      <c r="A314" s="65">
        <v>307</v>
      </c>
      <c r="B314" s="161" t="str">
        <f t="shared" si="45"/>
        <v/>
      </c>
      <c r="C314" s="20">
        <f t="shared" si="46"/>
        <v>3</v>
      </c>
      <c r="D314" s="20"/>
      <c r="E314" s="68" t="str">
        <f t="shared" si="47"/>
        <v/>
      </c>
      <c r="F314" s="72">
        <f t="shared" si="48"/>
        <v>0</v>
      </c>
      <c r="G314" s="174"/>
      <c r="H314" s="175"/>
      <c r="I314" s="175"/>
      <c r="J314" s="175"/>
      <c r="K314" s="175"/>
      <c r="L314" s="175"/>
      <c r="M314" s="175"/>
      <c r="N314" s="67"/>
      <c r="O314" s="67"/>
      <c r="P314" s="67"/>
      <c r="Q314" s="67"/>
      <c r="R314" s="67"/>
      <c r="S314" s="67"/>
      <c r="T314" s="80" t="str">
        <f t="shared" si="55"/>
        <v/>
      </c>
      <c r="U314" s="67"/>
      <c r="V314" s="67"/>
      <c r="W314" s="81"/>
      <c r="X314" s="83">
        <f t="shared" si="49"/>
        <v>3</v>
      </c>
      <c r="Y314" s="82" t="e">
        <f t="shared" si="50"/>
        <v>#N/A</v>
      </c>
      <c r="AD314" s="79">
        <f t="shared" si="51"/>
        <v>0</v>
      </c>
      <c r="AE314" s="79">
        <f t="shared" si="52"/>
        <v>0</v>
      </c>
      <c r="AF314" s="79" t="str">
        <f t="shared" si="53"/>
        <v>D</v>
      </c>
      <c r="AG314" s="79">
        <f t="shared" si="54"/>
        <v>3</v>
      </c>
      <c r="AH314" s="78">
        <v>1</v>
      </c>
      <c r="AI314" s="87"/>
    </row>
    <row r="315" spans="1:35" s="79" customFormat="1" ht="15.65" hidden="1" customHeight="1" x14ac:dyDescent="0.35">
      <c r="A315" s="65">
        <v>308</v>
      </c>
      <c r="B315" s="161" t="str">
        <f t="shared" si="45"/>
        <v/>
      </c>
      <c r="C315" s="20">
        <f t="shared" si="46"/>
        <v>3</v>
      </c>
      <c r="D315" s="20"/>
      <c r="E315" s="68" t="str">
        <f t="shared" si="47"/>
        <v/>
      </c>
      <c r="F315" s="72">
        <f t="shared" si="48"/>
        <v>0</v>
      </c>
      <c r="G315" s="174"/>
      <c r="H315" s="175"/>
      <c r="I315" s="175"/>
      <c r="J315" s="175"/>
      <c r="K315" s="175"/>
      <c r="L315" s="175"/>
      <c r="M315" s="175"/>
      <c r="N315" s="67"/>
      <c r="O315" s="67"/>
      <c r="P315" s="67"/>
      <c r="Q315" s="67"/>
      <c r="R315" s="67"/>
      <c r="S315" s="67"/>
      <c r="T315" s="80" t="str">
        <f t="shared" si="55"/>
        <v/>
      </c>
      <c r="U315" s="67"/>
      <c r="V315" s="67"/>
      <c r="W315" s="81"/>
      <c r="X315" s="83">
        <f t="shared" si="49"/>
        <v>4</v>
      </c>
      <c r="Y315" s="82" t="e">
        <f t="shared" si="50"/>
        <v>#N/A</v>
      </c>
      <c r="AD315" s="79">
        <f t="shared" si="51"/>
        <v>0</v>
      </c>
      <c r="AE315" s="79">
        <f t="shared" si="52"/>
        <v>0</v>
      </c>
      <c r="AF315" s="79" t="str">
        <f t="shared" si="53"/>
        <v>D</v>
      </c>
      <c r="AG315" s="79">
        <f t="shared" si="54"/>
        <v>3</v>
      </c>
      <c r="AH315" s="78">
        <v>1</v>
      </c>
      <c r="AI315" s="87"/>
    </row>
    <row r="316" spans="1:35" s="79" customFormat="1" ht="15.65" hidden="1" customHeight="1" x14ac:dyDescent="0.35">
      <c r="A316" s="65">
        <v>309</v>
      </c>
      <c r="B316" s="161" t="str">
        <f t="shared" si="45"/>
        <v/>
      </c>
      <c r="C316" s="20">
        <f t="shared" si="46"/>
        <v>3</v>
      </c>
      <c r="D316" s="20"/>
      <c r="E316" s="68" t="str">
        <f t="shared" si="47"/>
        <v/>
      </c>
      <c r="F316" s="69">
        <f t="shared" si="48"/>
        <v>0</v>
      </c>
      <c r="G316" s="174"/>
      <c r="H316" s="175"/>
      <c r="I316" s="175"/>
      <c r="J316" s="175"/>
      <c r="K316" s="175"/>
      <c r="L316" s="175"/>
      <c r="M316" s="175"/>
      <c r="N316" s="67"/>
      <c r="O316" s="67"/>
      <c r="P316" s="67"/>
      <c r="Q316" s="67"/>
      <c r="R316" s="67"/>
      <c r="S316" s="67"/>
      <c r="T316" s="80" t="str">
        <f t="shared" si="55"/>
        <v/>
      </c>
      <c r="U316" s="67"/>
      <c r="V316" s="67"/>
      <c r="W316" s="81"/>
      <c r="X316" s="83">
        <f t="shared" si="49"/>
        <v>1</v>
      </c>
      <c r="Y316" s="82" t="e">
        <f t="shared" si="50"/>
        <v>#N/A</v>
      </c>
      <c r="AD316" s="79">
        <f t="shared" si="51"/>
        <v>0</v>
      </c>
      <c r="AE316" s="79">
        <f t="shared" si="52"/>
        <v>0</v>
      </c>
      <c r="AF316" s="79" t="str">
        <f t="shared" si="53"/>
        <v>D</v>
      </c>
      <c r="AG316" s="79">
        <f t="shared" si="54"/>
        <v>3</v>
      </c>
      <c r="AH316" s="78">
        <v>1</v>
      </c>
      <c r="AI316" s="87"/>
    </row>
    <row r="317" spans="1:35" s="79" customFormat="1" ht="15.65" hidden="1" customHeight="1" x14ac:dyDescent="0.35">
      <c r="A317" s="65">
        <v>310</v>
      </c>
      <c r="B317" s="161" t="str">
        <f t="shared" si="45"/>
        <v/>
      </c>
      <c r="C317" s="20">
        <f t="shared" si="46"/>
        <v>3</v>
      </c>
      <c r="D317" s="20"/>
      <c r="E317" s="68" t="str">
        <f t="shared" si="47"/>
        <v/>
      </c>
      <c r="F317" s="69">
        <f t="shared" si="48"/>
        <v>0</v>
      </c>
      <c r="G317" s="174"/>
      <c r="H317" s="175"/>
      <c r="I317" s="175"/>
      <c r="J317" s="175"/>
      <c r="K317" s="175"/>
      <c r="L317" s="175"/>
      <c r="M317" s="175"/>
      <c r="N317" s="67"/>
      <c r="O317" s="67"/>
      <c r="P317" s="67"/>
      <c r="Q317" s="67"/>
      <c r="R317" s="67"/>
      <c r="S317" s="67"/>
      <c r="T317" s="80" t="str">
        <f t="shared" si="55"/>
        <v/>
      </c>
      <c r="U317" s="67"/>
      <c r="V317" s="67"/>
      <c r="W317" s="81"/>
      <c r="X317" s="83" t="str">
        <f t="shared" si="49"/>
        <v>N/A</v>
      </c>
      <c r="Y317" s="82" t="e">
        <f t="shared" si="50"/>
        <v>#N/A</v>
      </c>
      <c r="AD317" s="79">
        <f t="shared" si="51"/>
        <v>0</v>
      </c>
      <c r="AE317" s="79">
        <f t="shared" si="52"/>
        <v>0</v>
      </c>
      <c r="AF317" s="79" t="str">
        <f t="shared" si="53"/>
        <v>D</v>
      </c>
      <c r="AG317" s="79">
        <f t="shared" si="54"/>
        <v>3</v>
      </c>
      <c r="AH317" s="78">
        <v>1</v>
      </c>
      <c r="AI317" s="87"/>
    </row>
    <row r="318" spans="1:35" s="79" customFormat="1" ht="15.65" hidden="1" customHeight="1" x14ac:dyDescent="0.35">
      <c r="A318" s="65">
        <v>311</v>
      </c>
      <c r="B318" s="161" t="str">
        <f t="shared" si="45"/>
        <v/>
      </c>
      <c r="C318" s="20">
        <f t="shared" si="46"/>
        <v>3</v>
      </c>
      <c r="D318" s="20"/>
      <c r="E318" s="68" t="str">
        <f t="shared" si="47"/>
        <v/>
      </c>
      <c r="F318" s="72">
        <f t="shared" si="48"/>
        <v>0</v>
      </c>
      <c r="G318" s="174"/>
      <c r="H318" s="175"/>
      <c r="I318" s="175"/>
      <c r="J318" s="175"/>
      <c r="K318" s="175"/>
      <c r="L318" s="175"/>
      <c r="M318" s="175"/>
      <c r="N318" s="67"/>
      <c r="O318" s="67"/>
      <c r="P318" s="67"/>
      <c r="Q318" s="67"/>
      <c r="R318" s="67"/>
      <c r="S318" s="67"/>
      <c r="T318" s="80" t="str">
        <f t="shared" si="55"/>
        <v/>
      </c>
      <c r="U318" s="67"/>
      <c r="V318" s="67"/>
      <c r="W318" s="81"/>
      <c r="X318" s="83">
        <f t="shared" si="49"/>
        <v>2</v>
      </c>
      <c r="Y318" s="82" t="e">
        <f t="shared" si="50"/>
        <v>#N/A</v>
      </c>
      <c r="AD318" s="79">
        <f t="shared" si="51"/>
        <v>0</v>
      </c>
      <c r="AE318" s="79">
        <f t="shared" si="52"/>
        <v>0</v>
      </c>
      <c r="AF318" s="79" t="str">
        <f t="shared" si="53"/>
        <v>D</v>
      </c>
      <c r="AG318" s="79">
        <f t="shared" si="54"/>
        <v>3</v>
      </c>
      <c r="AH318" s="78">
        <v>1</v>
      </c>
      <c r="AI318" s="87"/>
    </row>
    <row r="319" spans="1:35" s="79" customFormat="1" ht="15.65" hidden="1" customHeight="1" x14ac:dyDescent="0.35">
      <c r="A319" s="65">
        <v>312</v>
      </c>
      <c r="B319" s="161" t="str">
        <f t="shared" si="45"/>
        <v/>
      </c>
      <c r="C319" s="20">
        <f t="shared" si="46"/>
        <v>3</v>
      </c>
      <c r="D319" s="20"/>
      <c r="E319" s="68" t="str">
        <f t="shared" si="47"/>
        <v/>
      </c>
      <c r="F319" s="72">
        <f t="shared" si="48"/>
        <v>0</v>
      </c>
      <c r="G319" s="174"/>
      <c r="H319" s="175"/>
      <c r="I319" s="175"/>
      <c r="J319" s="175"/>
      <c r="K319" s="175"/>
      <c r="L319" s="175"/>
      <c r="M319" s="175"/>
      <c r="N319" s="67"/>
      <c r="O319" s="67"/>
      <c r="P319" s="67"/>
      <c r="Q319" s="67"/>
      <c r="R319" s="67"/>
      <c r="S319" s="67"/>
      <c r="T319" s="80" t="str">
        <f t="shared" si="55"/>
        <v/>
      </c>
      <c r="U319" s="67"/>
      <c r="V319" s="67"/>
      <c r="W319" s="81"/>
      <c r="X319" s="83">
        <f t="shared" si="49"/>
        <v>3</v>
      </c>
      <c r="Y319" s="82" t="e">
        <f t="shared" si="50"/>
        <v>#N/A</v>
      </c>
      <c r="AD319" s="79">
        <f t="shared" si="51"/>
        <v>0</v>
      </c>
      <c r="AE319" s="79">
        <f t="shared" si="52"/>
        <v>0</v>
      </c>
      <c r="AF319" s="79" t="str">
        <f t="shared" si="53"/>
        <v>D</v>
      </c>
      <c r="AG319" s="79">
        <f t="shared" si="54"/>
        <v>3</v>
      </c>
      <c r="AH319" s="78">
        <v>1</v>
      </c>
      <c r="AI319" s="87"/>
    </row>
    <row r="320" spans="1:35" s="79" customFormat="1" ht="15.65" hidden="1" customHeight="1" x14ac:dyDescent="0.35">
      <c r="A320" s="65">
        <v>313</v>
      </c>
      <c r="B320" s="161" t="str">
        <f t="shared" si="45"/>
        <v/>
      </c>
      <c r="C320" s="20">
        <f t="shared" si="46"/>
        <v>3</v>
      </c>
      <c r="D320" s="20"/>
      <c r="E320" s="68" t="str">
        <f t="shared" si="47"/>
        <v/>
      </c>
      <c r="F320" s="72">
        <f t="shared" si="48"/>
        <v>0</v>
      </c>
      <c r="G320" s="174"/>
      <c r="H320" s="175"/>
      <c r="I320" s="175"/>
      <c r="J320" s="175"/>
      <c r="K320" s="175"/>
      <c r="L320" s="175"/>
      <c r="M320" s="175"/>
      <c r="N320" s="67"/>
      <c r="O320" s="67"/>
      <c r="P320" s="67"/>
      <c r="Q320" s="67"/>
      <c r="R320" s="67"/>
      <c r="S320" s="67"/>
      <c r="T320" s="80" t="str">
        <f t="shared" si="55"/>
        <v/>
      </c>
      <c r="U320" s="67"/>
      <c r="V320" s="67"/>
      <c r="W320" s="81"/>
      <c r="X320" s="83">
        <f t="shared" si="49"/>
        <v>2</v>
      </c>
      <c r="Y320" s="82" t="e">
        <f t="shared" si="50"/>
        <v>#N/A</v>
      </c>
      <c r="AD320" s="79">
        <f t="shared" si="51"/>
        <v>0</v>
      </c>
      <c r="AE320" s="79">
        <f t="shared" si="52"/>
        <v>0</v>
      </c>
      <c r="AF320" s="79" t="str">
        <f t="shared" si="53"/>
        <v>D</v>
      </c>
      <c r="AG320" s="79">
        <f t="shared" si="54"/>
        <v>3</v>
      </c>
      <c r="AH320" s="78">
        <v>1</v>
      </c>
      <c r="AI320" s="87"/>
    </row>
    <row r="321" spans="1:35" s="79" customFormat="1" ht="15.65" hidden="1" customHeight="1" x14ac:dyDescent="0.35">
      <c r="A321" s="65">
        <v>314</v>
      </c>
      <c r="B321" s="161" t="str">
        <f t="shared" si="45"/>
        <v/>
      </c>
      <c r="C321" s="20">
        <f t="shared" si="46"/>
        <v>3</v>
      </c>
      <c r="D321" s="20"/>
      <c r="E321" s="68" t="str">
        <f t="shared" si="47"/>
        <v/>
      </c>
      <c r="F321" s="72">
        <f t="shared" si="48"/>
        <v>0</v>
      </c>
      <c r="G321" s="174"/>
      <c r="H321" s="175"/>
      <c r="I321" s="175"/>
      <c r="J321" s="175"/>
      <c r="K321" s="175"/>
      <c r="L321" s="175"/>
      <c r="M321" s="175"/>
      <c r="N321" s="67"/>
      <c r="O321" s="67"/>
      <c r="P321" s="67"/>
      <c r="Q321" s="67"/>
      <c r="R321" s="67"/>
      <c r="S321" s="67"/>
      <c r="T321" s="80" t="str">
        <f t="shared" si="55"/>
        <v/>
      </c>
      <c r="U321" s="67"/>
      <c r="V321" s="67"/>
      <c r="W321" s="81"/>
      <c r="X321" s="83">
        <f t="shared" si="49"/>
        <v>3</v>
      </c>
      <c r="Y321" s="82" t="e">
        <f t="shared" si="50"/>
        <v>#N/A</v>
      </c>
      <c r="AD321" s="79">
        <f t="shared" si="51"/>
        <v>0</v>
      </c>
      <c r="AE321" s="79">
        <f t="shared" si="52"/>
        <v>0</v>
      </c>
      <c r="AF321" s="79" t="str">
        <f t="shared" si="53"/>
        <v>D</v>
      </c>
      <c r="AG321" s="79">
        <f t="shared" si="54"/>
        <v>3</v>
      </c>
      <c r="AH321" s="78">
        <v>1</v>
      </c>
      <c r="AI321" s="87"/>
    </row>
    <row r="322" spans="1:35" s="79" customFormat="1" ht="15.65" hidden="1" customHeight="1" x14ac:dyDescent="0.35">
      <c r="A322" s="65">
        <v>315</v>
      </c>
      <c r="B322" s="161" t="str">
        <f t="shared" si="45"/>
        <v/>
      </c>
      <c r="C322" s="20">
        <f t="shared" si="46"/>
        <v>3</v>
      </c>
      <c r="D322" s="20"/>
      <c r="E322" s="68" t="str">
        <f t="shared" si="47"/>
        <v/>
      </c>
      <c r="F322" s="72">
        <f t="shared" si="48"/>
        <v>0</v>
      </c>
      <c r="G322" s="174"/>
      <c r="H322" s="175"/>
      <c r="I322" s="175"/>
      <c r="J322" s="175"/>
      <c r="K322" s="175"/>
      <c r="L322" s="175"/>
      <c r="M322" s="175"/>
      <c r="N322" s="67"/>
      <c r="O322" s="67"/>
      <c r="P322" s="67"/>
      <c r="Q322" s="67"/>
      <c r="R322" s="67"/>
      <c r="S322" s="67"/>
      <c r="T322" s="80" t="str">
        <f t="shared" si="55"/>
        <v/>
      </c>
      <c r="U322" s="67"/>
      <c r="V322" s="67"/>
      <c r="W322" s="81"/>
      <c r="X322" s="83">
        <f t="shared" si="49"/>
        <v>3</v>
      </c>
      <c r="Y322" s="82" t="e">
        <f t="shared" si="50"/>
        <v>#N/A</v>
      </c>
      <c r="AD322" s="79">
        <f t="shared" si="51"/>
        <v>0</v>
      </c>
      <c r="AE322" s="79">
        <f t="shared" si="52"/>
        <v>0</v>
      </c>
      <c r="AF322" s="79" t="str">
        <f t="shared" si="53"/>
        <v>D</v>
      </c>
      <c r="AG322" s="79">
        <f t="shared" si="54"/>
        <v>3</v>
      </c>
      <c r="AH322" s="78">
        <v>1</v>
      </c>
      <c r="AI322" s="87"/>
    </row>
    <row r="323" spans="1:35" s="79" customFormat="1" ht="15.65" hidden="1" customHeight="1" x14ac:dyDescent="0.35">
      <c r="A323" s="65">
        <v>316</v>
      </c>
      <c r="B323" s="161" t="str">
        <f t="shared" si="45"/>
        <v/>
      </c>
      <c r="C323" s="20">
        <f t="shared" si="46"/>
        <v>3</v>
      </c>
      <c r="D323" s="20"/>
      <c r="E323" s="68" t="str">
        <f t="shared" si="47"/>
        <v/>
      </c>
      <c r="F323" s="72">
        <f t="shared" si="48"/>
        <v>0</v>
      </c>
      <c r="G323" s="174"/>
      <c r="H323" s="175"/>
      <c r="I323" s="175"/>
      <c r="J323" s="175"/>
      <c r="K323" s="175"/>
      <c r="L323" s="175"/>
      <c r="M323" s="175"/>
      <c r="N323" s="67"/>
      <c r="O323" s="67"/>
      <c r="P323" s="67"/>
      <c r="Q323" s="67"/>
      <c r="R323" s="67"/>
      <c r="S323" s="67"/>
      <c r="T323" s="80" t="str">
        <f t="shared" si="55"/>
        <v/>
      </c>
      <c r="U323" s="67"/>
      <c r="V323" s="67"/>
      <c r="W323" s="81"/>
      <c r="X323" s="83">
        <f t="shared" si="49"/>
        <v>5</v>
      </c>
      <c r="Y323" s="82" t="e">
        <f t="shared" si="50"/>
        <v>#N/A</v>
      </c>
      <c r="AD323" s="79">
        <f t="shared" si="51"/>
        <v>0</v>
      </c>
      <c r="AE323" s="79">
        <f t="shared" si="52"/>
        <v>0</v>
      </c>
      <c r="AF323" s="79" t="str">
        <f t="shared" si="53"/>
        <v>D</v>
      </c>
      <c r="AG323" s="79">
        <f t="shared" si="54"/>
        <v>3</v>
      </c>
      <c r="AH323" s="78">
        <v>1</v>
      </c>
      <c r="AI323" s="87"/>
    </row>
    <row r="324" spans="1:35" s="79" customFormat="1" ht="15.65" hidden="1" customHeight="1" x14ac:dyDescent="0.35">
      <c r="A324" s="65">
        <v>317</v>
      </c>
      <c r="B324" s="161" t="str">
        <f t="shared" si="45"/>
        <v/>
      </c>
      <c r="C324" s="20">
        <f t="shared" si="46"/>
        <v>3</v>
      </c>
      <c r="D324" s="20"/>
      <c r="E324" s="68" t="str">
        <f t="shared" si="47"/>
        <v/>
      </c>
      <c r="F324" s="72">
        <f t="shared" si="48"/>
        <v>0</v>
      </c>
      <c r="G324" s="174"/>
      <c r="H324" s="175"/>
      <c r="I324" s="175"/>
      <c r="J324" s="175"/>
      <c r="K324" s="175"/>
      <c r="L324" s="175"/>
      <c r="M324" s="175"/>
      <c r="N324" s="67"/>
      <c r="O324" s="67"/>
      <c r="P324" s="67"/>
      <c r="Q324" s="67"/>
      <c r="R324" s="67"/>
      <c r="S324" s="67"/>
      <c r="T324" s="80" t="str">
        <f t="shared" si="55"/>
        <v/>
      </c>
      <c r="U324" s="67"/>
      <c r="V324" s="67"/>
      <c r="W324" s="81"/>
      <c r="X324" s="83">
        <f t="shared" si="49"/>
        <v>5</v>
      </c>
      <c r="Y324" s="82" t="e">
        <f t="shared" si="50"/>
        <v>#N/A</v>
      </c>
      <c r="AD324" s="79">
        <f t="shared" si="51"/>
        <v>0</v>
      </c>
      <c r="AE324" s="79">
        <f t="shared" si="52"/>
        <v>0</v>
      </c>
      <c r="AF324" s="79" t="str">
        <f t="shared" si="53"/>
        <v>D</v>
      </c>
      <c r="AG324" s="79">
        <f t="shared" si="54"/>
        <v>3</v>
      </c>
      <c r="AH324" s="78">
        <v>1</v>
      </c>
      <c r="AI324" s="87"/>
    </row>
    <row r="325" spans="1:35" s="79" customFormat="1" ht="15.65" hidden="1" customHeight="1" x14ac:dyDescent="0.35">
      <c r="A325" s="65">
        <v>318</v>
      </c>
      <c r="B325" s="161" t="str">
        <f t="shared" si="45"/>
        <v/>
      </c>
      <c r="C325" s="20">
        <f t="shared" si="46"/>
        <v>3</v>
      </c>
      <c r="D325" s="20"/>
      <c r="E325" s="68" t="str">
        <f t="shared" si="47"/>
        <v/>
      </c>
      <c r="F325" s="72">
        <f t="shared" si="48"/>
        <v>0</v>
      </c>
      <c r="G325" s="174"/>
      <c r="H325" s="175"/>
      <c r="I325" s="175"/>
      <c r="J325" s="175"/>
      <c r="K325" s="175"/>
      <c r="L325" s="175"/>
      <c r="M325" s="175"/>
      <c r="N325" s="67"/>
      <c r="O325" s="67"/>
      <c r="P325" s="67"/>
      <c r="Q325" s="67"/>
      <c r="R325" s="67"/>
      <c r="S325" s="67"/>
      <c r="T325" s="80" t="str">
        <f t="shared" si="55"/>
        <v/>
      </c>
      <c r="U325" s="67"/>
      <c r="V325" s="67"/>
      <c r="W325" s="81"/>
      <c r="X325" s="83">
        <f t="shared" si="49"/>
        <v>4</v>
      </c>
      <c r="Y325" s="82" t="e">
        <f t="shared" si="50"/>
        <v>#N/A</v>
      </c>
      <c r="AD325" s="79">
        <f t="shared" si="51"/>
        <v>0</v>
      </c>
      <c r="AE325" s="79">
        <f t="shared" si="52"/>
        <v>0</v>
      </c>
      <c r="AF325" s="79" t="str">
        <f t="shared" si="53"/>
        <v>D</v>
      </c>
      <c r="AG325" s="79">
        <f t="shared" si="54"/>
        <v>3</v>
      </c>
      <c r="AH325" s="78">
        <v>1</v>
      </c>
      <c r="AI325" s="87"/>
    </row>
    <row r="326" spans="1:35" s="79" customFormat="1" ht="15.65" hidden="1" customHeight="1" x14ac:dyDescent="0.35">
      <c r="A326" s="65">
        <v>319</v>
      </c>
      <c r="B326" s="161" t="str">
        <f t="shared" si="45"/>
        <v/>
      </c>
      <c r="C326" s="20">
        <f t="shared" si="46"/>
        <v>3</v>
      </c>
      <c r="D326" s="20"/>
      <c r="E326" s="68" t="str">
        <f t="shared" si="47"/>
        <v/>
      </c>
      <c r="F326" s="72">
        <f t="shared" si="48"/>
        <v>0</v>
      </c>
      <c r="G326" s="174"/>
      <c r="H326" s="175"/>
      <c r="I326" s="175"/>
      <c r="J326" s="175"/>
      <c r="K326" s="175"/>
      <c r="L326" s="175"/>
      <c r="M326" s="175"/>
      <c r="N326" s="67"/>
      <c r="O326" s="67"/>
      <c r="P326" s="67"/>
      <c r="Q326" s="67"/>
      <c r="R326" s="67"/>
      <c r="S326" s="67"/>
      <c r="T326" s="80" t="str">
        <f t="shared" si="55"/>
        <v/>
      </c>
      <c r="U326" s="67"/>
      <c r="V326" s="67"/>
      <c r="W326" s="81"/>
      <c r="X326" s="83">
        <f t="shared" si="49"/>
        <v>4</v>
      </c>
      <c r="Y326" s="82" t="e">
        <f t="shared" si="50"/>
        <v>#N/A</v>
      </c>
      <c r="AD326" s="79">
        <f t="shared" si="51"/>
        <v>0</v>
      </c>
      <c r="AE326" s="79">
        <f t="shared" si="52"/>
        <v>0</v>
      </c>
      <c r="AF326" s="79" t="str">
        <f t="shared" si="53"/>
        <v>D</v>
      </c>
      <c r="AG326" s="79">
        <f t="shared" si="54"/>
        <v>3</v>
      </c>
      <c r="AH326" s="78">
        <v>1</v>
      </c>
      <c r="AI326" s="87"/>
    </row>
    <row r="327" spans="1:35" s="79" customFormat="1" ht="15.65" hidden="1" customHeight="1" x14ac:dyDescent="0.35">
      <c r="A327" s="65">
        <v>320</v>
      </c>
      <c r="B327" s="161" t="str">
        <f t="shared" si="45"/>
        <v/>
      </c>
      <c r="C327" s="20">
        <f t="shared" si="46"/>
        <v>3</v>
      </c>
      <c r="D327" s="20"/>
      <c r="E327" s="68" t="str">
        <f t="shared" si="47"/>
        <v/>
      </c>
      <c r="F327" s="69">
        <f t="shared" si="48"/>
        <v>0</v>
      </c>
      <c r="G327" s="174"/>
      <c r="H327" s="175"/>
      <c r="I327" s="175"/>
      <c r="J327" s="175"/>
      <c r="K327" s="175"/>
      <c r="L327" s="175"/>
      <c r="M327" s="175"/>
      <c r="N327" s="67"/>
      <c r="O327" s="67"/>
      <c r="P327" s="67"/>
      <c r="Q327" s="67"/>
      <c r="R327" s="67"/>
      <c r="S327" s="67"/>
      <c r="T327" s="80" t="str">
        <f t="shared" si="55"/>
        <v/>
      </c>
      <c r="U327" s="67"/>
      <c r="V327" s="67"/>
      <c r="W327" s="81"/>
      <c r="X327" s="83" t="str">
        <f t="shared" si="49"/>
        <v>N/A</v>
      </c>
      <c r="Y327" s="82" t="e">
        <f t="shared" si="50"/>
        <v>#N/A</v>
      </c>
      <c r="AD327" s="79">
        <f t="shared" si="51"/>
        <v>0</v>
      </c>
      <c r="AE327" s="79">
        <f t="shared" si="52"/>
        <v>0</v>
      </c>
      <c r="AF327" s="79" t="str">
        <f t="shared" si="53"/>
        <v>D</v>
      </c>
      <c r="AG327" s="79">
        <f t="shared" si="54"/>
        <v>3</v>
      </c>
      <c r="AH327" s="78">
        <v>1</v>
      </c>
      <c r="AI327" s="87"/>
    </row>
    <row r="328" spans="1:35" s="79" customFormat="1" ht="15.65" hidden="1" customHeight="1" x14ac:dyDescent="0.35">
      <c r="A328" s="65">
        <v>321</v>
      </c>
      <c r="B328" s="161" t="str">
        <f t="shared" ref="B328:B392" si="56">VLOOKUP(A328,contentrefmockup,2,FALSE)</f>
        <v/>
      </c>
      <c r="C328" s="20">
        <f t="shared" ref="C328:C392" si="57">VLOOKUP(A328,contentrefmockup,15,FALSE)</f>
        <v>3</v>
      </c>
      <c r="D328" s="20"/>
      <c r="E328" s="68" t="str">
        <f t="shared" ref="E328:E392" si="58">IF(C328=1,"Stage "&amp;B328,IF(C328=2,"Step "&amp;VLOOKUP(A328,contentrefmockup,4,FALSE),B328))</f>
        <v/>
      </c>
      <c r="F328" s="72">
        <f t="shared" ref="F328:F392" si="59">VLOOKUP(A328,contentrefmockup,7,FALSE)</f>
        <v>0</v>
      </c>
      <c r="G328" s="174"/>
      <c r="H328" s="175"/>
      <c r="I328" s="175"/>
      <c r="J328" s="175"/>
      <c r="K328" s="175"/>
      <c r="L328" s="175"/>
      <c r="M328" s="175"/>
      <c r="N328" s="67"/>
      <c r="O328" s="67"/>
      <c r="P328" s="67"/>
      <c r="Q328" s="67"/>
      <c r="R328" s="67"/>
      <c r="S328" s="67"/>
      <c r="T328" s="80" t="str">
        <f t="shared" si="55"/>
        <v/>
      </c>
      <c r="U328" s="67"/>
      <c r="V328" s="67"/>
      <c r="W328" s="81"/>
      <c r="X328" s="83">
        <f t="shared" ref="X328:X392" si="60">VLOOKUP(A328,contentrefmockup,8,FALSE)</f>
        <v>3</v>
      </c>
      <c r="Y328" s="82" t="e">
        <f t="shared" ref="Y328:Y392" si="61">VLOOKUP(W328,weighting_response_reverse,2,FALSE)</f>
        <v>#N/A</v>
      </c>
      <c r="AD328" s="79">
        <f t="shared" ref="AD328:AD392" si="62">VLOOKUP(A328,contentrefmockup,26,FALSE)</f>
        <v>0</v>
      </c>
      <c r="AE328" s="79">
        <f t="shared" ref="AE328:AE392" si="63">VLOOKUP(A328,contentrefmockup,27,FALSE)</f>
        <v>0</v>
      </c>
      <c r="AF328" s="79" t="str">
        <f t="shared" ref="AF328:AF392" si="64">VLOOKUP(A328,contentrefmockup,28,FALSE)</f>
        <v>D</v>
      </c>
      <c r="AG328" s="79">
        <f t="shared" ref="AG328:AG392" si="65">IF(AD328="S",1,IF(AE328="I",2,IF(AF328="D",3,4)))</f>
        <v>3</v>
      </c>
      <c r="AH328" s="78">
        <v>1</v>
      </c>
      <c r="AI328" s="87"/>
    </row>
    <row r="329" spans="1:35" s="79" customFormat="1" ht="15.65" hidden="1" customHeight="1" x14ac:dyDescent="0.35">
      <c r="A329" s="65">
        <v>322</v>
      </c>
      <c r="B329" s="161" t="str">
        <f t="shared" si="56"/>
        <v/>
      </c>
      <c r="C329" s="20">
        <f t="shared" si="57"/>
        <v>3</v>
      </c>
      <c r="D329" s="20"/>
      <c r="E329" s="68" t="str">
        <f t="shared" si="58"/>
        <v/>
      </c>
      <c r="F329" s="72">
        <f t="shared" si="59"/>
        <v>0</v>
      </c>
      <c r="G329" s="174"/>
      <c r="H329" s="175"/>
      <c r="I329" s="175"/>
      <c r="J329" s="175"/>
      <c r="K329" s="175"/>
      <c r="L329" s="175"/>
      <c r="M329" s="175"/>
      <c r="N329" s="67"/>
      <c r="O329" s="67"/>
      <c r="P329" s="67"/>
      <c r="Q329" s="67"/>
      <c r="R329" s="67"/>
      <c r="S329" s="67"/>
      <c r="T329" s="80" t="str">
        <f t="shared" si="55"/>
        <v/>
      </c>
      <c r="U329" s="67"/>
      <c r="V329" s="67"/>
      <c r="W329" s="81"/>
      <c r="X329" s="83">
        <f t="shared" si="60"/>
        <v>3</v>
      </c>
      <c r="Y329" s="82" t="e">
        <f t="shared" si="61"/>
        <v>#N/A</v>
      </c>
      <c r="AD329" s="79">
        <f t="shared" si="62"/>
        <v>0</v>
      </c>
      <c r="AE329" s="79">
        <f t="shared" si="63"/>
        <v>0</v>
      </c>
      <c r="AF329" s="79" t="str">
        <f t="shared" si="64"/>
        <v>D</v>
      </c>
      <c r="AG329" s="79">
        <f t="shared" si="65"/>
        <v>3</v>
      </c>
      <c r="AH329" s="78">
        <v>1</v>
      </c>
      <c r="AI329" s="87"/>
    </row>
    <row r="330" spans="1:35" s="79" customFormat="1" ht="15.65" hidden="1" customHeight="1" x14ac:dyDescent="0.35">
      <c r="A330" s="65">
        <v>323</v>
      </c>
      <c r="B330" s="161" t="str">
        <f t="shared" si="56"/>
        <v/>
      </c>
      <c r="C330" s="20">
        <f t="shared" si="57"/>
        <v>3</v>
      </c>
      <c r="D330" s="20"/>
      <c r="E330" s="68" t="str">
        <f t="shared" si="58"/>
        <v/>
      </c>
      <c r="F330" s="72">
        <f t="shared" si="59"/>
        <v>0</v>
      </c>
      <c r="G330" s="174"/>
      <c r="H330" s="175"/>
      <c r="I330" s="175"/>
      <c r="J330" s="175"/>
      <c r="K330" s="175"/>
      <c r="L330" s="175"/>
      <c r="M330" s="175"/>
      <c r="N330" s="67"/>
      <c r="O330" s="67"/>
      <c r="P330" s="67"/>
      <c r="Q330" s="67"/>
      <c r="R330" s="67"/>
      <c r="S330" s="67"/>
      <c r="T330" s="80" t="str">
        <f t="shared" si="55"/>
        <v/>
      </c>
      <c r="U330" s="67"/>
      <c r="V330" s="67"/>
      <c r="W330" s="81"/>
      <c r="X330" s="83">
        <f t="shared" si="60"/>
        <v>3</v>
      </c>
      <c r="Y330" s="82" t="e">
        <f t="shared" si="61"/>
        <v>#N/A</v>
      </c>
      <c r="AD330" s="79">
        <f t="shared" si="62"/>
        <v>0</v>
      </c>
      <c r="AE330" s="79">
        <f t="shared" si="63"/>
        <v>0</v>
      </c>
      <c r="AF330" s="79" t="str">
        <f t="shared" si="64"/>
        <v>D</v>
      </c>
      <c r="AG330" s="79">
        <f t="shared" si="65"/>
        <v>3</v>
      </c>
      <c r="AH330" s="78">
        <v>1</v>
      </c>
      <c r="AI330" s="87"/>
    </row>
    <row r="331" spans="1:35" s="79" customFormat="1" ht="15.65" hidden="1" customHeight="1" x14ac:dyDescent="0.35">
      <c r="A331" s="65">
        <v>324</v>
      </c>
      <c r="B331" s="161" t="str">
        <f t="shared" si="56"/>
        <v/>
      </c>
      <c r="C331" s="20">
        <f t="shared" si="57"/>
        <v>3</v>
      </c>
      <c r="D331" s="20"/>
      <c r="E331" s="68" t="str">
        <f t="shared" si="58"/>
        <v/>
      </c>
      <c r="F331" s="72">
        <f t="shared" si="59"/>
        <v>0</v>
      </c>
      <c r="G331" s="174"/>
      <c r="H331" s="175"/>
      <c r="I331" s="175"/>
      <c r="J331" s="175"/>
      <c r="K331" s="175"/>
      <c r="L331" s="175"/>
      <c r="M331" s="175"/>
      <c r="N331" s="67"/>
      <c r="O331" s="67"/>
      <c r="P331" s="67"/>
      <c r="Q331" s="67"/>
      <c r="R331" s="67"/>
      <c r="S331" s="67"/>
      <c r="T331" s="80" t="str">
        <f t="shared" si="55"/>
        <v/>
      </c>
      <c r="U331" s="67"/>
      <c r="V331" s="67"/>
      <c r="W331" s="81"/>
      <c r="X331" s="83">
        <f t="shared" si="60"/>
        <v>3</v>
      </c>
      <c r="Y331" s="82" t="e">
        <f t="shared" si="61"/>
        <v>#N/A</v>
      </c>
      <c r="AD331" s="79">
        <f t="shared" si="62"/>
        <v>0</v>
      </c>
      <c r="AE331" s="79">
        <f t="shared" si="63"/>
        <v>0</v>
      </c>
      <c r="AF331" s="79" t="str">
        <f t="shared" si="64"/>
        <v>D</v>
      </c>
      <c r="AG331" s="79">
        <f t="shared" si="65"/>
        <v>3</v>
      </c>
      <c r="AH331" s="78">
        <v>1</v>
      </c>
      <c r="AI331" s="87"/>
    </row>
    <row r="332" spans="1:35" s="79" customFormat="1" ht="15.65" hidden="1" customHeight="1" x14ac:dyDescent="0.35">
      <c r="A332" s="65">
        <v>325</v>
      </c>
      <c r="B332" s="161" t="str">
        <f t="shared" si="56"/>
        <v/>
      </c>
      <c r="C332" s="20">
        <f t="shared" si="57"/>
        <v>3</v>
      </c>
      <c r="D332" s="20"/>
      <c r="E332" s="68" t="str">
        <f t="shared" si="58"/>
        <v/>
      </c>
      <c r="F332" s="72">
        <f t="shared" si="59"/>
        <v>0</v>
      </c>
      <c r="G332" s="174"/>
      <c r="H332" s="175"/>
      <c r="I332" s="175"/>
      <c r="J332" s="175"/>
      <c r="K332" s="175"/>
      <c r="L332" s="175"/>
      <c r="M332" s="175"/>
      <c r="N332" s="67"/>
      <c r="O332" s="67"/>
      <c r="P332" s="67"/>
      <c r="Q332" s="67"/>
      <c r="R332" s="67"/>
      <c r="S332" s="67"/>
      <c r="T332" s="80" t="str">
        <f t="shared" si="55"/>
        <v/>
      </c>
      <c r="U332" s="67"/>
      <c r="V332" s="67"/>
      <c r="W332" s="81"/>
      <c r="X332" s="83">
        <f t="shared" si="60"/>
        <v>3</v>
      </c>
      <c r="Y332" s="82" t="e">
        <f t="shared" si="61"/>
        <v>#N/A</v>
      </c>
      <c r="AD332" s="79">
        <f t="shared" si="62"/>
        <v>0</v>
      </c>
      <c r="AE332" s="79">
        <f t="shared" si="63"/>
        <v>0</v>
      </c>
      <c r="AF332" s="79" t="str">
        <f t="shared" si="64"/>
        <v>D</v>
      </c>
      <c r="AG332" s="79">
        <f t="shared" si="65"/>
        <v>3</v>
      </c>
      <c r="AH332" s="78">
        <v>1</v>
      </c>
      <c r="AI332" s="87"/>
    </row>
    <row r="333" spans="1:35" s="79" customFormat="1" ht="15.65" hidden="1" customHeight="1" x14ac:dyDescent="0.35">
      <c r="A333" s="65">
        <v>326</v>
      </c>
      <c r="B333" s="161" t="str">
        <f t="shared" si="56"/>
        <v/>
      </c>
      <c r="C333" s="20">
        <f t="shared" si="57"/>
        <v>3</v>
      </c>
      <c r="D333" s="20"/>
      <c r="E333" s="68" t="str">
        <f t="shared" si="58"/>
        <v/>
      </c>
      <c r="F333" s="72">
        <f t="shared" si="59"/>
        <v>0</v>
      </c>
      <c r="G333" s="174"/>
      <c r="H333" s="175"/>
      <c r="I333" s="175"/>
      <c r="J333" s="175"/>
      <c r="K333" s="175"/>
      <c r="L333" s="175"/>
      <c r="M333" s="175"/>
      <c r="N333" s="67"/>
      <c r="O333" s="67"/>
      <c r="P333" s="67"/>
      <c r="Q333" s="67"/>
      <c r="R333" s="67"/>
      <c r="S333" s="67"/>
      <c r="T333" s="80" t="str">
        <f t="shared" si="55"/>
        <v/>
      </c>
      <c r="U333" s="67"/>
      <c r="V333" s="67"/>
      <c r="W333" s="81"/>
      <c r="X333" s="83">
        <f t="shared" si="60"/>
        <v>3</v>
      </c>
      <c r="Y333" s="82" t="e">
        <f t="shared" si="61"/>
        <v>#N/A</v>
      </c>
      <c r="AD333" s="79">
        <f t="shared" si="62"/>
        <v>0</v>
      </c>
      <c r="AE333" s="79">
        <f t="shared" si="63"/>
        <v>0</v>
      </c>
      <c r="AF333" s="79" t="str">
        <f t="shared" si="64"/>
        <v>D</v>
      </c>
      <c r="AG333" s="79">
        <f t="shared" si="65"/>
        <v>3</v>
      </c>
      <c r="AH333" s="78">
        <v>1</v>
      </c>
      <c r="AI333" s="87"/>
    </row>
    <row r="334" spans="1:35" s="79" customFormat="1" ht="15.65" hidden="1" customHeight="1" x14ac:dyDescent="0.35">
      <c r="A334" s="65">
        <v>327</v>
      </c>
      <c r="B334" s="161" t="str">
        <f t="shared" si="56"/>
        <v/>
      </c>
      <c r="C334" s="20">
        <f t="shared" si="57"/>
        <v>3</v>
      </c>
      <c r="D334" s="20"/>
      <c r="E334" s="68" t="str">
        <f t="shared" si="58"/>
        <v/>
      </c>
      <c r="F334" s="69">
        <f t="shared" si="59"/>
        <v>0</v>
      </c>
      <c r="G334" s="174"/>
      <c r="H334" s="175"/>
      <c r="I334" s="175"/>
      <c r="J334" s="175"/>
      <c r="K334" s="175"/>
      <c r="L334" s="175"/>
      <c r="M334" s="175"/>
      <c r="N334" s="67"/>
      <c r="O334" s="67"/>
      <c r="P334" s="67"/>
      <c r="Q334" s="67"/>
      <c r="R334" s="67"/>
      <c r="S334" s="67"/>
      <c r="T334" s="80" t="str">
        <f t="shared" si="55"/>
        <v/>
      </c>
      <c r="U334" s="67"/>
      <c r="V334" s="67"/>
      <c r="W334" s="81"/>
      <c r="X334" s="83">
        <f t="shared" si="60"/>
        <v>4</v>
      </c>
      <c r="Y334" s="82" t="e">
        <f t="shared" si="61"/>
        <v>#N/A</v>
      </c>
      <c r="AD334" s="79">
        <f t="shared" si="62"/>
        <v>0</v>
      </c>
      <c r="AE334" s="79">
        <f t="shared" si="63"/>
        <v>0</v>
      </c>
      <c r="AF334" s="79" t="str">
        <f t="shared" si="64"/>
        <v>D</v>
      </c>
      <c r="AG334" s="79">
        <f t="shared" si="65"/>
        <v>3</v>
      </c>
      <c r="AH334" s="78">
        <v>1</v>
      </c>
      <c r="AI334" s="87"/>
    </row>
    <row r="335" spans="1:35" s="79" customFormat="1" ht="15.65" hidden="1" customHeight="1" x14ac:dyDescent="0.35">
      <c r="A335" s="65">
        <v>328</v>
      </c>
      <c r="B335" s="161" t="str">
        <f t="shared" si="56"/>
        <v/>
      </c>
      <c r="C335" s="20">
        <f t="shared" si="57"/>
        <v>3</v>
      </c>
      <c r="D335" s="20"/>
      <c r="E335" s="68" t="str">
        <f t="shared" si="58"/>
        <v/>
      </c>
      <c r="F335" s="69">
        <f t="shared" si="59"/>
        <v>0</v>
      </c>
      <c r="G335" s="174"/>
      <c r="H335" s="175"/>
      <c r="I335" s="175"/>
      <c r="J335" s="175"/>
      <c r="K335" s="175"/>
      <c r="L335" s="175"/>
      <c r="M335" s="175"/>
      <c r="N335" s="67"/>
      <c r="O335" s="67"/>
      <c r="P335" s="67"/>
      <c r="Q335" s="67"/>
      <c r="R335" s="67"/>
      <c r="S335" s="67"/>
      <c r="T335" s="80" t="str">
        <f t="shared" si="55"/>
        <v/>
      </c>
      <c r="U335" s="67"/>
      <c r="V335" s="67"/>
      <c r="W335" s="81"/>
      <c r="X335" s="83" t="str">
        <f t="shared" si="60"/>
        <v>N/A</v>
      </c>
      <c r="Y335" s="82" t="e">
        <f t="shared" si="61"/>
        <v>#N/A</v>
      </c>
      <c r="AD335" s="79">
        <f t="shared" si="62"/>
        <v>0</v>
      </c>
      <c r="AE335" s="79">
        <f t="shared" si="63"/>
        <v>0</v>
      </c>
      <c r="AF335" s="79" t="str">
        <f t="shared" si="64"/>
        <v>D</v>
      </c>
      <c r="AG335" s="79">
        <f t="shared" si="65"/>
        <v>3</v>
      </c>
      <c r="AH335" s="78">
        <v>1</v>
      </c>
      <c r="AI335" s="87"/>
    </row>
    <row r="336" spans="1:35" s="79" customFormat="1" ht="15.65" hidden="1" customHeight="1" x14ac:dyDescent="0.35">
      <c r="A336" s="65">
        <v>329</v>
      </c>
      <c r="B336" s="161" t="str">
        <f t="shared" si="56"/>
        <v/>
      </c>
      <c r="C336" s="20">
        <f t="shared" si="57"/>
        <v>3</v>
      </c>
      <c r="D336" s="20"/>
      <c r="E336" s="68" t="str">
        <f t="shared" si="58"/>
        <v/>
      </c>
      <c r="F336" s="72">
        <f t="shared" si="59"/>
        <v>0</v>
      </c>
      <c r="G336" s="174"/>
      <c r="H336" s="175"/>
      <c r="I336" s="175"/>
      <c r="J336" s="175"/>
      <c r="K336" s="175"/>
      <c r="L336" s="175"/>
      <c r="M336" s="175"/>
      <c r="N336" s="67"/>
      <c r="O336" s="67"/>
      <c r="P336" s="67"/>
      <c r="Q336" s="67"/>
      <c r="R336" s="67"/>
      <c r="S336" s="67"/>
      <c r="T336" s="80" t="str">
        <f t="shared" si="55"/>
        <v/>
      </c>
      <c r="U336" s="67"/>
      <c r="V336" s="67"/>
      <c r="W336" s="81"/>
      <c r="X336" s="83">
        <f t="shared" si="60"/>
        <v>3</v>
      </c>
      <c r="Y336" s="82" t="e">
        <f t="shared" si="61"/>
        <v>#N/A</v>
      </c>
      <c r="AD336" s="79">
        <f t="shared" si="62"/>
        <v>0</v>
      </c>
      <c r="AE336" s="79">
        <f t="shared" si="63"/>
        <v>0</v>
      </c>
      <c r="AF336" s="79" t="str">
        <f t="shared" si="64"/>
        <v>D</v>
      </c>
      <c r="AG336" s="79">
        <f t="shared" si="65"/>
        <v>3</v>
      </c>
      <c r="AH336" s="78">
        <v>1</v>
      </c>
      <c r="AI336" s="87"/>
    </row>
    <row r="337" spans="1:35" s="79" customFormat="1" ht="15.65" hidden="1" customHeight="1" x14ac:dyDescent="0.35">
      <c r="A337" s="65">
        <v>330</v>
      </c>
      <c r="B337" s="161" t="str">
        <f t="shared" si="56"/>
        <v/>
      </c>
      <c r="C337" s="20">
        <f t="shared" si="57"/>
        <v>3</v>
      </c>
      <c r="D337" s="20"/>
      <c r="E337" s="68" t="str">
        <f t="shared" si="58"/>
        <v/>
      </c>
      <c r="F337" s="72">
        <f t="shared" si="59"/>
        <v>0</v>
      </c>
      <c r="G337" s="174"/>
      <c r="H337" s="175"/>
      <c r="I337" s="175"/>
      <c r="J337" s="175"/>
      <c r="K337" s="175"/>
      <c r="L337" s="175"/>
      <c r="M337" s="175"/>
      <c r="N337" s="67"/>
      <c r="O337" s="67"/>
      <c r="P337" s="67"/>
      <c r="Q337" s="67"/>
      <c r="R337" s="67"/>
      <c r="S337" s="67"/>
      <c r="T337" s="80" t="str">
        <f t="shared" si="55"/>
        <v/>
      </c>
      <c r="U337" s="67"/>
      <c r="V337" s="67"/>
      <c r="W337" s="81"/>
      <c r="X337" s="83">
        <f t="shared" si="60"/>
        <v>2</v>
      </c>
      <c r="Y337" s="82" t="e">
        <f t="shared" si="61"/>
        <v>#N/A</v>
      </c>
      <c r="AD337" s="79">
        <f t="shared" si="62"/>
        <v>0</v>
      </c>
      <c r="AE337" s="79">
        <f t="shared" si="63"/>
        <v>0</v>
      </c>
      <c r="AF337" s="79" t="str">
        <f t="shared" si="64"/>
        <v>D</v>
      </c>
      <c r="AG337" s="79">
        <f t="shared" si="65"/>
        <v>3</v>
      </c>
      <c r="AH337" s="78">
        <v>1</v>
      </c>
      <c r="AI337" s="87"/>
    </row>
    <row r="338" spans="1:35" s="79" customFormat="1" ht="15.65" hidden="1" customHeight="1" x14ac:dyDescent="0.35">
      <c r="A338" s="65">
        <v>331</v>
      </c>
      <c r="B338" s="161" t="str">
        <f t="shared" si="56"/>
        <v/>
      </c>
      <c r="C338" s="20">
        <f t="shared" si="57"/>
        <v>3</v>
      </c>
      <c r="D338" s="20"/>
      <c r="E338" s="68" t="str">
        <f t="shared" si="58"/>
        <v/>
      </c>
      <c r="F338" s="69">
        <f t="shared" si="59"/>
        <v>0</v>
      </c>
      <c r="G338" s="174"/>
      <c r="H338" s="175"/>
      <c r="I338" s="175"/>
      <c r="J338" s="175"/>
      <c r="K338" s="175"/>
      <c r="L338" s="175"/>
      <c r="M338" s="175"/>
      <c r="N338" s="67"/>
      <c r="O338" s="67"/>
      <c r="P338" s="67"/>
      <c r="Q338" s="67"/>
      <c r="R338" s="67"/>
      <c r="S338" s="67"/>
      <c r="T338" s="80" t="str">
        <f t="shared" si="55"/>
        <v/>
      </c>
      <c r="U338" s="67"/>
      <c r="V338" s="67"/>
      <c r="W338" s="81"/>
      <c r="X338" s="83">
        <f t="shared" si="60"/>
        <v>1</v>
      </c>
      <c r="Y338" s="82" t="e">
        <f t="shared" si="61"/>
        <v>#N/A</v>
      </c>
      <c r="AD338" s="79">
        <f t="shared" si="62"/>
        <v>0</v>
      </c>
      <c r="AE338" s="79">
        <f t="shared" si="63"/>
        <v>0</v>
      </c>
      <c r="AF338" s="79" t="str">
        <f t="shared" si="64"/>
        <v>D</v>
      </c>
      <c r="AG338" s="79">
        <f t="shared" si="65"/>
        <v>3</v>
      </c>
      <c r="AH338" s="78">
        <v>1</v>
      </c>
      <c r="AI338" s="87"/>
    </row>
    <row r="339" spans="1:35" s="79" customFormat="1" ht="15.65" hidden="1" customHeight="1" x14ac:dyDescent="0.35">
      <c r="A339" s="65">
        <v>332</v>
      </c>
      <c r="B339" s="161" t="str">
        <f t="shared" si="56"/>
        <v/>
      </c>
      <c r="C339" s="20">
        <f t="shared" si="57"/>
        <v>3</v>
      </c>
      <c r="D339" s="20"/>
      <c r="E339" s="68" t="str">
        <f t="shared" si="58"/>
        <v/>
      </c>
      <c r="F339" s="69">
        <f t="shared" si="59"/>
        <v>0</v>
      </c>
      <c r="G339" s="174"/>
      <c r="H339" s="175"/>
      <c r="I339" s="175"/>
      <c r="J339" s="175"/>
      <c r="K339" s="175"/>
      <c r="L339" s="175"/>
      <c r="M339" s="175"/>
      <c r="N339" s="67"/>
      <c r="O339" s="67"/>
      <c r="P339" s="67"/>
      <c r="Q339" s="67"/>
      <c r="R339" s="67"/>
      <c r="S339" s="67"/>
      <c r="T339" s="80" t="str">
        <f t="shared" si="55"/>
        <v/>
      </c>
      <c r="U339" s="67"/>
      <c r="V339" s="67"/>
      <c r="W339" s="81"/>
      <c r="X339" s="83">
        <f t="shared" si="60"/>
        <v>3</v>
      </c>
      <c r="Y339" s="82" t="e">
        <f t="shared" si="61"/>
        <v>#N/A</v>
      </c>
      <c r="AD339" s="79">
        <f t="shared" si="62"/>
        <v>0</v>
      </c>
      <c r="AE339" s="79">
        <f t="shared" si="63"/>
        <v>0</v>
      </c>
      <c r="AF339" s="79" t="str">
        <f t="shared" si="64"/>
        <v>D</v>
      </c>
      <c r="AG339" s="79">
        <f t="shared" si="65"/>
        <v>3</v>
      </c>
      <c r="AH339" s="78">
        <v>1</v>
      </c>
      <c r="AI339" s="87"/>
    </row>
    <row r="340" spans="1:35" s="79" customFormat="1" ht="15.65" hidden="1" customHeight="1" x14ac:dyDescent="0.35">
      <c r="A340" s="65">
        <v>333</v>
      </c>
      <c r="B340" s="161" t="str">
        <f t="shared" si="56"/>
        <v/>
      </c>
      <c r="C340" s="20">
        <f t="shared" si="57"/>
        <v>3</v>
      </c>
      <c r="D340" s="20"/>
      <c r="E340" s="68" t="str">
        <f t="shared" si="58"/>
        <v/>
      </c>
      <c r="F340" s="69">
        <f t="shared" si="59"/>
        <v>0</v>
      </c>
      <c r="G340" s="174"/>
      <c r="H340" s="175"/>
      <c r="I340" s="175"/>
      <c r="J340" s="175"/>
      <c r="K340" s="175"/>
      <c r="L340" s="175"/>
      <c r="M340" s="175"/>
      <c r="N340" s="67"/>
      <c r="O340" s="67"/>
      <c r="P340" s="67"/>
      <c r="Q340" s="67"/>
      <c r="R340" s="67"/>
      <c r="S340" s="67"/>
      <c r="T340" s="80" t="str">
        <f t="shared" si="55"/>
        <v/>
      </c>
      <c r="U340" s="67"/>
      <c r="V340" s="67"/>
      <c r="W340" s="81"/>
      <c r="X340" s="83">
        <f t="shared" si="60"/>
        <v>4</v>
      </c>
      <c r="Y340" s="82" t="e">
        <f t="shared" si="61"/>
        <v>#N/A</v>
      </c>
      <c r="AD340" s="79">
        <f t="shared" si="62"/>
        <v>0</v>
      </c>
      <c r="AE340" s="79">
        <f t="shared" si="63"/>
        <v>0</v>
      </c>
      <c r="AF340" s="79" t="str">
        <f t="shared" si="64"/>
        <v>D</v>
      </c>
      <c r="AG340" s="79">
        <f t="shared" si="65"/>
        <v>3</v>
      </c>
      <c r="AH340" s="78">
        <v>1</v>
      </c>
      <c r="AI340" s="87"/>
    </row>
    <row r="341" spans="1:35" s="79" customFormat="1" ht="15.65" hidden="1" customHeight="1" x14ac:dyDescent="0.35">
      <c r="A341" s="65">
        <v>334</v>
      </c>
      <c r="B341" s="161" t="str">
        <f t="shared" si="56"/>
        <v/>
      </c>
      <c r="C341" s="20">
        <f t="shared" si="57"/>
        <v>3</v>
      </c>
      <c r="D341" s="20"/>
      <c r="E341" s="68" t="str">
        <f t="shared" si="58"/>
        <v/>
      </c>
      <c r="F341" s="69">
        <f t="shared" si="59"/>
        <v>0</v>
      </c>
      <c r="G341" s="174"/>
      <c r="H341" s="175"/>
      <c r="I341" s="175"/>
      <c r="J341" s="175"/>
      <c r="K341" s="175"/>
      <c r="L341" s="175"/>
      <c r="M341" s="175"/>
      <c r="N341" s="67"/>
      <c r="O341" s="67"/>
      <c r="P341" s="67"/>
      <c r="Q341" s="67"/>
      <c r="R341" s="67"/>
      <c r="S341" s="67"/>
      <c r="T341" s="80" t="str">
        <f t="shared" si="55"/>
        <v/>
      </c>
      <c r="U341" s="67"/>
      <c r="V341" s="67"/>
      <c r="W341" s="81"/>
      <c r="X341" s="83">
        <f t="shared" si="60"/>
        <v>4</v>
      </c>
      <c r="Y341" s="82" t="e">
        <f t="shared" si="61"/>
        <v>#N/A</v>
      </c>
      <c r="AD341" s="79">
        <f t="shared" si="62"/>
        <v>0</v>
      </c>
      <c r="AE341" s="79">
        <f t="shared" si="63"/>
        <v>0</v>
      </c>
      <c r="AF341" s="79" t="str">
        <f t="shared" si="64"/>
        <v>D</v>
      </c>
      <c r="AG341" s="79">
        <f t="shared" si="65"/>
        <v>3</v>
      </c>
      <c r="AH341" s="78">
        <v>1</v>
      </c>
      <c r="AI341" s="87"/>
    </row>
    <row r="342" spans="1:35" s="79" customFormat="1" ht="30" customHeight="1" x14ac:dyDescent="0.35">
      <c r="A342" s="65">
        <v>335</v>
      </c>
      <c r="B342" s="161" t="str">
        <f t="shared" si="56"/>
        <v>B</v>
      </c>
      <c r="C342" s="20">
        <f t="shared" si="57"/>
        <v>1</v>
      </c>
      <c r="D342" s="20"/>
      <c r="E342" s="211" t="str">
        <f t="shared" si="58"/>
        <v>Stage B</v>
      </c>
      <c r="F342" s="214" t="str">
        <f t="shared" si="59"/>
        <v>Program Planning &amp; Requirements</v>
      </c>
      <c r="G342" s="217"/>
      <c r="H342" s="220"/>
      <c r="I342" s="220"/>
      <c r="J342" s="220"/>
      <c r="K342" s="220"/>
      <c r="L342" s="220"/>
      <c r="M342" s="217"/>
      <c r="N342" s="217"/>
      <c r="O342" s="217"/>
      <c r="P342" s="217"/>
      <c r="Q342" s="217"/>
      <c r="R342" s="217"/>
      <c r="S342" s="217"/>
      <c r="T342" s="80" t="str">
        <f t="shared" si="55"/>
        <v>Stage B</v>
      </c>
      <c r="U342" s="217"/>
      <c r="V342" s="217"/>
      <c r="W342" s="81"/>
      <c r="X342" s="83">
        <f t="shared" si="60"/>
        <v>0</v>
      </c>
      <c r="Y342" s="82" t="e">
        <f t="shared" si="61"/>
        <v>#N/A</v>
      </c>
      <c r="AD342" s="79">
        <f t="shared" si="62"/>
        <v>0</v>
      </c>
      <c r="AE342" s="79">
        <f t="shared" si="63"/>
        <v>0</v>
      </c>
      <c r="AF342" s="79" t="str">
        <f t="shared" si="64"/>
        <v>D</v>
      </c>
      <c r="AG342" s="79">
        <f t="shared" si="65"/>
        <v>3</v>
      </c>
      <c r="AH342" s="78">
        <v>1</v>
      </c>
      <c r="AI342" s="87"/>
    </row>
    <row r="343" spans="1:35" s="79" customFormat="1" ht="30" customHeight="1" x14ac:dyDescent="0.35">
      <c r="A343" s="65">
        <v>336</v>
      </c>
      <c r="B343" s="161" t="str">
        <f t="shared" si="56"/>
        <v>B.1</v>
      </c>
      <c r="C343" s="20">
        <f t="shared" si="57"/>
        <v>2</v>
      </c>
      <c r="D343" s="20"/>
      <c r="E343" s="212" t="str">
        <f t="shared" si="58"/>
        <v>Step 1</v>
      </c>
      <c r="F343" s="215" t="str">
        <f t="shared" si="59"/>
        <v>Evaluation of CTI drivers</v>
      </c>
      <c r="G343" s="218"/>
      <c r="H343" s="221"/>
      <c r="I343" s="221"/>
      <c r="J343" s="221"/>
      <c r="K343" s="221"/>
      <c r="L343" s="221"/>
      <c r="M343" s="218"/>
      <c r="N343" s="218"/>
      <c r="O343" s="218"/>
      <c r="P343" s="218"/>
      <c r="Q343" s="218"/>
      <c r="R343" s="223"/>
      <c r="S343" s="223"/>
      <c r="T343" s="80" t="str">
        <f t="shared" ref="T343:T407" si="66">E343</f>
        <v>Step 1</v>
      </c>
      <c r="U343" s="223"/>
      <c r="V343" s="223"/>
      <c r="W343" s="81"/>
      <c r="X343" s="83">
        <f t="shared" si="60"/>
        <v>0</v>
      </c>
      <c r="Y343" s="82" t="e">
        <f t="shared" si="61"/>
        <v>#N/A</v>
      </c>
      <c r="AD343" s="79">
        <f t="shared" si="62"/>
        <v>0</v>
      </c>
      <c r="AE343" s="79">
        <f t="shared" si="63"/>
        <v>0</v>
      </c>
      <c r="AF343" s="79" t="str">
        <f t="shared" si="64"/>
        <v>D</v>
      </c>
      <c r="AG343" s="79">
        <f t="shared" si="65"/>
        <v>3</v>
      </c>
      <c r="AH343" s="78">
        <v>1</v>
      </c>
      <c r="AI343" s="87">
        <v>3</v>
      </c>
    </row>
    <row r="344" spans="1:35" s="79" customFormat="1" ht="43.5" x14ac:dyDescent="0.35">
      <c r="A344" s="65">
        <v>337</v>
      </c>
      <c r="B344" s="161" t="str">
        <f t="shared" si="56"/>
        <v/>
      </c>
      <c r="C344" s="20">
        <f t="shared" si="57"/>
        <v>3</v>
      </c>
      <c r="D344" s="20"/>
      <c r="E344" s="68" t="str">
        <f t="shared" si="58"/>
        <v/>
      </c>
      <c r="F344" s="69" t="str">
        <f t="shared" si="59"/>
        <v>Though there are obvious drivers for a CTI capability, these should be documented and reviewed. They should not just be focused on supporting the security function (e.g. RFIs from the SOC) but consider the need for supporting wider functions in the business, as well as increasing security maturity, understanding the threat to the wider sector, supply chain and meeting regulatory requirements</v>
      </c>
      <c r="G344" s="174"/>
      <c r="H344" s="175"/>
      <c r="I344" s="175"/>
      <c r="J344" s="175"/>
      <c r="K344" s="175"/>
      <c r="L344" s="175"/>
      <c r="M344" s="175"/>
      <c r="N344" s="67"/>
      <c r="O344" s="67"/>
      <c r="P344" s="67"/>
      <c r="Q344" s="67"/>
      <c r="R344" s="67"/>
      <c r="S344" s="67"/>
      <c r="T344" s="80" t="str">
        <f t="shared" si="66"/>
        <v/>
      </c>
      <c r="U344" s="67"/>
      <c r="V344" s="67"/>
      <c r="W344" s="81"/>
      <c r="X344" s="83">
        <f t="shared" si="60"/>
        <v>5</v>
      </c>
      <c r="Y344" s="82" t="e">
        <f t="shared" si="61"/>
        <v>#N/A</v>
      </c>
      <c r="AD344" s="79">
        <f t="shared" si="62"/>
        <v>0</v>
      </c>
      <c r="AE344" s="79">
        <f t="shared" si="63"/>
        <v>0</v>
      </c>
      <c r="AF344" s="79" t="str">
        <f t="shared" si="64"/>
        <v>D</v>
      </c>
      <c r="AG344" s="79">
        <f t="shared" si="65"/>
        <v>3</v>
      </c>
      <c r="AH344" s="78">
        <v>1</v>
      </c>
      <c r="AI344" s="87">
        <v>1</v>
      </c>
    </row>
    <row r="345" spans="1:35" s="79" customFormat="1" hidden="1" x14ac:dyDescent="0.35">
      <c r="A345" s="65">
        <v>338</v>
      </c>
      <c r="B345" s="161" t="str">
        <f t="shared" si="56"/>
        <v/>
      </c>
      <c r="C345" s="20">
        <f t="shared" si="57"/>
        <v>3</v>
      </c>
      <c r="D345" s="20"/>
      <c r="E345" s="68" t="str">
        <f t="shared" si="58"/>
        <v/>
      </c>
      <c r="F345" s="162" t="str">
        <f t="shared" si="59"/>
        <v>Have you identified drivers for the creation and operationalising of a CTI function?</v>
      </c>
      <c r="G345" s="174"/>
      <c r="H345" s="175"/>
      <c r="I345" s="175"/>
      <c r="J345" s="175"/>
      <c r="K345" s="175"/>
      <c r="L345" s="175"/>
      <c r="M345" s="175"/>
      <c r="N345" s="67"/>
      <c r="O345" s="67"/>
      <c r="P345" s="67"/>
      <c r="Q345" s="67"/>
      <c r="R345" s="67"/>
      <c r="S345" s="67"/>
      <c r="T345" s="80" t="str">
        <f t="shared" si="66"/>
        <v/>
      </c>
      <c r="U345" s="67"/>
      <c r="V345" s="67"/>
      <c r="W345" s="81"/>
      <c r="X345" s="83">
        <f t="shared" si="60"/>
        <v>0</v>
      </c>
      <c r="Y345" s="82" t="e">
        <f t="shared" si="61"/>
        <v>#N/A</v>
      </c>
      <c r="AD345" s="79">
        <f t="shared" si="62"/>
        <v>0</v>
      </c>
      <c r="AE345" s="79">
        <f t="shared" si="63"/>
        <v>0</v>
      </c>
      <c r="AF345" s="79" t="str">
        <f t="shared" si="64"/>
        <v>D</v>
      </c>
      <c r="AG345" s="79">
        <f t="shared" si="65"/>
        <v>3</v>
      </c>
      <c r="AH345" s="20">
        <v>1</v>
      </c>
      <c r="AI345" s="87"/>
    </row>
    <row r="346" spans="1:35" s="79" customFormat="1" ht="30" hidden="1" customHeight="1" x14ac:dyDescent="0.35">
      <c r="A346" s="65">
        <v>339</v>
      </c>
      <c r="B346" s="161" t="str">
        <f t="shared" si="56"/>
        <v/>
      </c>
      <c r="C346" s="20">
        <f t="shared" si="57"/>
        <v>3</v>
      </c>
      <c r="D346" s="20"/>
      <c r="E346" s="68" t="str">
        <f t="shared" si="58"/>
        <v/>
      </c>
      <c r="F346" s="69" t="str">
        <f t="shared" si="59"/>
        <v xml:space="preserve">Are your drivers for a CTI function based on evaluation of: </v>
      </c>
      <c r="G346" s="174"/>
      <c r="H346" s="175"/>
      <c r="I346" s="175"/>
      <c r="J346" s="175"/>
      <c r="K346" s="175"/>
      <c r="L346" s="175"/>
      <c r="M346" s="175"/>
      <c r="N346" s="67"/>
      <c r="O346" s="67"/>
      <c r="P346" s="67"/>
      <c r="Q346" s="67"/>
      <c r="R346" s="67"/>
      <c r="S346" s="67"/>
      <c r="T346" s="80" t="str">
        <f t="shared" si="66"/>
        <v/>
      </c>
      <c r="U346" s="67"/>
      <c r="V346" s="67"/>
      <c r="W346" s="81"/>
      <c r="X346" s="83">
        <f t="shared" si="60"/>
        <v>1</v>
      </c>
      <c r="Y346" s="82" t="e">
        <f t="shared" si="61"/>
        <v>#N/A</v>
      </c>
      <c r="AD346" s="79">
        <f t="shared" si="62"/>
        <v>0</v>
      </c>
      <c r="AE346" s="79">
        <f t="shared" si="63"/>
        <v>0</v>
      </c>
      <c r="AF346" s="79" t="str">
        <f t="shared" si="64"/>
        <v>D</v>
      </c>
      <c r="AG346" s="79">
        <f t="shared" si="65"/>
        <v>3</v>
      </c>
      <c r="AH346" s="78">
        <v>1</v>
      </c>
      <c r="AI346" s="87"/>
    </row>
    <row r="347" spans="1:35" s="79" customFormat="1" hidden="1" x14ac:dyDescent="0.35">
      <c r="A347" s="65">
        <v>340</v>
      </c>
      <c r="B347" s="161" t="str">
        <f t="shared" si="56"/>
        <v/>
      </c>
      <c r="C347" s="20">
        <f t="shared" si="57"/>
        <v>3</v>
      </c>
      <c r="D347" s="20"/>
      <c r="E347" s="68" t="str">
        <f t="shared" si="58"/>
        <v/>
      </c>
      <c r="F347" s="69" t="str">
        <f t="shared" si="59"/>
        <v>The likelihood and impact of serious (often cyber related) security attacks on the organisation?</v>
      </c>
      <c r="G347" s="174"/>
      <c r="H347" s="175"/>
      <c r="I347" s="175"/>
      <c r="J347" s="175"/>
      <c r="K347" s="175"/>
      <c r="L347" s="175"/>
      <c r="M347" s="175"/>
      <c r="N347" s="67"/>
      <c r="O347" s="67"/>
      <c r="P347" s="67"/>
      <c r="Q347" s="67"/>
      <c r="R347" s="67"/>
      <c r="S347" s="67"/>
      <c r="T347" s="80" t="str">
        <f t="shared" si="66"/>
        <v/>
      </c>
      <c r="U347" s="67"/>
      <c r="V347" s="67"/>
      <c r="W347" s="81"/>
      <c r="X347" s="83">
        <f t="shared" si="60"/>
        <v>2</v>
      </c>
      <c r="Y347" s="82" t="e">
        <f t="shared" si="61"/>
        <v>#N/A</v>
      </c>
      <c r="AD347" s="79">
        <f t="shared" si="62"/>
        <v>0</v>
      </c>
      <c r="AE347" s="79">
        <f t="shared" si="63"/>
        <v>0</v>
      </c>
      <c r="AF347" s="79" t="str">
        <f t="shared" si="64"/>
        <v>D</v>
      </c>
      <c r="AG347" s="79">
        <f t="shared" si="65"/>
        <v>3</v>
      </c>
      <c r="AH347" s="78">
        <v>1</v>
      </c>
      <c r="AI347" s="87"/>
    </row>
    <row r="348" spans="1:35" s="79" customFormat="1" hidden="1" x14ac:dyDescent="0.35">
      <c r="A348" s="65">
        <v>341</v>
      </c>
      <c r="B348" s="161" t="str">
        <f t="shared" si="56"/>
        <v/>
      </c>
      <c r="C348" s="20">
        <f t="shared" si="57"/>
        <v>3</v>
      </c>
      <c r="D348" s="20"/>
      <c r="E348" s="68" t="str">
        <f t="shared" si="58"/>
        <v/>
      </c>
      <c r="F348" s="69" t="str">
        <f t="shared" si="59"/>
        <v>The likelihood and impact of serious (often cyber related) security attacks on other similar organisations?</v>
      </c>
      <c r="G348" s="174"/>
      <c r="H348" s="175"/>
      <c r="I348" s="175"/>
      <c r="J348" s="175"/>
      <c r="K348" s="175"/>
      <c r="L348" s="175"/>
      <c r="M348" s="175"/>
      <c r="N348" s="67"/>
      <c r="O348" s="67"/>
      <c r="P348" s="67"/>
      <c r="Q348" s="67"/>
      <c r="R348" s="67"/>
      <c r="S348" s="67"/>
      <c r="T348" s="80" t="str">
        <f t="shared" si="66"/>
        <v/>
      </c>
      <c r="U348" s="67"/>
      <c r="V348" s="67"/>
      <c r="W348" s="81"/>
      <c r="X348" s="83">
        <f t="shared" si="60"/>
        <v>4</v>
      </c>
      <c r="Y348" s="82" t="e">
        <f t="shared" si="61"/>
        <v>#N/A</v>
      </c>
      <c r="AD348" s="79">
        <f t="shared" si="62"/>
        <v>0</v>
      </c>
      <c r="AE348" s="79">
        <f t="shared" si="63"/>
        <v>0</v>
      </c>
      <c r="AF348" s="79" t="str">
        <f t="shared" si="64"/>
        <v>D</v>
      </c>
      <c r="AG348" s="79">
        <f t="shared" si="65"/>
        <v>3</v>
      </c>
      <c r="AH348" s="78">
        <v>1</v>
      </c>
      <c r="AI348" s="87"/>
    </row>
    <row r="349" spans="1:35" s="79" customFormat="1" hidden="1" x14ac:dyDescent="0.35">
      <c r="A349" s="65">
        <v>342</v>
      </c>
      <c r="B349" s="161" t="str">
        <f t="shared" si="56"/>
        <v/>
      </c>
      <c r="C349" s="20">
        <f t="shared" si="57"/>
        <v>3</v>
      </c>
      <c r="D349" s="20"/>
      <c r="E349" s="68" t="str">
        <f t="shared" si="58"/>
        <v/>
      </c>
      <c r="F349" s="69" t="str">
        <f t="shared" si="59"/>
        <v>The likelihood and impact of serious (often cyber related) security attacks on the supply chain?</v>
      </c>
      <c r="G349" s="174"/>
      <c r="H349" s="175"/>
      <c r="I349" s="175"/>
      <c r="J349" s="175"/>
      <c r="K349" s="175"/>
      <c r="L349" s="175"/>
      <c r="M349" s="175"/>
      <c r="N349" s="67"/>
      <c r="O349" s="67"/>
      <c r="P349" s="67"/>
      <c r="Q349" s="67"/>
      <c r="R349" s="67"/>
      <c r="S349" s="67"/>
      <c r="T349" s="80" t="str">
        <f t="shared" si="66"/>
        <v/>
      </c>
      <c r="U349" s="67"/>
      <c r="V349" s="67"/>
      <c r="W349" s="81"/>
      <c r="X349" s="83">
        <f t="shared" si="60"/>
        <v>5</v>
      </c>
      <c r="Y349" s="82" t="e">
        <f t="shared" si="61"/>
        <v>#N/A</v>
      </c>
      <c r="AD349" s="79">
        <f t="shared" si="62"/>
        <v>0</v>
      </c>
      <c r="AE349" s="79">
        <f t="shared" si="63"/>
        <v>0</v>
      </c>
      <c r="AF349" s="79" t="str">
        <f t="shared" si="64"/>
        <v>D</v>
      </c>
      <c r="AG349" s="79">
        <f t="shared" si="65"/>
        <v>3</v>
      </c>
      <c r="AH349" s="78">
        <v>1</v>
      </c>
      <c r="AI349" s="87"/>
    </row>
    <row r="350" spans="1:35" s="79" customFormat="1" hidden="1" x14ac:dyDescent="0.35">
      <c r="A350" s="65">
        <v>343</v>
      </c>
      <c r="B350" s="161" t="str">
        <f t="shared" si="56"/>
        <v/>
      </c>
      <c r="C350" s="20">
        <f t="shared" si="57"/>
        <v>3</v>
      </c>
      <c r="D350" s="20"/>
      <c r="E350" s="68" t="str">
        <f t="shared" si="58"/>
        <v/>
      </c>
      <c r="F350" s="69" t="str">
        <f t="shared" si="59"/>
        <v>Changes in the perceived threat?</v>
      </c>
      <c r="G350" s="174"/>
      <c r="H350" s="175"/>
      <c r="I350" s="175"/>
      <c r="J350" s="175"/>
      <c r="K350" s="175"/>
      <c r="L350" s="175"/>
      <c r="M350" s="175"/>
      <c r="N350" s="67"/>
      <c r="O350" s="67"/>
      <c r="P350" s="67"/>
      <c r="Q350" s="67"/>
      <c r="R350" s="67"/>
      <c r="S350" s="67"/>
      <c r="T350" s="80" t="str">
        <f t="shared" si="66"/>
        <v/>
      </c>
      <c r="U350" s="67"/>
      <c r="V350" s="67"/>
      <c r="W350" s="81"/>
      <c r="X350" s="83">
        <f t="shared" si="60"/>
        <v>5</v>
      </c>
      <c r="Y350" s="82" t="e">
        <f t="shared" si="61"/>
        <v>#N/A</v>
      </c>
      <c r="AD350" s="79">
        <f t="shared" si="62"/>
        <v>0</v>
      </c>
      <c r="AE350" s="79">
        <f t="shared" si="63"/>
        <v>0</v>
      </c>
      <c r="AF350" s="79" t="str">
        <f t="shared" si="64"/>
        <v>D</v>
      </c>
      <c r="AG350" s="79">
        <f t="shared" si="65"/>
        <v>3</v>
      </c>
      <c r="AH350" s="78">
        <v>1</v>
      </c>
      <c r="AI350" s="87"/>
    </row>
    <row r="351" spans="1:35" s="79" customFormat="1" ht="30" hidden="1" customHeight="1" x14ac:dyDescent="0.35">
      <c r="A351" s="65">
        <v>344</v>
      </c>
      <c r="B351" s="161" t="str">
        <f t="shared" si="56"/>
        <v/>
      </c>
      <c r="C351" s="20">
        <f t="shared" si="57"/>
        <v>3</v>
      </c>
      <c r="D351" s="20"/>
      <c r="E351" s="68" t="str">
        <f t="shared" si="58"/>
        <v/>
      </c>
      <c r="F351" s="69" t="str">
        <f t="shared" si="59"/>
        <v xml:space="preserve">Compliance requirements (Inc Cyber or Other Insurance requirements)? </v>
      </c>
      <c r="G351" s="174"/>
      <c r="H351" s="175"/>
      <c r="I351" s="175"/>
      <c r="J351" s="175"/>
      <c r="K351" s="175"/>
      <c r="L351" s="175"/>
      <c r="M351" s="175"/>
      <c r="N351" s="67"/>
      <c r="O351" s="67"/>
      <c r="P351" s="67"/>
      <c r="Q351" s="67"/>
      <c r="R351" s="67"/>
      <c r="S351" s="67"/>
      <c r="T351" s="80" t="str">
        <f t="shared" si="66"/>
        <v/>
      </c>
      <c r="U351" s="67"/>
      <c r="V351" s="67"/>
      <c r="W351" s="81"/>
      <c r="X351" s="83">
        <f t="shared" si="60"/>
        <v>5</v>
      </c>
      <c r="Y351" s="82" t="e">
        <f t="shared" si="61"/>
        <v>#N/A</v>
      </c>
      <c r="AD351" s="79">
        <f t="shared" si="62"/>
        <v>0</v>
      </c>
      <c r="AE351" s="79">
        <f t="shared" si="63"/>
        <v>0</v>
      </c>
      <c r="AF351" s="79" t="str">
        <f t="shared" si="64"/>
        <v>D</v>
      </c>
      <c r="AG351" s="79">
        <f t="shared" si="65"/>
        <v>3</v>
      </c>
      <c r="AH351" s="78">
        <v>1</v>
      </c>
      <c r="AI351" s="87"/>
    </row>
    <row r="352" spans="1:35" s="79" customFormat="1" ht="43.5" hidden="1" x14ac:dyDescent="0.35">
      <c r="A352" s="65">
        <v>345</v>
      </c>
      <c r="B352" s="161" t="str">
        <f t="shared" si="56"/>
        <v/>
      </c>
      <c r="C352" s="20">
        <f t="shared" si="57"/>
        <v>0</v>
      </c>
      <c r="D352" s="20"/>
      <c r="E352" s="68" t="str">
        <f t="shared" si="58"/>
        <v/>
      </c>
      <c r="F352" s="162" t="str">
        <f t="shared" si="59"/>
        <v>Though there are obvious drivers for a CTI capability, these should be documented and reviewed. They should not just be focused on supporting the security function (e.g. RFIs from the SOC) but consider the need for supporting wider functions in the business, as well as increasing security maturity, understanding the threat to the wider sector, supply chain and meeting regulatory requirements</v>
      </c>
      <c r="G352" s="259"/>
      <c r="H352" s="175"/>
      <c r="I352" s="175"/>
      <c r="J352" s="175"/>
      <c r="K352" s="175"/>
      <c r="L352" s="175"/>
      <c r="M352" s="175"/>
      <c r="N352" s="67"/>
      <c r="O352" s="67"/>
      <c r="P352" s="67"/>
      <c r="Q352" s="67"/>
      <c r="R352" s="67"/>
      <c r="S352" s="67"/>
      <c r="T352" s="80" t="str">
        <f t="shared" si="66"/>
        <v/>
      </c>
      <c r="U352" s="67"/>
      <c r="V352" s="67"/>
      <c r="W352" s="81"/>
      <c r="X352" s="83">
        <f t="shared" si="60"/>
        <v>0</v>
      </c>
      <c r="Y352" s="82" t="e">
        <f t="shared" si="61"/>
        <v>#N/A</v>
      </c>
      <c r="AD352" s="79">
        <f t="shared" si="62"/>
        <v>0</v>
      </c>
      <c r="AE352" s="79">
        <f t="shared" si="63"/>
        <v>0</v>
      </c>
      <c r="AF352" s="79" t="str">
        <f t="shared" si="64"/>
        <v>D</v>
      </c>
      <c r="AG352" s="79">
        <f t="shared" si="65"/>
        <v>3</v>
      </c>
      <c r="AH352" s="78">
        <v>1</v>
      </c>
      <c r="AI352" s="87"/>
    </row>
    <row r="353" spans="1:35" s="79" customFormat="1" ht="30" customHeight="1" x14ac:dyDescent="0.35">
      <c r="A353" s="65">
        <v>346</v>
      </c>
      <c r="B353" s="161" t="str">
        <f t="shared" si="56"/>
        <v>B.1.01</v>
      </c>
      <c r="C353" s="20">
        <f t="shared" si="57"/>
        <v>5</v>
      </c>
      <c r="D353" s="20"/>
      <c r="E353" s="68" t="str">
        <f t="shared" si="58"/>
        <v>B.1.01</v>
      </c>
      <c r="F353" s="69" t="str">
        <f t="shared" si="59"/>
        <v>Have you identified all of the drivers for the creation and operationalising of a CTI function and mapped these to understand what capability the function should have? (these should at least include likelihood and impact of cyber attacks on/to you/the sector/supply chain; compliance requirements; support to business operations; support to security operations, etc)</v>
      </c>
      <c r="G353" s="174"/>
      <c r="H353" s="175"/>
      <c r="I353" s="175"/>
      <c r="J353" s="175"/>
      <c r="K353" s="175"/>
      <c r="L353" s="175"/>
      <c r="M353" s="175"/>
      <c r="N353" s="67"/>
      <c r="O353" s="67"/>
      <c r="P353" s="67"/>
      <c r="Q353" s="67"/>
      <c r="R353" s="67"/>
      <c r="S353" s="67"/>
      <c r="T353" s="80" t="str">
        <f t="shared" si="66"/>
        <v>B.1.01</v>
      </c>
      <c r="U353" s="67"/>
      <c r="V353" s="67"/>
      <c r="W353" s="81">
        <v>1</v>
      </c>
      <c r="X353" s="83">
        <f t="shared" si="60"/>
        <v>3</v>
      </c>
      <c r="Y353" s="82" t="str">
        <f t="shared" si="61"/>
        <v>x 1</v>
      </c>
      <c r="AD353" s="79">
        <f t="shared" si="62"/>
        <v>0</v>
      </c>
      <c r="AE353" s="79">
        <f t="shared" si="63"/>
        <v>0</v>
      </c>
      <c r="AF353" s="79" t="str">
        <f t="shared" si="64"/>
        <v>D</v>
      </c>
      <c r="AG353" s="79">
        <f t="shared" si="65"/>
        <v>3</v>
      </c>
      <c r="AH353" s="78">
        <v>1</v>
      </c>
      <c r="AI353" s="87"/>
    </row>
    <row r="354" spans="1:35" s="79" customFormat="1" ht="30" hidden="1" customHeight="1" x14ac:dyDescent="0.35">
      <c r="A354" s="65">
        <v>347</v>
      </c>
      <c r="B354" s="161" t="str">
        <f t="shared" si="56"/>
        <v/>
      </c>
      <c r="C354" s="20">
        <f t="shared" si="57"/>
        <v>0</v>
      </c>
      <c r="D354" s="20"/>
      <c r="E354" s="68" t="str">
        <f t="shared" si="58"/>
        <v/>
      </c>
      <c r="F354" s="69" t="str">
        <f t="shared" si="59"/>
        <v xml:space="preserve">Are your drivers for a CTI function based on evaluation of: </v>
      </c>
      <c r="G354" s="174"/>
      <c r="H354" s="175"/>
      <c r="I354" s="175"/>
      <c r="J354" s="175"/>
      <c r="K354" s="175"/>
      <c r="L354" s="175"/>
      <c r="M354" s="175"/>
      <c r="N354" s="67"/>
      <c r="O354" s="67"/>
      <c r="P354" s="67"/>
      <c r="Q354" s="67"/>
      <c r="R354" s="67"/>
      <c r="S354" s="67"/>
      <c r="T354" s="80" t="str">
        <f t="shared" si="66"/>
        <v/>
      </c>
      <c r="U354" s="67"/>
      <c r="V354" s="67"/>
      <c r="W354" s="81"/>
      <c r="X354" s="83">
        <f t="shared" si="60"/>
        <v>3</v>
      </c>
      <c r="Y354" s="82" t="e">
        <f t="shared" si="61"/>
        <v>#N/A</v>
      </c>
      <c r="AD354" s="79">
        <f t="shared" si="62"/>
        <v>0</v>
      </c>
      <c r="AE354" s="79">
        <f t="shared" si="63"/>
        <v>0</v>
      </c>
      <c r="AF354" s="79" t="str">
        <f t="shared" si="64"/>
        <v>D</v>
      </c>
      <c r="AG354" s="79">
        <f t="shared" si="65"/>
        <v>3</v>
      </c>
      <c r="AH354" s="78">
        <v>1</v>
      </c>
      <c r="AI354" s="87"/>
    </row>
    <row r="355" spans="1:35" s="79" customFormat="1" ht="30" hidden="1" customHeight="1" x14ac:dyDescent="0.35">
      <c r="A355" s="65">
        <v>348</v>
      </c>
      <c r="B355" s="161" t="str">
        <f t="shared" si="56"/>
        <v/>
      </c>
      <c r="C355" s="20">
        <f t="shared" si="57"/>
        <v>0</v>
      </c>
      <c r="D355" s="20"/>
      <c r="E355" s="68" t="str">
        <f t="shared" si="58"/>
        <v/>
      </c>
      <c r="F355" s="72" t="str">
        <f t="shared" si="59"/>
        <v>The likelihood and impact of serious (often cyber related) security attacks on the organisation?</v>
      </c>
      <c r="G355" s="174"/>
      <c r="H355" s="175"/>
      <c r="I355" s="175"/>
      <c r="J355" s="175"/>
      <c r="K355" s="175"/>
      <c r="L355" s="175"/>
      <c r="M355" s="175"/>
      <c r="N355" s="67"/>
      <c r="O355" s="67"/>
      <c r="P355" s="67"/>
      <c r="Q355" s="67"/>
      <c r="R355" s="67"/>
      <c r="S355" s="67"/>
      <c r="T355" s="80" t="str">
        <f t="shared" si="66"/>
        <v/>
      </c>
      <c r="U355" s="67"/>
      <c r="V355" s="67"/>
      <c r="W355" s="81">
        <v>3</v>
      </c>
      <c r="X355" s="83">
        <f t="shared" si="60"/>
        <v>3</v>
      </c>
      <c r="Y355" s="82" t="str">
        <f t="shared" si="61"/>
        <v>x 3</v>
      </c>
      <c r="AD355" s="79">
        <f t="shared" si="62"/>
        <v>0</v>
      </c>
      <c r="AE355" s="79">
        <f t="shared" si="63"/>
        <v>0</v>
      </c>
      <c r="AF355" s="79" t="str">
        <f t="shared" si="64"/>
        <v>D</v>
      </c>
      <c r="AG355" s="79">
        <f t="shared" si="65"/>
        <v>3</v>
      </c>
      <c r="AH355" s="78">
        <v>1</v>
      </c>
      <c r="AI355" s="87"/>
    </row>
    <row r="356" spans="1:35" s="79" customFormat="1" ht="30" hidden="1" customHeight="1" x14ac:dyDescent="0.35">
      <c r="A356" s="65">
        <v>349</v>
      </c>
      <c r="B356" s="161" t="str">
        <f t="shared" si="56"/>
        <v/>
      </c>
      <c r="C356" s="20">
        <f t="shared" si="57"/>
        <v>0</v>
      </c>
      <c r="D356" s="20"/>
      <c r="E356" s="68" t="str">
        <f t="shared" si="58"/>
        <v/>
      </c>
      <c r="F356" s="72" t="str">
        <f t="shared" si="59"/>
        <v>The likelihood and impact of serious (often cyber related) security attacks on other similar organisations?</v>
      </c>
      <c r="G356" s="174"/>
      <c r="H356" s="175"/>
      <c r="I356" s="175"/>
      <c r="J356" s="175"/>
      <c r="K356" s="175"/>
      <c r="L356" s="175"/>
      <c r="M356" s="175"/>
      <c r="N356" s="67"/>
      <c r="O356" s="67"/>
      <c r="P356" s="67"/>
      <c r="Q356" s="67"/>
      <c r="R356" s="67"/>
      <c r="S356" s="67"/>
      <c r="T356" s="80" t="str">
        <f t="shared" si="66"/>
        <v/>
      </c>
      <c r="U356" s="67"/>
      <c r="V356" s="67"/>
      <c r="W356" s="81">
        <v>3</v>
      </c>
      <c r="X356" s="83">
        <f t="shared" si="60"/>
        <v>3</v>
      </c>
      <c r="Y356" s="82" t="str">
        <f t="shared" si="61"/>
        <v>x 3</v>
      </c>
      <c r="AD356" s="79">
        <f t="shared" si="62"/>
        <v>0</v>
      </c>
      <c r="AE356" s="79">
        <f t="shared" si="63"/>
        <v>0</v>
      </c>
      <c r="AF356" s="79" t="str">
        <f t="shared" si="64"/>
        <v>D</v>
      </c>
      <c r="AG356" s="79">
        <f t="shared" si="65"/>
        <v>3</v>
      </c>
      <c r="AH356" s="78">
        <v>1</v>
      </c>
      <c r="AI356" s="87"/>
    </row>
    <row r="357" spans="1:35" s="79" customFormat="1" ht="30" hidden="1" customHeight="1" x14ac:dyDescent="0.35">
      <c r="A357" s="65">
        <v>350</v>
      </c>
      <c r="B357" s="161" t="str">
        <f t="shared" si="56"/>
        <v/>
      </c>
      <c r="C357" s="20">
        <f t="shared" si="57"/>
        <v>0</v>
      </c>
      <c r="D357" s="20"/>
      <c r="E357" s="68" t="str">
        <f t="shared" si="58"/>
        <v/>
      </c>
      <c r="F357" s="72" t="str">
        <f t="shared" si="59"/>
        <v>The likelihood and impact of serious (often cyber related) security attacks on the supply chain?</v>
      </c>
      <c r="G357" s="174"/>
      <c r="H357" s="175"/>
      <c r="I357" s="175"/>
      <c r="J357" s="175"/>
      <c r="K357" s="175"/>
      <c r="L357" s="175"/>
      <c r="M357" s="175"/>
      <c r="N357" s="67"/>
      <c r="O357" s="67"/>
      <c r="P357" s="67"/>
      <c r="Q357" s="67"/>
      <c r="R357" s="67"/>
      <c r="S357" s="67"/>
      <c r="T357" s="80" t="str">
        <f t="shared" si="66"/>
        <v/>
      </c>
      <c r="U357" s="67"/>
      <c r="V357" s="67"/>
      <c r="W357" s="81">
        <v>3</v>
      </c>
      <c r="X357" s="83">
        <f t="shared" si="60"/>
        <v>3</v>
      </c>
      <c r="Y357" s="82" t="str">
        <f t="shared" si="61"/>
        <v>x 3</v>
      </c>
      <c r="AD357" s="79">
        <f t="shared" si="62"/>
        <v>0</v>
      </c>
      <c r="AE357" s="79">
        <f t="shared" si="63"/>
        <v>0</v>
      </c>
      <c r="AF357" s="79" t="str">
        <f t="shared" si="64"/>
        <v>D</v>
      </c>
      <c r="AG357" s="79">
        <f t="shared" si="65"/>
        <v>3</v>
      </c>
      <c r="AH357" s="78">
        <v>1</v>
      </c>
      <c r="AI357" s="87"/>
    </row>
    <row r="358" spans="1:35" s="79" customFormat="1" ht="30" hidden="1" customHeight="1" x14ac:dyDescent="0.35">
      <c r="A358" s="65">
        <v>351</v>
      </c>
      <c r="B358" s="161" t="str">
        <f t="shared" si="56"/>
        <v/>
      </c>
      <c r="C358" s="20">
        <f t="shared" si="57"/>
        <v>0</v>
      </c>
      <c r="D358" s="20"/>
      <c r="E358" s="68" t="str">
        <f t="shared" si="58"/>
        <v/>
      </c>
      <c r="F358" s="72" t="str">
        <f t="shared" si="59"/>
        <v>Changes in the perceived threat?</v>
      </c>
      <c r="G358" s="174"/>
      <c r="H358" s="175"/>
      <c r="I358" s="175"/>
      <c r="J358" s="175"/>
      <c r="K358" s="175"/>
      <c r="L358" s="175"/>
      <c r="M358" s="175"/>
      <c r="N358" s="67"/>
      <c r="O358" s="67"/>
      <c r="P358" s="67"/>
      <c r="Q358" s="67"/>
      <c r="R358" s="67"/>
      <c r="S358" s="67"/>
      <c r="T358" s="80" t="str">
        <f t="shared" si="66"/>
        <v/>
      </c>
      <c r="U358" s="67"/>
      <c r="V358" s="67"/>
      <c r="W358" s="81">
        <v>3</v>
      </c>
      <c r="X358" s="83">
        <f t="shared" si="60"/>
        <v>3</v>
      </c>
      <c r="Y358" s="82" t="str">
        <f t="shared" si="61"/>
        <v>x 3</v>
      </c>
      <c r="AD358" s="79">
        <f t="shared" si="62"/>
        <v>0</v>
      </c>
      <c r="AE358" s="79">
        <f t="shared" si="63"/>
        <v>0</v>
      </c>
      <c r="AF358" s="79" t="str">
        <f t="shared" si="64"/>
        <v>D</v>
      </c>
      <c r="AG358" s="79">
        <f t="shared" si="65"/>
        <v>3</v>
      </c>
      <c r="AH358" s="78">
        <v>1</v>
      </c>
      <c r="AI358" s="87"/>
    </row>
    <row r="359" spans="1:35" s="79" customFormat="1" ht="30" hidden="1" customHeight="1" x14ac:dyDescent="0.35">
      <c r="A359" s="65">
        <v>352</v>
      </c>
      <c r="B359" s="161" t="str">
        <f t="shared" si="56"/>
        <v/>
      </c>
      <c r="C359" s="20">
        <f t="shared" si="57"/>
        <v>0</v>
      </c>
      <c r="D359" s="20"/>
      <c r="E359" s="68" t="str">
        <f t="shared" si="58"/>
        <v/>
      </c>
      <c r="F359" s="72" t="str">
        <f t="shared" si="59"/>
        <v xml:space="preserve">Compliance requirements (Inc Cyber or Other Insurance requirements)? </v>
      </c>
      <c r="G359" s="174"/>
      <c r="H359" s="175"/>
      <c r="I359" s="175"/>
      <c r="J359" s="175"/>
      <c r="K359" s="175"/>
      <c r="L359" s="175"/>
      <c r="M359" s="175"/>
      <c r="N359" s="67"/>
      <c r="O359" s="67"/>
      <c r="P359" s="67"/>
      <c r="Q359" s="67"/>
      <c r="R359" s="67"/>
      <c r="S359" s="67"/>
      <c r="T359" s="80" t="str">
        <f t="shared" si="66"/>
        <v/>
      </c>
      <c r="U359" s="67"/>
      <c r="V359" s="67"/>
      <c r="W359" s="81">
        <v>3</v>
      </c>
      <c r="X359" s="83">
        <f t="shared" si="60"/>
        <v>3</v>
      </c>
      <c r="Y359" s="82" t="str">
        <f t="shared" si="61"/>
        <v>x 3</v>
      </c>
      <c r="AD359" s="79">
        <f t="shared" si="62"/>
        <v>0</v>
      </c>
      <c r="AE359" s="79">
        <f t="shared" si="63"/>
        <v>0</v>
      </c>
      <c r="AF359" s="79" t="str">
        <f t="shared" si="64"/>
        <v>D</v>
      </c>
      <c r="AG359" s="79">
        <f t="shared" si="65"/>
        <v>3</v>
      </c>
      <c r="AH359" s="78">
        <v>1</v>
      </c>
      <c r="AI359" s="87"/>
    </row>
    <row r="360" spans="1:35" s="79" customFormat="1" ht="30" hidden="1" customHeight="1" x14ac:dyDescent="0.35">
      <c r="A360" s="65">
        <v>353</v>
      </c>
      <c r="B360" s="161" t="str">
        <f t="shared" si="56"/>
        <v/>
      </c>
      <c r="C360" s="20">
        <f t="shared" si="57"/>
        <v>0</v>
      </c>
      <c r="D360" s="20"/>
      <c r="E360" s="68" t="str">
        <f t="shared" si="58"/>
        <v/>
      </c>
      <c r="F360" s="72" t="str">
        <f t="shared" si="59"/>
        <v>Evaluating and assuring preventative controls?</v>
      </c>
      <c r="G360" s="174"/>
      <c r="H360" s="175"/>
      <c r="I360" s="175"/>
      <c r="J360" s="175"/>
      <c r="K360" s="175"/>
      <c r="L360" s="175"/>
      <c r="M360" s="175"/>
      <c r="N360" s="67"/>
      <c r="O360" s="67"/>
      <c r="P360" s="67"/>
      <c r="Q360" s="67"/>
      <c r="R360" s="67"/>
      <c r="S360" s="67"/>
      <c r="T360" s="80" t="str">
        <f t="shared" si="66"/>
        <v/>
      </c>
      <c r="U360" s="67"/>
      <c r="V360" s="67"/>
      <c r="W360" s="81">
        <v>3</v>
      </c>
      <c r="X360" s="83">
        <f t="shared" si="60"/>
        <v>3</v>
      </c>
      <c r="Y360" s="82" t="str">
        <f t="shared" si="61"/>
        <v>x 3</v>
      </c>
      <c r="AD360" s="79">
        <f t="shared" si="62"/>
        <v>0</v>
      </c>
      <c r="AE360" s="79">
        <f t="shared" si="63"/>
        <v>0</v>
      </c>
      <c r="AF360" s="79" t="str">
        <f t="shared" si="64"/>
        <v>D</v>
      </c>
      <c r="AG360" s="79">
        <f t="shared" si="65"/>
        <v>3</v>
      </c>
      <c r="AH360" s="78">
        <v>1</v>
      </c>
      <c r="AI360" s="87"/>
    </row>
    <row r="361" spans="1:35" s="79" customFormat="1" ht="30" hidden="1" customHeight="1" x14ac:dyDescent="0.35">
      <c r="A361" s="65">
        <v>354</v>
      </c>
      <c r="B361" s="161" t="str">
        <f t="shared" si="56"/>
        <v/>
      </c>
      <c r="C361" s="20">
        <f t="shared" si="57"/>
        <v>0</v>
      </c>
      <c r="D361" s="20"/>
      <c r="E361" s="68" t="str">
        <f t="shared" si="58"/>
        <v/>
      </c>
      <c r="F361" s="69" t="str">
        <f t="shared" si="59"/>
        <v>Do your drivers for a CTI capability take account of:</v>
      </c>
      <c r="G361" s="174"/>
      <c r="H361" s="175"/>
      <c r="I361" s="175"/>
      <c r="J361" s="175"/>
      <c r="K361" s="175"/>
      <c r="L361" s="175"/>
      <c r="M361" s="175"/>
      <c r="N361" s="67"/>
      <c r="O361" s="67"/>
      <c r="P361" s="67"/>
      <c r="Q361" s="67"/>
      <c r="R361" s="67"/>
      <c r="S361" s="67"/>
      <c r="T361" s="80" t="str">
        <f t="shared" si="66"/>
        <v/>
      </c>
      <c r="U361" s="67"/>
      <c r="V361" s="67"/>
      <c r="W361" s="81"/>
      <c r="X361" s="83">
        <f t="shared" si="60"/>
        <v>3</v>
      </c>
      <c r="Y361" s="82" t="e">
        <f t="shared" si="61"/>
        <v>#N/A</v>
      </c>
      <c r="AD361" s="79">
        <f t="shared" si="62"/>
        <v>0</v>
      </c>
      <c r="AE361" s="79">
        <f t="shared" si="63"/>
        <v>0</v>
      </c>
      <c r="AF361" s="79" t="str">
        <f t="shared" si="64"/>
        <v>D</v>
      </c>
      <c r="AG361" s="79">
        <f t="shared" si="65"/>
        <v>3</v>
      </c>
      <c r="AH361" s="78">
        <v>1</v>
      </c>
      <c r="AI361" s="87"/>
    </row>
    <row r="362" spans="1:35" s="79" customFormat="1" ht="30" hidden="1" customHeight="1" x14ac:dyDescent="0.35">
      <c r="A362" s="65">
        <v>355</v>
      </c>
      <c r="B362" s="161" t="str">
        <f t="shared" si="56"/>
        <v/>
      </c>
      <c r="C362" s="20">
        <f t="shared" si="57"/>
        <v>0</v>
      </c>
      <c r="D362" s="20"/>
      <c r="E362" s="68" t="str">
        <f t="shared" si="58"/>
        <v/>
      </c>
      <c r="F362" s="72" t="str">
        <f t="shared" si="59"/>
        <v>How the function fits into your organisation's overall security strategy?</v>
      </c>
      <c r="G362" s="174"/>
      <c r="H362" s="175"/>
      <c r="I362" s="175"/>
      <c r="J362" s="175"/>
      <c r="K362" s="175"/>
      <c r="L362" s="175"/>
      <c r="M362" s="175"/>
      <c r="N362" s="67"/>
      <c r="O362" s="67"/>
      <c r="P362" s="67"/>
      <c r="Q362" s="67"/>
      <c r="R362" s="67"/>
      <c r="S362" s="67"/>
      <c r="T362" s="80" t="str">
        <f t="shared" si="66"/>
        <v/>
      </c>
      <c r="U362" s="67"/>
      <c r="V362" s="67"/>
      <c r="W362" s="81">
        <v>3</v>
      </c>
      <c r="X362" s="83">
        <f t="shared" si="60"/>
        <v>3</v>
      </c>
      <c r="Y362" s="82" t="str">
        <f t="shared" si="61"/>
        <v>x 3</v>
      </c>
      <c r="AD362" s="79">
        <f t="shared" si="62"/>
        <v>0</v>
      </c>
      <c r="AE362" s="79">
        <f t="shared" si="63"/>
        <v>0</v>
      </c>
      <c r="AF362" s="79" t="str">
        <f t="shared" si="64"/>
        <v>D</v>
      </c>
      <c r="AG362" s="79">
        <f t="shared" si="65"/>
        <v>3</v>
      </c>
      <c r="AH362" s="78">
        <v>1</v>
      </c>
      <c r="AI362" s="87"/>
    </row>
    <row r="363" spans="1:35" s="79" customFormat="1" ht="30" hidden="1" customHeight="1" x14ac:dyDescent="0.35">
      <c r="A363" s="65">
        <v>356</v>
      </c>
      <c r="B363" s="161" t="str">
        <f t="shared" si="56"/>
        <v/>
      </c>
      <c r="C363" s="20">
        <f t="shared" si="57"/>
        <v>0</v>
      </c>
      <c r="D363" s="20"/>
      <c r="E363" s="68" t="str">
        <f t="shared" si="58"/>
        <v/>
      </c>
      <c r="F363" s="72" t="str">
        <f t="shared" si="59"/>
        <v>The nature and direction of your business - and your risk appetite?</v>
      </c>
      <c r="G363" s="174"/>
      <c r="H363" s="175"/>
      <c r="I363" s="175"/>
      <c r="J363" s="175"/>
      <c r="K363" s="175"/>
      <c r="L363" s="175"/>
      <c r="M363" s="175"/>
      <c r="N363" s="67"/>
      <c r="O363" s="67"/>
      <c r="P363" s="67"/>
      <c r="Q363" s="67"/>
      <c r="R363" s="67"/>
      <c r="S363" s="67"/>
      <c r="T363" s="80" t="str">
        <f t="shared" si="66"/>
        <v/>
      </c>
      <c r="U363" s="67"/>
      <c r="V363" s="67"/>
      <c r="W363" s="81">
        <v>3</v>
      </c>
      <c r="X363" s="83">
        <f t="shared" si="60"/>
        <v>3</v>
      </c>
      <c r="Y363" s="82" t="str">
        <f t="shared" si="61"/>
        <v>x 3</v>
      </c>
      <c r="AD363" s="79">
        <f t="shared" si="62"/>
        <v>0</v>
      </c>
      <c r="AE363" s="79">
        <f t="shared" si="63"/>
        <v>0</v>
      </c>
      <c r="AF363" s="79" t="str">
        <f t="shared" si="64"/>
        <v>D</v>
      </c>
      <c r="AG363" s="79">
        <f t="shared" si="65"/>
        <v>3</v>
      </c>
      <c r="AH363" s="78">
        <v>1</v>
      </c>
      <c r="AI363" s="87"/>
    </row>
    <row r="364" spans="1:35" s="79" customFormat="1" ht="30" customHeight="1" x14ac:dyDescent="0.35">
      <c r="A364" s="65">
        <v>357</v>
      </c>
      <c r="B364" s="161" t="str">
        <f t="shared" si="56"/>
        <v>B.1.02</v>
      </c>
      <c r="C364" s="20">
        <f t="shared" si="57"/>
        <v>5</v>
      </c>
      <c r="D364" s="20"/>
      <c r="E364" s="68" t="str">
        <f t="shared" si="58"/>
        <v>B.1.02</v>
      </c>
      <c r="F364" s="69" t="str">
        <f t="shared" si="59"/>
        <v>Do your drivers for CTI function help to:</v>
      </c>
      <c r="G364" s="174"/>
      <c r="H364" s="175"/>
      <c r="I364" s="175"/>
      <c r="J364" s="175"/>
      <c r="K364" s="175"/>
      <c r="L364" s="175"/>
      <c r="M364" s="175"/>
      <c r="N364" s="67"/>
      <c r="O364" s="67"/>
      <c r="P364" s="67"/>
      <c r="Q364" s="67"/>
      <c r="R364" s="67"/>
      <c r="S364" s="67"/>
      <c r="T364" s="80" t="str">
        <f t="shared" si="66"/>
        <v>B.1.02</v>
      </c>
      <c r="U364" s="67"/>
      <c r="V364" s="67"/>
      <c r="W364" s="81"/>
      <c r="X364" s="83">
        <f t="shared" si="60"/>
        <v>3</v>
      </c>
      <c r="Y364" s="82" t="e">
        <f t="shared" si="61"/>
        <v>#N/A</v>
      </c>
      <c r="AD364" s="79">
        <f t="shared" si="62"/>
        <v>0</v>
      </c>
      <c r="AE364" s="79">
        <f t="shared" si="63"/>
        <v>0</v>
      </c>
      <c r="AF364" s="79" t="str">
        <f t="shared" si="64"/>
        <v>D</v>
      </c>
      <c r="AG364" s="79">
        <f t="shared" si="65"/>
        <v>3</v>
      </c>
      <c r="AH364" s="78">
        <v>1</v>
      </c>
      <c r="AI364" s="87"/>
    </row>
    <row r="365" spans="1:35" s="79" customFormat="1" ht="30" customHeight="1" x14ac:dyDescent="0.35">
      <c r="A365" s="65">
        <v>358</v>
      </c>
      <c r="B365" s="161" t="str">
        <f t="shared" si="56"/>
        <v>B.1.02a</v>
      </c>
      <c r="C365" s="20">
        <f t="shared" si="57"/>
        <v>6</v>
      </c>
      <c r="D365" s="20"/>
      <c r="E365" s="68" t="str">
        <f t="shared" si="58"/>
        <v>B.1.02a</v>
      </c>
      <c r="F365" s="72" t="str">
        <f t="shared" si="59"/>
        <v>Support the adoption of a strategic view of the threat landscape? (Strategic level INT)</v>
      </c>
      <c r="G365" s="174"/>
      <c r="H365" s="175"/>
      <c r="I365" s="175"/>
      <c r="J365" s="175"/>
      <c r="K365" s="175"/>
      <c r="L365" s="175"/>
      <c r="M365" s="175"/>
      <c r="N365" s="67"/>
      <c r="O365" s="67"/>
      <c r="P365" s="67"/>
      <c r="Q365" s="67"/>
      <c r="R365" s="67"/>
      <c r="S365" s="67"/>
      <c r="T365" s="80" t="str">
        <f t="shared" si="66"/>
        <v>B.1.02a</v>
      </c>
      <c r="U365" s="67"/>
      <c r="V365" s="67"/>
      <c r="W365" s="81">
        <v>1</v>
      </c>
      <c r="X365" s="83">
        <f t="shared" si="60"/>
        <v>3</v>
      </c>
      <c r="Y365" s="82" t="str">
        <f t="shared" si="61"/>
        <v>x 1</v>
      </c>
      <c r="AD365" s="79">
        <f t="shared" si="62"/>
        <v>0</v>
      </c>
      <c r="AE365" s="79">
        <f t="shared" si="63"/>
        <v>0</v>
      </c>
      <c r="AF365" s="79" t="str">
        <f t="shared" si="64"/>
        <v>D</v>
      </c>
      <c r="AG365" s="79">
        <f t="shared" si="65"/>
        <v>3</v>
      </c>
      <c r="AH365" s="78">
        <v>1</v>
      </c>
      <c r="AI365" s="87"/>
    </row>
    <row r="366" spans="1:35" s="79" customFormat="1" ht="30" customHeight="1" x14ac:dyDescent="0.35">
      <c r="A366" s="65">
        <v>359</v>
      </c>
      <c r="B366" s="161" t="str">
        <f t="shared" si="56"/>
        <v>B.1.02b</v>
      </c>
      <c r="C366" s="20">
        <f t="shared" si="57"/>
        <v>6</v>
      </c>
      <c r="D366" s="20"/>
      <c r="E366" s="68" t="str">
        <f t="shared" si="58"/>
        <v>B.1.02b</v>
      </c>
      <c r="F366" s="72" t="str">
        <f t="shared" si="59"/>
        <v>Ensure that vulnerabilities are identified and appropriately addressed? (Tactical level INT)</v>
      </c>
      <c r="G366" s="174"/>
      <c r="H366" s="175"/>
      <c r="I366" s="175"/>
      <c r="J366" s="175"/>
      <c r="K366" s="175"/>
      <c r="L366" s="175"/>
      <c r="M366" s="175"/>
      <c r="N366" s="67"/>
      <c r="O366" s="67"/>
      <c r="P366" s="67"/>
      <c r="Q366" s="67"/>
      <c r="R366" s="67"/>
      <c r="S366" s="67"/>
      <c r="T366" s="80" t="str">
        <f t="shared" si="66"/>
        <v>B.1.02b</v>
      </c>
      <c r="U366" s="67"/>
      <c r="V366" s="67"/>
      <c r="W366" s="81">
        <v>1</v>
      </c>
      <c r="X366" s="83">
        <f t="shared" si="60"/>
        <v>3</v>
      </c>
      <c r="Y366" s="82" t="str">
        <f t="shared" si="61"/>
        <v>x 1</v>
      </c>
      <c r="AD366" s="79">
        <f t="shared" si="62"/>
        <v>0</v>
      </c>
      <c r="AE366" s="79">
        <f t="shared" si="63"/>
        <v>0</v>
      </c>
      <c r="AF366" s="79" t="str">
        <f t="shared" si="64"/>
        <v>D</v>
      </c>
      <c r="AG366" s="79">
        <f t="shared" si="65"/>
        <v>3</v>
      </c>
      <c r="AH366" s="78">
        <v>1</v>
      </c>
      <c r="AI366" s="87"/>
    </row>
    <row r="367" spans="1:35" s="79" customFormat="1" ht="30" customHeight="1" x14ac:dyDescent="0.35">
      <c r="A367" s="65">
        <v>360</v>
      </c>
      <c r="B367" s="161" t="str">
        <f t="shared" si="56"/>
        <v>B.1.02c</v>
      </c>
      <c r="C367" s="20">
        <f t="shared" si="57"/>
        <v>6</v>
      </c>
      <c r="D367" s="20"/>
      <c r="E367" s="68" t="str">
        <f t="shared" si="58"/>
        <v>B.1.02c</v>
      </c>
      <c r="F367" s="72" t="str">
        <f t="shared" si="59"/>
        <v>Support operational security requirements (E.g. Red Teaming, Playbook dev, threat hunting, DFIR)? (Operational level INT)</v>
      </c>
      <c r="G367" s="174"/>
      <c r="H367" s="175"/>
      <c r="I367" s="175"/>
      <c r="J367" s="175"/>
      <c r="K367" s="175"/>
      <c r="L367" s="175"/>
      <c r="M367" s="175"/>
      <c r="N367" s="67"/>
      <c r="O367" s="67"/>
      <c r="P367" s="67"/>
      <c r="Q367" s="67"/>
      <c r="R367" s="67"/>
      <c r="S367" s="67"/>
      <c r="T367" s="80" t="str">
        <f t="shared" si="66"/>
        <v>B.1.02c</v>
      </c>
      <c r="U367" s="67"/>
      <c r="V367" s="67"/>
      <c r="W367" s="81">
        <v>1</v>
      </c>
      <c r="X367" s="83">
        <f t="shared" si="60"/>
        <v>3</v>
      </c>
      <c r="Y367" s="82" t="str">
        <f t="shared" si="61"/>
        <v>x 1</v>
      </c>
      <c r="AD367" s="79">
        <f t="shared" si="62"/>
        <v>0</v>
      </c>
      <c r="AE367" s="79">
        <f t="shared" si="63"/>
        <v>0</v>
      </c>
      <c r="AF367" s="79" t="str">
        <f t="shared" si="64"/>
        <v>D</v>
      </c>
      <c r="AG367" s="79">
        <f t="shared" si="65"/>
        <v>3</v>
      </c>
      <c r="AH367" s="78">
        <v>1</v>
      </c>
      <c r="AI367" s="87"/>
    </row>
    <row r="368" spans="1:35" s="79" customFormat="1" ht="30" customHeight="1" x14ac:dyDescent="0.35">
      <c r="A368" s="65">
        <v>361</v>
      </c>
      <c r="B368" s="161" t="str">
        <f t="shared" si="56"/>
        <v>B.1.02d</v>
      </c>
      <c r="C368" s="20">
        <f t="shared" si="57"/>
        <v>6</v>
      </c>
      <c r="D368" s="20"/>
      <c r="E368" s="68" t="str">
        <f t="shared" si="58"/>
        <v>B.1.02d</v>
      </c>
      <c r="F368" s="72" t="str">
        <f t="shared" si="59"/>
        <v>Feed security tools with data to prevent attacks? (Technical level INT)</v>
      </c>
      <c r="G368" s="174"/>
      <c r="H368" s="175"/>
      <c r="I368" s="175"/>
      <c r="J368" s="175"/>
      <c r="K368" s="175"/>
      <c r="L368" s="175"/>
      <c r="M368" s="175"/>
      <c r="N368" s="67"/>
      <c r="O368" s="67"/>
      <c r="P368" s="67"/>
      <c r="Q368" s="67"/>
      <c r="R368" s="67"/>
      <c r="S368" s="67"/>
      <c r="T368" s="80" t="str">
        <f t="shared" si="66"/>
        <v>B.1.02d</v>
      </c>
      <c r="U368" s="67"/>
      <c r="V368" s="67"/>
      <c r="W368" s="81">
        <v>1</v>
      </c>
      <c r="X368" s="83">
        <f t="shared" si="60"/>
        <v>3</v>
      </c>
      <c r="Y368" s="82" t="str">
        <f t="shared" si="61"/>
        <v>x 1</v>
      </c>
      <c r="AD368" s="79">
        <f t="shared" si="62"/>
        <v>0</v>
      </c>
      <c r="AE368" s="79">
        <f t="shared" si="63"/>
        <v>0</v>
      </c>
      <c r="AF368" s="79" t="str">
        <f t="shared" si="64"/>
        <v>D</v>
      </c>
      <c r="AG368" s="79">
        <f t="shared" si="65"/>
        <v>3</v>
      </c>
      <c r="AH368" s="78">
        <v>1</v>
      </c>
      <c r="AI368" s="87"/>
    </row>
    <row r="369" spans="1:35" s="79" customFormat="1" ht="30" customHeight="1" x14ac:dyDescent="0.35">
      <c r="A369" s="65">
        <v>3612</v>
      </c>
      <c r="B369" s="161" t="str">
        <f t="shared" ref="B369" si="67">VLOOKUP(A369,contentrefmockup,2,FALSE)</f>
        <v>B.1.02e</v>
      </c>
      <c r="C369" s="20">
        <f t="shared" ref="C369" si="68">VLOOKUP(A369,contentrefmockup,15,FALSE)</f>
        <v>6</v>
      </c>
      <c r="D369" s="20"/>
      <c r="E369" s="68" t="str">
        <f t="shared" ref="E369" si="69">IF(C369=1,"Stage "&amp;B369,IF(C369=2,"Step "&amp;VLOOKUP(A369,contentrefmockup,4,FALSE),B369))</f>
        <v>B.1.02e</v>
      </c>
      <c r="F369" s="72" t="str">
        <f t="shared" ref="F369" si="70">VLOOKUP(A369,contentrefmockup,7,FALSE)</f>
        <v>Inform risk and support cyber and operational resilience programs?</v>
      </c>
      <c r="G369" s="174"/>
      <c r="H369" s="175"/>
      <c r="I369" s="175"/>
      <c r="J369" s="175"/>
      <c r="K369" s="175"/>
      <c r="L369" s="175"/>
      <c r="M369" s="175"/>
      <c r="N369" s="67"/>
      <c r="O369" s="67"/>
      <c r="P369" s="67"/>
      <c r="Q369" s="67"/>
      <c r="R369" s="67"/>
      <c r="S369" s="67"/>
      <c r="T369" s="80" t="str">
        <f t="shared" ref="T369" si="71">E369</f>
        <v>B.1.02e</v>
      </c>
      <c r="U369" s="67"/>
      <c r="V369" s="67"/>
      <c r="W369" s="81">
        <v>1</v>
      </c>
      <c r="X369" s="83">
        <f t="shared" ref="X369" si="72">VLOOKUP(A369,contentrefmockup,8,FALSE)</f>
        <v>3</v>
      </c>
      <c r="Y369" s="82" t="str">
        <f t="shared" ref="Y369" si="73">VLOOKUP(W369,weighting_response_reverse,2,FALSE)</f>
        <v>x 1</v>
      </c>
      <c r="AD369" s="79">
        <f t="shared" ref="AD369" si="74">VLOOKUP(A369,contentrefmockup,26,FALSE)</f>
        <v>0</v>
      </c>
      <c r="AE369" s="79">
        <f t="shared" ref="AE369" si="75">VLOOKUP(A369,contentrefmockup,27,FALSE)</f>
        <v>0</v>
      </c>
      <c r="AF369" s="79" t="str">
        <f t="shared" ref="AF369" si="76">VLOOKUP(A369,contentrefmockup,28,FALSE)</f>
        <v>D</v>
      </c>
      <c r="AG369" s="79">
        <f t="shared" ref="AG369" si="77">IF(AD369="S",1,IF(AE369="I",2,IF(AF369="D",3,4)))</f>
        <v>3</v>
      </c>
      <c r="AH369" s="78">
        <v>1</v>
      </c>
      <c r="AI369" s="87"/>
    </row>
    <row r="370" spans="1:35" s="79" customFormat="1" ht="26.25" hidden="1" customHeight="1" x14ac:dyDescent="0.35">
      <c r="A370" s="65">
        <v>362</v>
      </c>
      <c r="B370" s="161" t="str">
        <f t="shared" si="56"/>
        <v/>
      </c>
      <c r="C370" s="20">
        <f t="shared" si="57"/>
        <v>3</v>
      </c>
      <c r="D370" s="20"/>
      <c r="E370" s="68" t="str">
        <f t="shared" si="58"/>
        <v/>
      </c>
      <c r="F370" s="72" t="str">
        <f t="shared" si="59"/>
        <v>Identifying the environment</v>
      </c>
      <c r="G370" s="174"/>
      <c r="H370" s="175"/>
      <c r="I370" s="175"/>
      <c r="J370" s="175"/>
      <c r="K370" s="175"/>
      <c r="L370" s="175"/>
      <c r="M370" s="175"/>
      <c r="N370" s="67"/>
      <c r="O370" s="67"/>
      <c r="P370" s="67"/>
      <c r="Q370" s="67"/>
      <c r="R370" s="67"/>
      <c r="S370" s="67"/>
      <c r="T370" s="80" t="str">
        <f t="shared" si="66"/>
        <v/>
      </c>
      <c r="U370" s="67"/>
      <c r="V370" s="67"/>
      <c r="W370" s="81"/>
      <c r="X370" s="83">
        <f t="shared" si="60"/>
        <v>3</v>
      </c>
      <c r="Y370" s="82" t="e">
        <f t="shared" si="61"/>
        <v>#N/A</v>
      </c>
      <c r="AD370" s="79">
        <f t="shared" si="62"/>
        <v>0</v>
      </c>
      <c r="AE370" s="79">
        <f t="shared" si="63"/>
        <v>0</v>
      </c>
      <c r="AF370" s="79" t="str">
        <f t="shared" si="64"/>
        <v>D</v>
      </c>
      <c r="AG370" s="79">
        <f t="shared" si="65"/>
        <v>3</v>
      </c>
      <c r="AH370" s="78">
        <v>1</v>
      </c>
      <c r="AI370" s="87"/>
    </row>
    <row r="371" spans="1:35" s="79" customFormat="1" ht="26.25" hidden="1" customHeight="1" x14ac:dyDescent="0.35">
      <c r="A371" s="65">
        <v>363</v>
      </c>
      <c r="B371" s="161" t="str">
        <f t="shared" si="56"/>
        <v/>
      </c>
      <c r="C371" s="20">
        <f t="shared" si="57"/>
        <v>3</v>
      </c>
      <c r="D371" s="20"/>
      <c r="E371" s="68" t="str">
        <f t="shared" si="58"/>
        <v/>
      </c>
      <c r="F371" s="72" t="str">
        <f t="shared" si="59"/>
        <v>The basic concepts of 'Intelligence Preparation of the Battlefield' or 'Know thyself Know thy Enemy' should be considered. An exercise to identify each of the below elements should be undertaken and regularly reviewed</v>
      </c>
      <c r="G371" s="174"/>
      <c r="H371" s="175"/>
      <c r="I371" s="175"/>
      <c r="J371" s="175"/>
      <c r="K371" s="175"/>
      <c r="L371" s="175"/>
      <c r="M371" s="175"/>
      <c r="N371" s="67"/>
      <c r="O371" s="67"/>
      <c r="P371" s="67"/>
      <c r="Q371" s="67"/>
      <c r="R371" s="67"/>
      <c r="S371" s="67"/>
      <c r="T371" s="80" t="str">
        <f t="shared" si="66"/>
        <v/>
      </c>
      <c r="U371" s="67"/>
      <c r="V371" s="67"/>
      <c r="W371" s="81"/>
      <c r="X371" s="83">
        <f t="shared" si="60"/>
        <v>4</v>
      </c>
      <c r="Y371" s="82" t="e">
        <f t="shared" si="61"/>
        <v>#N/A</v>
      </c>
      <c r="AD371" s="79">
        <f t="shared" si="62"/>
        <v>0</v>
      </c>
      <c r="AE371" s="79">
        <f t="shared" si="63"/>
        <v>0</v>
      </c>
      <c r="AF371" s="79" t="str">
        <f t="shared" si="64"/>
        <v>D</v>
      </c>
      <c r="AG371" s="79">
        <f t="shared" si="65"/>
        <v>3</v>
      </c>
      <c r="AH371" s="78">
        <v>1</v>
      </c>
      <c r="AI371" s="87"/>
    </row>
    <row r="372" spans="1:35" s="79" customFormat="1" ht="30" hidden="1" customHeight="1" x14ac:dyDescent="0.35">
      <c r="A372" s="65">
        <v>364</v>
      </c>
      <c r="B372" s="161" t="str">
        <f t="shared" si="56"/>
        <v/>
      </c>
      <c r="C372" s="20">
        <f t="shared" si="57"/>
        <v>3</v>
      </c>
      <c r="D372" s="20"/>
      <c r="E372" s="68" t="str">
        <f t="shared" si="58"/>
        <v/>
      </c>
      <c r="F372" s="69" t="str">
        <f t="shared" si="59"/>
        <v>Identifying the environment</v>
      </c>
      <c r="G372" s="174"/>
      <c r="H372" s="175"/>
      <c r="I372" s="175"/>
      <c r="J372" s="175"/>
      <c r="K372" s="175"/>
      <c r="L372" s="175"/>
      <c r="M372" s="175"/>
      <c r="N372" s="67"/>
      <c r="O372" s="67"/>
      <c r="P372" s="67"/>
      <c r="Q372" s="67"/>
      <c r="R372" s="67"/>
      <c r="S372" s="67"/>
      <c r="T372" s="80" t="str">
        <f t="shared" si="66"/>
        <v/>
      </c>
      <c r="U372" s="67"/>
      <c r="V372" s="67"/>
      <c r="W372" s="81"/>
      <c r="X372" s="83">
        <f t="shared" si="60"/>
        <v>5</v>
      </c>
      <c r="Y372" s="82" t="e">
        <f t="shared" si="61"/>
        <v>#N/A</v>
      </c>
      <c r="AD372" s="79">
        <f t="shared" si="62"/>
        <v>0</v>
      </c>
      <c r="AE372" s="79">
        <f t="shared" si="63"/>
        <v>0</v>
      </c>
      <c r="AF372" s="79" t="str">
        <f t="shared" si="64"/>
        <v>D</v>
      </c>
      <c r="AG372" s="79">
        <f t="shared" si="65"/>
        <v>3</v>
      </c>
      <c r="AH372" s="78">
        <v>1</v>
      </c>
      <c r="AI372" s="87"/>
    </row>
    <row r="373" spans="1:35" s="79" customFormat="1" ht="30" customHeight="1" x14ac:dyDescent="0.35">
      <c r="A373" s="65">
        <v>365</v>
      </c>
      <c r="B373" s="161" t="str">
        <f t="shared" si="56"/>
        <v>B.2</v>
      </c>
      <c r="C373" s="20">
        <f t="shared" si="57"/>
        <v>2</v>
      </c>
      <c r="D373" s="20"/>
      <c r="E373" s="212" t="str">
        <f t="shared" si="58"/>
        <v>Step 2</v>
      </c>
      <c r="F373" s="215" t="str">
        <f t="shared" si="59"/>
        <v>Identifying the environment</v>
      </c>
      <c r="G373" s="218"/>
      <c r="H373" s="221"/>
      <c r="I373" s="221"/>
      <c r="J373" s="221"/>
      <c r="K373" s="221"/>
      <c r="L373" s="221"/>
      <c r="M373" s="218"/>
      <c r="N373" s="218"/>
      <c r="O373" s="218"/>
      <c r="P373" s="218"/>
      <c r="Q373" s="218"/>
      <c r="R373" s="223"/>
      <c r="S373" s="223"/>
      <c r="T373" s="80" t="str">
        <f t="shared" si="66"/>
        <v>Step 2</v>
      </c>
      <c r="U373" s="223"/>
      <c r="V373" s="223"/>
      <c r="W373" s="81"/>
      <c r="X373" s="83">
        <f t="shared" si="60"/>
        <v>0</v>
      </c>
      <c r="Y373" s="82" t="e">
        <f t="shared" si="61"/>
        <v>#N/A</v>
      </c>
      <c r="AD373" s="79">
        <f t="shared" si="62"/>
        <v>0</v>
      </c>
      <c r="AE373" s="79">
        <f t="shared" si="63"/>
        <v>0</v>
      </c>
      <c r="AF373" s="79" t="str">
        <f t="shared" si="64"/>
        <v>D</v>
      </c>
      <c r="AG373" s="79">
        <f t="shared" si="65"/>
        <v>3</v>
      </c>
      <c r="AH373" s="78">
        <v>1</v>
      </c>
      <c r="AI373" s="87">
        <v>3</v>
      </c>
    </row>
    <row r="374" spans="1:35" s="79" customFormat="1" ht="30" hidden="1" customHeight="1" x14ac:dyDescent="0.35">
      <c r="A374" s="65">
        <v>366</v>
      </c>
      <c r="B374" s="161" t="str">
        <f t="shared" si="56"/>
        <v/>
      </c>
      <c r="C374" s="20">
        <f t="shared" si="57"/>
        <v>3</v>
      </c>
      <c r="D374" s="20"/>
      <c r="E374" s="68" t="str">
        <f t="shared" si="58"/>
        <v/>
      </c>
      <c r="F374" s="69" t="str">
        <f t="shared" si="59"/>
        <v>Does the function have insight into change control process or security architecture function to monitor for new areas of risk?</v>
      </c>
      <c r="G374" s="174"/>
      <c r="H374" s="175"/>
      <c r="I374" s="175"/>
      <c r="J374" s="175"/>
      <c r="K374" s="175"/>
      <c r="L374" s="175"/>
      <c r="M374" s="175"/>
      <c r="N374" s="67"/>
      <c r="O374" s="67"/>
      <c r="P374" s="67"/>
      <c r="Q374" s="67"/>
      <c r="R374" s="67"/>
      <c r="S374" s="67"/>
      <c r="T374" s="80" t="str">
        <f t="shared" si="66"/>
        <v/>
      </c>
      <c r="U374" s="67"/>
      <c r="V374" s="67"/>
      <c r="W374" s="81"/>
      <c r="X374" s="83">
        <f t="shared" si="60"/>
        <v>5</v>
      </c>
      <c r="Y374" s="82" t="e">
        <f t="shared" si="61"/>
        <v>#N/A</v>
      </c>
      <c r="AD374" s="79">
        <f t="shared" si="62"/>
        <v>0</v>
      </c>
      <c r="AE374" s="79">
        <f t="shared" si="63"/>
        <v>0</v>
      </c>
      <c r="AF374" s="79" t="str">
        <f t="shared" si="64"/>
        <v>D</v>
      </c>
      <c r="AG374" s="79">
        <f t="shared" si="65"/>
        <v>3</v>
      </c>
      <c r="AH374" s="78">
        <v>1</v>
      </c>
      <c r="AI374" s="87"/>
    </row>
    <row r="375" spans="1:35" s="79" customFormat="1" hidden="1" x14ac:dyDescent="0.35">
      <c r="A375" s="65">
        <v>367</v>
      </c>
      <c r="B375" s="161" t="str">
        <f t="shared" si="56"/>
        <v/>
      </c>
      <c r="C375" s="20">
        <f t="shared" si="57"/>
        <v>3</v>
      </c>
      <c r="D375" s="20"/>
      <c r="E375" s="68" t="str">
        <f t="shared" si="58"/>
        <v/>
      </c>
      <c r="F375" s="162" t="str">
        <f t="shared" si="59"/>
        <v xml:space="preserve">Has the function mapped the internal network infrastructure? </v>
      </c>
      <c r="G375" s="174"/>
      <c r="H375" s="175"/>
      <c r="I375" s="175"/>
      <c r="J375" s="175"/>
      <c r="K375" s="175"/>
      <c r="L375" s="175"/>
      <c r="M375" s="175"/>
      <c r="N375" s="67"/>
      <c r="O375" s="67"/>
      <c r="P375" s="67"/>
      <c r="Q375" s="67"/>
      <c r="R375" s="67"/>
      <c r="S375" s="67"/>
      <c r="T375" s="80" t="str">
        <f t="shared" si="66"/>
        <v/>
      </c>
      <c r="U375" s="67"/>
      <c r="V375" s="67"/>
      <c r="W375" s="81"/>
      <c r="X375" s="83">
        <f t="shared" si="60"/>
        <v>0</v>
      </c>
      <c r="Y375" s="82" t="e">
        <f t="shared" si="61"/>
        <v>#N/A</v>
      </c>
      <c r="AD375" s="79">
        <f t="shared" si="62"/>
        <v>0</v>
      </c>
      <c r="AE375" s="79">
        <f t="shared" si="63"/>
        <v>0</v>
      </c>
      <c r="AF375" s="79" t="str">
        <f t="shared" si="64"/>
        <v>D</v>
      </c>
      <c r="AG375" s="79">
        <f t="shared" si="65"/>
        <v>3</v>
      </c>
      <c r="AH375" s="20"/>
      <c r="AI375" s="87"/>
    </row>
    <row r="376" spans="1:35" s="79" customFormat="1" ht="29" hidden="1" x14ac:dyDescent="0.35">
      <c r="A376" s="65">
        <v>368</v>
      </c>
      <c r="B376" s="161" t="str">
        <f t="shared" si="56"/>
        <v/>
      </c>
      <c r="C376" s="20">
        <f t="shared" si="57"/>
        <v>3</v>
      </c>
      <c r="D376" s="20"/>
      <c r="E376" s="68" t="str">
        <f t="shared" si="58"/>
        <v/>
      </c>
      <c r="F376" s="69" t="str">
        <f t="shared" si="59"/>
        <v>Do the diagram / documentation also maintain important metadata of the infrastructure, including such things as hardware models, firmware versions, software versions, patching status etc?</v>
      </c>
      <c r="G376" s="174"/>
      <c r="H376" s="175"/>
      <c r="I376" s="175"/>
      <c r="J376" s="175"/>
      <c r="K376" s="175"/>
      <c r="L376" s="175"/>
      <c r="M376" s="175"/>
      <c r="N376" s="67"/>
      <c r="O376" s="67"/>
      <c r="P376" s="67"/>
      <c r="Q376" s="67"/>
      <c r="R376" s="67"/>
      <c r="S376" s="67"/>
      <c r="T376" s="80" t="str">
        <f t="shared" si="66"/>
        <v/>
      </c>
      <c r="U376" s="67"/>
      <c r="V376" s="67"/>
      <c r="W376" s="81"/>
      <c r="X376" s="83">
        <f t="shared" si="60"/>
        <v>1</v>
      </c>
      <c r="Y376" s="82" t="e">
        <f t="shared" si="61"/>
        <v>#N/A</v>
      </c>
      <c r="AD376" s="79">
        <f t="shared" si="62"/>
        <v>0</v>
      </c>
      <c r="AE376" s="79">
        <f t="shared" si="63"/>
        <v>0</v>
      </c>
      <c r="AF376" s="79" t="str">
        <f t="shared" si="64"/>
        <v>D</v>
      </c>
      <c r="AG376" s="79">
        <f t="shared" si="65"/>
        <v>3</v>
      </c>
      <c r="AH376" s="78">
        <v>1</v>
      </c>
      <c r="AI376" s="87"/>
    </row>
    <row r="377" spans="1:35" s="79" customFormat="1" hidden="1" x14ac:dyDescent="0.35">
      <c r="A377" s="65">
        <v>369</v>
      </c>
      <c r="B377" s="161" t="str">
        <f t="shared" si="56"/>
        <v/>
      </c>
      <c r="C377" s="20">
        <f t="shared" si="57"/>
        <v>3</v>
      </c>
      <c r="D377" s="20"/>
      <c r="E377" s="68" t="str">
        <f t="shared" si="58"/>
        <v/>
      </c>
      <c r="F377" s="69" t="str">
        <f t="shared" si="59"/>
        <v>Has the function mapped the internet facing infrastructure (Inc Cloud) of the organisation?</v>
      </c>
      <c r="G377" s="174"/>
      <c r="H377" s="175"/>
      <c r="I377" s="175"/>
      <c r="J377" s="175"/>
      <c r="K377" s="175"/>
      <c r="L377" s="175"/>
      <c r="M377" s="175"/>
      <c r="N377" s="67"/>
      <c r="O377" s="67"/>
      <c r="P377" s="67"/>
      <c r="Q377" s="67"/>
      <c r="R377" s="67"/>
      <c r="S377" s="67"/>
      <c r="T377" s="80" t="str">
        <f t="shared" si="66"/>
        <v/>
      </c>
      <c r="U377" s="67"/>
      <c r="V377" s="67"/>
      <c r="W377" s="81"/>
      <c r="X377" s="83">
        <f t="shared" si="60"/>
        <v>5</v>
      </c>
      <c r="Y377" s="82" t="e">
        <f t="shared" si="61"/>
        <v>#N/A</v>
      </c>
      <c r="AD377" s="79">
        <f t="shared" si="62"/>
        <v>0</v>
      </c>
      <c r="AE377" s="79">
        <f t="shared" si="63"/>
        <v>0</v>
      </c>
      <c r="AF377" s="79" t="str">
        <f t="shared" si="64"/>
        <v>D</v>
      </c>
      <c r="AG377" s="79">
        <f t="shared" si="65"/>
        <v>3</v>
      </c>
      <c r="AH377" s="78">
        <v>1</v>
      </c>
      <c r="AI377" s="87"/>
    </row>
    <row r="378" spans="1:35" s="79" customFormat="1" hidden="1" x14ac:dyDescent="0.35">
      <c r="A378" s="65">
        <v>370</v>
      </c>
      <c r="B378" s="161" t="str">
        <f t="shared" si="56"/>
        <v/>
      </c>
      <c r="C378" s="20">
        <f t="shared" si="57"/>
        <v>3</v>
      </c>
      <c r="D378" s="20"/>
      <c r="E378" s="68" t="str">
        <f t="shared" si="58"/>
        <v/>
      </c>
      <c r="F378" s="162" t="str">
        <f t="shared" si="59"/>
        <v>Does this mapping also include identification of software and service types and versions?</v>
      </c>
      <c r="G378" s="174"/>
      <c r="H378" s="175"/>
      <c r="I378" s="175"/>
      <c r="J378" s="175"/>
      <c r="K378" s="175"/>
      <c r="L378" s="175"/>
      <c r="M378" s="175"/>
      <c r="N378" s="67"/>
      <c r="O378" s="67"/>
      <c r="P378" s="67"/>
      <c r="Q378" s="67"/>
      <c r="R378" s="67"/>
      <c r="S378" s="67"/>
      <c r="T378" s="80" t="str">
        <f t="shared" si="66"/>
        <v/>
      </c>
      <c r="U378" s="67"/>
      <c r="V378" s="67"/>
      <c r="W378" s="81"/>
      <c r="X378" s="83">
        <f t="shared" si="60"/>
        <v>0</v>
      </c>
      <c r="Y378" s="82" t="e">
        <f t="shared" si="61"/>
        <v>#N/A</v>
      </c>
      <c r="AD378" s="79">
        <f t="shared" si="62"/>
        <v>0</v>
      </c>
      <c r="AE378" s="79">
        <f t="shared" si="63"/>
        <v>0</v>
      </c>
      <c r="AF378" s="79" t="str">
        <f t="shared" si="64"/>
        <v>D</v>
      </c>
      <c r="AG378" s="79">
        <f t="shared" si="65"/>
        <v>3</v>
      </c>
      <c r="AH378" s="20">
        <v>1</v>
      </c>
      <c r="AI378" s="87"/>
    </row>
    <row r="379" spans="1:35" s="79" customFormat="1" hidden="1" x14ac:dyDescent="0.35">
      <c r="A379" s="65">
        <v>371</v>
      </c>
      <c r="B379" s="161" t="str">
        <f t="shared" si="56"/>
        <v/>
      </c>
      <c r="C379" s="20">
        <f t="shared" si="57"/>
        <v>3</v>
      </c>
      <c r="D379" s="20"/>
      <c r="E379" s="68" t="str">
        <f t="shared" si="58"/>
        <v/>
      </c>
      <c r="F379" s="69" t="str">
        <f t="shared" si="59"/>
        <v>Have you identified all main third party systems that are linked to your critical assets/functions?</v>
      </c>
      <c r="G379" s="174"/>
      <c r="H379" s="175"/>
      <c r="I379" s="175"/>
      <c r="J379" s="175"/>
      <c r="K379" s="175"/>
      <c r="L379" s="175"/>
      <c r="M379" s="175"/>
      <c r="N379" s="67"/>
      <c r="O379" s="67"/>
      <c r="P379" s="67"/>
      <c r="Q379" s="67"/>
      <c r="R379" s="67"/>
      <c r="S379" s="67"/>
      <c r="T379" s="80" t="str">
        <f t="shared" si="66"/>
        <v/>
      </c>
      <c r="U379" s="67"/>
      <c r="V379" s="67"/>
      <c r="W379" s="81"/>
      <c r="X379" s="83">
        <f t="shared" si="60"/>
        <v>4</v>
      </c>
      <c r="Y379" s="82" t="e">
        <f t="shared" si="61"/>
        <v>#N/A</v>
      </c>
      <c r="AD379" s="79">
        <f t="shared" si="62"/>
        <v>0</v>
      </c>
      <c r="AE379" s="79">
        <f t="shared" si="63"/>
        <v>0</v>
      </c>
      <c r="AF379" s="79" t="str">
        <f t="shared" si="64"/>
        <v>D</v>
      </c>
      <c r="AG379" s="79">
        <f t="shared" si="65"/>
        <v>3</v>
      </c>
      <c r="AH379" s="78">
        <v>1</v>
      </c>
      <c r="AI379" s="87"/>
    </row>
    <row r="380" spans="1:35" s="79" customFormat="1" hidden="1" x14ac:dyDescent="0.35">
      <c r="A380" s="65">
        <v>372</v>
      </c>
      <c r="B380" s="161" t="str">
        <f t="shared" si="56"/>
        <v/>
      </c>
      <c r="C380" s="20">
        <f t="shared" si="57"/>
        <v>3</v>
      </c>
      <c r="D380" s="20"/>
      <c r="E380" s="68" t="str">
        <f t="shared" si="58"/>
        <v/>
      </c>
      <c r="F380" s="162" t="str">
        <f t="shared" si="59"/>
        <v>Have you identified and categorised all main third party:</v>
      </c>
      <c r="G380" s="174"/>
      <c r="H380" s="175"/>
      <c r="I380" s="175"/>
      <c r="J380" s="175"/>
      <c r="K380" s="175"/>
      <c r="L380" s="175"/>
      <c r="M380" s="175"/>
      <c r="N380" s="67"/>
      <c r="O380" s="67"/>
      <c r="P380" s="67"/>
      <c r="Q380" s="67"/>
      <c r="R380" s="67"/>
      <c r="S380" s="67"/>
      <c r="T380" s="80" t="str">
        <f t="shared" si="66"/>
        <v/>
      </c>
      <c r="U380" s="67"/>
      <c r="V380" s="67"/>
      <c r="W380" s="81"/>
      <c r="X380" s="83">
        <f t="shared" si="60"/>
        <v>0</v>
      </c>
      <c r="Y380" s="82" t="e">
        <f t="shared" si="61"/>
        <v>#N/A</v>
      </c>
      <c r="AD380" s="79">
        <f t="shared" si="62"/>
        <v>0</v>
      </c>
      <c r="AE380" s="79">
        <f t="shared" si="63"/>
        <v>0</v>
      </c>
      <c r="AF380" s="79" t="str">
        <f t="shared" si="64"/>
        <v>D</v>
      </c>
      <c r="AG380" s="79">
        <f t="shared" si="65"/>
        <v>3</v>
      </c>
      <c r="AH380" s="20">
        <v>1</v>
      </c>
      <c r="AI380" s="87"/>
    </row>
    <row r="381" spans="1:35" s="79" customFormat="1" hidden="1" x14ac:dyDescent="0.35">
      <c r="A381" s="65">
        <v>373</v>
      </c>
      <c r="B381" s="161" t="str">
        <f t="shared" si="56"/>
        <v/>
      </c>
      <c r="C381" s="20">
        <f t="shared" si="57"/>
        <v>3</v>
      </c>
      <c r="D381" s="20"/>
      <c r="E381" s="68" t="str">
        <f t="shared" si="58"/>
        <v/>
      </c>
      <c r="F381" s="69" t="str">
        <f t="shared" si="59"/>
        <v>Systems that could be utilised to compromise the technical security environment of your organisation?</v>
      </c>
      <c r="G381" s="174"/>
      <c r="H381" s="175"/>
      <c r="I381" s="175"/>
      <c r="J381" s="175"/>
      <c r="K381" s="175"/>
      <c r="L381" s="175"/>
      <c r="M381" s="175"/>
      <c r="N381" s="67"/>
      <c r="O381" s="67"/>
      <c r="P381" s="67"/>
      <c r="Q381" s="67"/>
      <c r="R381" s="67"/>
      <c r="S381" s="67"/>
      <c r="T381" s="80" t="str">
        <f t="shared" si="66"/>
        <v/>
      </c>
      <c r="U381" s="67"/>
      <c r="V381" s="67"/>
      <c r="W381" s="81"/>
      <c r="X381" s="83">
        <f t="shared" si="60"/>
        <v>4</v>
      </c>
      <c r="Y381" s="82" t="e">
        <f t="shared" si="61"/>
        <v>#N/A</v>
      </c>
      <c r="AD381" s="79">
        <f t="shared" si="62"/>
        <v>0</v>
      </c>
      <c r="AE381" s="79">
        <f t="shared" si="63"/>
        <v>0</v>
      </c>
      <c r="AF381" s="79" t="str">
        <f t="shared" si="64"/>
        <v>D</v>
      </c>
      <c r="AG381" s="79">
        <f t="shared" si="65"/>
        <v>3</v>
      </c>
      <c r="AH381" s="78">
        <v>1</v>
      </c>
      <c r="AI381" s="87"/>
    </row>
    <row r="382" spans="1:35" s="79" customFormat="1" hidden="1" x14ac:dyDescent="0.35">
      <c r="A382" s="65">
        <v>374</v>
      </c>
      <c r="B382" s="161" t="str">
        <f t="shared" si="56"/>
        <v/>
      </c>
      <c r="C382" s="20">
        <f t="shared" si="57"/>
        <v>3</v>
      </c>
      <c r="D382" s="20"/>
      <c r="E382" s="68" t="str">
        <f t="shared" si="58"/>
        <v/>
      </c>
      <c r="F382" s="162" t="str">
        <f t="shared" si="59"/>
        <v>Functions that could be utilised to provide information from which information could be obtained to mount a social engineering attack on the business?</v>
      </c>
      <c r="G382" s="174"/>
      <c r="H382" s="175"/>
      <c r="I382" s="175"/>
      <c r="J382" s="175"/>
      <c r="K382" s="175"/>
      <c r="L382" s="175"/>
      <c r="M382" s="175"/>
      <c r="N382" s="67"/>
      <c r="O382" s="67"/>
      <c r="P382" s="67"/>
      <c r="Q382" s="67"/>
      <c r="R382" s="67"/>
      <c r="S382" s="67"/>
      <c r="T382" s="80" t="str">
        <f t="shared" si="66"/>
        <v/>
      </c>
      <c r="U382" s="67"/>
      <c r="V382" s="67"/>
      <c r="W382" s="81"/>
      <c r="X382" s="83">
        <f t="shared" si="60"/>
        <v>0</v>
      </c>
      <c r="Y382" s="82" t="e">
        <f t="shared" si="61"/>
        <v>#N/A</v>
      </c>
      <c r="AD382" s="79">
        <f t="shared" si="62"/>
        <v>0</v>
      </c>
      <c r="AE382" s="79">
        <f t="shared" si="63"/>
        <v>0</v>
      </c>
      <c r="AF382" s="79" t="str">
        <f t="shared" si="64"/>
        <v>D</v>
      </c>
      <c r="AG382" s="79">
        <f t="shared" si="65"/>
        <v>3</v>
      </c>
      <c r="AH382" s="20">
        <v>1</v>
      </c>
      <c r="AI382" s="87"/>
    </row>
    <row r="383" spans="1:35" s="79" customFormat="1" hidden="1" x14ac:dyDescent="0.35">
      <c r="A383" s="65">
        <v>375</v>
      </c>
      <c r="B383" s="161" t="str">
        <f t="shared" si="56"/>
        <v/>
      </c>
      <c r="C383" s="20">
        <f t="shared" si="57"/>
        <v>3</v>
      </c>
      <c r="D383" s="20"/>
      <c r="E383" s="68" t="str">
        <f t="shared" si="58"/>
        <v/>
      </c>
      <c r="F383" s="69" t="str">
        <f t="shared" si="59"/>
        <v>Does your function have sight of the risk concerns of the business:</v>
      </c>
      <c r="G383" s="174"/>
      <c r="H383" s="175"/>
      <c r="I383" s="175"/>
      <c r="J383" s="175"/>
      <c r="K383" s="175"/>
      <c r="L383" s="175"/>
      <c r="M383" s="175"/>
      <c r="N383" s="67"/>
      <c r="O383" s="67"/>
      <c r="P383" s="67"/>
      <c r="Q383" s="67"/>
      <c r="R383" s="67"/>
      <c r="S383" s="67"/>
      <c r="T383" s="80" t="str">
        <f t="shared" si="66"/>
        <v/>
      </c>
      <c r="U383" s="67"/>
      <c r="V383" s="67"/>
      <c r="W383" s="81"/>
      <c r="X383" s="83">
        <f t="shared" si="60"/>
        <v>4</v>
      </c>
      <c r="Y383" s="82" t="e">
        <f t="shared" si="61"/>
        <v>#N/A</v>
      </c>
      <c r="AD383" s="79">
        <f t="shared" si="62"/>
        <v>0</v>
      </c>
      <c r="AE383" s="79">
        <f t="shared" si="63"/>
        <v>0</v>
      </c>
      <c r="AF383" s="79" t="str">
        <f t="shared" si="64"/>
        <v>D</v>
      </c>
      <c r="AG383" s="79">
        <f t="shared" si="65"/>
        <v>3</v>
      </c>
      <c r="AH383" s="78">
        <v>1</v>
      </c>
      <c r="AI383" s="87"/>
    </row>
    <row r="384" spans="1:35" s="79" customFormat="1" ht="29" hidden="1" x14ac:dyDescent="0.35">
      <c r="A384" s="65">
        <v>376</v>
      </c>
      <c r="B384" s="161" t="str">
        <f t="shared" si="56"/>
        <v/>
      </c>
      <c r="C384" s="20">
        <f t="shared" si="57"/>
        <v>3</v>
      </c>
      <c r="D384" s="20"/>
      <c r="E384" s="68" t="str">
        <f t="shared" si="58"/>
        <v/>
      </c>
      <c r="F384" s="162" t="str">
        <f t="shared" si="59"/>
        <v>Details of your organisations primary concerns for the protection of the confidentiality, integrity and availability of information and supporting systems (e.g. in a documented risk appetite statement)?</v>
      </c>
      <c r="G384" s="174"/>
      <c r="H384" s="175"/>
      <c r="I384" s="175"/>
      <c r="J384" s="175"/>
      <c r="K384" s="175"/>
      <c r="L384" s="175"/>
      <c r="M384" s="175"/>
      <c r="N384" s="67"/>
      <c r="O384" s="67"/>
      <c r="P384" s="67"/>
      <c r="Q384" s="67"/>
      <c r="R384" s="67"/>
      <c r="S384" s="67"/>
      <c r="T384" s="80" t="str">
        <f t="shared" si="66"/>
        <v/>
      </c>
      <c r="U384" s="67"/>
      <c r="V384" s="67"/>
      <c r="W384" s="81"/>
      <c r="X384" s="83">
        <f t="shared" si="60"/>
        <v>0</v>
      </c>
      <c r="Y384" s="82" t="e">
        <f t="shared" si="61"/>
        <v>#N/A</v>
      </c>
      <c r="AD384" s="79">
        <f t="shared" si="62"/>
        <v>0</v>
      </c>
      <c r="AE384" s="79">
        <f t="shared" si="63"/>
        <v>0</v>
      </c>
      <c r="AF384" s="79" t="str">
        <f t="shared" si="64"/>
        <v>D</v>
      </c>
      <c r="AG384" s="79">
        <f t="shared" si="65"/>
        <v>3</v>
      </c>
      <c r="AH384" s="20">
        <v>1</v>
      </c>
      <c r="AI384" s="87"/>
    </row>
    <row r="385" spans="1:35" s="79" customFormat="1" hidden="1" x14ac:dyDescent="0.35">
      <c r="A385" s="65">
        <v>377</v>
      </c>
      <c r="B385" s="161" t="str">
        <f t="shared" si="56"/>
        <v/>
      </c>
      <c r="C385" s="20">
        <f t="shared" si="57"/>
        <v>3</v>
      </c>
      <c r="D385" s="20"/>
      <c r="E385" s="68" t="str">
        <f t="shared" si="58"/>
        <v/>
      </c>
      <c r="F385" s="69" t="str">
        <f t="shared" si="59"/>
        <v>An up-to-date list of all relevant legal, regulatory and contractual compliance requirements?</v>
      </c>
      <c r="G385" s="174"/>
      <c r="H385" s="175"/>
      <c r="I385" s="175"/>
      <c r="J385" s="175"/>
      <c r="K385" s="175"/>
      <c r="L385" s="175"/>
      <c r="M385" s="175"/>
      <c r="N385" s="67"/>
      <c r="O385" s="67"/>
      <c r="P385" s="67"/>
      <c r="Q385" s="67"/>
      <c r="R385" s="67"/>
      <c r="S385" s="67"/>
      <c r="T385" s="80" t="str">
        <f t="shared" si="66"/>
        <v/>
      </c>
      <c r="U385" s="67"/>
      <c r="V385" s="67"/>
      <c r="W385" s="81"/>
      <c r="X385" s="83">
        <f t="shared" si="60"/>
        <v>4</v>
      </c>
      <c r="Y385" s="82" t="e">
        <f t="shared" si="61"/>
        <v>#N/A</v>
      </c>
      <c r="AD385" s="79">
        <f t="shared" si="62"/>
        <v>0</v>
      </c>
      <c r="AE385" s="79">
        <f t="shared" si="63"/>
        <v>0</v>
      </c>
      <c r="AF385" s="79" t="str">
        <f t="shared" si="64"/>
        <v>D</v>
      </c>
      <c r="AG385" s="79">
        <f t="shared" si="65"/>
        <v>3</v>
      </c>
      <c r="AH385" s="78">
        <v>1</v>
      </c>
      <c r="AI385" s="87"/>
    </row>
    <row r="386" spans="1:35" s="79" customFormat="1" hidden="1" x14ac:dyDescent="0.35">
      <c r="A386" s="65">
        <v>378</v>
      </c>
      <c r="B386" s="161" t="str">
        <f t="shared" si="56"/>
        <v/>
      </c>
      <c r="C386" s="20">
        <f t="shared" si="57"/>
        <v>3</v>
      </c>
      <c r="D386" s="20"/>
      <c r="E386" s="68" t="str">
        <f t="shared" si="58"/>
        <v/>
      </c>
      <c r="F386" s="162" t="str">
        <f t="shared" si="59"/>
        <v>Access to the risk register showing exposure of key assets?</v>
      </c>
      <c r="G386" s="174"/>
      <c r="H386" s="175"/>
      <c r="I386" s="175"/>
      <c r="J386" s="175"/>
      <c r="K386" s="175"/>
      <c r="L386" s="175"/>
      <c r="M386" s="175"/>
      <c r="N386" s="67"/>
      <c r="O386" s="67"/>
      <c r="P386" s="67"/>
      <c r="Q386" s="67"/>
      <c r="R386" s="67"/>
      <c r="S386" s="67"/>
      <c r="T386" s="80" t="str">
        <f t="shared" si="66"/>
        <v/>
      </c>
      <c r="U386" s="67"/>
      <c r="V386" s="67"/>
      <c r="W386" s="81"/>
      <c r="X386" s="83">
        <f t="shared" si="60"/>
        <v>0</v>
      </c>
      <c r="Y386" s="82" t="e">
        <f t="shared" si="61"/>
        <v>#N/A</v>
      </c>
      <c r="AD386" s="79">
        <f t="shared" si="62"/>
        <v>0</v>
      </c>
      <c r="AE386" s="79">
        <f t="shared" si="63"/>
        <v>0</v>
      </c>
      <c r="AF386" s="79" t="str">
        <f t="shared" si="64"/>
        <v>D</v>
      </c>
      <c r="AG386" s="79">
        <f t="shared" si="65"/>
        <v>3</v>
      </c>
      <c r="AH386" s="20">
        <v>1</v>
      </c>
      <c r="AI386" s="87"/>
    </row>
    <row r="387" spans="1:35" s="79" customFormat="1" ht="29" hidden="1" x14ac:dyDescent="0.35">
      <c r="A387" s="65">
        <v>379</v>
      </c>
      <c r="B387" s="161" t="str">
        <f t="shared" si="56"/>
        <v/>
      </c>
      <c r="C387" s="20">
        <f t="shared" si="57"/>
        <v>3</v>
      </c>
      <c r="D387" s="20"/>
      <c r="E387" s="68" t="str">
        <f t="shared" si="58"/>
        <v/>
      </c>
      <c r="F387" s="69" t="str">
        <f t="shared" si="59"/>
        <v>Does the function have a process to monitor and address all of the information about your organisation that is currently being shared publicly by the employees?</v>
      </c>
      <c r="G387" s="174"/>
      <c r="H387" s="175"/>
      <c r="I387" s="175"/>
      <c r="J387" s="175"/>
      <c r="K387" s="175"/>
      <c r="L387" s="175"/>
      <c r="M387" s="175"/>
      <c r="N387" s="67"/>
      <c r="O387" s="67"/>
      <c r="P387" s="67"/>
      <c r="Q387" s="67"/>
      <c r="R387" s="67"/>
      <c r="S387" s="67"/>
      <c r="T387" s="80" t="str">
        <f t="shared" si="66"/>
        <v/>
      </c>
      <c r="U387" s="67"/>
      <c r="V387" s="67"/>
      <c r="W387" s="81"/>
      <c r="X387" s="83">
        <f t="shared" si="60"/>
        <v>4</v>
      </c>
      <c r="Y387" s="82" t="e">
        <f t="shared" si="61"/>
        <v>#N/A</v>
      </c>
      <c r="AD387" s="79">
        <f t="shared" si="62"/>
        <v>0</v>
      </c>
      <c r="AE387" s="79">
        <f t="shared" si="63"/>
        <v>0</v>
      </c>
      <c r="AF387" s="79" t="str">
        <f t="shared" si="64"/>
        <v>D</v>
      </c>
      <c r="AG387" s="79">
        <f t="shared" si="65"/>
        <v>3</v>
      </c>
      <c r="AH387" s="78">
        <v>1</v>
      </c>
      <c r="AI387" s="87"/>
    </row>
    <row r="388" spans="1:35" s="79" customFormat="1" ht="29" hidden="1" x14ac:dyDescent="0.35">
      <c r="A388" s="65">
        <v>380</v>
      </c>
      <c r="B388" s="161" t="str">
        <f t="shared" si="56"/>
        <v/>
      </c>
      <c r="C388" s="20">
        <f t="shared" si="57"/>
        <v>3</v>
      </c>
      <c r="D388" s="20"/>
      <c r="E388" s="68" t="str">
        <f t="shared" si="58"/>
        <v/>
      </c>
      <c r="F388" s="162" t="str">
        <f t="shared" si="59"/>
        <v>Does the function have a process to monitor and address all of the information about your organisation that is currently being shared publicly by the organisations supply chain?</v>
      </c>
      <c r="G388" s="174"/>
      <c r="H388" s="175"/>
      <c r="I388" s="175"/>
      <c r="J388" s="175"/>
      <c r="K388" s="175"/>
      <c r="L388" s="175"/>
      <c r="M388" s="175"/>
      <c r="N388" s="67"/>
      <c r="O388" s="67"/>
      <c r="P388" s="67"/>
      <c r="Q388" s="67"/>
      <c r="R388" s="67"/>
      <c r="S388" s="67"/>
      <c r="T388" s="80" t="str">
        <f t="shared" si="66"/>
        <v/>
      </c>
      <c r="U388" s="67"/>
      <c r="V388" s="67"/>
      <c r="W388" s="81"/>
      <c r="X388" s="83">
        <f t="shared" si="60"/>
        <v>0</v>
      </c>
      <c r="Y388" s="82" t="e">
        <f t="shared" si="61"/>
        <v>#N/A</v>
      </c>
      <c r="AD388" s="79">
        <f t="shared" si="62"/>
        <v>0</v>
      </c>
      <c r="AE388" s="79">
        <f t="shared" si="63"/>
        <v>0</v>
      </c>
      <c r="AF388" s="79" t="str">
        <f t="shared" si="64"/>
        <v>D</v>
      </c>
      <c r="AG388" s="79">
        <f t="shared" si="65"/>
        <v>3</v>
      </c>
      <c r="AH388" s="20">
        <v>1</v>
      </c>
      <c r="AI388" s="87"/>
    </row>
    <row r="389" spans="1:35" s="79" customFormat="1" hidden="1" x14ac:dyDescent="0.35">
      <c r="A389" s="65">
        <v>381</v>
      </c>
      <c r="B389" s="161" t="str">
        <f t="shared" si="56"/>
        <v/>
      </c>
      <c r="C389" s="20">
        <f t="shared" si="57"/>
        <v>3</v>
      </c>
      <c r="D389" s="20"/>
      <c r="E389" s="68" t="str">
        <f t="shared" si="58"/>
        <v/>
      </c>
      <c r="F389" s="69" t="str">
        <f t="shared" si="59"/>
        <v>Identifying the environment</v>
      </c>
      <c r="G389" s="174"/>
      <c r="H389" s="175"/>
      <c r="I389" s="175"/>
      <c r="J389" s="175"/>
      <c r="K389" s="175"/>
      <c r="L389" s="175"/>
      <c r="M389" s="175"/>
      <c r="N389" s="67"/>
      <c r="O389" s="67"/>
      <c r="P389" s="67"/>
      <c r="Q389" s="67"/>
      <c r="R389" s="67"/>
      <c r="S389" s="67"/>
      <c r="T389" s="80" t="str">
        <f t="shared" si="66"/>
        <v/>
      </c>
      <c r="U389" s="67"/>
      <c r="V389" s="67"/>
      <c r="W389" s="81"/>
      <c r="X389" s="83">
        <f t="shared" si="60"/>
        <v>5</v>
      </c>
      <c r="Y389" s="82" t="e">
        <f t="shared" si="61"/>
        <v>#N/A</v>
      </c>
      <c r="AD389" s="79">
        <f t="shared" si="62"/>
        <v>0</v>
      </c>
      <c r="AE389" s="79">
        <f t="shared" si="63"/>
        <v>0</v>
      </c>
      <c r="AF389" s="79" t="str">
        <f t="shared" si="64"/>
        <v>D</v>
      </c>
      <c r="AG389" s="79">
        <f t="shared" si="65"/>
        <v>3</v>
      </c>
      <c r="AH389" s="78">
        <v>1</v>
      </c>
      <c r="AI389" s="87">
        <v>1</v>
      </c>
    </row>
    <row r="390" spans="1:35" s="79" customFormat="1" ht="30" customHeight="1" x14ac:dyDescent="0.35">
      <c r="A390" s="65">
        <v>382</v>
      </c>
      <c r="B390" s="161" t="str">
        <f t="shared" si="56"/>
        <v/>
      </c>
      <c r="C390" s="20">
        <f t="shared" si="57"/>
        <v>3</v>
      </c>
      <c r="D390" s="20"/>
      <c r="E390" s="68" t="str">
        <f t="shared" si="58"/>
        <v/>
      </c>
      <c r="F390" s="162" t="str">
        <f t="shared" si="59"/>
        <v>The basic concepts of 'Intelligence Preparation of the Battlefield' or 'Know thyself Know thy Enemy' should be considered. An exercise to identify each of the below elements should be undertaken and regularly reviewed</v>
      </c>
      <c r="G390" s="174"/>
      <c r="H390" s="175"/>
      <c r="I390" s="175"/>
      <c r="J390" s="175"/>
      <c r="K390" s="175"/>
      <c r="L390" s="175"/>
      <c r="M390" s="175"/>
      <c r="N390" s="67"/>
      <c r="O390" s="67"/>
      <c r="P390" s="67"/>
      <c r="Q390" s="67"/>
      <c r="R390" s="67"/>
      <c r="S390" s="67"/>
      <c r="T390" s="80" t="str">
        <f t="shared" si="66"/>
        <v/>
      </c>
      <c r="U390" s="67"/>
      <c r="V390" s="67"/>
      <c r="W390" s="81"/>
      <c r="X390" s="83">
        <f t="shared" si="60"/>
        <v>0</v>
      </c>
      <c r="Y390" s="82" t="e">
        <f t="shared" si="61"/>
        <v>#N/A</v>
      </c>
      <c r="AD390" s="79">
        <f t="shared" si="62"/>
        <v>0</v>
      </c>
      <c r="AE390" s="79">
        <f t="shared" si="63"/>
        <v>0</v>
      </c>
      <c r="AF390" s="79" t="str">
        <f t="shared" si="64"/>
        <v>D</v>
      </c>
      <c r="AG390" s="79">
        <f t="shared" si="65"/>
        <v>3</v>
      </c>
      <c r="AH390" s="78">
        <v>1</v>
      </c>
      <c r="AI390" s="87"/>
    </row>
    <row r="391" spans="1:35" s="79" customFormat="1" ht="30" hidden="1" customHeight="1" x14ac:dyDescent="0.35">
      <c r="A391" s="65">
        <v>383</v>
      </c>
      <c r="B391" s="161" t="str">
        <f t="shared" si="56"/>
        <v>B</v>
      </c>
      <c r="C391" s="20">
        <f t="shared" si="57"/>
        <v>1</v>
      </c>
      <c r="D391" s="20"/>
      <c r="E391" s="68" t="str">
        <f t="shared" si="58"/>
        <v>Stage B</v>
      </c>
      <c r="F391" s="69" t="str">
        <f t="shared" si="59"/>
        <v>Has the function have a clear understanding of the critical functions/crown jewels? (People, Process and Technology)</v>
      </c>
      <c r="G391" s="174"/>
      <c r="H391" s="175"/>
      <c r="I391" s="175"/>
      <c r="J391" s="175"/>
      <c r="K391" s="175"/>
      <c r="L391" s="175"/>
      <c r="M391" s="175"/>
      <c r="N391" s="67"/>
      <c r="O391" s="67"/>
      <c r="P391" s="67"/>
      <c r="Q391" s="67"/>
      <c r="R391" s="67"/>
      <c r="S391" s="67"/>
      <c r="T391" s="80" t="str">
        <f t="shared" si="66"/>
        <v>Stage B</v>
      </c>
      <c r="U391" s="67"/>
      <c r="V391" s="67"/>
      <c r="W391" s="81">
        <v>3</v>
      </c>
      <c r="X391" s="83">
        <f t="shared" si="60"/>
        <v>5</v>
      </c>
      <c r="Y391" s="82" t="str">
        <f t="shared" si="61"/>
        <v>x 3</v>
      </c>
      <c r="AD391" s="79">
        <f t="shared" si="62"/>
        <v>0</v>
      </c>
      <c r="AE391" s="79">
        <f t="shared" si="63"/>
        <v>0</v>
      </c>
      <c r="AF391" s="79" t="str">
        <f t="shared" si="64"/>
        <v>D</v>
      </c>
      <c r="AG391" s="79">
        <f t="shared" si="65"/>
        <v>3</v>
      </c>
      <c r="AH391" s="78">
        <v>1</v>
      </c>
      <c r="AI391" s="87"/>
    </row>
    <row r="392" spans="1:35" s="79" customFormat="1" ht="30" hidden="1" customHeight="1" x14ac:dyDescent="0.35">
      <c r="A392" s="65">
        <v>384</v>
      </c>
      <c r="B392" s="161" t="str">
        <f t="shared" si="56"/>
        <v>B</v>
      </c>
      <c r="C392" s="20">
        <f t="shared" si="57"/>
        <v>1</v>
      </c>
      <c r="D392" s="20"/>
      <c r="E392" s="68" t="str">
        <f t="shared" si="58"/>
        <v>Stage B</v>
      </c>
      <c r="F392" s="72" t="str">
        <f t="shared" si="59"/>
        <v>Does the function have a clear view of the long term IT strategy and how it may impact these critical functions? (e.g. understanding of digital transformation strategy)</v>
      </c>
      <c r="G392" s="174"/>
      <c r="H392" s="175"/>
      <c r="I392" s="175"/>
      <c r="J392" s="175"/>
      <c r="K392" s="175"/>
      <c r="L392" s="175"/>
      <c r="M392" s="175"/>
      <c r="N392" s="67"/>
      <c r="O392" s="67"/>
      <c r="P392" s="67"/>
      <c r="Q392" s="67"/>
      <c r="R392" s="67"/>
      <c r="S392" s="67"/>
      <c r="T392" s="80" t="str">
        <f t="shared" si="66"/>
        <v>Stage B</v>
      </c>
      <c r="U392" s="67"/>
      <c r="V392" s="67"/>
      <c r="W392" s="81">
        <v>3</v>
      </c>
      <c r="X392" s="83">
        <f t="shared" si="60"/>
        <v>3</v>
      </c>
      <c r="Y392" s="82" t="str">
        <f t="shared" si="61"/>
        <v>x 3</v>
      </c>
      <c r="AD392" s="79">
        <f t="shared" si="62"/>
        <v>0</v>
      </c>
      <c r="AE392" s="79">
        <f t="shared" si="63"/>
        <v>0</v>
      </c>
      <c r="AF392" s="79" t="str">
        <f t="shared" si="64"/>
        <v>D</v>
      </c>
      <c r="AG392" s="79">
        <f t="shared" si="65"/>
        <v>3</v>
      </c>
      <c r="AH392" s="78">
        <v>1</v>
      </c>
      <c r="AI392" s="87"/>
    </row>
    <row r="393" spans="1:35" s="79" customFormat="1" ht="30" hidden="1" customHeight="1" x14ac:dyDescent="0.35">
      <c r="A393" s="65">
        <v>385</v>
      </c>
      <c r="B393" s="161" t="str">
        <f t="shared" ref="B393:B456" si="78">VLOOKUP(A393,contentrefmockup,2,FALSE)</f>
        <v>B</v>
      </c>
      <c r="C393" s="20">
        <f t="shared" ref="C393:C456" si="79">VLOOKUP(A393,contentrefmockup,15,FALSE)</f>
        <v>1</v>
      </c>
      <c r="D393" s="20"/>
      <c r="E393" s="68" t="str">
        <f t="shared" ref="E393:E456" si="80">IF(C393=1,"Stage "&amp;B393,IF(C393=2,"Step "&amp;VLOOKUP(A393,contentrefmockup,4,FALSE),B393))</f>
        <v>Stage B</v>
      </c>
      <c r="F393" s="72" t="str">
        <f t="shared" ref="F393:F456" si="81">VLOOKUP(A393,contentrefmockup,7,FALSE)</f>
        <v>Does the function have insight into change control process or security architecture function to monitor for new areas of risk?</v>
      </c>
      <c r="G393" s="174"/>
      <c r="H393" s="175"/>
      <c r="I393" s="175"/>
      <c r="J393" s="175"/>
      <c r="K393" s="175"/>
      <c r="L393" s="175"/>
      <c r="M393" s="175"/>
      <c r="N393" s="67"/>
      <c r="O393" s="67"/>
      <c r="P393" s="67"/>
      <c r="Q393" s="67"/>
      <c r="R393" s="67"/>
      <c r="S393" s="67"/>
      <c r="T393" s="80" t="str">
        <f t="shared" si="66"/>
        <v>Stage B</v>
      </c>
      <c r="U393" s="67"/>
      <c r="V393" s="67"/>
      <c r="W393" s="81">
        <v>3</v>
      </c>
      <c r="X393" s="83">
        <f t="shared" ref="X393:X456" si="82">VLOOKUP(A393,contentrefmockup,8,FALSE)</f>
        <v>3</v>
      </c>
      <c r="Y393" s="82" t="str">
        <f t="shared" ref="Y393:Y456" si="83">VLOOKUP(W393,weighting_response_reverse,2,FALSE)</f>
        <v>x 3</v>
      </c>
      <c r="AD393" s="79">
        <f t="shared" ref="AD393:AD456" si="84">VLOOKUP(A393,contentrefmockup,26,FALSE)</f>
        <v>0</v>
      </c>
      <c r="AE393" s="79">
        <f t="shared" ref="AE393:AE456" si="85">VLOOKUP(A393,contentrefmockup,27,FALSE)</f>
        <v>0</v>
      </c>
      <c r="AF393" s="79" t="str">
        <f t="shared" ref="AF393:AF456" si="86">VLOOKUP(A393,contentrefmockup,28,FALSE)</f>
        <v>D</v>
      </c>
      <c r="AG393" s="79">
        <f t="shared" ref="AG393:AG456" si="87">IF(AD393="S",1,IF(AE393="I",2,IF(AF393="D",3,4)))</f>
        <v>3</v>
      </c>
      <c r="AH393" s="78">
        <v>1</v>
      </c>
      <c r="AI393" s="87"/>
    </row>
    <row r="394" spans="1:35" s="79" customFormat="1" ht="30" customHeight="1" x14ac:dyDescent="0.35">
      <c r="A394" s="65">
        <v>386</v>
      </c>
      <c r="B394" s="161" t="str">
        <f t="shared" si="78"/>
        <v>B.2.01</v>
      </c>
      <c r="C394" s="20">
        <f t="shared" si="79"/>
        <v>5</v>
      </c>
      <c r="D394" s="20"/>
      <c r="E394" s="68" t="str">
        <f t="shared" si="80"/>
        <v>B.2.01</v>
      </c>
      <c r="F394" s="69" t="str">
        <f t="shared" si="81"/>
        <v>Have you identified the entire internal environment of the organisation? (this should include but is not limited to the infrastructure of the estate, including hardware, software, firmware and versions, information assets, people)</v>
      </c>
      <c r="G394" s="174"/>
      <c r="H394" s="175"/>
      <c r="I394" s="175"/>
      <c r="J394" s="175"/>
      <c r="K394" s="175"/>
      <c r="L394" s="175"/>
      <c r="M394" s="175"/>
      <c r="N394" s="67"/>
      <c r="O394" s="67"/>
      <c r="P394" s="67"/>
      <c r="Q394" s="67"/>
      <c r="R394" s="67"/>
      <c r="S394" s="67"/>
      <c r="T394" s="80" t="str">
        <f t="shared" si="66"/>
        <v>B.2.01</v>
      </c>
      <c r="U394" s="67"/>
      <c r="V394" s="67"/>
      <c r="W394" s="81">
        <v>1</v>
      </c>
      <c r="X394" s="83">
        <f t="shared" si="82"/>
        <v>3</v>
      </c>
      <c r="Y394" s="82" t="str">
        <f t="shared" si="83"/>
        <v>x 1</v>
      </c>
      <c r="AD394" s="79">
        <f t="shared" si="84"/>
        <v>0</v>
      </c>
      <c r="AE394" s="79">
        <f t="shared" si="85"/>
        <v>0</v>
      </c>
      <c r="AF394" s="79" t="str">
        <f t="shared" si="86"/>
        <v>D</v>
      </c>
      <c r="AG394" s="79">
        <f t="shared" si="87"/>
        <v>3</v>
      </c>
      <c r="AH394" s="78">
        <v>1</v>
      </c>
      <c r="AI394" s="87"/>
    </row>
    <row r="395" spans="1:35" s="79" customFormat="1" ht="30" customHeight="1" x14ac:dyDescent="0.35">
      <c r="A395" s="65">
        <v>387</v>
      </c>
      <c r="B395" s="161" t="str">
        <f t="shared" si="78"/>
        <v>B.2.02</v>
      </c>
      <c r="C395" s="20">
        <f t="shared" si="79"/>
        <v>5</v>
      </c>
      <c r="D395" s="20"/>
      <c r="E395" s="68" t="str">
        <f t="shared" si="80"/>
        <v>B.2.02</v>
      </c>
      <c r="F395" s="69" t="str">
        <f t="shared" si="81"/>
        <v>Have you identified the entire external environment of the organisation? (this should include, but is not limited to, external assets held by 3rd parties such as cloud providers, service providers and services that may host company or company employee corporate data.)</v>
      </c>
      <c r="G395" s="174"/>
      <c r="H395" s="175"/>
      <c r="I395" s="175"/>
      <c r="J395" s="175"/>
      <c r="K395" s="175"/>
      <c r="L395" s="175"/>
      <c r="M395" s="175"/>
      <c r="N395" s="67"/>
      <c r="O395" s="67"/>
      <c r="P395" s="67"/>
      <c r="Q395" s="67"/>
      <c r="R395" s="67"/>
      <c r="S395" s="67"/>
      <c r="T395" s="80" t="str">
        <f t="shared" si="66"/>
        <v>B.2.02</v>
      </c>
      <c r="U395" s="67"/>
      <c r="V395" s="67"/>
      <c r="W395" s="81">
        <v>1</v>
      </c>
      <c r="X395" s="83">
        <f t="shared" si="82"/>
        <v>3</v>
      </c>
      <c r="Y395" s="82" t="str">
        <f t="shared" si="83"/>
        <v>x 1</v>
      </c>
      <c r="AD395" s="79">
        <f t="shared" si="84"/>
        <v>0</v>
      </c>
      <c r="AE395" s="79">
        <f t="shared" si="85"/>
        <v>0</v>
      </c>
      <c r="AF395" s="79" t="str">
        <f t="shared" si="86"/>
        <v>D</v>
      </c>
      <c r="AG395" s="79">
        <f t="shared" si="87"/>
        <v>3</v>
      </c>
      <c r="AH395" s="78">
        <v>1</v>
      </c>
      <c r="AI395" s="87"/>
    </row>
    <row r="396" spans="1:35" s="79" customFormat="1" ht="30" customHeight="1" x14ac:dyDescent="0.35">
      <c r="A396" s="65">
        <v>388</v>
      </c>
      <c r="B396" s="161" t="str">
        <f t="shared" si="78"/>
        <v>B.2.03</v>
      </c>
      <c r="C396" s="20">
        <f t="shared" si="79"/>
        <v>5</v>
      </c>
      <c r="D396" s="20"/>
      <c r="E396" s="68" t="str">
        <f t="shared" si="80"/>
        <v>B.2.03</v>
      </c>
      <c r="F396" s="69" t="str">
        <f t="shared" si="81"/>
        <v>Have you identified elements of the supply chain that could provide external actors access to the organisation?</v>
      </c>
      <c r="G396" s="174"/>
      <c r="H396" s="175"/>
      <c r="I396" s="175"/>
      <c r="J396" s="175"/>
      <c r="K396" s="175"/>
      <c r="L396" s="175"/>
      <c r="M396" s="175"/>
      <c r="N396" s="67"/>
      <c r="O396" s="67"/>
      <c r="P396" s="67"/>
      <c r="Q396" s="67"/>
      <c r="R396" s="67"/>
      <c r="S396" s="67"/>
      <c r="T396" s="80" t="str">
        <f t="shared" si="66"/>
        <v>B.2.03</v>
      </c>
      <c r="U396" s="67"/>
      <c r="V396" s="67"/>
      <c r="W396" s="81">
        <v>1</v>
      </c>
      <c r="X396" s="83">
        <f t="shared" si="82"/>
        <v>3</v>
      </c>
      <c r="Y396" s="82" t="str">
        <f t="shared" si="83"/>
        <v>x 1</v>
      </c>
      <c r="AD396" s="79">
        <f t="shared" si="84"/>
        <v>0</v>
      </c>
      <c r="AE396" s="79">
        <f t="shared" si="85"/>
        <v>0</v>
      </c>
      <c r="AF396" s="79" t="str">
        <f t="shared" si="86"/>
        <v>D</v>
      </c>
      <c r="AG396" s="79">
        <f t="shared" si="87"/>
        <v>3</v>
      </c>
      <c r="AH396" s="78">
        <v>1</v>
      </c>
      <c r="AI396" s="87"/>
    </row>
    <row r="397" spans="1:35" s="79" customFormat="1" ht="30" customHeight="1" x14ac:dyDescent="0.35">
      <c r="A397" s="65">
        <v>389</v>
      </c>
      <c r="B397" s="161" t="str">
        <f t="shared" si="78"/>
        <v>B.2.04</v>
      </c>
      <c r="C397" s="20">
        <f t="shared" si="79"/>
        <v>5</v>
      </c>
      <c r="D397" s="20"/>
      <c r="E397" s="68" t="str">
        <f t="shared" si="80"/>
        <v>B.2.04</v>
      </c>
      <c r="F397" s="69" t="str">
        <f t="shared" si="81"/>
        <v>Have you established links into the wider IT function to be made aware of all IT and system developments and integrations to identify threats before deployment?</v>
      </c>
      <c r="G397" s="174"/>
      <c r="H397" s="175"/>
      <c r="I397" s="175"/>
      <c r="J397" s="175"/>
      <c r="K397" s="175"/>
      <c r="L397" s="175"/>
      <c r="M397" s="175"/>
      <c r="N397" s="67"/>
      <c r="O397" s="67"/>
      <c r="P397" s="67"/>
      <c r="Q397" s="67"/>
      <c r="R397" s="67"/>
      <c r="S397" s="67"/>
      <c r="T397" s="80" t="str">
        <f t="shared" si="66"/>
        <v>B.2.04</v>
      </c>
      <c r="U397" s="67"/>
      <c r="V397" s="67"/>
      <c r="W397" s="81">
        <v>1</v>
      </c>
      <c r="X397" s="83">
        <f t="shared" si="82"/>
        <v>3</v>
      </c>
      <c r="Y397" s="82" t="str">
        <f t="shared" si="83"/>
        <v>x 1</v>
      </c>
      <c r="AD397" s="79">
        <f t="shared" si="84"/>
        <v>0</v>
      </c>
      <c r="AE397" s="79">
        <f t="shared" si="85"/>
        <v>0</v>
      </c>
      <c r="AF397" s="79" t="str">
        <f t="shared" si="86"/>
        <v>D</v>
      </c>
      <c r="AG397" s="79">
        <f t="shared" si="87"/>
        <v>3</v>
      </c>
      <c r="AH397" s="78">
        <v>1</v>
      </c>
      <c r="AI397" s="87"/>
    </row>
    <row r="398" spans="1:35" s="79" customFormat="1" ht="30" customHeight="1" x14ac:dyDescent="0.35">
      <c r="A398" s="65">
        <v>390</v>
      </c>
      <c r="B398" s="161" t="str">
        <f t="shared" si="78"/>
        <v>B.2.05</v>
      </c>
      <c r="C398" s="20">
        <f t="shared" si="79"/>
        <v>5</v>
      </c>
      <c r="D398" s="20"/>
      <c r="E398" s="68" t="str">
        <f t="shared" si="80"/>
        <v>B.2.05</v>
      </c>
      <c r="F398" s="69" t="str">
        <f t="shared" si="81"/>
        <v xml:space="preserve">Have you established links into each business department (E.g. HR, Marketing etc) to establish which services they use that you may not be aware of? </v>
      </c>
      <c r="G398" s="174"/>
      <c r="H398" s="175"/>
      <c r="I398" s="175"/>
      <c r="J398" s="175"/>
      <c r="K398" s="175"/>
      <c r="L398" s="175"/>
      <c r="M398" s="175"/>
      <c r="N398" s="67"/>
      <c r="O398" s="67"/>
      <c r="P398" s="67"/>
      <c r="Q398" s="67"/>
      <c r="R398" s="67"/>
      <c r="S398" s="67"/>
      <c r="T398" s="80" t="str">
        <f t="shared" si="66"/>
        <v>B.2.05</v>
      </c>
      <c r="U398" s="67"/>
      <c r="V398" s="67"/>
      <c r="W398" s="81">
        <v>1</v>
      </c>
      <c r="X398" s="83">
        <f t="shared" si="82"/>
        <v>3</v>
      </c>
      <c r="Y398" s="82" t="str">
        <f t="shared" si="83"/>
        <v>x 1</v>
      </c>
      <c r="AD398" s="79">
        <f t="shared" si="84"/>
        <v>0</v>
      </c>
      <c r="AE398" s="79">
        <f t="shared" si="85"/>
        <v>0</v>
      </c>
      <c r="AF398" s="79" t="str">
        <f t="shared" si="86"/>
        <v>D</v>
      </c>
      <c r="AG398" s="79">
        <f t="shared" si="87"/>
        <v>3</v>
      </c>
      <c r="AH398" s="78">
        <v>1</v>
      </c>
      <c r="AI398" s="87"/>
    </row>
    <row r="399" spans="1:35" s="79" customFormat="1" ht="30" hidden="1" customHeight="1" x14ac:dyDescent="0.35">
      <c r="A399" s="65">
        <v>391</v>
      </c>
      <c r="B399" s="161" t="str">
        <f t="shared" si="78"/>
        <v>B</v>
      </c>
      <c r="C399" s="20">
        <f t="shared" si="79"/>
        <v>1</v>
      </c>
      <c r="D399" s="20"/>
      <c r="E399" s="68" t="str">
        <f t="shared" si="80"/>
        <v>Stage B</v>
      </c>
      <c r="F399" s="69" t="str">
        <f t="shared" si="81"/>
        <v>Have you identified and categorised all main third party:</v>
      </c>
      <c r="G399" s="174"/>
      <c r="H399" s="175"/>
      <c r="I399" s="175"/>
      <c r="J399" s="175"/>
      <c r="K399" s="175"/>
      <c r="L399" s="175"/>
      <c r="M399" s="175"/>
      <c r="N399" s="67"/>
      <c r="O399" s="67"/>
      <c r="P399" s="67"/>
      <c r="Q399" s="67"/>
      <c r="R399" s="67"/>
      <c r="S399" s="67"/>
      <c r="T399" s="80" t="str">
        <f t="shared" si="66"/>
        <v>Stage B</v>
      </c>
      <c r="U399" s="67"/>
      <c r="V399" s="67"/>
      <c r="W399" s="81"/>
      <c r="X399" s="83">
        <f t="shared" si="82"/>
        <v>3</v>
      </c>
      <c r="Y399" s="82" t="e">
        <f t="shared" si="83"/>
        <v>#N/A</v>
      </c>
      <c r="AD399" s="79">
        <f t="shared" si="84"/>
        <v>0</v>
      </c>
      <c r="AE399" s="79">
        <f t="shared" si="85"/>
        <v>0</v>
      </c>
      <c r="AF399" s="79" t="str">
        <f t="shared" si="86"/>
        <v>D</v>
      </c>
      <c r="AG399" s="79">
        <f t="shared" si="87"/>
        <v>3</v>
      </c>
      <c r="AH399" s="78">
        <v>1</v>
      </c>
      <c r="AI399" s="87"/>
    </row>
    <row r="400" spans="1:35" s="79" customFormat="1" ht="30" hidden="1" customHeight="1" x14ac:dyDescent="0.35">
      <c r="A400" s="65">
        <v>392</v>
      </c>
      <c r="B400" s="161" t="str">
        <f t="shared" si="78"/>
        <v>B</v>
      </c>
      <c r="C400" s="20">
        <f t="shared" si="79"/>
        <v>1</v>
      </c>
      <c r="D400" s="20"/>
      <c r="E400" s="68" t="str">
        <f t="shared" si="80"/>
        <v>Stage B</v>
      </c>
      <c r="F400" s="72" t="str">
        <f t="shared" si="81"/>
        <v>Systems that could be utilised to compromise the technical security environment of your organisation?</v>
      </c>
      <c r="G400" s="174"/>
      <c r="H400" s="175"/>
      <c r="I400" s="175"/>
      <c r="J400" s="175"/>
      <c r="K400" s="175"/>
      <c r="L400" s="175"/>
      <c r="M400" s="175"/>
      <c r="N400" s="67"/>
      <c r="O400" s="67"/>
      <c r="P400" s="67"/>
      <c r="Q400" s="67"/>
      <c r="R400" s="67"/>
      <c r="S400" s="67"/>
      <c r="T400" s="80" t="str">
        <f t="shared" si="66"/>
        <v>Stage B</v>
      </c>
      <c r="U400" s="67"/>
      <c r="V400" s="67"/>
      <c r="W400" s="81">
        <v>3</v>
      </c>
      <c r="X400" s="83">
        <f t="shared" si="82"/>
        <v>3</v>
      </c>
      <c r="Y400" s="82" t="str">
        <f t="shared" si="83"/>
        <v>x 3</v>
      </c>
      <c r="AD400" s="79">
        <f t="shared" si="84"/>
        <v>0</v>
      </c>
      <c r="AE400" s="79">
        <f t="shared" si="85"/>
        <v>0</v>
      </c>
      <c r="AF400" s="79" t="str">
        <f t="shared" si="86"/>
        <v>D</v>
      </c>
      <c r="AG400" s="79">
        <f t="shared" si="87"/>
        <v>3</v>
      </c>
      <c r="AH400" s="78">
        <v>1</v>
      </c>
      <c r="AI400" s="87"/>
    </row>
    <row r="401" spans="1:35" s="79" customFormat="1" ht="30" hidden="1" customHeight="1" x14ac:dyDescent="0.35">
      <c r="A401" s="65">
        <v>393</v>
      </c>
      <c r="B401" s="161" t="str">
        <f t="shared" si="78"/>
        <v>B</v>
      </c>
      <c r="C401" s="20">
        <f t="shared" si="79"/>
        <v>1</v>
      </c>
      <c r="D401" s="20"/>
      <c r="E401" s="68" t="str">
        <f t="shared" si="80"/>
        <v>Stage B</v>
      </c>
      <c r="F401" s="72" t="str">
        <f t="shared" si="81"/>
        <v>Functions that could be utilised to provide information from which information could be obtained to mount a social engineering attack on the business?</v>
      </c>
      <c r="G401" s="174"/>
      <c r="H401" s="175"/>
      <c r="I401" s="175"/>
      <c r="J401" s="175"/>
      <c r="K401" s="175"/>
      <c r="L401" s="175"/>
      <c r="M401" s="175"/>
      <c r="N401" s="67"/>
      <c r="O401" s="67"/>
      <c r="P401" s="67"/>
      <c r="Q401" s="67"/>
      <c r="R401" s="67"/>
      <c r="S401" s="67"/>
      <c r="T401" s="80" t="str">
        <f t="shared" si="66"/>
        <v>Stage B</v>
      </c>
      <c r="U401" s="67"/>
      <c r="V401" s="67"/>
      <c r="W401" s="81">
        <v>3</v>
      </c>
      <c r="X401" s="83">
        <f t="shared" si="82"/>
        <v>3</v>
      </c>
      <c r="Y401" s="82" t="str">
        <f t="shared" si="83"/>
        <v>x 3</v>
      </c>
      <c r="AD401" s="79">
        <f t="shared" si="84"/>
        <v>0</v>
      </c>
      <c r="AE401" s="79">
        <f t="shared" si="85"/>
        <v>0</v>
      </c>
      <c r="AF401" s="79" t="str">
        <f t="shared" si="86"/>
        <v>D</v>
      </c>
      <c r="AG401" s="79">
        <f t="shared" si="87"/>
        <v>3</v>
      </c>
      <c r="AH401" s="78">
        <v>1</v>
      </c>
      <c r="AI401" s="87"/>
    </row>
    <row r="402" spans="1:35" s="79" customFormat="1" ht="30" hidden="1" customHeight="1" x14ac:dyDescent="0.35">
      <c r="A402" s="65">
        <v>394</v>
      </c>
      <c r="B402" s="161" t="str">
        <f t="shared" si="78"/>
        <v>B</v>
      </c>
      <c r="C402" s="20">
        <f t="shared" si="79"/>
        <v>1</v>
      </c>
      <c r="D402" s="20"/>
      <c r="E402" s="68" t="str">
        <f t="shared" si="80"/>
        <v>Stage B</v>
      </c>
      <c r="F402" s="69" t="str">
        <f t="shared" si="81"/>
        <v>Does your function have sight of the risk concerns of the business:</v>
      </c>
      <c r="G402" s="174"/>
      <c r="H402" s="175"/>
      <c r="I402" s="175"/>
      <c r="J402" s="175"/>
      <c r="K402" s="175"/>
      <c r="L402" s="175"/>
      <c r="M402" s="175"/>
      <c r="N402" s="67"/>
      <c r="O402" s="67"/>
      <c r="P402" s="67"/>
      <c r="Q402" s="67"/>
      <c r="R402" s="67"/>
      <c r="S402" s="67"/>
      <c r="T402" s="80" t="str">
        <f t="shared" si="66"/>
        <v>Stage B</v>
      </c>
      <c r="U402" s="67"/>
      <c r="V402" s="67"/>
      <c r="W402" s="81"/>
      <c r="X402" s="83">
        <f t="shared" si="82"/>
        <v>3</v>
      </c>
      <c r="Y402" s="82" t="e">
        <f t="shared" si="83"/>
        <v>#N/A</v>
      </c>
      <c r="AD402" s="79">
        <f t="shared" si="84"/>
        <v>0</v>
      </c>
      <c r="AE402" s="79">
        <f t="shared" si="85"/>
        <v>0</v>
      </c>
      <c r="AF402" s="79" t="str">
        <f t="shared" si="86"/>
        <v>D</v>
      </c>
      <c r="AG402" s="79">
        <f t="shared" si="87"/>
        <v>3</v>
      </c>
      <c r="AH402" s="78">
        <v>1</v>
      </c>
      <c r="AI402" s="87"/>
    </row>
    <row r="403" spans="1:35" s="79" customFormat="1" ht="30" hidden="1" customHeight="1" x14ac:dyDescent="0.35">
      <c r="A403" s="65">
        <v>395</v>
      </c>
      <c r="B403" s="161" t="str">
        <f t="shared" si="78"/>
        <v>B</v>
      </c>
      <c r="C403" s="20">
        <f t="shared" si="79"/>
        <v>1</v>
      </c>
      <c r="D403" s="20"/>
      <c r="E403" s="68" t="str">
        <f t="shared" si="80"/>
        <v>Stage B</v>
      </c>
      <c r="F403" s="72" t="str">
        <f t="shared" si="81"/>
        <v>Details of your organisations primary concerns for the protection of the confidentiality, integrity and availability of information and supporting systems (e.g. in a documented risk appetite statement)?</v>
      </c>
      <c r="G403" s="174"/>
      <c r="H403" s="175"/>
      <c r="I403" s="175"/>
      <c r="J403" s="175"/>
      <c r="K403" s="175"/>
      <c r="L403" s="175"/>
      <c r="M403" s="175"/>
      <c r="N403" s="67"/>
      <c r="O403" s="67"/>
      <c r="P403" s="67"/>
      <c r="Q403" s="67"/>
      <c r="R403" s="67"/>
      <c r="S403" s="67"/>
      <c r="T403" s="80" t="str">
        <f t="shared" si="66"/>
        <v>Stage B</v>
      </c>
      <c r="U403" s="67"/>
      <c r="V403" s="67"/>
      <c r="W403" s="81">
        <v>3</v>
      </c>
      <c r="X403" s="83">
        <f t="shared" si="82"/>
        <v>3</v>
      </c>
      <c r="Y403" s="82" t="str">
        <f t="shared" si="83"/>
        <v>x 3</v>
      </c>
      <c r="AD403" s="79">
        <f t="shared" si="84"/>
        <v>0</v>
      </c>
      <c r="AE403" s="79">
        <f t="shared" si="85"/>
        <v>0</v>
      </c>
      <c r="AF403" s="79" t="str">
        <f t="shared" si="86"/>
        <v>D</v>
      </c>
      <c r="AG403" s="79">
        <f t="shared" si="87"/>
        <v>3</v>
      </c>
      <c r="AH403" s="78">
        <v>1</v>
      </c>
      <c r="AI403" s="87"/>
    </row>
    <row r="404" spans="1:35" s="79" customFormat="1" ht="30" hidden="1" customHeight="1" x14ac:dyDescent="0.35">
      <c r="A404" s="65">
        <v>396</v>
      </c>
      <c r="B404" s="161" t="str">
        <f t="shared" si="78"/>
        <v>B</v>
      </c>
      <c r="C404" s="20">
        <f t="shared" si="79"/>
        <v>1</v>
      </c>
      <c r="D404" s="20"/>
      <c r="E404" s="68" t="str">
        <f t="shared" si="80"/>
        <v>Stage B</v>
      </c>
      <c r="F404" s="72" t="str">
        <f t="shared" si="81"/>
        <v>An up-to-date list of all relevant legal, regulatory and contractual compliance requirements?</v>
      </c>
      <c r="G404" s="174"/>
      <c r="H404" s="175"/>
      <c r="I404" s="175"/>
      <c r="J404" s="175"/>
      <c r="K404" s="175"/>
      <c r="L404" s="175"/>
      <c r="M404" s="175"/>
      <c r="N404" s="67"/>
      <c r="O404" s="67"/>
      <c r="P404" s="67"/>
      <c r="Q404" s="67"/>
      <c r="R404" s="67"/>
      <c r="S404" s="67"/>
      <c r="T404" s="80" t="str">
        <f t="shared" si="66"/>
        <v>Stage B</v>
      </c>
      <c r="U404" s="67"/>
      <c r="V404" s="67"/>
      <c r="W404" s="81">
        <v>3</v>
      </c>
      <c r="X404" s="83">
        <f t="shared" si="82"/>
        <v>3</v>
      </c>
      <c r="Y404" s="82" t="str">
        <f t="shared" si="83"/>
        <v>x 3</v>
      </c>
      <c r="AD404" s="79">
        <f t="shared" si="84"/>
        <v>0</v>
      </c>
      <c r="AE404" s="79">
        <f t="shared" si="85"/>
        <v>0</v>
      </c>
      <c r="AF404" s="79" t="str">
        <f t="shared" si="86"/>
        <v>D</v>
      </c>
      <c r="AG404" s="79">
        <f t="shared" si="87"/>
        <v>3</v>
      </c>
      <c r="AH404" s="78">
        <v>1</v>
      </c>
      <c r="AI404" s="87"/>
    </row>
    <row r="405" spans="1:35" s="79" customFormat="1" ht="30" hidden="1" customHeight="1" x14ac:dyDescent="0.35">
      <c r="A405" s="65">
        <v>397</v>
      </c>
      <c r="B405" s="161" t="str">
        <f t="shared" si="78"/>
        <v>B</v>
      </c>
      <c r="C405" s="20">
        <f t="shared" si="79"/>
        <v>1</v>
      </c>
      <c r="D405" s="20"/>
      <c r="E405" s="68" t="str">
        <f t="shared" si="80"/>
        <v>Stage B</v>
      </c>
      <c r="F405" s="72" t="str">
        <f t="shared" si="81"/>
        <v>Access to the risk register showing exposure of key assets?</v>
      </c>
      <c r="G405" s="174"/>
      <c r="H405" s="175"/>
      <c r="I405" s="175"/>
      <c r="J405" s="175"/>
      <c r="K405" s="175"/>
      <c r="L405" s="175"/>
      <c r="M405" s="175"/>
      <c r="N405" s="67"/>
      <c r="O405" s="67"/>
      <c r="P405" s="67"/>
      <c r="Q405" s="67"/>
      <c r="R405" s="67"/>
      <c r="S405" s="67"/>
      <c r="T405" s="80" t="str">
        <f t="shared" si="66"/>
        <v>Stage B</v>
      </c>
      <c r="U405" s="67"/>
      <c r="V405" s="67"/>
      <c r="W405" s="81">
        <v>3</v>
      </c>
      <c r="X405" s="83">
        <f t="shared" si="82"/>
        <v>3</v>
      </c>
      <c r="Y405" s="82" t="str">
        <f t="shared" si="83"/>
        <v>x 3</v>
      </c>
      <c r="AD405" s="79">
        <f t="shared" si="84"/>
        <v>0</v>
      </c>
      <c r="AE405" s="79">
        <f t="shared" si="85"/>
        <v>0</v>
      </c>
      <c r="AF405" s="79" t="str">
        <f t="shared" si="86"/>
        <v>D</v>
      </c>
      <c r="AG405" s="79">
        <f t="shared" si="87"/>
        <v>3</v>
      </c>
      <c r="AH405" s="78">
        <v>1</v>
      </c>
      <c r="AI405" s="87"/>
    </row>
    <row r="406" spans="1:35" s="79" customFormat="1" ht="30" hidden="1" customHeight="1" x14ac:dyDescent="0.35">
      <c r="A406" s="65">
        <v>398</v>
      </c>
      <c r="B406" s="161" t="str">
        <f t="shared" si="78"/>
        <v>B</v>
      </c>
      <c r="C406" s="20">
        <f t="shared" si="79"/>
        <v>1</v>
      </c>
      <c r="D406" s="20"/>
      <c r="E406" s="68" t="str">
        <f t="shared" si="80"/>
        <v>Stage B</v>
      </c>
      <c r="F406" s="69" t="str">
        <f t="shared" si="81"/>
        <v>Does the function have a process to monitor and address all of the information about your organisation that is currently being shared publicly by the employees?</v>
      </c>
      <c r="G406" s="174"/>
      <c r="H406" s="175"/>
      <c r="I406" s="175"/>
      <c r="J406" s="175"/>
      <c r="K406" s="175"/>
      <c r="L406" s="175"/>
      <c r="M406" s="175"/>
      <c r="N406" s="67"/>
      <c r="O406" s="67"/>
      <c r="P406" s="67"/>
      <c r="Q406" s="67"/>
      <c r="R406" s="67"/>
      <c r="S406" s="67"/>
      <c r="T406" s="80" t="str">
        <f t="shared" si="66"/>
        <v>Stage B</v>
      </c>
      <c r="U406" s="67"/>
      <c r="V406" s="67"/>
      <c r="W406" s="81">
        <v>3</v>
      </c>
      <c r="X406" s="83">
        <f t="shared" si="82"/>
        <v>3</v>
      </c>
      <c r="Y406" s="82" t="str">
        <f t="shared" si="83"/>
        <v>x 3</v>
      </c>
      <c r="AD406" s="79">
        <f t="shared" si="84"/>
        <v>0</v>
      </c>
      <c r="AE406" s="79">
        <f t="shared" si="85"/>
        <v>0</v>
      </c>
      <c r="AF406" s="79" t="str">
        <f t="shared" si="86"/>
        <v>D</v>
      </c>
      <c r="AG406" s="79">
        <f t="shared" si="87"/>
        <v>3</v>
      </c>
      <c r="AH406" s="78">
        <v>1</v>
      </c>
      <c r="AI406" s="87"/>
    </row>
    <row r="407" spans="1:35" s="79" customFormat="1" ht="30" hidden="1" customHeight="1" x14ac:dyDescent="0.35">
      <c r="A407" s="65">
        <v>399</v>
      </c>
      <c r="B407" s="161" t="str">
        <f t="shared" si="78"/>
        <v>B</v>
      </c>
      <c r="C407" s="20">
        <f t="shared" si="79"/>
        <v>1</v>
      </c>
      <c r="D407" s="20"/>
      <c r="E407" s="68" t="str">
        <f t="shared" si="80"/>
        <v>Stage B</v>
      </c>
      <c r="F407" s="69" t="str">
        <f t="shared" si="81"/>
        <v>Does the function have a process to monitor and address all of the information about your organisation that is currently being shared publicly by the organisations supply chain?</v>
      </c>
      <c r="G407" s="174"/>
      <c r="H407" s="175"/>
      <c r="I407" s="175"/>
      <c r="J407" s="175"/>
      <c r="K407" s="175"/>
      <c r="L407" s="175"/>
      <c r="M407" s="175"/>
      <c r="N407" s="67"/>
      <c r="O407" s="67"/>
      <c r="P407" s="67"/>
      <c r="Q407" s="67"/>
      <c r="R407" s="67"/>
      <c r="S407" s="67"/>
      <c r="T407" s="80" t="str">
        <f t="shared" si="66"/>
        <v>Stage B</v>
      </c>
      <c r="U407" s="67"/>
      <c r="V407" s="67"/>
      <c r="W407" s="81">
        <v>3</v>
      </c>
      <c r="X407" s="83">
        <f t="shared" si="82"/>
        <v>3</v>
      </c>
      <c r="Y407" s="82" t="str">
        <f t="shared" si="83"/>
        <v>x 3</v>
      </c>
      <c r="AD407" s="79">
        <f t="shared" si="84"/>
        <v>0</v>
      </c>
      <c r="AE407" s="79">
        <f t="shared" si="85"/>
        <v>0</v>
      </c>
      <c r="AF407" s="79" t="str">
        <f t="shared" si="86"/>
        <v>D</v>
      </c>
      <c r="AG407" s="79">
        <f t="shared" si="87"/>
        <v>3</v>
      </c>
      <c r="AH407" s="78">
        <v>1</v>
      </c>
      <c r="AI407" s="87"/>
    </row>
    <row r="408" spans="1:35" s="79" customFormat="1" ht="30" hidden="1" customHeight="1" x14ac:dyDescent="0.35">
      <c r="A408" s="65">
        <v>400</v>
      </c>
      <c r="B408" s="161" t="str">
        <f t="shared" si="78"/>
        <v>B</v>
      </c>
      <c r="C408" s="20">
        <f t="shared" si="79"/>
        <v>1</v>
      </c>
      <c r="D408" s="20"/>
      <c r="E408" s="68" t="str">
        <f t="shared" si="80"/>
        <v>Stage B</v>
      </c>
      <c r="F408" s="69" t="str">
        <f t="shared" si="81"/>
        <v>Has the function completed an initial analysis of who the primary actors who may target the organisation may be?</v>
      </c>
      <c r="G408" s="174"/>
      <c r="H408" s="175"/>
      <c r="I408" s="175"/>
      <c r="J408" s="175"/>
      <c r="K408" s="175"/>
      <c r="L408" s="175"/>
      <c r="M408" s="175"/>
      <c r="N408" s="67"/>
      <c r="O408" s="67"/>
      <c r="P408" s="67"/>
      <c r="Q408" s="67"/>
      <c r="R408" s="67"/>
      <c r="S408" s="67"/>
      <c r="T408" s="80" t="str">
        <f t="shared" ref="T408:T471" si="88">E408</f>
        <v>Stage B</v>
      </c>
      <c r="U408" s="67"/>
      <c r="V408" s="67"/>
      <c r="W408" s="81">
        <v>3</v>
      </c>
      <c r="X408" s="83">
        <f t="shared" si="82"/>
        <v>3</v>
      </c>
      <c r="Y408" s="82" t="str">
        <f t="shared" si="83"/>
        <v>x 3</v>
      </c>
      <c r="AD408" s="79">
        <f t="shared" si="84"/>
        <v>0</v>
      </c>
      <c r="AE408" s="79">
        <f t="shared" si="85"/>
        <v>0</v>
      </c>
      <c r="AF408" s="79" t="str">
        <f t="shared" si="86"/>
        <v>D</v>
      </c>
      <c r="AG408" s="79">
        <f t="shared" si="87"/>
        <v>3</v>
      </c>
      <c r="AH408" s="78">
        <v>1</v>
      </c>
      <c r="AI408" s="87"/>
    </row>
    <row r="409" spans="1:35" s="79" customFormat="1" ht="30" hidden="1" customHeight="1" x14ac:dyDescent="0.35">
      <c r="A409" s="65">
        <v>401</v>
      </c>
      <c r="B409" s="161" t="str">
        <f t="shared" si="78"/>
        <v>B</v>
      </c>
      <c r="C409" s="20">
        <f t="shared" si="79"/>
        <v>1</v>
      </c>
      <c r="D409" s="20"/>
      <c r="E409" s="68" t="str">
        <f t="shared" si="80"/>
        <v>Stage B</v>
      </c>
      <c r="F409" s="72" t="str">
        <f t="shared" si="81"/>
        <v>Does this include a list of Intelligence Requirements that need to be collected on each of these actors? (E.g. TTPs, Malware samples, IOCs, use cases)</v>
      </c>
      <c r="G409" s="174"/>
      <c r="H409" s="175"/>
      <c r="I409" s="175"/>
      <c r="J409" s="175"/>
      <c r="K409" s="175"/>
      <c r="L409" s="175"/>
      <c r="M409" s="175"/>
      <c r="N409" s="67"/>
      <c r="O409" s="67"/>
      <c r="P409" s="67"/>
      <c r="Q409" s="67"/>
      <c r="R409" s="67"/>
      <c r="S409" s="67"/>
      <c r="T409" s="80" t="str">
        <f t="shared" si="88"/>
        <v>Stage B</v>
      </c>
      <c r="U409" s="67"/>
      <c r="V409" s="67"/>
      <c r="W409" s="81">
        <v>3</v>
      </c>
      <c r="X409" s="83">
        <f t="shared" si="82"/>
        <v>3</v>
      </c>
      <c r="Y409" s="82" t="str">
        <f t="shared" si="83"/>
        <v>x 3</v>
      </c>
      <c r="AD409" s="79">
        <f t="shared" si="84"/>
        <v>0</v>
      </c>
      <c r="AE409" s="79">
        <f t="shared" si="85"/>
        <v>0</v>
      </c>
      <c r="AF409" s="79" t="str">
        <f t="shared" si="86"/>
        <v>D</v>
      </c>
      <c r="AG409" s="79">
        <f t="shared" si="87"/>
        <v>3</v>
      </c>
      <c r="AH409" s="78">
        <v>1</v>
      </c>
      <c r="AI409" s="87"/>
    </row>
    <row r="410" spans="1:35" s="79" customFormat="1" ht="30" customHeight="1" x14ac:dyDescent="0.35">
      <c r="A410" s="65">
        <v>402</v>
      </c>
      <c r="B410" s="161" t="str">
        <f t="shared" si="78"/>
        <v>B.3</v>
      </c>
      <c r="C410" s="20">
        <f t="shared" si="79"/>
        <v>2</v>
      </c>
      <c r="D410" s="20"/>
      <c r="E410" s="212" t="str">
        <f t="shared" si="80"/>
        <v>Step 3</v>
      </c>
      <c r="F410" s="215" t="str">
        <f t="shared" si="81"/>
        <v>Function Identification</v>
      </c>
      <c r="G410" s="218"/>
      <c r="H410" s="221"/>
      <c r="I410" s="221"/>
      <c r="J410" s="221"/>
      <c r="K410" s="221"/>
      <c r="L410" s="221"/>
      <c r="M410" s="218"/>
      <c r="N410" s="218"/>
      <c r="O410" s="218"/>
      <c r="P410" s="218"/>
      <c r="Q410" s="218"/>
      <c r="R410" s="67"/>
      <c r="S410" s="67"/>
      <c r="T410" s="80" t="str">
        <f t="shared" si="88"/>
        <v>Step 3</v>
      </c>
      <c r="U410" s="67"/>
      <c r="V410" s="67"/>
      <c r="W410" s="81"/>
      <c r="X410" s="83" t="str">
        <f t="shared" si="82"/>
        <v>N/A</v>
      </c>
      <c r="Y410" s="82" t="e">
        <f t="shared" si="83"/>
        <v>#N/A</v>
      </c>
      <c r="AD410" s="79">
        <f t="shared" si="84"/>
        <v>0</v>
      </c>
      <c r="AE410" s="79">
        <f t="shared" si="85"/>
        <v>0</v>
      </c>
      <c r="AF410" s="79" t="str">
        <f t="shared" si="86"/>
        <v>D</v>
      </c>
      <c r="AG410" s="79">
        <f t="shared" si="87"/>
        <v>3</v>
      </c>
      <c r="AH410" s="78">
        <v>1</v>
      </c>
      <c r="AI410" s="87"/>
    </row>
    <row r="411" spans="1:35" s="79" customFormat="1" ht="30" customHeight="1" x14ac:dyDescent="0.35">
      <c r="A411" s="65">
        <v>403</v>
      </c>
      <c r="B411" s="161" t="str">
        <f t="shared" si="78"/>
        <v/>
      </c>
      <c r="C411" s="20">
        <f t="shared" si="79"/>
        <v>3</v>
      </c>
      <c r="D411" s="20"/>
      <c r="E411" s="68" t="str">
        <f t="shared" si="80"/>
        <v/>
      </c>
      <c r="F411" s="162" t="str">
        <f t="shared" si="81"/>
        <v>As part of mapping the threat landscape, most organisations will focus security around their core business activities/functions and their supporting assets and systems. These elements should be reflected in the, 'Intelligence collection Plan' (ICP).</v>
      </c>
      <c r="G411" s="174"/>
      <c r="H411" s="175"/>
      <c r="I411" s="175"/>
      <c r="J411" s="175"/>
      <c r="K411" s="175"/>
      <c r="L411" s="175"/>
      <c r="M411" s="175"/>
      <c r="N411" s="67"/>
      <c r="O411" s="67"/>
      <c r="P411" s="67"/>
      <c r="Q411" s="67"/>
      <c r="R411" s="67"/>
      <c r="S411" s="67"/>
      <c r="T411" s="80" t="str">
        <f t="shared" si="88"/>
        <v/>
      </c>
      <c r="U411" s="67"/>
      <c r="V411" s="67"/>
      <c r="W411" s="81"/>
      <c r="X411" s="83">
        <f t="shared" si="82"/>
        <v>0</v>
      </c>
      <c r="Y411" s="82" t="e">
        <f t="shared" si="83"/>
        <v>#N/A</v>
      </c>
      <c r="AD411" s="79">
        <f t="shared" si="84"/>
        <v>0</v>
      </c>
      <c r="AE411" s="79">
        <f t="shared" si="85"/>
        <v>0</v>
      </c>
      <c r="AF411" s="79" t="str">
        <f t="shared" si="86"/>
        <v>D</v>
      </c>
      <c r="AG411" s="79">
        <f t="shared" si="87"/>
        <v>3</v>
      </c>
      <c r="AH411" s="78">
        <v>1</v>
      </c>
      <c r="AI411" s="87"/>
    </row>
    <row r="412" spans="1:35" s="79" customFormat="1" ht="30" customHeight="1" x14ac:dyDescent="0.35">
      <c r="A412" s="65">
        <v>404</v>
      </c>
      <c r="B412" s="161" t="str">
        <f t="shared" si="78"/>
        <v>B.3.01</v>
      </c>
      <c r="C412" s="20">
        <f t="shared" si="79"/>
        <v>5</v>
      </c>
      <c r="D412" s="20"/>
      <c r="E412" s="68" t="str">
        <f t="shared" si="80"/>
        <v>B.3.01</v>
      </c>
      <c r="F412" s="261" t="str">
        <f t="shared" si="81"/>
        <v>Have you identified the core business functions in your organisation?</v>
      </c>
      <c r="G412" s="174"/>
      <c r="H412" s="175"/>
      <c r="I412" s="175"/>
      <c r="J412" s="175"/>
      <c r="K412" s="175"/>
      <c r="L412" s="175"/>
      <c r="M412" s="175"/>
      <c r="N412" s="67"/>
      <c r="O412" s="67"/>
      <c r="P412" s="67"/>
      <c r="Q412" s="67"/>
      <c r="R412" s="67"/>
      <c r="S412" s="67"/>
      <c r="T412" s="80" t="str">
        <f t="shared" si="88"/>
        <v>B.3.01</v>
      </c>
      <c r="U412" s="67"/>
      <c r="V412" s="67"/>
      <c r="W412" s="81">
        <v>1</v>
      </c>
      <c r="X412" s="83">
        <f t="shared" si="82"/>
        <v>3</v>
      </c>
      <c r="Y412" s="82" t="str">
        <f t="shared" si="83"/>
        <v>x 1</v>
      </c>
      <c r="AD412" s="79">
        <f t="shared" si="84"/>
        <v>0</v>
      </c>
      <c r="AE412" s="79">
        <f t="shared" si="85"/>
        <v>0</v>
      </c>
      <c r="AF412" s="79" t="str">
        <f t="shared" si="86"/>
        <v>D</v>
      </c>
      <c r="AG412" s="79">
        <f t="shared" si="87"/>
        <v>3</v>
      </c>
      <c r="AH412" s="78">
        <v>1</v>
      </c>
      <c r="AI412" s="87"/>
    </row>
    <row r="413" spans="1:35" s="79" customFormat="1" ht="30" customHeight="1" x14ac:dyDescent="0.35">
      <c r="A413" s="65">
        <v>405</v>
      </c>
      <c r="B413" s="161" t="str">
        <f t="shared" si="78"/>
        <v>B.3.02</v>
      </c>
      <c r="C413" s="20">
        <f t="shared" si="79"/>
        <v>5</v>
      </c>
      <c r="D413" s="20"/>
      <c r="E413" s="68" t="str">
        <f t="shared" si="80"/>
        <v>B.3.02</v>
      </c>
      <c r="F413" s="261" t="str">
        <f t="shared" si="81"/>
        <v>Have you identified all of the systems and assets under each of those business functions?</v>
      </c>
      <c r="G413" s="174"/>
      <c r="H413" s="175"/>
      <c r="I413" s="175"/>
      <c r="J413" s="175"/>
      <c r="K413" s="175"/>
      <c r="L413" s="175"/>
      <c r="M413" s="175"/>
      <c r="N413" s="67"/>
      <c r="O413" s="67"/>
      <c r="P413" s="67"/>
      <c r="Q413" s="67"/>
      <c r="R413" s="67"/>
      <c r="S413" s="67"/>
      <c r="T413" s="80" t="str">
        <f t="shared" si="88"/>
        <v>B.3.02</v>
      </c>
      <c r="U413" s="67"/>
      <c r="V413" s="67"/>
      <c r="W413" s="81">
        <v>1</v>
      </c>
      <c r="X413" s="83">
        <f t="shared" si="82"/>
        <v>5</v>
      </c>
      <c r="Y413" s="82" t="str">
        <f t="shared" si="83"/>
        <v>x 1</v>
      </c>
      <c r="AD413" s="79">
        <f t="shared" si="84"/>
        <v>0</v>
      </c>
      <c r="AE413" s="79">
        <f t="shared" si="85"/>
        <v>0</v>
      </c>
      <c r="AF413" s="79" t="str">
        <f t="shared" si="86"/>
        <v>D</v>
      </c>
      <c r="AG413" s="79">
        <f t="shared" si="87"/>
        <v>3</v>
      </c>
      <c r="AH413" s="78">
        <v>1</v>
      </c>
      <c r="AI413" s="87">
        <v>1</v>
      </c>
    </row>
    <row r="414" spans="1:35" s="79" customFormat="1" ht="30" customHeight="1" x14ac:dyDescent="0.35">
      <c r="A414" s="65">
        <v>406</v>
      </c>
      <c r="B414" s="161" t="str">
        <f t="shared" si="78"/>
        <v>B.3.03</v>
      </c>
      <c r="C414" s="20">
        <f t="shared" si="79"/>
        <v>5</v>
      </c>
      <c r="D414" s="20"/>
      <c r="E414" s="68" t="str">
        <f t="shared" si="80"/>
        <v>B.3.03</v>
      </c>
      <c r="F414" s="261" t="str">
        <f t="shared" si="81"/>
        <v>For each of these critical functions have you mapped their criticality to the organisation and the impact of different types of compromise?</v>
      </c>
      <c r="G414" s="174"/>
      <c r="H414" s="175"/>
      <c r="I414" s="175"/>
      <c r="J414" s="175"/>
      <c r="K414" s="175"/>
      <c r="L414" s="175"/>
      <c r="M414" s="175"/>
      <c r="N414" s="67"/>
      <c r="O414" s="67"/>
      <c r="P414" s="67"/>
      <c r="Q414" s="67"/>
      <c r="R414" s="67"/>
      <c r="S414" s="67"/>
      <c r="T414" s="80" t="str">
        <f t="shared" si="88"/>
        <v>B.3.03</v>
      </c>
      <c r="U414" s="67"/>
      <c r="V414" s="67"/>
      <c r="W414" s="81">
        <v>1</v>
      </c>
      <c r="X414" s="83">
        <f t="shared" si="82"/>
        <v>3</v>
      </c>
      <c r="Y414" s="82" t="str">
        <f t="shared" si="83"/>
        <v>x 1</v>
      </c>
      <c r="AD414" s="79">
        <f t="shared" si="84"/>
        <v>0</v>
      </c>
      <c r="AE414" s="79">
        <f t="shared" si="85"/>
        <v>0</v>
      </c>
      <c r="AF414" s="79" t="str">
        <f t="shared" si="86"/>
        <v>D</v>
      </c>
      <c r="AG414" s="79">
        <f t="shared" si="87"/>
        <v>3</v>
      </c>
      <c r="AH414" s="78">
        <v>1</v>
      </c>
      <c r="AI414" s="87"/>
    </row>
    <row r="415" spans="1:35" s="79" customFormat="1" ht="30" hidden="1" customHeight="1" x14ac:dyDescent="0.35">
      <c r="A415" s="65">
        <v>407</v>
      </c>
      <c r="B415" s="161" t="str">
        <f t="shared" si="78"/>
        <v>B</v>
      </c>
      <c r="C415" s="20">
        <f t="shared" si="79"/>
        <v>1</v>
      </c>
      <c r="D415" s="20"/>
      <c r="E415" s="68" t="str">
        <f t="shared" si="80"/>
        <v>Stage B</v>
      </c>
      <c r="F415" s="262" t="str">
        <f t="shared" si="81"/>
        <v>Their level of criticality to the business?</v>
      </c>
      <c r="G415" s="174"/>
      <c r="H415" s="175"/>
      <c r="I415" s="175"/>
      <c r="J415" s="175"/>
      <c r="K415" s="175"/>
      <c r="L415" s="175"/>
      <c r="M415" s="175"/>
      <c r="N415" s="67"/>
      <c r="O415" s="67"/>
      <c r="P415" s="67"/>
      <c r="Q415" s="67"/>
      <c r="R415" s="67"/>
      <c r="S415" s="67"/>
      <c r="T415" s="80" t="str">
        <f t="shared" si="88"/>
        <v>Stage B</v>
      </c>
      <c r="U415" s="67"/>
      <c r="V415" s="67"/>
      <c r="W415" s="81">
        <v>3</v>
      </c>
      <c r="X415" s="83">
        <f t="shared" si="82"/>
        <v>5</v>
      </c>
      <c r="Y415" s="82" t="str">
        <f t="shared" si="83"/>
        <v>x 3</v>
      </c>
      <c r="AD415" s="79">
        <f t="shared" si="84"/>
        <v>0</v>
      </c>
      <c r="AE415" s="79">
        <f t="shared" si="85"/>
        <v>0</v>
      </c>
      <c r="AF415" s="79" t="str">
        <f t="shared" si="86"/>
        <v>D</v>
      </c>
      <c r="AG415" s="79">
        <f t="shared" si="87"/>
        <v>3</v>
      </c>
      <c r="AH415" s="78">
        <v>1</v>
      </c>
      <c r="AI415" s="87"/>
    </row>
    <row r="416" spans="1:35" s="79" customFormat="1" ht="30" hidden="1" customHeight="1" x14ac:dyDescent="0.35">
      <c r="A416" s="65">
        <v>408</v>
      </c>
      <c r="B416" s="161" t="str">
        <f t="shared" si="78"/>
        <v>B</v>
      </c>
      <c r="C416" s="20">
        <f t="shared" si="79"/>
        <v>1</v>
      </c>
      <c r="D416" s="20"/>
      <c r="E416" s="68" t="str">
        <f t="shared" si="80"/>
        <v>Stage B</v>
      </c>
      <c r="F416" s="262" t="str">
        <f t="shared" si="81"/>
        <v>The sensitivity of any information they handle (e.g. via an information classification scheme)?</v>
      </c>
      <c r="G416" s="174"/>
      <c r="H416" s="175"/>
      <c r="I416" s="175"/>
      <c r="J416" s="175"/>
      <c r="K416" s="175"/>
      <c r="L416" s="175"/>
      <c r="M416" s="175"/>
      <c r="N416" s="67"/>
      <c r="O416" s="67"/>
      <c r="P416" s="67"/>
      <c r="Q416" s="67"/>
      <c r="R416" s="67"/>
      <c r="S416" s="67"/>
      <c r="T416" s="80" t="str">
        <f t="shared" si="88"/>
        <v>Stage B</v>
      </c>
      <c r="U416" s="67"/>
      <c r="V416" s="67"/>
      <c r="W416" s="81">
        <v>3</v>
      </c>
      <c r="X416" s="83">
        <f t="shared" si="82"/>
        <v>4</v>
      </c>
      <c r="Y416" s="82" t="str">
        <f t="shared" si="83"/>
        <v>x 3</v>
      </c>
      <c r="AD416" s="79">
        <f t="shared" si="84"/>
        <v>0</v>
      </c>
      <c r="AE416" s="79">
        <f t="shared" si="85"/>
        <v>0</v>
      </c>
      <c r="AF416" s="79" t="str">
        <f t="shared" si="86"/>
        <v>D</v>
      </c>
      <c r="AG416" s="79">
        <f t="shared" si="87"/>
        <v>3</v>
      </c>
      <c r="AH416" s="78">
        <v>1</v>
      </c>
      <c r="AI416" s="87"/>
    </row>
    <row r="417" spans="1:35" s="79" customFormat="1" ht="30" hidden="1" customHeight="1" x14ac:dyDescent="0.35">
      <c r="A417" s="65">
        <v>409</v>
      </c>
      <c r="B417" s="161" t="str">
        <f t="shared" si="78"/>
        <v>B</v>
      </c>
      <c r="C417" s="20">
        <f t="shared" si="79"/>
        <v>1</v>
      </c>
      <c r="D417" s="20"/>
      <c r="E417" s="68" t="str">
        <f t="shared" si="80"/>
        <v>Stage B</v>
      </c>
      <c r="F417" s="262" t="str">
        <f t="shared" si="81"/>
        <v>Any key dependencies (e.g. on other systems or networks, information feeds, physical equipment)?</v>
      </c>
      <c r="G417" s="174"/>
      <c r="H417" s="175"/>
      <c r="I417" s="175"/>
      <c r="J417" s="175"/>
      <c r="K417" s="175"/>
      <c r="L417" s="175"/>
      <c r="M417" s="175"/>
      <c r="N417" s="67"/>
      <c r="O417" s="67"/>
      <c r="P417" s="67"/>
      <c r="Q417" s="67"/>
      <c r="R417" s="67"/>
      <c r="S417" s="67"/>
      <c r="T417" s="80" t="str">
        <f t="shared" si="88"/>
        <v>Stage B</v>
      </c>
      <c r="U417" s="67"/>
      <c r="V417" s="67"/>
      <c r="W417" s="81">
        <v>3</v>
      </c>
      <c r="X417" s="83">
        <f t="shared" si="82"/>
        <v>3</v>
      </c>
      <c r="Y417" s="82" t="str">
        <f t="shared" si="83"/>
        <v>x 3</v>
      </c>
      <c r="AD417" s="79">
        <f t="shared" si="84"/>
        <v>0</v>
      </c>
      <c r="AE417" s="79">
        <f t="shared" si="85"/>
        <v>0</v>
      </c>
      <c r="AF417" s="79" t="str">
        <f t="shared" si="86"/>
        <v>D</v>
      </c>
      <c r="AG417" s="79">
        <f t="shared" si="87"/>
        <v>3</v>
      </c>
      <c r="AH417" s="78">
        <v>1</v>
      </c>
      <c r="AI417" s="87"/>
    </row>
    <row r="418" spans="1:35" s="79" customFormat="1" ht="30" hidden="1" customHeight="1" x14ac:dyDescent="0.35">
      <c r="A418" s="65">
        <v>410</v>
      </c>
      <c r="B418" s="161" t="str">
        <f t="shared" si="78"/>
        <v>B</v>
      </c>
      <c r="C418" s="20">
        <f t="shared" si="79"/>
        <v>1</v>
      </c>
      <c r="D418" s="20"/>
      <c r="E418" s="68" t="str">
        <f t="shared" si="80"/>
        <v>Stage B</v>
      </c>
      <c r="F418" s="262" t="str">
        <f t="shared" si="81"/>
        <v>Network diagrams, data flow and trust boundaries?</v>
      </c>
      <c r="G418" s="174"/>
      <c r="H418" s="175"/>
      <c r="I418" s="175"/>
      <c r="J418" s="175"/>
      <c r="K418" s="175"/>
      <c r="L418" s="175"/>
      <c r="M418" s="175"/>
      <c r="N418" s="67"/>
      <c r="O418" s="67"/>
      <c r="P418" s="67"/>
      <c r="Q418" s="67"/>
      <c r="R418" s="67"/>
      <c r="S418" s="67"/>
      <c r="T418" s="80" t="str">
        <f t="shared" si="88"/>
        <v>Stage B</v>
      </c>
      <c r="U418" s="67"/>
      <c r="V418" s="67"/>
      <c r="W418" s="81">
        <v>3</v>
      </c>
      <c r="X418" s="83">
        <f t="shared" si="82"/>
        <v>4</v>
      </c>
      <c r="Y418" s="82" t="str">
        <f t="shared" si="83"/>
        <v>x 3</v>
      </c>
      <c r="AD418" s="79">
        <f t="shared" si="84"/>
        <v>0</v>
      </c>
      <c r="AE418" s="79">
        <f t="shared" si="85"/>
        <v>0</v>
      </c>
      <c r="AF418" s="79" t="str">
        <f t="shared" si="86"/>
        <v>D</v>
      </c>
      <c r="AG418" s="79">
        <f t="shared" si="87"/>
        <v>3</v>
      </c>
      <c r="AH418" s="78">
        <v>1</v>
      </c>
      <c r="AI418" s="87"/>
    </row>
    <row r="419" spans="1:35" s="79" customFormat="1" ht="30" hidden="1" customHeight="1" x14ac:dyDescent="0.35">
      <c r="A419" s="65">
        <v>411</v>
      </c>
      <c r="B419" s="161" t="str">
        <f t="shared" si="78"/>
        <v>B</v>
      </c>
      <c r="C419" s="20">
        <f t="shared" si="79"/>
        <v>1</v>
      </c>
      <c r="D419" s="20"/>
      <c r="E419" s="68" t="str">
        <f t="shared" si="80"/>
        <v>Stage B</v>
      </c>
      <c r="F419" s="262" t="str">
        <f t="shared" si="81"/>
        <v>Details about important third party suppliers?</v>
      </c>
      <c r="G419" s="174"/>
      <c r="H419" s="175"/>
      <c r="I419" s="175"/>
      <c r="J419" s="175"/>
      <c r="K419" s="175"/>
      <c r="L419" s="175"/>
      <c r="M419" s="175"/>
      <c r="N419" s="67"/>
      <c r="O419" s="67"/>
      <c r="P419" s="67"/>
      <c r="Q419" s="67"/>
      <c r="R419" s="67"/>
      <c r="S419" s="67"/>
      <c r="T419" s="80" t="str">
        <f t="shared" si="88"/>
        <v>Stage B</v>
      </c>
      <c r="U419" s="67"/>
      <c r="V419" s="67"/>
      <c r="W419" s="81">
        <v>3</v>
      </c>
      <c r="X419" s="83">
        <f t="shared" si="82"/>
        <v>5</v>
      </c>
      <c r="Y419" s="82" t="str">
        <f t="shared" si="83"/>
        <v>x 3</v>
      </c>
      <c r="AD419" s="79">
        <f t="shared" si="84"/>
        <v>0</v>
      </c>
      <c r="AE419" s="79">
        <f t="shared" si="85"/>
        <v>0</v>
      </c>
      <c r="AF419" s="79" t="str">
        <f t="shared" si="86"/>
        <v>D</v>
      </c>
      <c r="AG419" s="79">
        <f t="shared" si="87"/>
        <v>3</v>
      </c>
      <c r="AH419" s="78">
        <v>1</v>
      </c>
      <c r="AI419" s="87"/>
    </row>
    <row r="420" spans="1:35" s="79" customFormat="1" ht="30" hidden="1" customHeight="1" x14ac:dyDescent="0.35">
      <c r="A420" s="65">
        <v>412</v>
      </c>
      <c r="B420" s="161" t="str">
        <f t="shared" si="78"/>
        <v>B</v>
      </c>
      <c r="C420" s="20">
        <f t="shared" si="79"/>
        <v>1</v>
      </c>
      <c r="D420" s="20"/>
      <c r="E420" s="68" t="str">
        <f t="shared" si="80"/>
        <v>Stage B</v>
      </c>
      <c r="F420" s="262" t="str">
        <f t="shared" si="81"/>
        <v>IT infrastructure?</v>
      </c>
      <c r="G420" s="174"/>
      <c r="H420" s="175"/>
      <c r="I420" s="175"/>
      <c r="J420" s="175"/>
      <c r="K420" s="175"/>
      <c r="L420" s="175"/>
      <c r="M420" s="175"/>
      <c r="N420" s="67"/>
      <c r="O420" s="67"/>
      <c r="P420" s="67"/>
      <c r="Q420" s="67"/>
      <c r="R420" s="67"/>
      <c r="S420" s="67"/>
      <c r="T420" s="80" t="str">
        <f t="shared" si="88"/>
        <v>Stage B</v>
      </c>
      <c r="U420" s="67"/>
      <c r="V420" s="67"/>
      <c r="W420" s="81">
        <v>3</v>
      </c>
      <c r="X420" s="83">
        <f t="shared" si="82"/>
        <v>5</v>
      </c>
      <c r="Y420" s="82" t="str">
        <f t="shared" si="83"/>
        <v>x 3</v>
      </c>
      <c r="AD420" s="79">
        <f t="shared" si="84"/>
        <v>0</v>
      </c>
      <c r="AE420" s="79">
        <f t="shared" si="85"/>
        <v>0</v>
      </c>
      <c r="AF420" s="79" t="str">
        <f t="shared" si="86"/>
        <v>D</v>
      </c>
      <c r="AG420" s="79">
        <f t="shared" si="87"/>
        <v>3</v>
      </c>
      <c r="AH420" s="78">
        <v>1</v>
      </c>
      <c r="AI420" s="87"/>
    </row>
    <row r="421" spans="1:35" s="79" customFormat="1" ht="30" hidden="1" customHeight="1" x14ac:dyDescent="0.35">
      <c r="A421" s="65">
        <v>413</v>
      </c>
      <c r="B421" s="161" t="str">
        <f t="shared" si="78"/>
        <v>B</v>
      </c>
      <c r="C421" s="20">
        <f t="shared" si="79"/>
        <v>1</v>
      </c>
      <c r="D421" s="20"/>
      <c r="E421" s="68" t="str">
        <f t="shared" si="80"/>
        <v>Stage B</v>
      </c>
      <c r="F421" s="262" t="str">
        <f t="shared" si="81"/>
        <v>Points of contact, roles and responsibilities?</v>
      </c>
      <c r="G421" s="174"/>
      <c r="H421" s="175"/>
      <c r="I421" s="175"/>
      <c r="J421" s="175"/>
      <c r="K421" s="175"/>
      <c r="L421" s="175"/>
      <c r="M421" s="175"/>
      <c r="N421" s="67"/>
      <c r="O421" s="67"/>
      <c r="P421" s="67"/>
      <c r="Q421" s="67"/>
      <c r="R421" s="223"/>
      <c r="S421" s="223"/>
      <c r="T421" s="80" t="str">
        <f t="shared" si="88"/>
        <v>Stage B</v>
      </c>
      <c r="U421" s="223"/>
      <c r="V421" s="223"/>
      <c r="W421" s="81">
        <v>3</v>
      </c>
      <c r="X421" s="83">
        <f t="shared" si="82"/>
        <v>3</v>
      </c>
      <c r="Y421" s="82" t="str">
        <f t="shared" si="83"/>
        <v>x 3</v>
      </c>
      <c r="AD421" s="79">
        <f t="shared" si="84"/>
        <v>0</v>
      </c>
      <c r="AE421" s="79">
        <f t="shared" si="85"/>
        <v>0</v>
      </c>
      <c r="AF421" s="79" t="str">
        <f t="shared" si="86"/>
        <v>D</v>
      </c>
      <c r="AG421" s="79">
        <f t="shared" si="87"/>
        <v>3</v>
      </c>
      <c r="AH421" s="78">
        <v>1</v>
      </c>
      <c r="AI421" s="87"/>
    </row>
    <row r="422" spans="1:35" s="79" customFormat="1" ht="30" customHeight="1" x14ac:dyDescent="0.35">
      <c r="A422" s="65">
        <v>414</v>
      </c>
      <c r="B422" s="161" t="str">
        <f t="shared" si="78"/>
        <v>B.3.04</v>
      </c>
      <c r="C422" s="20">
        <f t="shared" si="79"/>
        <v>5</v>
      </c>
      <c r="D422" s="20"/>
      <c r="E422" s="68" t="str">
        <f t="shared" si="80"/>
        <v>B.3.04</v>
      </c>
      <c r="F422" s="261" t="str">
        <f t="shared" si="81"/>
        <v>For each function have you identified all of the possible, likely and dangerous compromises that may occur (scenarios), including mapping to the CIA Triad?</v>
      </c>
      <c r="G422" s="174"/>
      <c r="H422" s="175"/>
      <c r="I422" s="175"/>
      <c r="J422" s="175"/>
      <c r="K422" s="175"/>
      <c r="L422" s="175"/>
      <c r="M422" s="175"/>
      <c r="N422" s="67"/>
      <c r="O422" s="67"/>
      <c r="P422" s="67"/>
      <c r="Q422" s="67"/>
      <c r="R422" s="67"/>
      <c r="S422" s="67"/>
      <c r="T422" s="80" t="str">
        <f t="shared" si="88"/>
        <v>B.3.04</v>
      </c>
      <c r="U422" s="67"/>
      <c r="V422" s="67"/>
      <c r="W422" s="81">
        <v>1</v>
      </c>
      <c r="X422" s="83">
        <f t="shared" si="82"/>
        <v>5</v>
      </c>
      <c r="Y422" s="82" t="str">
        <f t="shared" si="83"/>
        <v>x 1</v>
      </c>
      <c r="AD422" s="79">
        <f t="shared" si="84"/>
        <v>0</v>
      </c>
      <c r="AE422" s="79">
        <f t="shared" si="85"/>
        <v>0</v>
      </c>
      <c r="AF422" s="79" t="str">
        <f t="shared" si="86"/>
        <v>D</v>
      </c>
      <c r="AG422" s="79">
        <f t="shared" si="87"/>
        <v>3</v>
      </c>
      <c r="AH422" s="78">
        <v>1</v>
      </c>
      <c r="AI422" s="87"/>
    </row>
    <row r="423" spans="1:35" s="79" customFormat="1" ht="30" customHeight="1" x14ac:dyDescent="0.35">
      <c r="A423" s="65">
        <v>415</v>
      </c>
      <c r="B423" s="161" t="str">
        <f t="shared" si="78"/>
        <v>B.3.05</v>
      </c>
      <c r="C423" s="20">
        <f t="shared" si="79"/>
        <v>5</v>
      </c>
      <c r="D423" s="20"/>
      <c r="E423" s="68" t="str">
        <f t="shared" si="80"/>
        <v>B.3.05</v>
      </c>
      <c r="F423" s="261" t="str">
        <f t="shared" si="81"/>
        <v xml:space="preserve">For each of the scenarios have attack playbooks (both Red Team and Blue Team) been created based on latest actors TTPs? </v>
      </c>
      <c r="G423" s="174"/>
      <c r="H423" s="175"/>
      <c r="I423" s="175"/>
      <c r="J423" s="175"/>
      <c r="K423" s="175"/>
      <c r="L423" s="175"/>
      <c r="M423" s="175"/>
      <c r="N423" s="67"/>
      <c r="O423" s="67"/>
      <c r="P423" s="67"/>
      <c r="Q423" s="67"/>
      <c r="R423" s="67"/>
      <c r="S423" s="67"/>
      <c r="T423" s="80" t="str">
        <f t="shared" si="88"/>
        <v>B.3.05</v>
      </c>
      <c r="U423" s="67"/>
      <c r="V423" s="67"/>
      <c r="W423" s="81">
        <v>1</v>
      </c>
      <c r="X423" s="83">
        <f t="shared" si="82"/>
        <v>3</v>
      </c>
      <c r="Y423" s="82" t="str">
        <f t="shared" si="83"/>
        <v>x 1</v>
      </c>
      <c r="AD423" s="79">
        <f t="shared" si="84"/>
        <v>0</v>
      </c>
      <c r="AE423" s="79">
        <f t="shared" si="85"/>
        <v>0</v>
      </c>
      <c r="AF423" s="79" t="str">
        <f t="shared" si="86"/>
        <v>D</v>
      </c>
      <c r="AG423" s="79">
        <f t="shared" si="87"/>
        <v>3</v>
      </c>
      <c r="AH423" s="20">
        <v>1</v>
      </c>
      <c r="AI423" s="87"/>
    </row>
    <row r="424" spans="1:35" s="79" customFormat="1" ht="30" hidden="1" customHeight="1" x14ac:dyDescent="0.35">
      <c r="A424" s="65">
        <v>416</v>
      </c>
      <c r="B424" s="161" t="str">
        <f t="shared" si="78"/>
        <v>B</v>
      </c>
      <c r="C424" s="20">
        <f t="shared" si="79"/>
        <v>1</v>
      </c>
      <c r="D424" s="20"/>
      <c r="E424" s="68" t="str">
        <f t="shared" si="80"/>
        <v>Stage B</v>
      </c>
      <c r="F424" s="261" t="str">
        <f t="shared" si="81"/>
        <v xml:space="preserve">For each function have you created attack playbooks? </v>
      </c>
      <c r="G424" s="174"/>
      <c r="H424" s="175"/>
      <c r="I424" s="175"/>
      <c r="J424" s="175"/>
      <c r="K424" s="175"/>
      <c r="L424" s="175"/>
      <c r="M424" s="175"/>
      <c r="N424" s="67"/>
      <c r="O424" s="67"/>
      <c r="P424" s="67"/>
      <c r="Q424" s="67"/>
      <c r="R424" s="67"/>
      <c r="S424" s="67"/>
      <c r="T424" s="80" t="str">
        <f t="shared" si="88"/>
        <v>Stage B</v>
      </c>
      <c r="U424" s="67"/>
      <c r="V424" s="67"/>
      <c r="W424" s="81">
        <v>3</v>
      </c>
      <c r="X424" s="83">
        <f t="shared" si="82"/>
        <v>1</v>
      </c>
      <c r="Y424" s="82" t="str">
        <f t="shared" si="83"/>
        <v>x 3</v>
      </c>
      <c r="AD424" s="79">
        <f t="shared" si="84"/>
        <v>0</v>
      </c>
      <c r="AE424" s="79">
        <f t="shared" si="85"/>
        <v>0</v>
      </c>
      <c r="AF424" s="79" t="str">
        <f t="shared" si="86"/>
        <v>D</v>
      </c>
      <c r="AG424" s="79">
        <f t="shared" si="87"/>
        <v>3</v>
      </c>
      <c r="AH424" s="78">
        <v>1</v>
      </c>
      <c r="AI424" s="87"/>
    </row>
    <row r="425" spans="1:35" s="79" customFormat="1" ht="30" customHeight="1" x14ac:dyDescent="0.35">
      <c r="A425" s="65">
        <v>417</v>
      </c>
      <c r="B425" s="161" t="str">
        <f t="shared" si="78"/>
        <v>B.4</v>
      </c>
      <c r="C425" s="20">
        <f t="shared" si="79"/>
        <v>2</v>
      </c>
      <c r="D425" s="20"/>
      <c r="E425" s="212" t="str">
        <f t="shared" si="80"/>
        <v>Step 4</v>
      </c>
      <c r="F425" s="215" t="str">
        <f t="shared" si="81"/>
        <v>Human Resources</v>
      </c>
      <c r="G425" s="218"/>
      <c r="H425" s="221"/>
      <c r="I425" s="221"/>
      <c r="J425" s="221"/>
      <c r="K425" s="221"/>
      <c r="L425" s="221"/>
      <c r="M425" s="218"/>
      <c r="N425" s="218"/>
      <c r="O425" s="218"/>
      <c r="P425" s="218"/>
      <c r="Q425" s="218"/>
      <c r="R425" s="67"/>
      <c r="S425" s="67"/>
      <c r="T425" s="80" t="str">
        <f t="shared" si="88"/>
        <v>Step 4</v>
      </c>
      <c r="U425" s="67"/>
      <c r="V425" s="67"/>
      <c r="W425" s="81"/>
      <c r="X425" s="83">
        <f t="shared" si="82"/>
        <v>2</v>
      </c>
      <c r="Y425" s="82" t="e">
        <f t="shared" si="83"/>
        <v>#N/A</v>
      </c>
      <c r="AD425" s="79">
        <f t="shared" si="84"/>
        <v>0</v>
      </c>
      <c r="AE425" s="79">
        <f t="shared" si="85"/>
        <v>0</v>
      </c>
      <c r="AF425" s="79" t="str">
        <f t="shared" si="86"/>
        <v>D</v>
      </c>
      <c r="AG425" s="79">
        <f t="shared" si="87"/>
        <v>3</v>
      </c>
      <c r="AH425" s="78">
        <v>1</v>
      </c>
      <c r="AI425" s="87"/>
    </row>
    <row r="426" spans="1:35" s="79" customFormat="1" ht="29" x14ac:dyDescent="0.35">
      <c r="A426" s="65">
        <v>418</v>
      </c>
      <c r="B426" s="161" t="str">
        <f t="shared" si="78"/>
        <v/>
      </c>
      <c r="C426" s="20">
        <f t="shared" si="79"/>
        <v>3</v>
      </c>
      <c r="D426" s="20"/>
      <c r="E426" s="68" t="str">
        <f t="shared" si="80"/>
        <v/>
      </c>
      <c r="F426" s="162" t="str">
        <f t="shared" si="81"/>
        <v xml:space="preserve">CTI is a specialist role. On top of cyber security and IT knowledge there is the skillset of 'Intelligence'. Do the CVs and experiences of the specialist staff reflect the capabilities needed to complete the tasks of the function. </v>
      </c>
      <c r="G426" s="174"/>
      <c r="H426" s="175"/>
      <c r="I426" s="175"/>
      <c r="J426" s="175"/>
      <c r="K426" s="175"/>
      <c r="L426" s="175"/>
      <c r="M426" s="175"/>
      <c r="N426" s="67"/>
      <c r="O426" s="67"/>
      <c r="P426" s="67"/>
      <c r="Q426" s="67"/>
      <c r="R426" s="67"/>
      <c r="S426" s="67"/>
      <c r="T426" s="80" t="str">
        <f t="shared" si="88"/>
        <v/>
      </c>
      <c r="U426" s="67"/>
      <c r="V426" s="67"/>
      <c r="W426" s="81"/>
      <c r="X426" s="83">
        <f t="shared" si="82"/>
        <v>0</v>
      </c>
      <c r="Y426" s="82" t="e">
        <f t="shared" si="83"/>
        <v>#N/A</v>
      </c>
      <c r="AF426" s="79" t="str">
        <f t="shared" si="86"/>
        <v>D</v>
      </c>
      <c r="AG426" s="79">
        <f t="shared" si="87"/>
        <v>3</v>
      </c>
      <c r="AH426" s="20"/>
      <c r="AI426" s="87">
        <v>1</v>
      </c>
    </row>
    <row r="427" spans="1:35" s="79" customFormat="1" ht="30" customHeight="1" x14ac:dyDescent="0.35">
      <c r="A427" s="65">
        <v>419</v>
      </c>
      <c r="B427" s="161" t="str">
        <f t="shared" si="78"/>
        <v>B.4.01</v>
      </c>
      <c r="C427" s="20">
        <f t="shared" si="79"/>
        <v>5</v>
      </c>
      <c r="D427" s="20"/>
      <c r="E427" s="68" t="str">
        <f t="shared" si="80"/>
        <v>B.4.01</v>
      </c>
      <c r="F427" s="69" t="str">
        <f t="shared" si="81"/>
        <v xml:space="preserve">Do the roles cover, technical, tactical, operational and strategic level intelligence experience and ideally have the context of industry experience? </v>
      </c>
      <c r="G427" s="174"/>
      <c r="H427" s="175"/>
      <c r="I427" s="175"/>
      <c r="J427" s="175"/>
      <c r="K427" s="175"/>
      <c r="L427" s="175"/>
      <c r="M427" s="175"/>
      <c r="N427" s="67"/>
      <c r="O427" s="67"/>
      <c r="P427" s="67"/>
      <c r="Q427" s="67"/>
      <c r="R427" s="67"/>
      <c r="S427" s="67"/>
      <c r="T427" s="80" t="str">
        <f t="shared" si="88"/>
        <v>B.4.01</v>
      </c>
      <c r="U427" s="67"/>
      <c r="V427" s="67"/>
      <c r="W427" s="81">
        <v>1</v>
      </c>
      <c r="X427" s="83">
        <f t="shared" si="82"/>
        <v>3</v>
      </c>
      <c r="Y427" s="82" t="str">
        <f t="shared" si="83"/>
        <v>x 1</v>
      </c>
      <c r="AF427" s="79" t="str">
        <f t="shared" si="86"/>
        <v>D</v>
      </c>
      <c r="AG427" s="79">
        <f t="shared" si="87"/>
        <v>3</v>
      </c>
      <c r="AH427" s="78">
        <v>1</v>
      </c>
      <c r="AI427" s="87"/>
    </row>
    <row r="428" spans="1:35" s="79" customFormat="1" ht="30" hidden="1" customHeight="1" x14ac:dyDescent="0.35">
      <c r="A428" s="65">
        <v>420</v>
      </c>
      <c r="B428" s="161" t="str">
        <f t="shared" si="78"/>
        <v>B</v>
      </c>
      <c r="C428" s="20">
        <f t="shared" si="79"/>
        <v>1</v>
      </c>
      <c r="D428" s="20"/>
      <c r="E428" s="68" t="str">
        <f t="shared" si="80"/>
        <v>Stage B</v>
      </c>
      <c r="F428" s="162" t="str">
        <f t="shared" si="81"/>
        <v>Does each role have a defined job specification?</v>
      </c>
      <c r="G428" s="174"/>
      <c r="H428" s="175"/>
      <c r="I428" s="175"/>
      <c r="J428" s="175"/>
      <c r="K428" s="175"/>
      <c r="L428" s="175"/>
      <c r="M428" s="175"/>
      <c r="N428" s="67"/>
      <c r="O428" s="67"/>
      <c r="P428" s="67"/>
      <c r="Q428" s="67"/>
      <c r="R428" s="67"/>
      <c r="S428" s="67"/>
      <c r="T428" s="80" t="str">
        <f t="shared" si="88"/>
        <v>Stage B</v>
      </c>
      <c r="U428" s="67"/>
      <c r="V428" s="67"/>
      <c r="W428" s="81">
        <v>3</v>
      </c>
      <c r="X428" s="83">
        <f t="shared" si="82"/>
        <v>3</v>
      </c>
      <c r="Y428" s="82" t="str">
        <f t="shared" si="83"/>
        <v>x 3</v>
      </c>
      <c r="AF428" s="79" t="str">
        <f t="shared" si="86"/>
        <v>D</v>
      </c>
      <c r="AG428" s="79">
        <f t="shared" si="87"/>
        <v>3</v>
      </c>
      <c r="AH428" s="78">
        <v>1</v>
      </c>
      <c r="AI428" s="87"/>
    </row>
    <row r="429" spans="1:35" s="79" customFormat="1" ht="30" hidden="1" customHeight="1" x14ac:dyDescent="0.35">
      <c r="A429" s="65">
        <v>421</v>
      </c>
      <c r="B429" s="161" t="str">
        <f t="shared" si="78"/>
        <v>B</v>
      </c>
      <c r="C429" s="20">
        <f t="shared" si="79"/>
        <v>1</v>
      </c>
      <c r="D429" s="20"/>
      <c r="E429" s="68" t="str">
        <f t="shared" si="80"/>
        <v>Stage B</v>
      </c>
      <c r="F429" s="72" t="str">
        <f t="shared" si="81"/>
        <v>Does each role a clear career development path?</v>
      </c>
      <c r="G429" s="174"/>
      <c r="H429" s="175"/>
      <c r="I429" s="175"/>
      <c r="J429" s="175"/>
      <c r="K429" s="175"/>
      <c r="L429" s="175"/>
      <c r="M429" s="175"/>
      <c r="N429" s="67"/>
      <c r="O429" s="67"/>
      <c r="P429" s="67"/>
      <c r="Q429" s="67"/>
      <c r="R429" s="67"/>
      <c r="S429" s="67"/>
      <c r="T429" s="80" t="str">
        <f t="shared" si="88"/>
        <v>Stage B</v>
      </c>
      <c r="U429" s="67"/>
      <c r="V429" s="67"/>
      <c r="W429" s="81">
        <v>3</v>
      </c>
      <c r="X429" s="83">
        <f t="shared" si="82"/>
        <v>3</v>
      </c>
      <c r="Y429" s="82" t="str">
        <f t="shared" si="83"/>
        <v>x 3</v>
      </c>
      <c r="AF429" s="79" t="str">
        <f t="shared" si="86"/>
        <v>D</v>
      </c>
      <c r="AG429" s="79">
        <f t="shared" si="87"/>
        <v>3</v>
      </c>
      <c r="AH429" s="78">
        <v>1</v>
      </c>
      <c r="AI429" s="87"/>
    </row>
    <row r="430" spans="1:35" s="79" customFormat="1" ht="30" hidden="1" customHeight="1" x14ac:dyDescent="0.35">
      <c r="A430" s="65">
        <v>422</v>
      </c>
      <c r="B430" s="161" t="str">
        <f t="shared" si="78"/>
        <v>B</v>
      </c>
      <c r="C430" s="20">
        <f t="shared" si="79"/>
        <v>1</v>
      </c>
      <c r="D430" s="20"/>
      <c r="E430" s="68" t="str">
        <f t="shared" si="80"/>
        <v>Stage B</v>
      </c>
      <c r="F430" s="260" t="str">
        <f t="shared" si="81"/>
        <v xml:space="preserve">Do the Intelligence roles have clear training and career paths defined? </v>
      </c>
      <c r="G430" s="174"/>
      <c r="H430" s="175"/>
      <c r="I430" s="175"/>
      <c r="J430" s="175"/>
      <c r="K430" s="175"/>
      <c r="L430" s="175"/>
      <c r="M430" s="175"/>
      <c r="N430" s="67"/>
      <c r="O430" s="67"/>
      <c r="P430" s="67"/>
      <c r="Q430" s="67"/>
      <c r="R430" s="67"/>
      <c r="S430" s="67"/>
      <c r="T430" s="80" t="str">
        <f t="shared" si="88"/>
        <v>Stage B</v>
      </c>
      <c r="U430" s="67"/>
      <c r="V430" s="67"/>
      <c r="W430" s="81">
        <v>3</v>
      </c>
      <c r="X430" s="83">
        <f t="shared" si="82"/>
        <v>3</v>
      </c>
      <c r="Y430" s="82" t="str">
        <f t="shared" si="83"/>
        <v>x 3</v>
      </c>
      <c r="AF430" s="79" t="str">
        <f t="shared" si="86"/>
        <v>D</v>
      </c>
      <c r="AG430" s="79">
        <f t="shared" si="87"/>
        <v>3</v>
      </c>
      <c r="AH430" s="20">
        <v>1</v>
      </c>
      <c r="AI430" s="87"/>
    </row>
    <row r="431" spans="1:35" s="79" customFormat="1" ht="30" customHeight="1" x14ac:dyDescent="0.35">
      <c r="A431" s="65">
        <v>423</v>
      </c>
      <c r="B431" s="161" t="str">
        <f t="shared" si="78"/>
        <v>B.4.02</v>
      </c>
      <c r="C431" s="20">
        <f t="shared" si="79"/>
        <v>5</v>
      </c>
      <c r="D431" s="20"/>
      <c r="E431" s="68" t="str">
        <f t="shared" si="80"/>
        <v>B.4.02</v>
      </c>
      <c r="F431" s="69" t="str">
        <f t="shared" si="81"/>
        <v xml:space="preserve">Do the Intelligence roles have clear training and career paths defined? </v>
      </c>
      <c r="G431" s="174"/>
      <c r="H431" s="175"/>
      <c r="I431" s="175"/>
      <c r="J431" s="175"/>
      <c r="K431" s="175"/>
      <c r="L431" s="175"/>
      <c r="M431" s="175"/>
      <c r="N431" s="67"/>
      <c r="O431" s="67"/>
      <c r="P431" s="67"/>
      <c r="Q431" s="67"/>
      <c r="R431" s="67"/>
      <c r="S431" s="67"/>
      <c r="T431" s="80" t="str">
        <f t="shared" si="88"/>
        <v>B.4.02</v>
      </c>
      <c r="U431" s="67"/>
      <c r="V431" s="67"/>
      <c r="W431" s="81">
        <v>1</v>
      </c>
      <c r="X431" s="83">
        <f t="shared" si="82"/>
        <v>3</v>
      </c>
      <c r="Y431" s="82" t="str">
        <f t="shared" si="83"/>
        <v>x 1</v>
      </c>
      <c r="AF431" s="79" t="str">
        <f t="shared" si="86"/>
        <v>D</v>
      </c>
      <c r="AG431" s="79">
        <f t="shared" si="87"/>
        <v>3</v>
      </c>
      <c r="AH431" s="78">
        <v>1</v>
      </c>
      <c r="AI431" s="87"/>
    </row>
    <row r="432" spans="1:35" s="79" customFormat="1" ht="30" hidden="1" customHeight="1" x14ac:dyDescent="0.35">
      <c r="A432" s="65">
        <v>424</v>
      </c>
      <c r="B432" s="161" t="str">
        <f t="shared" si="78"/>
        <v>B</v>
      </c>
      <c r="C432" s="20">
        <f t="shared" si="79"/>
        <v>1</v>
      </c>
      <c r="D432" s="20"/>
      <c r="E432" s="68" t="str">
        <f t="shared" si="80"/>
        <v>Stage B</v>
      </c>
      <c r="F432" s="69" t="str">
        <f t="shared" si="81"/>
        <v>Does the staff member receive at least annual career progression reviews or performance reviews?</v>
      </c>
      <c r="G432" s="174"/>
      <c r="H432" s="175"/>
      <c r="I432" s="175"/>
      <c r="J432" s="175"/>
      <c r="K432" s="175"/>
      <c r="L432" s="175"/>
      <c r="M432" s="175"/>
      <c r="N432" s="67"/>
      <c r="O432" s="67"/>
      <c r="P432" s="67"/>
      <c r="Q432" s="67"/>
      <c r="R432" s="67"/>
      <c r="S432" s="67"/>
      <c r="T432" s="80" t="str">
        <f t="shared" si="88"/>
        <v>Stage B</v>
      </c>
      <c r="U432" s="67"/>
      <c r="V432" s="67"/>
      <c r="W432" s="81">
        <v>3</v>
      </c>
      <c r="X432" s="83">
        <f t="shared" si="82"/>
        <v>3</v>
      </c>
      <c r="Y432" s="82" t="str">
        <f t="shared" si="83"/>
        <v>x 3</v>
      </c>
      <c r="AF432" s="79" t="str">
        <f t="shared" si="86"/>
        <v>D</v>
      </c>
      <c r="AG432" s="79">
        <f t="shared" si="87"/>
        <v>3</v>
      </c>
      <c r="AH432" s="78">
        <v>1</v>
      </c>
      <c r="AI432" s="87"/>
    </row>
    <row r="433" spans="1:35" s="79" customFormat="1" ht="30" hidden="1" customHeight="1" x14ac:dyDescent="0.35">
      <c r="A433" s="65">
        <v>425</v>
      </c>
      <c r="B433" s="161" t="str">
        <f t="shared" si="78"/>
        <v>B</v>
      </c>
      <c r="C433" s="20">
        <f t="shared" si="79"/>
        <v>1</v>
      </c>
      <c r="D433" s="20"/>
      <c r="E433" s="68" t="str">
        <f t="shared" si="80"/>
        <v>Stage B</v>
      </c>
      <c r="F433" s="69" t="str">
        <f t="shared" si="81"/>
        <v>Does the Intelligence function have enough people in role to fulfil all of its tasks in an accurate, timely and pro-active manner?</v>
      </c>
      <c r="G433" s="174"/>
      <c r="H433" s="175"/>
      <c r="I433" s="175"/>
      <c r="J433" s="175"/>
      <c r="K433" s="175"/>
      <c r="L433" s="175"/>
      <c r="M433" s="175"/>
      <c r="N433" s="67"/>
      <c r="O433" s="67"/>
      <c r="P433" s="67"/>
      <c r="Q433" s="67"/>
      <c r="R433" s="67"/>
      <c r="S433" s="67"/>
      <c r="T433" s="80" t="str">
        <f t="shared" si="88"/>
        <v>Stage B</v>
      </c>
      <c r="U433" s="67"/>
      <c r="V433" s="67"/>
      <c r="W433" s="81"/>
      <c r="X433" s="83">
        <f t="shared" si="82"/>
        <v>3</v>
      </c>
      <c r="Y433" s="82" t="e">
        <f t="shared" si="83"/>
        <v>#N/A</v>
      </c>
      <c r="AF433" s="79" t="str">
        <f t="shared" si="86"/>
        <v>D</v>
      </c>
      <c r="AG433" s="79">
        <f t="shared" si="87"/>
        <v>3</v>
      </c>
      <c r="AH433" s="78">
        <v>1</v>
      </c>
      <c r="AI433" s="87"/>
    </row>
    <row r="434" spans="1:35" s="79" customFormat="1" ht="30" customHeight="1" x14ac:dyDescent="0.35">
      <c r="A434" s="65">
        <v>426</v>
      </c>
      <c r="B434" s="161" t="str">
        <f t="shared" si="78"/>
        <v>B.4.03</v>
      </c>
      <c r="C434" s="20">
        <f t="shared" si="79"/>
        <v>5</v>
      </c>
      <c r="D434" s="20"/>
      <c r="E434" s="68" t="str">
        <f t="shared" si="80"/>
        <v>B.4.03</v>
      </c>
      <c r="F434" s="69" t="str">
        <f t="shared" si="81"/>
        <v>Does the Intelligence function have enough people in role to fulfil all of its tasks in an accurate, timely and pro-active manner?</v>
      </c>
      <c r="G434" s="174"/>
      <c r="H434" s="175"/>
      <c r="I434" s="175"/>
      <c r="J434" s="175"/>
      <c r="K434" s="175"/>
      <c r="L434" s="175"/>
      <c r="M434" s="175"/>
      <c r="N434" s="67"/>
      <c r="O434" s="67"/>
      <c r="P434" s="67"/>
      <c r="Q434" s="67"/>
      <c r="R434" s="67"/>
      <c r="S434" s="67"/>
      <c r="T434" s="80" t="str">
        <f t="shared" si="88"/>
        <v>B.4.03</v>
      </c>
      <c r="U434" s="67"/>
      <c r="V434" s="67"/>
      <c r="W434" s="81">
        <v>1</v>
      </c>
      <c r="X434" s="83">
        <f t="shared" si="82"/>
        <v>3</v>
      </c>
      <c r="Y434" s="82" t="str">
        <f t="shared" si="83"/>
        <v>x 1</v>
      </c>
      <c r="AF434" s="79" t="str">
        <f t="shared" si="86"/>
        <v>D</v>
      </c>
      <c r="AG434" s="79">
        <f t="shared" si="87"/>
        <v>3</v>
      </c>
      <c r="AH434" s="20">
        <v>1</v>
      </c>
      <c r="AI434" s="87"/>
    </row>
    <row r="435" spans="1:35" s="79" customFormat="1" ht="30" hidden="1" customHeight="1" x14ac:dyDescent="0.35">
      <c r="A435" s="65">
        <v>427</v>
      </c>
      <c r="B435" s="161" t="str">
        <f t="shared" si="78"/>
        <v>B</v>
      </c>
      <c r="C435" s="20">
        <f t="shared" si="79"/>
        <v>1</v>
      </c>
      <c r="D435" s="20"/>
      <c r="E435" s="68" t="str">
        <f t="shared" si="80"/>
        <v>Stage B</v>
      </c>
      <c r="F435" s="72" t="str">
        <f t="shared" si="81"/>
        <v>Is each specialist (E.g. Threat Hunting, strategic Int, operational Int) have the suitable training, qualification and experience?</v>
      </c>
      <c r="G435" s="174"/>
      <c r="H435" s="175"/>
      <c r="I435" s="175"/>
      <c r="J435" s="175"/>
      <c r="K435" s="175"/>
      <c r="L435" s="175"/>
      <c r="M435" s="175"/>
      <c r="N435" s="67"/>
      <c r="O435" s="67"/>
      <c r="P435" s="67"/>
      <c r="Q435" s="67"/>
      <c r="R435" s="67"/>
      <c r="S435" s="67"/>
      <c r="T435" s="80" t="str">
        <f t="shared" si="88"/>
        <v>Stage B</v>
      </c>
      <c r="U435" s="67"/>
      <c r="V435" s="67"/>
      <c r="W435" s="81">
        <v>3</v>
      </c>
      <c r="X435" s="83">
        <f t="shared" si="82"/>
        <v>3</v>
      </c>
      <c r="Y435" s="82" t="str">
        <f t="shared" si="83"/>
        <v>x 3</v>
      </c>
      <c r="AF435" s="79" t="str">
        <f t="shared" si="86"/>
        <v>D</v>
      </c>
      <c r="AG435" s="79">
        <f t="shared" si="87"/>
        <v>3</v>
      </c>
      <c r="AH435" s="78">
        <v>1</v>
      </c>
      <c r="AI435" s="87"/>
    </row>
    <row r="436" spans="1:35" s="79" customFormat="1" ht="30" hidden="1" customHeight="1" x14ac:dyDescent="0.35">
      <c r="A436" s="65">
        <v>428</v>
      </c>
      <c r="B436" s="161" t="str">
        <f t="shared" si="78"/>
        <v>B</v>
      </c>
      <c r="C436" s="20">
        <f t="shared" si="79"/>
        <v>1</v>
      </c>
      <c r="D436" s="20"/>
      <c r="E436" s="68" t="str">
        <f t="shared" si="80"/>
        <v>Stage B</v>
      </c>
      <c r="F436" s="72" t="str">
        <f t="shared" si="81"/>
        <v>Has every member of the team undergone basic ‘intelligence analysis / methodologies’ training?</v>
      </c>
      <c r="G436" s="174"/>
      <c r="H436" s="175"/>
      <c r="I436" s="175"/>
      <c r="J436" s="175"/>
      <c r="K436" s="175"/>
      <c r="L436" s="175"/>
      <c r="M436" s="175"/>
      <c r="N436" s="67"/>
      <c r="O436" s="67"/>
      <c r="P436" s="67"/>
      <c r="Q436" s="67"/>
      <c r="R436" s="67"/>
      <c r="S436" s="67"/>
      <c r="T436" s="80" t="str">
        <f t="shared" si="88"/>
        <v>Stage B</v>
      </c>
      <c r="U436" s="67"/>
      <c r="V436" s="67"/>
      <c r="W436" s="81">
        <v>3</v>
      </c>
      <c r="X436" s="83">
        <f t="shared" si="82"/>
        <v>3</v>
      </c>
      <c r="Y436" s="82" t="str">
        <f t="shared" si="83"/>
        <v>x 3</v>
      </c>
      <c r="AF436" s="79" t="str">
        <f t="shared" si="86"/>
        <v>D</v>
      </c>
      <c r="AG436" s="79">
        <f t="shared" si="87"/>
        <v>3</v>
      </c>
      <c r="AH436" s="78">
        <v>1</v>
      </c>
      <c r="AI436" s="87"/>
    </row>
    <row r="437" spans="1:35" s="79" customFormat="1" ht="30" hidden="1" customHeight="1" x14ac:dyDescent="0.35">
      <c r="A437" s="65">
        <v>429</v>
      </c>
      <c r="B437" s="161" t="str">
        <f t="shared" si="78"/>
        <v>B</v>
      </c>
      <c r="C437" s="20">
        <f t="shared" si="79"/>
        <v>1</v>
      </c>
      <c r="D437" s="20"/>
      <c r="E437" s="68" t="str">
        <f t="shared" si="80"/>
        <v>Stage B</v>
      </c>
      <c r="F437" s="72" t="str">
        <f t="shared" si="81"/>
        <v>Has every member of the team undergone advanced ‘intelligence analysis / methodologies’ training?</v>
      </c>
      <c r="G437" s="174"/>
      <c r="H437" s="175"/>
      <c r="I437" s="175"/>
      <c r="J437" s="175"/>
      <c r="K437" s="175"/>
      <c r="L437" s="175"/>
      <c r="M437" s="175"/>
      <c r="N437" s="67"/>
      <c r="O437" s="67"/>
      <c r="P437" s="67"/>
      <c r="Q437" s="67"/>
      <c r="R437" s="67"/>
      <c r="S437" s="67"/>
      <c r="T437" s="80" t="str">
        <f t="shared" si="88"/>
        <v>Stage B</v>
      </c>
      <c r="U437" s="67"/>
      <c r="V437" s="67"/>
      <c r="W437" s="81">
        <v>3</v>
      </c>
      <c r="X437" s="83">
        <f t="shared" si="82"/>
        <v>3</v>
      </c>
      <c r="Y437" s="82" t="str">
        <f t="shared" si="83"/>
        <v>x 3</v>
      </c>
      <c r="AD437" s="79">
        <f t="shared" si="84"/>
        <v>0</v>
      </c>
      <c r="AE437" s="79">
        <f t="shared" si="85"/>
        <v>0</v>
      </c>
      <c r="AF437" s="79" t="str">
        <f t="shared" si="86"/>
        <v>D</v>
      </c>
      <c r="AG437" s="79">
        <f t="shared" si="87"/>
        <v>3</v>
      </c>
      <c r="AH437" s="78">
        <v>1</v>
      </c>
      <c r="AI437" s="87"/>
    </row>
    <row r="438" spans="1:35" s="79" customFormat="1" ht="30" hidden="1" customHeight="1" x14ac:dyDescent="0.35">
      <c r="A438" s="65">
        <v>430</v>
      </c>
      <c r="B438" s="161" t="str">
        <f t="shared" si="78"/>
        <v>B</v>
      </c>
      <c r="C438" s="20">
        <f t="shared" si="79"/>
        <v>1</v>
      </c>
      <c r="D438" s="20"/>
      <c r="E438" s="68" t="str">
        <f t="shared" si="80"/>
        <v>Stage B</v>
      </c>
      <c r="F438" s="69" t="str">
        <f t="shared" si="81"/>
        <v>Does the function cover the 3 levels of intelligence (Tactical/technical, Operational and Strategic)?</v>
      </c>
      <c r="G438" s="174"/>
      <c r="H438" s="175"/>
      <c r="I438" s="175"/>
      <c r="J438" s="175"/>
      <c r="K438" s="175"/>
      <c r="L438" s="175"/>
      <c r="M438" s="175"/>
      <c r="N438" s="67"/>
      <c r="O438" s="67"/>
      <c r="P438" s="67"/>
      <c r="Q438" s="67"/>
      <c r="R438" s="67"/>
      <c r="S438" s="67"/>
      <c r="T438" s="80" t="str">
        <f t="shared" si="88"/>
        <v>Stage B</v>
      </c>
      <c r="U438" s="67"/>
      <c r="V438" s="67"/>
      <c r="W438" s="81">
        <v>3</v>
      </c>
      <c r="X438" s="83">
        <f t="shared" si="82"/>
        <v>3</v>
      </c>
      <c r="Y438" s="82" t="str">
        <f t="shared" si="83"/>
        <v>x 3</v>
      </c>
      <c r="AD438" s="79">
        <f t="shared" si="84"/>
        <v>0</v>
      </c>
      <c r="AE438" s="79">
        <f t="shared" si="85"/>
        <v>0</v>
      </c>
      <c r="AF438" s="79" t="str">
        <f t="shared" si="86"/>
        <v>D</v>
      </c>
      <c r="AG438" s="79">
        <f t="shared" si="87"/>
        <v>3</v>
      </c>
      <c r="AH438" s="78">
        <v>1</v>
      </c>
      <c r="AI438" s="87"/>
    </row>
    <row r="439" spans="1:35" s="79" customFormat="1" ht="30" hidden="1" customHeight="1" x14ac:dyDescent="0.35">
      <c r="A439" s="65">
        <v>431</v>
      </c>
      <c r="B439" s="161" t="str">
        <f t="shared" si="78"/>
        <v>B</v>
      </c>
      <c r="C439" s="20">
        <f t="shared" si="79"/>
        <v>1</v>
      </c>
      <c r="D439" s="20"/>
      <c r="E439" s="68" t="str">
        <f t="shared" si="80"/>
        <v>Stage B</v>
      </c>
      <c r="F439" s="72" t="str">
        <f t="shared" si="81"/>
        <v>Are roles individually aligned to these 3 levels?</v>
      </c>
      <c r="G439" s="174"/>
      <c r="H439" s="175"/>
      <c r="I439" s="175"/>
      <c r="J439" s="175"/>
      <c r="K439" s="175"/>
      <c r="L439" s="175"/>
      <c r="M439" s="175"/>
      <c r="N439" s="67"/>
      <c r="O439" s="67"/>
      <c r="P439" s="67"/>
      <c r="Q439" s="67"/>
      <c r="R439" s="67"/>
      <c r="S439" s="67"/>
      <c r="T439" s="80" t="str">
        <f t="shared" si="88"/>
        <v>Stage B</v>
      </c>
      <c r="U439" s="67"/>
      <c r="V439" s="67"/>
      <c r="W439" s="81">
        <v>3</v>
      </c>
      <c r="X439" s="83">
        <f t="shared" si="82"/>
        <v>3</v>
      </c>
      <c r="Y439" s="82" t="str">
        <f t="shared" si="83"/>
        <v>x 3</v>
      </c>
      <c r="AD439" s="79">
        <f t="shared" si="84"/>
        <v>0</v>
      </c>
      <c r="AE439" s="79">
        <f t="shared" si="85"/>
        <v>0</v>
      </c>
      <c r="AF439" s="79" t="str">
        <f t="shared" si="86"/>
        <v>D</v>
      </c>
      <c r="AG439" s="79">
        <f t="shared" si="87"/>
        <v>3</v>
      </c>
      <c r="AH439" s="78">
        <v>1</v>
      </c>
      <c r="AI439" s="87"/>
    </row>
    <row r="440" spans="1:35" s="79" customFormat="1" ht="30" hidden="1" customHeight="1" x14ac:dyDescent="0.35">
      <c r="A440" s="65">
        <v>432</v>
      </c>
      <c r="B440" s="161" t="str">
        <f t="shared" si="78"/>
        <v>B</v>
      </c>
      <c r="C440" s="20">
        <f t="shared" si="79"/>
        <v>1</v>
      </c>
      <c r="D440" s="20"/>
      <c r="E440" s="68" t="str">
        <f t="shared" si="80"/>
        <v>Stage B</v>
      </c>
      <c r="F440" s="69" t="str">
        <f>VLOOKUP(A440,contentrefmockup,7,FALSE)</f>
        <v>Does each role within the function have documented communication paths:</v>
      </c>
      <c r="G440" s="174"/>
      <c r="H440" s="175"/>
      <c r="I440" s="175"/>
      <c r="J440" s="175"/>
      <c r="K440" s="175"/>
      <c r="L440" s="175"/>
      <c r="M440" s="175"/>
      <c r="N440" s="67"/>
      <c r="O440" s="67"/>
      <c r="P440" s="67"/>
      <c r="Q440" s="67"/>
      <c r="R440" s="67"/>
      <c r="S440" s="67"/>
      <c r="T440" s="80" t="str">
        <f t="shared" si="88"/>
        <v>Stage B</v>
      </c>
      <c r="U440" s="67"/>
      <c r="V440" s="67"/>
      <c r="W440" s="81"/>
      <c r="X440" s="83">
        <f t="shared" si="82"/>
        <v>3</v>
      </c>
      <c r="Y440" s="82" t="e">
        <f t="shared" si="83"/>
        <v>#N/A</v>
      </c>
      <c r="AD440" s="79">
        <f t="shared" si="84"/>
        <v>0</v>
      </c>
      <c r="AE440" s="79">
        <f t="shared" si="85"/>
        <v>0</v>
      </c>
      <c r="AF440" s="79" t="str">
        <f t="shared" si="86"/>
        <v>D</v>
      </c>
      <c r="AG440" s="79">
        <f t="shared" si="87"/>
        <v>3</v>
      </c>
      <c r="AH440" s="78">
        <v>1</v>
      </c>
      <c r="AI440" s="87"/>
    </row>
    <row r="441" spans="1:35" s="79" customFormat="1" ht="30" hidden="1" customHeight="1" x14ac:dyDescent="0.35">
      <c r="A441" s="65">
        <v>433</v>
      </c>
      <c r="B441" s="161" t="str">
        <f t="shared" si="78"/>
        <v>B</v>
      </c>
      <c r="C441" s="20">
        <f t="shared" si="79"/>
        <v>1</v>
      </c>
      <c r="D441" s="20"/>
      <c r="E441" s="68" t="str">
        <f t="shared" si="80"/>
        <v>Stage B</v>
      </c>
      <c r="F441" s="72" t="str">
        <f t="shared" si="81"/>
        <v>Within the function?</v>
      </c>
      <c r="G441" s="174"/>
      <c r="H441" s="175"/>
      <c r="I441" s="175"/>
      <c r="J441" s="175"/>
      <c r="K441" s="175"/>
      <c r="L441" s="175"/>
      <c r="M441" s="175"/>
      <c r="N441" s="67"/>
      <c r="O441" s="67"/>
      <c r="P441" s="67"/>
      <c r="Q441" s="67"/>
      <c r="R441" s="67"/>
      <c r="S441" s="67"/>
      <c r="T441" s="80" t="str">
        <f t="shared" si="88"/>
        <v>Stage B</v>
      </c>
      <c r="U441" s="67"/>
      <c r="V441" s="67"/>
      <c r="W441" s="81">
        <v>3</v>
      </c>
      <c r="X441" s="83">
        <f t="shared" si="82"/>
        <v>3</v>
      </c>
      <c r="Y441" s="82" t="str">
        <f t="shared" si="83"/>
        <v>x 3</v>
      </c>
      <c r="AD441" s="79">
        <f t="shared" si="84"/>
        <v>0</v>
      </c>
      <c r="AE441" s="79">
        <f t="shared" si="85"/>
        <v>0</v>
      </c>
      <c r="AF441" s="79" t="str">
        <f t="shared" si="86"/>
        <v>D</v>
      </c>
      <c r="AG441" s="79">
        <f t="shared" si="87"/>
        <v>3</v>
      </c>
      <c r="AH441" s="78">
        <v>1</v>
      </c>
      <c r="AI441" s="87"/>
    </row>
    <row r="442" spans="1:35" s="79" customFormat="1" ht="30" hidden="1" customHeight="1" x14ac:dyDescent="0.35">
      <c r="A442" s="65">
        <v>434</v>
      </c>
      <c r="B442" s="161" t="str">
        <f t="shared" si="78"/>
        <v>B</v>
      </c>
      <c r="C442" s="20">
        <f t="shared" si="79"/>
        <v>1</v>
      </c>
      <c r="D442" s="20"/>
      <c r="E442" s="68" t="str">
        <f t="shared" si="80"/>
        <v>Stage B</v>
      </c>
      <c r="F442" s="72" t="str">
        <f t="shared" si="81"/>
        <v>Within the wider security function?</v>
      </c>
      <c r="G442" s="174"/>
      <c r="H442" s="175"/>
      <c r="I442" s="175"/>
      <c r="J442" s="175"/>
      <c r="K442" s="175"/>
      <c r="L442" s="175"/>
      <c r="M442" s="175"/>
      <c r="N442" s="67"/>
      <c r="O442" s="67"/>
      <c r="P442" s="67"/>
      <c r="Q442" s="67"/>
      <c r="R442" s="67"/>
      <c r="S442" s="67"/>
      <c r="T442" s="80" t="str">
        <f t="shared" si="88"/>
        <v>Stage B</v>
      </c>
      <c r="U442" s="67"/>
      <c r="V442" s="67"/>
      <c r="W442" s="81">
        <v>3</v>
      </c>
      <c r="X442" s="83">
        <f t="shared" si="82"/>
        <v>3</v>
      </c>
      <c r="Y442" s="82" t="str">
        <f t="shared" si="83"/>
        <v>x 3</v>
      </c>
      <c r="AD442" s="79">
        <f t="shared" si="84"/>
        <v>0</v>
      </c>
      <c r="AE442" s="79">
        <f t="shared" si="85"/>
        <v>0</v>
      </c>
      <c r="AF442" s="79" t="str">
        <f t="shared" si="86"/>
        <v>D</v>
      </c>
      <c r="AG442" s="79">
        <f t="shared" si="87"/>
        <v>3</v>
      </c>
      <c r="AH442" s="78">
        <v>1</v>
      </c>
      <c r="AI442" s="87"/>
    </row>
    <row r="443" spans="1:35" s="79" customFormat="1" ht="30" hidden="1" customHeight="1" x14ac:dyDescent="0.35">
      <c r="A443" s="65">
        <v>435</v>
      </c>
      <c r="B443" s="161" t="str">
        <f t="shared" si="78"/>
        <v>B</v>
      </c>
      <c r="C443" s="20">
        <f t="shared" si="79"/>
        <v>1</v>
      </c>
      <c r="D443" s="20"/>
      <c r="E443" s="68" t="str">
        <f t="shared" si="80"/>
        <v>Stage B</v>
      </c>
      <c r="F443" s="72" t="str">
        <f t="shared" si="81"/>
        <v>To the wider business?</v>
      </c>
      <c r="G443" s="174"/>
      <c r="H443" s="175"/>
      <c r="I443" s="175"/>
      <c r="J443" s="175"/>
      <c r="K443" s="175"/>
      <c r="L443" s="175"/>
      <c r="M443" s="175"/>
      <c r="N443" s="67"/>
      <c r="O443" s="67"/>
      <c r="P443" s="67"/>
      <c r="Q443" s="67"/>
      <c r="R443" s="67"/>
      <c r="S443" s="67"/>
      <c r="T443" s="80" t="str">
        <f t="shared" si="88"/>
        <v>Stage B</v>
      </c>
      <c r="U443" s="67"/>
      <c r="V443" s="67"/>
      <c r="W443" s="81">
        <v>3</v>
      </c>
      <c r="X443" s="83">
        <f t="shared" si="82"/>
        <v>3</v>
      </c>
      <c r="Y443" s="82" t="str">
        <f t="shared" si="83"/>
        <v>x 3</v>
      </c>
      <c r="AD443" s="79">
        <f t="shared" si="84"/>
        <v>0</v>
      </c>
      <c r="AE443" s="79">
        <f t="shared" si="85"/>
        <v>0</v>
      </c>
      <c r="AF443" s="79" t="str">
        <f t="shared" si="86"/>
        <v>D</v>
      </c>
      <c r="AG443" s="79">
        <f t="shared" si="87"/>
        <v>3</v>
      </c>
      <c r="AH443" s="78">
        <v>1</v>
      </c>
      <c r="AI443" s="87"/>
    </row>
    <row r="444" spans="1:35" s="79" customFormat="1" ht="30" hidden="1" customHeight="1" x14ac:dyDescent="0.35">
      <c r="A444" s="65">
        <v>436</v>
      </c>
      <c r="B444" s="161" t="str">
        <f t="shared" si="78"/>
        <v>B</v>
      </c>
      <c r="C444" s="20">
        <f t="shared" si="79"/>
        <v>1</v>
      </c>
      <c r="D444" s="20"/>
      <c r="E444" s="68" t="str">
        <f t="shared" si="80"/>
        <v>Stage B</v>
      </c>
      <c r="F444" s="72" t="str">
        <f t="shared" si="81"/>
        <v>To external resources?</v>
      </c>
      <c r="G444" s="174"/>
      <c r="H444" s="175"/>
      <c r="I444" s="175"/>
      <c r="J444" s="175"/>
      <c r="K444" s="175"/>
      <c r="L444" s="175"/>
      <c r="M444" s="175"/>
      <c r="N444" s="67"/>
      <c r="O444" s="67"/>
      <c r="P444" s="67"/>
      <c r="Q444" s="67"/>
      <c r="R444" s="67"/>
      <c r="S444" s="67"/>
      <c r="T444" s="80" t="str">
        <f t="shared" si="88"/>
        <v>Stage B</v>
      </c>
      <c r="U444" s="67"/>
      <c r="V444" s="67"/>
      <c r="W444" s="81">
        <v>3</v>
      </c>
      <c r="X444" s="83">
        <f t="shared" si="82"/>
        <v>3</v>
      </c>
      <c r="Y444" s="82" t="str">
        <f t="shared" si="83"/>
        <v>x 3</v>
      </c>
      <c r="AD444" s="79">
        <f t="shared" si="84"/>
        <v>0</v>
      </c>
      <c r="AE444" s="79">
        <f t="shared" si="85"/>
        <v>0</v>
      </c>
      <c r="AF444" s="79" t="str">
        <f t="shared" si="86"/>
        <v>D</v>
      </c>
      <c r="AG444" s="79">
        <f t="shared" si="87"/>
        <v>3</v>
      </c>
      <c r="AH444" s="78">
        <v>1</v>
      </c>
      <c r="AI444" s="87"/>
    </row>
    <row r="445" spans="1:35" s="79" customFormat="1" ht="30" hidden="1" customHeight="1" x14ac:dyDescent="0.35">
      <c r="A445" s="65">
        <v>437</v>
      </c>
      <c r="B445" s="161" t="str">
        <f t="shared" si="78"/>
        <v>B</v>
      </c>
      <c r="C445" s="20">
        <f t="shared" si="79"/>
        <v>1</v>
      </c>
      <c r="D445" s="20"/>
      <c r="E445" s="68" t="str">
        <f t="shared" si="80"/>
        <v>Stage B</v>
      </c>
      <c r="F445" s="69" t="str">
        <f t="shared" si="81"/>
        <v xml:space="preserve">Does CTI management represent the function at security working groups, steering groups, quarterly CISO meetings or executive level meetings? </v>
      </c>
      <c r="G445" s="174"/>
      <c r="H445" s="175"/>
      <c r="I445" s="175"/>
      <c r="J445" s="175"/>
      <c r="K445" s="175"/>
      <c r="L445" s="175"/>
      <c r="M445" s="175"/>
      <c r="N445" s="67"/>
      <c r="O445" s="67"/>
      <c r="P445" s="67"/>
      <c r="Q445" s="67"/>
      <c r="R445" s="67"/>
      <c r="S445" s="67"/>
      <c r="T445" s="80" t="str">
        <f t="shared" si="88"/>
        <v>Stage B</v>
      </c>
      <c r="U445" s="67"/>
      <c r="V445" s="67"/>
      <c r="W445" s="81">
        <v>3</v>
      </c>
      <c r="X445" s="83">
        <f t="shared" si="82"/>
        <v>3</v>
      </c>
      <c r="Y445" s="82" t="str">
        <f t="shared" si="83"/>
        <v>x 3</v>
      </c>
      <c r="AD445" s="79">
        <f t="shared" si="84"/>
        <v>0</v>
      </c>
      <c r="AE445" s="79">
        <f t="shared" si="85"/>
        <v>0</v>
      </c>
      <c r="AF445" s="79" t="str">
        <f t="shared" si="86"/>
        <v>D</v>
      </c>
      <c r="AG445" s="79">
        <f t="shared" si="87"/>
        <v>3</v>
      </c>
      <c r="AH445" s="78">
        <v>1</v>
      </c>
      <c r="AI445" s="87"/>
    </row>
    <row r="446" spans="1:35" s="79" customFormat="1" ht="30" customHeight="1" x14ac:dyDescent="0.35">
      <c r="A446" s="65">
        <v>438</v>
      </c>
      <c r="B446" s="161" t="str">
        <f t="shared" si="78"/>
        <v>B.5</v>
      </c>
      <c r="C446" s="20">
        <f t="shared" si="79"/>
        <v>2</v>
      </c>
      <c r="D446" s="20"/>
      <c r="E446" s="212" t="str">
        <f t="shared" si="80"/>
        <v>Step 5</v>
      </c>
      <c r="F446" s="215" t="str">
        <f t="shared" si="81"/>
        <v>Context</v>
      </c>
      <c r="G446" s="218"/>
      <c r="H446" s="221"/>
      <c r="I446" s="221"/>
      <c r="J446" s="221"/>
      <c r="K446" s="221"/>
      <c r="L446" s="221"/>
      <c r="M446" s="218"/>
      <c r="N446" s="218"/>
      <c r="O446" s="218"/>
      <c r="P446" s="218"/>
      <c r="Q446" s="218"/>
      <c r="R446" s="67"/>
      <c r="S446" s="67"/>
      <c r="T446" s="80" t="str">
        <f t="shared" si="88"/>
        <v>Step 5</v>
      </c>
      <c r="U446" s="67"/>
      <c r="V446" s="67"/>
      <c r="W446" s="81"/>
      <c r="X446" s="83">
        <f t="shared" si="82"/>
        <v>0</v>
      </c>
      <c r="Y446" s="82" t="e">
        <f t="shared" si="83"/>
        <v>#N/A</v>
      </c>
      <c r="AD446" s="79">
        <f t="shared" si="84"/>
        <v>0</v>
      </c>
      <c r="AE446" s="79">
        <f t="shared" si="85"/>
        <v>0</v>
      </c>
      <c r="AF446" s="79" t="str">
        <f t="shared" si="86"/>
        <v>D</v>
      </c>
      <c r="AG446" s="79">
        <f t="shared" si="87"/>
        <v>3</v>
      </c>
      <c r="AH446" s="78">
        <v>1</v>
      </c>
      <c r="AI446" s="87"/>
    </row>
    <row r="447" spans="1:35" s="79" customFormat="1" ht="30" customHeight="1" x14ac:dyDescent="0.35">
      <c r="A447" s="65">
        <v>439</v>
      </c>
      <c r="B447" s="161" t="str">
        <f t="shared" si="78"/>
        <v/>
      </c>
      <c r="C447" s="20">
        <f t="shared" si="79"/>
        <v>3</v>
      </c>
      <c r="D447" s="20"/>
      <c r="E447" s="68" t="str">
        <f t="shared" si="80"/>
        <v/>
      </c>
      <c r="F447" s="162" t="str">
        <f t="shared" si="81"/>
        <v xml:space="preserve">CTI can remain hidden and yet can offer wider value than just supporting the basic functions of the SOC or the security function. Has the CTI function reached out to each element of the business (E.g. Operations, Risk, Fraud, HR, Physical Security etc) and provided them with the potential of what the intelligence team/capability is able to do and produce? </v>
      </c>
      <c r="G447" s="174"/>
      <c r="H447" s="175"/>
      <c r="I447" s="175"/>
      <c r="J447" s="175"/>
      <c r="K447" s="175"/>
      <c r="L447" s="175"/>
      <c r="M447" s="175"/>
      <c r="N447" s="67"/>
      <c r="O447" s="67"/>
      <c r="P447" s="67"/>
      <c r="Q447" s="67"/>
      <c r="R447" s="67"/>
      <c r="S447" s="67"/>
      <c r="T447" s="80" t="str">
        <f t="shared" si="88"/>
        <v/>
      </c>
      <c r="U447" s="67"/>
      <c r="V447" s="67"/>
      <c r="W447" s="81"/>
      <c r="X447" s="83">
        <f t="shared" si="82"/>
        <v>0</v>
      </c>
      <c r="Y447" s="82" t="e">
        <f t="shared" si="83"/>
        <v>#N/A</v>
      </c>
      <c r="AD447" s="79">
        <f t="shared" si="84"/>
        <v>0</v>
      </c>
      <c r="AE447" s="79">
        <f t="shared" si="85"/>
        <v>0</v>
      </c>
      <c r="AF447" s="79" t="str">
        <f t="shared" si="86"/>
        <v>D</v>
      </c>
      <c r="AG447" s="79">
        <f t="shared" si="87"/>
        <v>3</v>
      </c>
      <c r="AH447" s="78">
        <v>1</v>
      </c>
      <c r="AI447" s="87"/>
    </row>
    <row r="448" spans="1:35" s="79" customFormat="1" ht="30" hidden="1" customHeight="1" x14ac:dyDescent="0.35">
      <c r="A448" s="65">
        <v>440</v>
      </c>
      <c r="B448" s="161" t="str">
        <f t="shared" si="78"/>
        <v>B</v>
      </c>
      <c r="C448" s="20">
        <f t="shared" si="79"/>
        <v>1</v>
      </c>
      <c r="D448" s="20"/>
      <c r="E448" s="68" t="str">
        <f t="shared" si="80"/>
        <v>Stage B</v>
      </c>
      <c r="F448" s="69" t="str">
        <f t="shared" si="81"/>
        <v>Has the intelligence function integrated into the wider business:</v>
      </c>
      <c r="G448" s="174"/>
      <c r="H448" s="175"/>
      <c r="I448" s="175"/>
      <c r="J448" s="175"/>
      <c r="K448" s="175"/>
      <c r="L448" s="175"/>
      <c r="M448" s="175"/>
      <c r="N448" s="67"/>
      <c r="O448" s="67"/>
      <c r="P448" s="67"/>
      <c r="Q448" s="67"/>
      <c r="R448" s="67"/>
      <c r="S448" s="67"/>
      <c r="T448" s="80" t="str">
        <f t="shared" si="88"/>
        <v>Stage B</v>
      </c>
      <c r="U448" s="67"/>
      <c r="V448" s="67"/>
      <c r="W448" s="81"/>
      <c r="X448" s="83">
        <f t="shared" si="82"/>
        <v>4</v>
      </c>
      <c r="Y448" s="82" t="e">
        <f t="shared" si="83"/>
        <v>#N/A</v>
      </c>
      <c r="AD448" s="79">
        <f t="shared" si="84"/>
        <v>0</v>
      </c>
      <c r="AE448" s="79">
        <f t="shared" si="85"/>
        <v>0</v>
      </c>
      <c r="AF448" s="79" t="str">
        <f t="shared" si="86"/>
        <v>D</v>
      </c>
      <c r="AG448" s="79">
        <f t="shared" si="87"/>
        <v>3</v>
      </c>
      <c r="AH448" s="78">
        <v>1</v>
      </c>
      <c r="AI448" s="87"/>
    </row>
    <row r="449" spans="1:35" s="79" customFormat="1" ht="30" customHeight="1" x14ac:dyDescent="0.35">
      <c r="A449" s="65">
        <v>441</v>
      </c>
      <c r="B449" s="161" t="str">
        <f t="shared" si="78"/>
        <v>B.5.01</v>
      </c>
      <c r="C449" s="20">
        <f t="shared" si="79"/>
        <v>5</v>
      </c>
      <c r="D449" s="20"/>
      <c r="E449" s="68" t="str">
        <f t="shared" si="80"/>
        <v>B.5.01</v>
      </c>
      <c r="F449" s="69" t="str">
        <f t="shared" si="81"/>
        <v>Does the CTI function have a full understanding of each business departments objectives and structure?</v>
      </c>
      <c r="G449" s="174"/>
      <c r="H449" s="175"/>
      <c r="I449" s="175"/>
      <c r="J449" s="175"/>
      <c r="K449" s="175"/>
      <c r="L449" s="175"/>
      <c r="M449" s="175"/>
      <c r="N449" s="67"/>
      <c r="O449" s="67"/>
      <c r="P449" s="67"/>
      <c r="Q449" s="67"/>
      <c r="R449" s="67"/>
      <c r="S449" s="67"/>
      <c r="T449" s="80" t="str">
        <f t="shared" si="88"/>
        <v>B.5.01</v>
      </c>
      <c r="U449" s="67"/>
      <c r="V449" s="67"/>
      <c r="W449" s="81">
        <v>1</v>
      </c>
      <c r="X449" s="83">
        <f t="shared" si="82"/>
        <v>4</v>
      </c>
      <c r="Y449" s="82" t="str">
        <f t="shared" si="83"/>
        <v>x 1</v>
      </c>
      <c r="AD449" s="79">
        <f t="shared" si="84"/>
        <v>0</v>
      </c>
      <c r="AE449" s="79">
        <f t="shared" si="85"/>
        <v>0</v>
      </c>
      <c r="AF449" s="79" t="str">
        <f t="shared" si="86"/>
        <v>D</v>
      </c>
      <c r="AG449" s="79">
        <f t="shared" si="87"/>
        <v>3</v>
      </c>
      <c r="AH449" s="78">
        <v>1</v>
      </c>
      <c r="AI449" s="87"/>
    </row>
    <row r="450" spans="1:35" s="79" customFormat="1" ht="30" customHeight="1" x14ac:dyDescent="0.35">
      <c r="A450" s="65">
        <v>442</v>
      </c>
      <c r="B450" s="161" t="str">
        <f t="shared" si="78"/>
        <v>B.5.02</v>
      </c>
      <c r="C450" s="20">
        <f t="shared" si="79"/>
        <v>5</v>
      </c>
      <c r="D450" s="20"/>
      <c r="E450" s="68" t="str">
        <f t="shared" si="80"/>
        <v>B.5.02</v>
      </c>
      <c r="F450" s="69" t="str">
        <f t="shared" si="81"/>
        <v xml:space="preserve">Does the CTI function know, understand and apply the knowledge of the overarching objectives and mission of the organisation? </v>
      </c>
      <c r="G450" s="174"/>
      <c r="H450" s="175"/>
      <c r="I450" s="175"/>
      <c r="J450" s="175"/>
      <c r="K450" s="175"/>
      <c r="L450" s="175"/>
      <c r="M450" s="175"/>
      <c r="N450" s="67"/>
      <c r="O450" s="67"/>
      <c r="P450" s="67"/>
      <c r="Q450" s="67"/>
      <c r="R450" s="67"/>
      <c r="S450" s="67"/>
      <c r="T450" s="80" t="str">
        <f t="shared" si="88"/>
        <v>B.5.02</v>
      </c>
      <c r="U450" s="67"/>
      <c r="V450" s="67"/>
      <c r="W450" s="81">
        <v>1</v>
      </c>
      <c r="X450" s="83">
        <f t="shared" si="82"/>
        <v>3</v>
      </c>
      <c r="Y450" s="82" t="str">
        <f t="shared" si="83"/>
        <v>x 1</v>
      </c>
      <c r="AD450" s="79">
        <f t="shared" si="84"/>
        <v>0</v>
      </c>
      <c r="AE450" s="79">
        <f t="shared" si="85"/>
        <v>0</v>
      </c>
      <c r="AF450" s="79" t="str">
        <f t="shared" si="86"/>
        <v>D</v>
      </c>
      <c r="AG450" s="79">
        <f t="shared" si="87"/>
        <v>3</v>
      </c>
      <c r="AH450" s="78">
        <v>1</v>
      </c>
      <c r="AI450" s="87"/>
    </row>
    <row r="451" spans="1:35" s="79" customFormat="1" ht="30" hidden="1" customHeight="1" x14ac:dyDescent="0.35">
      <c r="A451" s="65">
        <v>443</v>
      </c>
      <c r="B451" s="161" t="str">
        <f t="shared" si="78"/>
        <v>B</v>
      </c>
      <c r="C451" s="20">
        <f t="shared" si="79"/>
        <v>1</v>
      </c>
      <c r="D451" s="20"/>
      <c r="E451" s="68" t="str">
        <f t="shared" si="80"/>
        <v>Stage B</v>
      </c>
      <c r="F451" s="72" t="str">
        <f t="shared" si="81"/>
        <v>By fully understanding what each unit/Dept does as a core function(s)?</v>
      </c>
      <c r="G451" s="174"/>
      <c r="H451" s="175"/>
      <c r="I451" s="175"/>
      <c r="J451" s="175"/>
      <c r="K451" s="175"/>
      <c r="L451" s="175"/>
      <c r="M451" s="175"/>
      <c r="N451" s="67"/>
      <c r="O451" s="67"/>
      <c r="P451" s="67"/>
      <c r="Q451" s="67"/>
      <c r="R451" s="67"/>
      <c r="S451" s="67"/>
      <c r="T451" s="80" t="str">
        <f t="shared" si="88"/>
        <v>Stage B</v>
      </c>
      <c r="U451" s="67"/>
      <c r="V451" s="67"/>
      <c r="W451" s="81">
        <v>3</v>
      </c>
      <c r="X451" s="83">
        <f t="shared" si="82"/>
        <v>3</v>
      </c>
      <c r="Y451" s="82" t="str">
        <f t="shared" si="83"/>
        <v>x 3</v>
      </c>
      <c r="AD451" s="79">
        <f t="shared" si="84"/>
        <v>0</v>
      </c>
      <c r="AE451" s="79">
        <f t="shared" si="85"/>
        <v>0</v>
      </c>
      <c r="AF451" s="79" t="str">
        <f t="shared" si="86"/>
        <v>D</v>
      </c>
      <c r="AG451" s="79">
        <f t="shared" si="87"/>
        <v>3</v>
      </c>
      <c r="AH451" s="78">
        <v>1</v>
      </c>
      <c r="AI451" s="87"/>
    </row>
    <row r="452" spans="1:35" s="173" customFormat="1" ht="30" hidden="1" customHeight="1" x14ac:dyDescent="0.35">
      <c r="A452" s="166">
        <v>444</v>
      </c>
      <c r="B452" s="167" t="str">
        <f t="shared" si="78"/>
        <v>B</v>
      </c>
      <c r="C452" s="168">
        <f t="shared" si="79"/>
        <v>1</v>
      </c>
      <c r="D452" s="20"/>
      <c r="E452" s="68" t="str">
        <f t="shared" si="80"/>
        <v>Stage B</v>
      </c>
      <c r="F452" s="72" t="str">
        <f t="shared" si="81"/>
        <v>By briefing senior executives of the functions capability?</v>
      </c>
      <c r="G452" s="174"/>
      <c r="H452" s="175"/>
      <c r="I452" s="175"/>
      <c r="J452" s="175"/>
      <c r="K452" s="175"/>
      <c r="L452" s="175"/>
      <c r="M452" s="175"/>
      <c r="N452" s="67"/>
      <c r="O452" s="67"/>
      <c r="P452" s="67"/>
      <c r="Q452" s="67"/>
      <c r="R452" s="168"/>
      <c r="S452" s="168"/>
      <c r="T452" s="170" t="str">
        <f t="shared" si="88"/>
        <v>Stage B</v>
      </c>
      <c r="U452" s="168"/>
      <c r="V452" s="168"/>
      <c r="W452" s="81">
        <v>3</v>
      </c>
      <c r="X452" s="171">
        <f t="shared" si="82"/>
        <v>3</v>
      </c>
      <c r="Y452" s="172" t="str">
        <f t="shared" si="83"/>
        <v>x 3</v>
      </c>
      <c r="AD452" s="173">
        <f t="shared" si="84"/>
        <v>0</v>
      </c>
      <c r="AE452" s="173">
        <f t="shared" si="85"/>
        <v>0</v>
      </c>
      <c r="AF452" s="173" t="str">
        <f t="shared" si="86"/>
        <v>D</v>
      </c>
      <c r="AG452" s="173">
        <f t="shared" si="87"/>
        <v>3</v>
      </c>
      <c r="AH452" s="173">
        <v>1</v>
      </c>
      <c r="AI452" s="176"/>
    </row>
    <row r="453" spans="1:35" s="173" customFormat="1" ht="30" hidden="1" customHeight="1" x14ac:dyDescent="0.35">
      <c r="A453" s="166">
        <v>445</v>
      </c>
      <c r="B453" s="167" t="str">
        <f t="shared" si="78"/>
        <v>B</v>
      </c>
      <c r="C453" s="168">
        <f t="shared" si="79"/>
        <v>1</v>
      </c>
      <c r="D453" s="20"/>
      <c r="E453" s="68" t="str">
        <f t="shared" si="80"/>
        <v>Stage B</v>
      </c>
      <c r="F453" s="72" t="str">
        <f t="shared" si="81"/>
        <v>By setting up clear communication paths to each unit/dept?</v>
      </c>
      <c r="G453" s="174"/>
      <c r="H453" s="175"/>
      <c r="I453" s="175"/>
      <c r="J453" s="175"/>
      <c r="K453" s="175"/>
      <c r="L453" s="175"/>
      <c r="M453" s="175"/>
      <c r="N453" s="67"/>
      <c r="O453" s="67"/>
      <c r="P453" s="67"/>
      <c r="Q453" s="67"/>
      <c r="R453" s="168"/>
      <c r="S453" s="168"/>
      <c r="T453" s="170" t="str">
        <f t="shared" si="88"/>
        <v>Stage B</v>
      </c>
      <c r="U453" s="168"/>
      <c r="V453" s="168"/>
      <c r="W453" s="81">
        <v>3</v>
      </c>
      <c r="X453" s="171">
        <f t="shared" si="82"/>
        <v>4</v>
      </c>
      <c r="Y453" s="172" t="str">
        <f t="shared" si="83"/>
        <v>x 3</v>
      </c>
      <c r="AD453" s="173">
        <f t="shared" si="84"/>
        <v>0</v>
      </c>
      <c r="AE453" s="173">
        <f t="shared" si="85"/>
        <v>0</v>
      </c>
      <c r="AF453" s="173" t="str">
        <f t="shared" si="86"/>
        <v>D</v>
      </c>
      <c r="AG453" s="173">
        <f t="shared" si="87"/>
        <v>3</v>
      </c>
      <c r="AH453" s="173">
        <v>1</v>
      </c>
      <c r="AI453" s="176"/>
    </row>
    <row r="454" spans="1:35" s="173" customFormat="1" ht="30" customHeight="1" x14ac:dyDescent="0.35">
      <c r="A454" s="166">
        <v>446</v>
      </c>
      <c r="B454" s="167" t="str">
        <f t="shared" si="78"/>
        <v>B.6</v>
      </c>
      <c r="C454" s="168">
        <f t="shared" si="79"/>
        <v>2</v>
      </c>
      <c r="D454" s="20"/>
      <c r="E454" s="212" t="str">
        <f t="shared" si="80"/>
        <v>Step 6</v>
      </c>
      <c r="F454" s="215" t="str">
        <f t="shared" si="81"/>
        <v>Purpose</v>
      </c>
      <c r="G454" s="218"/>
      <c r="H454" s="221"/>
      <c r="I454" s="221"/>
      <c r="J454" s="221"/>
      <c r="K454" s="221"/>
      <c r="L454" s="221"/>
      <c r="M454" s="218"/>
      <c r="N454" s="218"/>
      <c r="O454" s="218"/>
      <c r="P454" s="218"/>
      <c r="Q454" s="218"/>
      <c r="R454" s="168"/>
      <c r="S454" s="168"/>
      <c r="T454" s="170" t="str">
        <f t="shared" si="88"/>
        <v>Step 6</v>
      </c>
      <c r="U454" s="168"/>
      <c r="V454" s="168"/>
      <c r="W454" s="81"/>
      <c r="X454" s="171">
        <f t="shared" si="82"/>
        <v>0</v>
      </c>
      <c r="Y454" s="172" t="e">
        <f t="shared" si="83"/>
        <v>#N/A</v>
      </c>
      <c r="AD454" s="173">
        <f t="shared" si="84"/>
        <v>0</v>
      </c>
      <c r="AE454" s="173">
        <f t="shared" si="85"/>
        <v>0</v>
      </c>
      <c r="AF454" s="173" t="str">
        <f t="shared" si="86"/>
        <v>D</v>
      </c>
      <c r="AG454" s="173">
        <f t="shared" si="87"/>
        <v>3</v>
      </c>
      <c r="AH454" s="173">
        <v>1</v>
      </c>
      <c r="AI454" s="176"/>
    </row>
    <row r="455" spans="1:35" s="173" customFormat="1" ht="45" customHeight="1" x14ac:dyDescent="0.35">
      <c r="A455" s="166">
        <v>447</v>
      </c>
      <c r="B455" s="167" t="str">
        <f t="shared" si="78"/>
        <v/>
      </c>
      <c r="C455" s="168">
        <f t="shared" si="79"/>
        <v>3</v>
      </c>
      <c r="D455" s="20"/>
      <c r="E455" s="68" t="str">
        <f t="shared" si="80"/>
        <v/>
      </c>
      <c r="F455" s="162" t="str">
        <f t="shared" si="81"/>
        <v>Identifying the purpose of function should include assessing whether it can help your organisation to meet requirements (e.g. identify weaknesses in your security controls; reduce the frequency and impact of security incidents; comply with legal and regulatory requirements); and realise potential benefits (e.g. IT cost reductions; technical and business improvements; greater awareness of security risks and controls)</v>
      </c>
      <c r="G455" s="174"/>
      <c r="H455" s="175"/>
      <c r="I455" s="175"/>
      <c r="J455" s="175"/>
      <c r="K455" s="175"/>
      <c r="L455" s="175"/>
      <c r="M455" s="175"/>
      <c r="N455" s="67"/>
      <c r="O455" s="67"/>
      <c r="P455" s="67"/>
      <c r="Q455" s="67"/>
      <c r="R455" s="168"/>
      <c r="S455" s="168"/>
      <c r="T455" s="170" t="str">
        <f t="shared" si="88"/>
        <v/>
      </c>
      <c r="U455" s="168"/>
      <c r="V455" s="168"/>
      <c r="W455" s="81"/>
      <c r="X455" s="171">
        <f t="shared" si="82"/>
        <v>0</v>
      </c>
      <c r="Y455" s="172" t="e">
        <f t="shared" si="83"/>
        <v>#N/A</v>
      </c>
      <c r="AD455" s="173">
        <f t="shared" si="84"/>
        <v>0</v>
      </c>
      <c r="AE455" s="173">
        <f t="shared" si="85"/>
        <v>0</v>
      </c>
      <c r="AF455" s="173" t="str">
        <f t="shared" si="86"/>
        <v>D</v>
      </c>
      <c r="AG455" s="173">
        <f t="shared" si="87"/>
        <v>3</v>
      </c>
      <c r="AH455" s="173">
        <v>1</v>
      </c>
      <c r="AI455" s="176"/>
    </row>
    <row r="456" spans="1:35" s="173" customFormat="1" ht="30" customHeight="1" x14ac:dyDescent="0.35">
      <c r="A456" s="166">
        <v>448</v>
      </c>
      <c r="B456" s="167" t="str">
        <f t="shared" si="78"/>
        <v>B.6.01</v>
      </c>
      <c r="C456" s="168">
        <f t="shared" si="79"/>
        <v>5</v>
      </c>
      <c r="D456" s="20"/>
      <c r="E456" s="68" t="str">
        <f t="shared" si="80"/>
        <v>B.6.01</v>
      </c>
      <c r="F456" s="69" t="str">
        <f t="shared" si="81"/>
        <v>Have you defined the role of the function providing it with a clear mission, strategy, and objectives?</v>
      </c>
      <c r="G456" s="174"/>
      <c r="H456" s="175"/>
      <c r="I456" s="175"/>
      <c r="J456" s="175"/>
      <c r="K456" s="175"/>
      <c r="L456" s="175"/>
      <c r="M456" s="175"/>
      <c r="N456" s="67"/>
      <c r="O456" s="67"/>
      <c r="P456" s="67"/>
      <c r="Q456" s="67"/>
      <c r="R456" s="168"/>
      <c r="S456" s="168"/>
      <c r="T456" s="170" t="str">
        <f t="shared" si="88"/>
        <v>B.6.01</v>
      </c>
      <c r="U456" s="168"/>
      <c r="V456" s="168"/>
      <c r="W456" s="81">
        <v>1</v>
      </c>
      <c r="X456" s="171">
        <f t="shared" si="82"/>
        <v>3</v>
      </c>
      <c r="Y456" s="172" t="str">
        <f t="shared" si="83"/>
        <v>x 1</v>
      </c>
      <c r="AD456" s="173">
        <f t="shared" si="84"/>
        <v>0</v>
      </c>
      <c r="AE456" s="173">
        <f t="shared" si="85"/>
        <v>0</v>
      </c>
      <c r="AF456" s="173" t="str">
        <f t="shared" si="86"/>
        <v>D</v>
      </c>
      <c r="AG456" s="173">
        <f t="shared" si="87"/>
        <v>3</v>
      </c>
      <c r="AH456" s="173">
        <v>1</v>
      </c>
      <c r="AI456" s="176"/>
    </row>
    <row r="457" spans="1:35" s="173" customFormat="1" ht="30" hidden="1" customHeight="1" x14ac:dyDescent="0.35">
      <c r="A457" s="166">
        <v>449</v>
      </c>
      <c r="B457" s="167" t="str">
        <f t="shared" ref="B457:B520" si="89">VLOOKUP(A457,contentrefmockup,2,FALSE)</f>
        <v>B.6</v>
      </c>
      <c r="C457" s="168">
        <f t="shared" ref="C457:C520" si="90">VLOOKUP(A457,contentrefmockup,15,FALSE)</f>
        <v>2</v>
      </c>
      <c r="D457" s="20"/>
      <c r="E457" s="68" t="str">
        <f t="shared" ref="E457:E520" si="91">IF(C457=1,"Stage "&amp;B457,IF(C457=2,"Step "&amp;VLOOKUP(A457,contentrefmockup,4,FALSE),B457))</f>
        <v>Step 6</v>
      </c>
      <c r="F457" s="69" t="str">
        <f t="shared" ref="F457:F520" si="92">VLOOKUP(A457,contentrefmockup,7,FALSE)</f>
        <v xml:space="preserve">When you defined the purpose of your function, do you assess whether it can help your organisation to: </v>
      </c>
      <c r="G457" s="174"/>
      <c r="H457" s="175"/>
      <c r="I457" s="175"/>
      <c r="J457" s="175"/>
      <c r="K457" s="175"/>
      <c r="L457" s="175"/>
      <c r="M457" s="175"/>
      <c r="N457" s="67"/>
      <c r="O457" s="67"/>
      <c r="P457" s="67"/>
      <c r="Q457" s="67"/>
      <c r="R457" s="168"/>
      <c r="S457" s="168"/>
      <c r="T457" s="170" t="str">
        <f t="shared" si="88"/>
        <v>Step 6</v>
      </c>
      <c r="U457" s="168"/>
      <c r="V457" s="168"/>
      <c r="W457" s="81"/>
      <c r="X457" s="171">
        <f t="shared" ref="X457:X520" si="93">VLOOKUP(A457,contentrefmockup,8,FALSE)</f>
        <v>3</v>
      </c>
      <c r="Y457" s="172" t="e">
        <f t="shared" ref="Y457:Y520" si="94">VLOOKUP(W457,weighting_response_reverse,2,FALSE)</f>
        <v>#N/A</v>
      </c>
      <c r="AD457" s="173">
        <f t="shared" ref="AD457:AD520" si="95">VLOOKUP(A457,contentrefmockup,26,FALSE)</f>
        <v>0</v>
      </c>
      <c r="AE457" s="173">
        <f t="shared" ref="AE457:AE520" si="96">VLOOKUP(A457,contentrefmockup,27,FALSE)</f>
        <v>0</v>
      </c>
      <c r="AF457" s="173" t="str">
        <f t="shared" ref="AF457:AF520" si="97">VLOOKUP(A457,contentrefmockup,28,FALSE)</f>
        <v>D</v>
      </c>
      <c r="AG457" s="173">
        <f t="shared" ref="AG457:AG520" si="98">IF(AD457="S",1,IF(AE457="I",2,IF(AF457="D",3,4)))</f>
        <v>3</v>
      </c>
      <c r="AH457" s="173">
        <v>1</v>
      </c>
      <c r="AI457" s="176"/>
    </row>
    <row r="458" spans="1:35" s="173" customFormat="1" ht="30" customHeight="1" x14ac:dyDescent="0.35">
      <c r="A458" s="166">
        <v>450</v>
      </c>
      <c r="B458" s="167" t="str">
        <f t="shared" si="89"/>
        <v>B.6.02</v>
      </c>
      <c r="C458" s="168">
        <f t="shared" si="90"/>
        <v>5</v>
      </c>
      <c r="D458" s="20"/>
      <c r="E458" s="68" t="str">
        <f t="shared" si="91"/>
        <v>B.6.02</v>
      </c>
      <c r="F458" s="69" t="str">
        <f t="shared" si="92"/>
        <v xml:space="preserve">Are KPIs applied to each of the CTI functions objectives? </v>
      </c>
      <c r="G458" s="174"/>
      <c r="H458" s="175"/>
      <c r="I458" s="175"/>
      <c r="J458" s="175"/>
      <c r="K458" s="175"/>
      <c r="L458" s="175"/>
      <c r="M458" s="175"/>
      <c r="N458" s="67"/>
      <c r="O458" s="67"/>
      <c r="P458" s="67"/>
      <c r="Q458" s="67"/>
      <c r="R458" s="168"/>
      <c r="S458" s="168"/>
      <c r="T458" s="170" t="str">
        <f t="shared" si="88"/>
        <v>B.6.02</v>
      </c>
      <c r="U458" s="168"/>
      <c r="V458" s="168"/>
      <c r="W458" s="81">
        <v>1</v>
      </c>
      <c r="X458" s="171">
        <f t="shared" si="93"/>
        <v>3</v>
      </c>
      <c r="Y458" s="172" t="str">
        <f t="shared" si="94"/>
        <v>x 1</v>
      </c>
      <c r="AD458" s="173">
        <f t="shared" si="95"/>
        <v>0</v>
      </c>
      <c r="AE458" s="173">
        <f t="shared" si="96"/>
        <v>0</v>
      </c>
      <c r="AF458" s="173" t="str">
        <f t="shared" si="97"/>
        <v>D</v>
      </c>
      <c r="AG458" s="173">
        <f t="shared" si="98"/>
        <v>3</v>
      </c>
      <c r="AH458" s="173">
        <v>1</v>
      </c>
      <c r="AI458" s="176"/>
    </row>
    <row r="459" spans="1:35" s="173" customFormat="1" ht="30" customHeight="1" x14ac:dyDescent="0.35">
      <c r="A459" s="166">
        <v>451</v>
      </c>
      <c r="B459" s="167" t="str">
        <f t="shared" si="89"/>
        <v>B.6.03</v>
      </c>
      <c r="C459" s="168">
        <f t="shared" si="90"/>
        <v>5</v>
      </c>
      <c r="D459" s="20"/>
      <c r="E459" s="68" t="str">
        <f t="shared" si="91"/>
        <v>B.6.03</v>
      </c>
      <c r="F459" s="69" t="str">
        <f t="shared" si="92"/>
        <v>Has the mission and objectives been aligned to requirements such as Legal, Regulatory, Contractual, Business Operations and overall Security?</v>
      </c>
      <c r="G459" s="174"/>
      <c r="H459" s="175"/>
      <c r="I459" s="175"/>
      <c r="J459" s="175"/>
      <c r="K459" s="175"/>
      <c r="L459" s="175"/>
      <c r="M459" s="175"/>
      <c r="N459" s="67"/>
      <c r="O459" s="67"/>
      <c r="P459" s="67"/>
      <c r="Q459" s="67"/>
      <c r="R459" s="168"/>
      <c r="S459" s="168"/>
      <c r="T459" s="170" t="str">
        <f t="shared" si="88"/>
        <v>B.6.03</v>
      </c>
      <c r="U459" s="168"/>
      <c r="V459" s="168"/>
      <c r="W459" s="81">
        <v>1</v>
      </c>
      <c r="X459" s="171">
        <f t="shared" si="93"/>
        <v>3</v>
      </c>
      <c r="Y459" s="172" t="str">
        <f t="shared" si="94"/>
        <v>x 1</v>
      </c>
      <c r="AD459" s="173">
        <f t="shared" si="95"/>
        <v>0</v>
      </c>
      <c r="AE459" s="173">
        <f t="shared" si="96"/>
        <v>0</v>
      </c>
      <c r="AF459" s="173" t="str">
        <f t="shared" si="97"/>
        <v>D</v>
      </c>
      <c r="AG459" s="173">
        <f t="shared" si="98"/>
        <v>3</v>
      </c>
      <c r="AH459" s="173">
        <v>1</v>
      </c>
      <c r="AI459" s="176"/>
    </row>
    <row r="460" spans="1:35" s="173" customFormat="1" ht="30" customHeight="1" x14ac:dyDescent="0.35">
      <c r="A460" s="166">
        <v>452</v>
      </c>
      <c r="B460" s="167" t="str">
        <f t="shared" si="89"/>
        <v>B.6.04</v>
      </c>
      <c r="C460" s="168">
        <f t="shared" si="90"/>
        <v>5</v>
      </c>
      <c r="D460" s="20"/>
      <c r="E460" s="68" t="str">
        <f t="shared" si="91"/>
        <v>B.6.04</v>
      </c>
      <c r="F460" s="69" t="str">
        <f t="shared" si="92"/>
        <v xml:space="preserve">Have limitation of intelligence and the intelligence function been identified with mitigations identified and addressed? </v>
      </c>
      <c r="G460" s="174"/>
      <c r="H460" s="175"/>
      <c r="I460" s="175"/>
      <c r="J460" s="175"/>
      <c r="K460" s="175"/>
      <c r="L460" s="175"/>
      <c r="M460" s="175"/>
      <c r="N460" s="67"/>
      <c r="O460" s="67"/>
      <c r="P460" s="67"/>
      <c r="Q460" s="67"/>
      <c r="R460" s="168"/>
      <c r="S460" s="168"/>
      <c r="T460" s="170" t="str">
        <f t="shared" si="88"/>
        <v>B.6.04</v>
      </c>
      <c r="U460" s="168"/>
      <c r="V460" s="168"/>
      <c r="W460" s="81">
        <v>1</v>
      </c>
      <c r="X460" s="171">
        <f t="shared" si="93"/>
        <v>3</v>
      </c>
      <c r="Y460" s="172" t="str">
        <f t="shared" si="94"/>
        <v>x 1</v>
      </c>
      <c r="AD460" s="173">
        <f t="shared" si="95"/>
        <v>0</v>
      </c>
      <c r="AE460" s="173">
        <f t="shared" si="96"/>
        <v>0</v>
      </c>
      <c r="AF460" s="173" t="str">
        <f t="shared" si="97"/>
        <v>D</v>
      </c>
      <c r="AG460" s="173">
        <f t="shared" si="98"/>
        <v>3</v>
      </c>
      <c r="AH460" s="173">
        <v>1</v>
      </c>
      <c r="AI460" s="176"/>
    </row>
    <row r="461" spans="1:35" s="173" customFormat="1" ht="30" customHeight="1" x14ac:dyDescent="0.35">
      <c r="A461" s="166">
        <v>453</v>
      </c>
      <c r="B461" s="167" t="str">
        <f t="shared" si="89"/>
        <v>B.6.05</v>
      </c>
      <c r="C461" s="168">
        <f t="shared" si="90"/>
        <v>5</v>
      </c>
      <c r="D461" s="20"/>
      <c r="E461" s="68" t="str">
        <f t="shared" si="91"/>
        <v>B.6.05</v>
      </c>
      <c r="F461" s="69" t="str">
        <f t="shared" si="92"/>
        <v>Does the function support a wide selection of customers including but not limited to, Intrusion Analysis, Incident Response, Testing/Red Teaming, DevSecOps, Architecture, Physical Security, Fraud, Vendor selection, business intelligence etc?</v>
      </c>
      <c r="G461" s="174"/>
      <c r="H461" s="175"/>
      <c r="I461" s="175"/>
      <c r="J461" s="175"/>
      <c r="K461" s="175"/>
      <c r="L461" s="175"/>
      <c r="M461" s="175"/>
      <c r="N461" s="67"/>
      <c r="O461" s="67"/>
      <c r="P461" s="67"/>
      <c r="Q461" s="67"/>
      <c r="R461" s="168"/>
      <c r="S461" s="168"/>
      <c r="T461" s="170" t="str">
        <f t="shared" si="88"/>
        <v>B.6.05</v>
      </c>
      <c r="U461" s="168"/>
      <c r="V461" s="168"/>
      <c r="W461" s="81">
        <v>1</v>
      </c>
      <c r="X461" s="171">
        <f t="shared" si="93"/>
        <v>3</v>
      </c>
      <c r="Y461" s="172" t="str">
        <f t="shared" si="94"/>
        <v>x 1</v>
      </c>
      <c r="AD461" s="173">
        <f t="shared" si="95"/>
        <v>0</v>
      </c>
      <c r="AE461" s="173">
        <f t="shared" si="96"/>
        <v>0</v>
      </c>
      <c r="AF461" s="173" t="str">
        <f t="shared" si="97"/>
        <v>D</v>
      </c>
      <c r="AG461" s="173">
        <f t="shared" si="98"/>
        <v>3</v>
      </c>
      <c r="AH461" s="173">
        <v>1</v>
      </c>
      <c r="AI461" s="176"/>
    </row>
    <row r="462" spans="1:35" s="173" customFormat="1" ht="30" hidden="1" customHeight="1" x14ac:dyDescent="0.35">
      <c r="A462" s="166">
        <v>454</v>
      </c>
      <c r="B462" s="167" t="str">
        <f t="shared" si="89"/>
        <v>B.6</v>
      </c>
      <c r="C462" s="168">
        <f t="shared" si="90"/>
        <v>2</v>
      </c>
      <c r="D462" s="20"/>
      <c r="E462" s="68" t="str">
        <f t="shared" si="91"/>
        <v>Step 6</v>
      </c>
      <c r="F462" s="72" t="str">
        <f t="shared" si="92"/>
        <v xml:space="preserve">Provide assurance to third parties that business applications can be trusted and that customer data is adequately protected?  </v>
      </c>
      <c r="G462" s="174"/>
      <c r="H462" s="175"/>
      <c r="I462" s="175"/>
      <c r="J462" s="175"/>
      <c r="K462" s="175"/>
      <c r="L462" s="175"/>
      <c r="M462" s="175"/>
      <c r="N462" s="67"/>
      <c r="O462" s="67"/>
      <c r="P462" s="67"/>
      <c r="Q462" s="67"/>
      <c r="R462" s="168"/>
      <c r="S462" s="168"/>
      <c r="T462" s="170" t="str">
        <f t="shared" si="88"/>
        <v>Step 6</v>
      </c>
      <c r="U462" s="168"/>
      <c r="V462" s="168"/>
      <c r="W462" s="81">
        <v>3</v>
      </c>
      <c r="X462" s="171">
        <f t="shared" si="93"/>
        <v>3</v>
      </c>
      <c r="Y462" s="172" t="str">
        <f t="shared" si="94"/>
        <v>x 3</v>
      </c>
      <c r="AD462" s="173">
        <f t="shared" si="95"/>
        <v>0</v>
      </c>
      <c r="AE462" s="173">
        <f t="shared" si="96"/>
        <v>0</v>
      </c>
      <c r="AF462" s="173" t="str">
        <f t="shared" si="97"/>
        <v>D</v>
      </c>
      <c r="AG462" s="173">
        <f t="shared" si="98"/>
        <v>3</v>
      </c>
      <c r="AH462" s="173">
        <v>1</v>
      </c>
      <c r="AI462" s="176"/>
    </row>
    <row r="463" spans="1:35" s="173" customFormat="1" ht="30" hidden="1" customHeight="1" x14ac:dyDescent="0.35">
      <c r="A463" s="166">
        <v>455</v>
      </c>
      <c r="B463" s="167" t="str">
        <f t="shared" si="89"/>
        <v>B.6</v>
      </c>
      <c r="C463" s="168">
        <f t="shared" si="90"/>
        <v>2</v>
      </c>
      <c r="D463" s="20"/>
      <c r="E463" s="68" t="str">
        <f t="shared" si="91"/>
        <v>Step 6</v>
      </c>
      <c r="F463" s="72" t="str">
        <f t="shared" si="92"/>
        <v>Limit liabilities if things go wrong, or if there is a court case (i.e. take 'reasonable' precautions)?</v>
      </c>
      <c r="G463" s="174"/>
      <c r="H463" s="175"/>
      <c r="I463" s="175"/>
      <c r="J463" s="175"/>
      <c r="K463" s="175"/>
      <c r="L463" s="175"/>
      <c r="M463" s="175"/>
      <c r="N463" s="67"/>
      <c r="O463" s="67"/>
      <c r="P463" s="67"/>
      <c r="Q463" s="67"/>
      <c r="R463" s="168"/>
      <c r="S463" s="168"/>
      <c r="T463" s="170" t="str">
        <f t="shared" si="88"/>
        <v>Step 6</v>
      </c>
      <c r="U463" s="168"/>
      <c r="V463" s="168"/>
      <c r="W463" s="81">
        <v>3</v>
      </c>
      <c r="X463" s="171">
        <f t="shared" si="93"/>
        <v>3</v>
      </c>
      <c r="Y463" s="172" t="str">
        <f t="shared" si="94"/>
        <v>x 3</v>
      </c>
      <c r="AD463" s="173">
        <f t="shared" si="95"/>
        <v>0</v>
      </c>
      <c r="AE463" s="173">
        <f t="shared" si="96"/>
        <v>0</v>
      </c>
      <c r="AF463" s="173" t="str">
        <f t="shared" si="97"/>
        <v>D</v>
      </c>
      <c r="AG463" s="173">
        <f t="shared" si="98"/>
        <v>3</v>
      </c>
      <c r="AH463" s="173">
        <v>1</v>
      </c>
      <c r="AI463" s="176"/>
    </row>
    <row r="464" spans="1:35" s="173" customFormat="1" ht="30" hidden="1" customHeight="1" x14ac:dyDescent="0.35">
      <c r="A464" s="166">
        <v>456</v>
      </c>
      <c r="B464" s="167" t="str">
        <f t="shared" si="89"/>
        <v>B.6</v>
      </c>
      <c r="C464" s="168">
        <f t="shared" si="90"/>
        <v>2</v>
      </c>
      <c r="D464" s="20"/>
      <c r="E464" s="68" t="str">
        <f t="shared" si="91"/>
        <v>Step 6</v>
      </c>
      <c r="F464" s="72" t="str">
        <f t="shared" si="92"/>
        <v>Better understand threats and risks to the organisation?</v>
      </c>
      <c r="G464" s="174"/>
      <c r="H464" s="175"/>
      <c r="I464" s="175"/>
      <c r="J464" s="175"/>
      <c r="K464" s="175"/>
      <c r="L464" s="175"/>
      <c r="M464" s="175"/>
      <c r="N464" s="67"/>
      <c r="O464" s="67"/>
      <c r="P464" s="67"/>
      <c r="Q464" s="67"/>
      <c r="R464" s="168"/>
      <c r="S464" s="168"/>
      <c r="T464" s="170" t="str">
        <f t="shared" si="88"/>
        <v>Step 6</v>
      </c>
      <c r="U464" s="168"/>
      <c r="V464" s="168"/>
      <c r="W464" s="81">
        <v>3</v>
      </c>
      <c r="X464" s="171">
        <f t="shared" si="93"/>
        <v>3</v>
      </c>
      <c r="Y464" s="172" t="str">
        <f t="shared" si="94"/>
        <v>x 3</v>
      </c>
      <c r="AD464" s="173">
        <f t="shared" si="95"/>
        <v>0</v>
      </c>
      <c r="AE464" s="173">
        <f t="shared" si="96"/>
        <v>0</v>
      </c>
      <c r="AF464" s="173" t="str">
        <f t="shared" si="97"/>
        <v>D</v>
      </c>
      <c r="AG464" s="173">
        <f t="shared" si="98"/>
        <v>3</v>
      </c>
      <c r="AH464" s="173">
        <v>1</v>
      </c>
      <c r="AI464" s="176"/>
    </row>
    <row r="465" spans="1:35" s="173" customFormat="1" ht="30" hidden="1" customHeight="1" x14ac:dyDescent="0.35">
      <c r="A465" s="166">
        <v>457</v>
      </c>
      <c r="B465" s="167" t="str">
        <f t="shared" si="89"/>
        <v>B.6</v>
      </c>
      <c r="C465" s="168">
        <f t="shared" si="90"/>
        <v>2</v>
      </c>
      <c r="D465" s="20"/>
      <c r="E465" s="68" t="str">
        <f t="shared" si="91"/>
        <v>Step 6</v>
      </c>
      <c r="F465" s="72" t="str">
        <f t="shared" si="92"/>
        <v>Provide insights into remediation priorities based on threat?</v>
      </c>
      <c r="G465" s="174"/>
      <c r="H465" s="175"/>
      <c r="I465" s="175"/>
      <c r="J465" s="175"/>
      <c r="K465" s="175"/>
      <c r="L465" s="175"/>
      <c r="M465" s="175"/>
      <c r="N465" s="67"/>
      <c r="O465" s="67"/>
      <c r="P465" s="67"/>
      <c r="Q465" s="67"/>
      <c r="R465" s="168"/>
      <c r="S465" s="168"/>
      <c r="T465" s="170" t="str">
        <f t="shared" si="88"/>
        <v>Step 6</v>
      </c>
      <c r="U465" s="168"/>
      <c r="V465" s="168"/>
      <c r="W465" s="81">
        <v>3</v>
      </c>
      <c r="X465" s="171">
        <f t="shared" si="93"/>
        <v>3</v>
      </c>
      <c r="Y465" s="172" t="str">
        <f t="shared" si="94"/>
        <v>x 3</v>
      </c>
      <c r="AD465" s="173">
        <f t="shared" si="95"/>
        <v>0</v>
      </c>
      <c r="AE465" s="173">
        <f t="shared" si="96"/>
        <v>0</v>
      </c>
      <c r="AF465" s="173" t="str">
        <f t="shared" si="97"/>
        <v>D</v>
      </c>
      <c r="AG465" s="173">
        <f t="shared" si="98"/>
        <v>3</v>
      </c>
      <c r="AH465" s="173">
        <v>1</v>
      </c>
      <c r="AI465" s="176"/>
    </row>
    <row r="466" spans="1:35" s="173" customFormat="1" ht="30" hidden="1" customHeight="1" x14ac:dyDescent="0.35">
      <c r="A466" s="166">
        <v>458</v>
      </c>
      <c r="B466" s="167" t="str">
        <f t="shared" si="89"/>
        <v>B.6</v>
      </c>
      <c r="C466" s="168">
        <f t="shared" si="90"/>
        <v>2</v>
      </c>
      <c r="D466" s="20"/>
      <c r="E466" s="68" t="str">
        <f t="shared" si="91"/>
        <v>Step 6</v>
      </c>
      <c r="F466" s="72" t="str">
        <f t="shared" si="92"/>
        <v>Determine most realistic attack paths for red team testing? (i.e. Red Teaming)</v>
      </c>
      <c r="G466" s="174"/>
      <c r="H466" s="175"/>
      <c r="I466" s="175"/>
      <c r="J466" s="175"/>
      <c r="K466" s="175"/>
      <c r="L466" s="175"/>
      <c r="M466" s="175"/>
      <c r="N466" s="67"/>
      <c r="O466" s="67"/>
      <c r="P466" s="67"/>
      <c r="Q466" s="67"/>
      <c r="R466" s="168"/>
      <c r="S466" s="168"/>
      <c r="T466" s="170" t="str">
        <f t="shared" si="88"/>
        <v>Step 6</v>
      </c>
      <c r="U466" s="168"/>
      <c r="V466" s="168"/>
      <c r="W466" s="81">
        <v>3</v>
      </c>
      <c r="X466" s="171">
        <f t="shared" si="93"/>
        <v>3</v>
      </c>
      <c r="Y466" s="172" t="str">
        <f t="shared" si="94"/>
        <v>x 3</v>
      </c>
      <c r="AD466" s="173">
        <f t="shared" si="95"/>
        <v>0</v>
      </c>
      <c r="AE466" s="173">
        <f t="shared" si="96"/>
        <v>0</v>
      </c>
      <c r="AF466" s="173" t="str">
        <f t="shared" si="97"/>
        <v>D</v>
      </c>
      <c r="AG466" s="173">
        <f t="shared" si="98"/>
        <v>3</v>
      </c>
      <c r="AH466" s="173">
        <v>1</v>
      </c>
      <c r="AI466" s="176"/>
    </row>
    <row r="467" spans="1:35" s="173" customFormat="1" ht="30" hidden="1" customHeight="1" x14ac:dyDescent="0.35">
      <c r="A467" s="166">
        <v>459</v>
      </c>
      <c r="B467" s="167" t="str">
        <f t="shared" si="89"/>
        <v>B.6</v>
      </c>
      <c r="C467" s="168">
        <f t="shared" si="90"/>
        <v>2</v>
      </c>
      <c r="D467" s="20"/>
      <c r="E467" s="68" t="str">
        <f t="shared" si="91"/>
        <v>Step 6</v>
      </c>
      <c r="F467" s="72" t="str">
        <f t="shared" si="92"/>
        <v xml:space="preserve">Are the CTI's strategic requirements subject to annual internal review, or when the organisations risk profile changes significantly? </v>
      </c>
      <c r="G467" s="174"/>
      <c r="H467" s="175"/>
      <c r="I467" s="175"/>
      <c r="J467" s="175"/>
      <c r="K467" s="175"/>
      <c r="L467" s="175"/>
      <c r="M467" s="175"/>
      <c r="N467" s="67"/>
      <c r="O467" s="67"/>
      <c r="P467" s="67"/>
      <c r="Q467" s="67"/>
      <c r="R467" s="168"/>
      <c r="S467" s="168"/>
      <c r="T467" s="170" t="str">
        <f t="shared" si="88"/>
        <v>Step 6</v>
      </c>
      <c r="U467" s="168"/>
      <c r="V467" s="168"/>
      <c r="W467" s="81">
        <v>3</v>
      </c>
      <c r="X467" s="171">
        <f t="shared" si="93"/>
        <v>3</v>
      </c>
      <c r="Y467" s="172" t="str">
        <f t="shared" si="94"/>
        <v>x 3</v>
      </c>
      <c r="AD467" s="173">
        <f t="shared" si="95"/>
        <v>0</v>
      </c>
      <c r="AE467" s="173">
        <f t="shared" si="96"/>
        <v>0</v>
      </c>
      <c r="AF467" s="173" t="str">
        <f t="shared" si="97"/>
        <v>D</v>
      </c>
      <c r="AG467" s="173">
        <f t="shared" si="98"/>
        <v>3</v>
      </c>
      <c r="AH467" s="173">
        <v>1</v>
      </c>
      <c r="AI467" s="176"/>
    </row>
    <row r="468" spans="1:35" s="173" customFormat="1" ht="30" hidden="1" customHeight="1" x14ac:dyDescent="0.35">
      <c r="A468" s="166">
        <v>460</v>
      </c>
      <c r="B468" s="167" t="str">
        <f t="shared" si="89"/>
        <v>B.6</v>
      </c>
      <c r="C468" s="168">
        <f t="shared" si="90"/>
        <v>2</v>
      </c>
      <c r="D468" s="20"/>
      <c r="E468" s="68" t="str">
        <f t="shared" si="91"/>
        <v>Step 6</v>
      </c>
      <c r="F468" s="69" t="str">
        <f t="shared" si="92"/>
        <v>Do you determine what a CTI function will help you achieve (i.e. the benefits)?</v>
      </c>
      <c r="G468" s="174"/>
      <c r="H468" s="175"/>
      <c r="I468" s="175"/>
      <c r="J468" s="175"/>
      <c r="K468" s="175"/>
      <c r="L468" s="175"/>
      <c r="M468" s="175"/>
      <c r="N468" s="67"/>
      <c r="O468" s="67"/>
      <c r="P468" s="67"/>
      <c r="Q468" s="67"/>
      <c r="R468" s="168"/>
      <c r="S468" s="168"/>
      <c r="T468" s="170" t="str">
        <f t="shared" si="88"/>
        <v>Step 6</v>
      </c>
      <c r="U468" s="168"/>
      <c r="V468" s="168"/>
      <c r="W468" s="81">
        <v>3</v>
      </c>
      <c r="X468" s="171">
        <f t="shared" si="93"/>
        <v>3</v>
      </c>
      <c r="Y468" s="172" t="str">
        <f t="shared" si="94"/>
        <v>x 3</v>
      </c>
      <c r="AD468" s="173">
        <f t="shared" si="95"/>
        <v>0</v>
      </c>
      <c r="AE468" s="173">
        <f t="shared" si="96"/>
        <v>0</v>
      </c>
      <c r="AF468" s="173" t="str">
        <f t="shared" si="97"/>
        <v>D</v>
      </c>
      <c r="AG468" s="173">
        <f t="shared" si="98"/>
        <v>3</v>
      </c>
      <c r="AH468" s="173">
        <v>1</v>
      </c>
      <c r="AI468" s="176"/>
    </row>
    <row r="469" spans="1:35" s="173" customFormat="1" ht="30" hidden="1" customHeight="1" x14ac:dyDescent="0.35">
      <c r="A469" s="166">
        <v>461</v>
      </c>
      <c r="B469" s="167" t="str">
        <f t="shared" si="89"/>
        <v>B.6</v>
      </c>
      <c r="C469" s="168">
        <f t="shared" si="90"/>
        <v>2</v>
      </c>
      <c r="D469" s="20"/>
      <c r="E469" s="68" t="str">
        <f t="shared" si="91"/>
        <v>Step 6</v>
      </c>
      <c r="F469" s="69" t="str">
        <f t="shared" si="92"/>
        <v>When evaluating the potential benefits of an effective capability, do you consider:</v>
      </c>
      <c r="G469" s="174"/>
      <c r="H469" s="175"/>
      <c r="I469" s="175"/>
      <c r="J469" s="175"/>
      <c r="K469" s="175"/>
      <c r="L469" s="175"/>
      <c r="M469" s="175"/>
      <c r="N469" s="67"/>
      <c r="O469" s="67"/>
      <c r="P469" s="67"/>
      <c r="Q469" s="67"/>
      <c r="R469" s="168"/>
      <c r="S469" s="168"/>
      <c r="T469" s="170" t="str">
        <f t="shared" si="88"/>
        <v>Step 6</v>
      </c>
      <c r="U469" s="168"/>
      <c r="V469" s="168"/>
      <c r="W469" s="81"/>
      <c r="X469" s="171">
        <f t="shared" si="93"/>
        <v>3</v>
      </c>
      <c r="Y469" s="172" t="e">
        <f t="shared" si="94"/>
        <v>#N/A</v>
      </c>
      <c r="AD469" s="173">
        <f t="shared" si="95"/>
        <v>0</v>
      </c>
      <c r="AE469" s="173">
        <f t="shared" si="96"/>
        <v>0</v>
      </c>
      <c r="AF469" s="173" t="str">
        <f t="shared" si="97"/>
        <v>D</v>
      </c>
      <c r="AG469" s="173">
        <f t="shared" si="98"/>
        <v>3</v>
      </c>
      <c r="AH469" s="173">
        <v>1</v>
      </c>
      <c r="AI469" s="176"/>
    </row>
    <row r="470" spans="1:35" s="173" customFormat="1" ht="30" hidden="1" customHeight="1" x14ac:dyDescent="0.35">
      <c r="A470" s="166">
        <v>462</v>
      </c>
      <c r="B470" s="167" t="str">
        <f t="shared" si="89"/>
        <v>B.6</v>
      </c>
      <c r="C470" s="168">
        <f t="shared" si="90"/>
        <v>2</v>
      </c>
      <c r="D470" s="20"/>
      <c r="E470" s="68" t="str">
        <f t="shared" si="91"/>
        <v>Step 6</v>
      </c>
      <c r="F470" s="72" t="str">
        <f t="shared" si="92"/>
        <v>A possible reduction in your ICT costs over the long term?</v>
      </c>
      <c r="G470" s="174"/>
      <c r="H470" s="175"/>
      <c r="I470" s="175"/>
      <c r="J470" s="175"/>
      <c r="K470" s="175"/>
      <c r="L470" s="175"/>
      <c r="M470" s="175"/>
      <c r="N470" s="67"/>
      <c r="O470" s="67"/>
      <c r="P470" s="67"/>
      <c r="Q470" s="67"/>
      <c r="R470" s="168"/>
      <c r="S470" s="168"/>
      <c r="T470" s="170" t="str">
        <f t="shared" si="88"/>
        <v>Step 6</v>
      </c>
      <c r="U470" s="168"/>
      <c r="V470" s="168"/>
      <c r="W470" s="81">
        <v>3</v>
      </c>
      <c r="X470" s="171">
        <f t="shared" si="93"/>
        <v>3</v>
      </c>
      <c r="Y470" s="172" t="str">
        <f t="shared" si="94"/>
        <v>x 3</v>
      </c>
      <c r="AD470" s="173">
        <f t="shared" si="95"/>
        <v>0</v>
      </c>
      <c r="AE470" s="173">
        <f t="shared" si="96"/>
        <v>0</v>
      </c>
      <c r="AF470" s="173" t="str">
        <f t="shared" si="97"/>
        <v>D</v>
      </c>
      <c r="AG470" s="173">
        <f t="shared" si="98"/>
        <v>3</v>
      </c>
      <c r="AH470" s="173">
        <v>1</v>
      </c>
      <c r="AI470" s="176"/>
    </row>
    <row r="471" spans="1:35" s="173" customFormat="1" ht="30" hidden="1" customHeight="1" x14ac:dyDescent="0.35">
      <c r="A471" s="166">
        <v>463</v>
      </c>
      <c r="B471" s="167" t="str">
        <f t="shared" si="89"/>
        <v>B.6</v>
      </c>
      <c r="C471" s="168">
        <f t="shared" si="90"/>
        <v>2</v>
      </c>
      <c r="D471" s="20"/>
      <c r="E471" s="68" t="str">
        <f t="shared" si="91"/>
        <v>Step 6</v>
      </c>
      <c r="F471" s="72" t="str">
        <f t="shared" si="92"/>
        <v>A possible reduction in your DFIR costs over the long term?</v>
      </c>
      <c r="G471" s="174"/>
      <c r="H471" s="175"/>
      <c r="I471" s="175"/>
      <c r="J471" s="175"/>
      <c r="K471" s="175"/>
      <c r="L471" s="175"/>
      <c r="M471" s="175"/>
      <c r="N471" s="67"/>
      <c r="O471" s="67"/>
      <c r="P471" s="67"/>
      <c r="Q471" s="67"/>
      <c r="R471" s="168"/>
      <c r="S471" s="168"/>
      <c r="T471" s="170" t="str">
        <f t="shared" si="88"/>
        <v>Step 6</v>
      </c>
      <c r="U471" s="168"/>
      <c r="V471" s="168"/>
      <c r="W471" s="81">
        <v>3</v>
      </c>
      <c r="X471" s="171">
        <f t="shared" si="93"/>
        <v>3</v>
      </c>
      <c r="Y471" s="172" t="str">
        <f t="shared" si="94"/>
        <v>x 3</v>
      </c>
      <c r="AD471" s="173">
        <f t="shared" si="95"/>
        <v>0</v>
      </c>
      <c r="AE471" s="173">
        <f t="shared" si="96"/>
        <v>0</v>
      </c>
      <c r="AF471" s="173" t="str">
        <f t="shared" si="97"/>
        <v>D</v>
      </c>
      <c r="AG471" s="173">
        <f t="shared" si="98"/>
        <v>3</v>
      </c>
      <c r="AH471" s="173">
        <v>1</v>
      </c>
      <c r="AI471" s="176"/>
    </row>
    <row r="472" spans="1:35" s="173" customFormat="1" ht="30" hidden="1" customHeight="1" x14ac:dyDescent="0.35">
      <c r="A472" s="166">
        <v>464</v>
      </c>
      <c r="B472" s="167" t="str">
        <f t="shared" si="89"/>
        <v>B.6</v>
      </c>
      <c r="C472" s="168">
        <f t="shared" si="90"/>
        <v>2</v>
      </c>
      <c r="D472" s="20"/>
      <c r="E472" s="68" t="str">
        <f t="shared" si="91"/>
        <v>Step 6</v>
      </c>
      <c r="F472" s="72" t="str">
        <f t="shared" si="92"/>
        <v>Improvements in your technical environment?</v>
      </c>
      <c r="G472" s="174"/>
      <c r="H472" s="175"/>
      <c r="I472" s="175"/>
      <c r="J472" s="175"/>
      <c r="K472" s="175"/>
      <c r="L472" s="175"/>
      <c r="M472" s="175"/>
      <c r="N472" s="67"/>
      <c r="O472" s="67"/>
      <c r="P472" s="67"/>
      <c r="Q472" s="67"/>
      <c r="R472" s="168"/>
      <c r="S472" s="168"/>
      <c r="T472" s="170" t="str">
        <f t="shared" ref="T472:T535" si="99">E472</f>
        <v>Step 6</v>
      </c>
      <c r="U472" s="168"/>
      <c r="V472" s="168"/>
      <c r="W472" s="81">
        <v>3</v>
      </c>
      <c r="X472" s="171">
        <f t="shared" si="93"/>
        <v>3</v>
      </c>
      <c r="Y472" s="172" t="str">
        <f t="shared" si="94"/>
        <v>x 3</v>
      </c>
      <c r="AD472" s="173">
        <f t="shared" si="95"/>
        <v>0</v>
      </c>
      <c r="AE472" s="173">
        <f t="shared" si="96"/>
        <v>0</v>
      </c>
      <c r="AF472" s="173" t="str">
        <f t="shared" si="97"/>
        <v>D</v>
      </c>
      <c r="AG472" s="173">
        <f t="shared" si="98"/>
        <v>3</v>
      </c>
      <c r="AH472" s="173">
        <v>1</v>
      </c>
      <c r="AI472" s="176"/>
    </row>
    <row r="473" spans="1:35" s="173" customFormat="1" ht="30" hidden="1" customHeight="1" x14ac:dyDescent="0.35">
      <c r="A473" s="166">
        <v>465</v>
      </c>
      <c r="B473" s="167" t="str">
        <f t="shared" si="89"/>
        <v>B.6</v>
      </c>
      <c r="C473" s="168">
        <f t="shared" si="90"/>
        <v>2</v>
      </c>
      <c r="D473" s="20"/>
      <c r="E473" s="68" t="str">
        <f t="shared" si="91"/>
        <v>Step 6</v>
      </c>
      <c r="F473" s="72" t="str">
        <f t="shared" si="92"/>
        <v>Greater levels of confidence in the security of your IT environments?</v>
      </c>
      <c r="G473" s="174"/>
      <c r="H473" s="175"/>
      <c r="I473" s="175"/>
      <c r="J473" s="175"/>
      <c r="K473" s="175"/>
      <c r="L473" s="175"/>
      <c r="M473" s="175"/>
      <c r="N473" s="67"/>
      <c r="O473" s="67"/>
      <c r="P473" s="67"/>
      <c r="Q473" s="67"/>
      <c r="R473" s="168"/>
      <c r="S473" s="168"/>
      <c r="T473" s="170" t="str">
        <f t="shared" si="99"/>
        <v>Step 6</v>
      </c>
      <c r="U473" s="168"/>
      <c r="V473" s="168"/>
      <c r="W473" s="81">
        <v>3</v>
      </c>
      <c r="X473" s="171">
        <f t="shared" si="93"/>
        <v>3</v>
      </c>
      <c r="Y473" s="172" t="str">
        <f t="shared" si="94"/>
        <v>x 3</v>
      </c>
      <c r="AD473" s="173">
        <f t="shared" si="95"/>
        <v>0</v>
      </c>
      <c r="AE473" s="173">
        <f t="shared" si="96"/>
        <v>0</v>
      </c>
      <c r="AF473" s="173" t="str">
        <f t="shared" si="97"/>
        <v>D</v>
      </c>
      <c r="AG473" s="173">
        <f t="shared" si="98"/>
        <v>3</v>
      </c>
      <c r="AH473" s="173">
        <v>1</v>
      </c>
      <c r="AI473" s="176"/>
    </row>
    <row r="474" spans="1:35" s="173" customFormat="1" ht="30" hidden="1" customHeight="1" x14ac:dyDescent="0.35">
      <c r="A474" s="166">
        <v>466</v>
      </c>
      <c r="B474" s="167" t="str">
        <f t="shared" si="89"/>
        <v>B.6</v>
      </c>
      <c r="C474" s="168">
        <f t="shared" si="90"/>
        <v>2</v>
      </c>
      <c r="D474" s="20"/>
      <c r="E474" s="68" t="str">
        <f t="shared" si="91"/>
        <v>Step 6</v>
      </c>
      <c r="F474" s="72" t="str">
        <f t="shared" si="92"/>
        <v>Increased awareness of the need for appropriate technical controls?</v>
      </c>
      <c r="G474" s="174"/>
      <c r="H474" s="175"/>
      <c r="I474" s="175"/>
      <c r="J474" s="175"/>
      <c r="K474" s="175"/>
      <c r="L474" s="175"/>
      <c r="M474" s="175"/>
      <c r="N474" s="67"/>
      <c r="O474" s="67"/>
      <c r="P474" s="67"/>
      <c r="Q474" s="67"/>
      <c r="R474" s="168"/>
      <c r="S474" s="168"/>
      <c r="T474" s="170" t="str">
        <f t="shared" si="99"/>
        <v>Step 6</v>
      </c>
      <c r="U474" s="168"/>
      <c r="V474" s="168"/>
      <c r="W474" s="81">
        <v>3</v>
      </c>
      <c r="X474" s="171">
        <f t="shared" si="93"/>
        <v>3</v>
      </c>
      <c r="Y474" s="172" t="str">
        <f t="shared" si="94"/>
        <v>x 3</v>
      </c>
      <c r="AD474" s="173">
        <f t="shared" si="95"/>
        <v>0</v>
      </c>
      <c r="AE474" s="173">
        <f t="shared" si="96"/>
        <v>0</v>
      </c>
      <c r="AF474" s="173" t="str">
        <f t="shared" si="97"/>
        <v>D</v>
      </c>
      <c r="AG474" s="173">
        <f t="shared" si="98"/>
        <v>3</v>
      </c>
      <c r="AH474" s="173">
        <v>1</v>
      </c>
      <c r="AI474" s="176"/>
    </row>
    <row r="475" spans="1:35" s="173" customFormat="1" ht="30" hidden="1" customHeight="1" x14ac:dyDescent="0.35">
      <c r="A475" s="166">
        <v>467</v>
      </c>
      <c r="B475" s="167" t="str">
        <f t="shared" si="89"/>
        <v>B.6</v>
      </c>
      <c r="C475" s="168">
        <f t="shared" si="90"/>
        <v>2</v>
      </c>
      <c r="D475" s="20"/>
      <c r="E475" s="68" t="str">
        <f t="shared" si="91"/>
        <v>Step 6</v>
      </c>
      <c r="F475" s="69" t="str">
        <f t="shared" si="92"/>
        <v>Do you consider the limitations of the CTI function?</v>
      </c>
      <c r="G475" s="174"/>
      <c r="H475" s="175"/>
      <c r="I475" s="175"/>
      <c r="J475" s="175"/>
      <c r="K475" s="175"/>
      <c r="L475" s="175"/>
      <c r="M475" s="175"/>
      <c r="N475" s="67"/>
      <c r="O475" s="67"/>
      <c r="P475" s="67"/>
      <c r="Q475" s="67"/>
      <c r="R475" s="168"/>
      <c r="S475" s="168"/>
      <c r="T475" s="170" t="str">
        <f t="shared" si="99"/>
        <v>Step 6</v>
      </c>
      <c r="U475" s="168"/>
      <c r="V475" s="168"/>
      <c r="W475" s="81">
        <v>3</v>
      </c>
      <c r="X475" s="171">
        <f t="shared" si="93"/>
        <v>3</v>
      </c>
      <c r="Y475" s="172" t="str">
        <f t="shared" si="94"/>
        <v>x 3</v>
      </c>
      <c r="AD475" s="173">
        <f t="shared" si="95"/>
        <v>0</v>
      </c>
      <c r="AE475" s="173">
        <f t="shared" si="96"/>
        <v>0</v>
      </c>
      <c r="AF475" s="173" t="str">
        <f t="shared" si="97"/>
        <v>D</v>
      </c>
      <c r="AG475" s="173">
        <f t="shared" si="98"/>
        <v>3</v>
      </c>
      <c r="AH475" s="173">
        <v>1</v>
      </c>
      <c r="AI475" s="176"/>
    </row>
    <row r="476" spans="1:35" s="173" customFormat="1" ht="30" hidden="1" customHeight="1" x14ac:dyDescent="0.35">
      <c r="A476" s="166">
        <v>468</v>
      </c>
      <c r="B476" s="167" t="str">
        <f t="shared" si="89"/>
        <v>B.6</v>
      </c>
      <c r="C476" s="168">
        <f t="shared" si="90"/>
        <v>2</v>
      </c>
      <c r="D476" s="20"/>
      <c r="E476" s="68" t="str">
        <f t="shared" si="91"/>
        <v>Step 6</v>
      </c>
      <c r="F476" s="69" t="str">
        <f t="shared" si="92"/>
        <v>When evaluating the limitations of Intelligence do you take into account:</v>
      </c>
      <c r="G476" s="174"/>
      <c r="H476" s="175"/>
      <c r="I476" s="175"/>
      <c r="J476" s="175"/>
      <c r="K476" s="175"/>
      <c r="L476" s="175"/>
      <c r="M476" s="175"/>
      <c r="N476" s="67"/>
      <c r="O476" s="67"/>
      <c r="P476" s="67"/>
      <c r="Q476" s="67"/>
      <c r="R476" s="168"/>
      <c r="S476" s="168"/>
      <c r="T476" s="170" t="str">
        <f t="shared" si="99"/>
        <v>Step 6</v>
      </c>
      <c r="U476" s="168"/>
      <c r="V476" s="168"/>
      <c r="W476" s="81"/>
      <c r="X476" s="171">
        <f t="shared" si="93"/>
        <v>3</v>
      </c>
      <c r="Y476" s="172" t="e">
        <f t="shared" si="94"/>
        <v>#N/A</v>
      </c>
      <c r="AD476" s="173">
        <f t="shared" si="95"/>
        <v>0</v>
      </c>
      <c r="AE476" s="173">
        <f t="shared" si="96"/>
        <v>0</v>
      </c>
      <c r="AF476" s="173" t="str">
        <f t="shared" si="97"/>
        <v>D</v>
      </c>
      <c r="AG476" s="173">
        <f t="shared" si="98"/>
        <v>3</v>
      </c>
      <c r="AH476" s="173">
        <v>1</v>
      </c>
      <c r="AI476" s="176"/>
    </row>
    <row r="477" spans="1:35" s="173" customFormat="1" ht="30" hidden="1" customHeight="1" x14ac:dyDescent="0.35">
      <c r="A477" s="166">
        <v>469</v>
      </c>
      <c r="B477" s="167" t="str">
        <f t="shared" si="89"/>
        <v>B.6</v>
      </c>
      <c r="C477" s="168">
        <f t="shared" si="90"/>
        <v>2</v>
      </c>
      <c r="D477" s="20"/>
      <c r="E477" s="68" t="str">
        <f t="shared" si="91"/>
        <v>Step 6</v>
      </c>
      <c r="F477" s="72" t="str">
        <f t="shared" si="92"/>
        <v>There are many unknown unknows?</v>
      </c>
      <c r="G477" s="174"/>
      <c r="H477" s="175"/>
      <c r="I477" s="175"/>
      <c r="J477" s="175"/>
      <c r="K477" s="175"/>
      <c r="L477" s="175"/>
      <c r="M477" s="175"/>
      <c r="N477" s="67"/>
      <c r="O477" s="67"/>
      <c r="P477" s="67"/>
      <c r="Q477" s="67"/>
      <c r="R477" s="168"/>
      <c r="S477" s="168"/>
      <c r="T477" s="170" t="str">
        <f t="shared" si="99"/>
        <v>Step 6</v>
      </c>
      <c r="U477" s="168"/>
      <c r="V477" s="168"/>
      <c r="W477" s="81">
        <v>3</v>
      </c>
      <c r="X477" s="171">
        <f t="shared" si="93"/>
        <v>3</v>
      </c>
      <c r="Y477" s="172" t="str">
        <f t="shared" si="94"/>
        <v>x 3</v>
      </c>
      <c r="AD477" s="173">
        <f t="shared" si="95"/>
        <v>0</v>
      </c>
      <c r="AE477" s="173">
        <f t="shared" si="96"/>
        <v>0</v>
      </c>
      <c r="AF477" s="173" t="str">
        <f t="shared" si="97"/>
        <v>D</v>
      </c>
      <c r="AG477" s="173">
        <f t="shared" si="98"/>
        <v>3</v>
      </c>
      <c r="AH477" s="173">
        <v>1</v>
      </c>
      <c r="AI477" s="176"/>
    </row>
    <row r="478" spans="1:35" s="173" customFormat="1" ht="30" hidden="1" customHeight="1" x14ac:dyDescent="0.35">
      <c r="A478" s="166">
        <v>470</v>
      </c>
      <c r="B478" s="167" t="str">
        <f t="shared" si="89"/>
        <v>B.6</v>
      </c>
      <c r="C478" s="168">
        <f t="shared" si="90"/>
        <v>2</v>
      </c>
      <c r="D478" s="20"/>
      <c r="E478" s="68" t="str">
        <f t="shared" si="91"/>
        <v>Step 6</v>
      </c>
      <c r="F478" s="72" t="str">
        <f t="shared" si="92"/>
        <v>Most intelligence assessment is qualitive?</v>
      </c>
      <c r="G478" s="174"/>
      <c r="H478" s="175"/>
      <c r="I478" s="175"/>
      <c r="J478" s="175"/>
      <c r="K478" s="175"/>
      <c r="L478" s="175"/>
      <c r="M478" s="175"/>
      <c r="N478" s="67"/>
      <c r="O478" s="67"/>
      <c r="P478" s="67"/>
      <c r="Q478" s="67"/>
      <c r="R478" s="168"/>
      <c r="S478" s="168"/>
      <c r="T478" s="170" t="str">
        <f t="shared" si="99"/>
        <v>Step 6</v>
      </c>
      <c r="U478" s="168"/>
      <c r="V478" s="168"/>
      <c r="W478" s="81">
        <v>3</v>
      </c>
      <c r="X478" s="171">
        <f t="shared" si="93"/>
        <v>3</v>
      </c>
      <c r="Y478" s="172" t="str">
        <f t="shared" si="94"/>
        <v>x 3</v>
      </c>
      <c r="AD478" s="173">
        <f t="shared" si="95"/>
        <v>0</v>
      </c>
      <c r="AE478" s="173">
        <f t="shared" si="96"/>
        <v>0</v>
      </c>
      <c r="AF478" s="173" t="str">
        <f t="shared" si="97"/>
        <v>D</v>
      </c>
      <c r="AG478" s="173">
        <f t="shared" si="98"/>
        <v>3</v>
      </c>
      <c r="AH478" s="173">
        <v>1</v>
      </c>
      <c r="AI478" s="176"/>
    </row>
    <row r="479" spans="1:35" s="173" customFormat="1" ht="30" hidden="1" customHeight="1" x14ac:dyDescent="0.35">
      <c r="A479" s="166">
        <v>471</v>
      </c>
      <c r="B479" s="167" t="str">
        <f t="shared" si="89"/>
        <v>B.6</v>
      </c>
      <c r="C479" s="168">
        <f t="shared" si="90"/>
        <v>2</v>
      </c>
      <c r="D479" s="20"/>
      <c r="E479" s="68" t="str">
        <f t="shared" si="91"/>
        <v>Step 6</v>
      </c>
      <c r="F479" s="72" t="str">
        <f t="shared" si="92"/>
        <v>Is only a snapshot or point in time assessment?</v>
      </c>
      <c r="G479" s="174"/>
      <c r="H479" s="175"/>
      <c r="I479" s="175"/>
      <c r="J479" s="175"/>
      <c r="K479" s="175"/>
      <c r="L479" s="175"/>
      <c r="M479" s="175"/>
      <c r="N479" s="67"/>
      <c r="O479" s="67"/>
      <c r="P479" s="67"/>
      <c r="Q479" s="67"/>
      <c r="R479" s="168"/>
      <c r="S479" s="168"/>
      <c r="T479" s="170" t="str">
        <f t="shared" si="99"/>
        <v>Step 6</v>
      </c>
      <c r="U479" s="168"/>
      <c r="V479" s="168"/>
      <c r="W479" s="81">
        <v>3</v>
      </c>
      <c r="X479" s="171">
        <f t="shared" si="93"/>
        <v>3</v>
      </c>
      <c r="Y479" s="172" t="str">
        <f t="shared" si="94"/>
        <v>x 3</v>
      </c>
      <c r="AD479" s="173">
        <f t="shared" si="95"/>
        <v>0</v>
      </c>
      <c r="AE479" s="173">
        <f t="shared" si="96"/>
        <v>0</v>
      </c>
      <c r="AF479" s="173" t="str">
        <f t="shared" si="97"/>
        <v>D</v>
      </c>
      <c r="AG479" s="173">
        <f t="shared" si="98"/>
        <v>3</v>
      </c>
      <c r="AH479" s="173">
        <v>1</v>
      </c>
      <c r="AI479" s="176"/>
    </row>
    <row r="480" spans="1:35" s="173" customFormat="1" ht="30" hidden="1" customHeight="1" x14ac:dyDescent="0.35">
      <c r="A480" s="166">
        <v>472</v>
      </c>
      <c r="B480" s="167" t="str">
        <f t="shared" si="89"/>
        <v>B.6</v>
      </c>
      <c r="C480" s="168">
        <f t="shared" si="90"/>
        <v>2</v>
      </c>
      <c r="D480" s="20"/>
      <c r="E480" s="68" t="str">
        <f t="shared" si="91"/>
        <v>Step 6</v>
      </c>
      <c r="F480" s="72" t="str">
        <f t="shared" si="92"/>
        <v>Legal limitations on collection?</v>
      </c>
      <c r="G480" s="174"/>
      <c r="H480" s="175"/>
      <c r="I480" s="175"/>
      <c r="J480" s="175"/>
      <c r="K480" s="175"/>
      <c r="L480" s="175"/>
      <c r="M480" s="175"/>
      <c r="N480" s="67"/>
      <c r="O480" s="67"/>
      <c r="P480" s="67"/>
      <c r="Q480" s="67"/>
      <c r="R480" s="168"/>
      <c r="S480" s="168"/>
      <c r="T480" s="170" t="str">
        <f t="shared" si="99"/>
        <v>Step 6</v>
      </c>
      <c r="U480" s="168"/>
      <c r="V480" s="168"/>
      <c r="W480" s="81">
        <v>3</v>
      </c>
      <c r="X480" s="171">
        <f t="shared" si="93"/>
        <v>3</v>
      </c>
      <c r="Y480" s="172" t="str">
        <f t="shared" si="94"/>
        <v>x 3</v>
      </c>
      <c r="AD480" s="173">
        <f t="shared" si="95"/>
        <v>0</v>
      </c>
      <c r="AE480" s="173">
        <f t="shared" si="96"/>
        <v>0</v>
      </c>
      <c r="AF480" s="173" t="str">
        <f t="shared" si="97"/>
        <v>D</v>
      </c>
      <c r="AG480" s="173">
        <f t="shared" si="98"/>
        <v>3</v>
      </c>
      <c r="AH480" s="173">
        <v>1</v>
      </c>
      <c r="AI480" s="176"/>
    </row>
    <row r="481" spans="1:35" s="173" customFormat="1" ht="30" hidden="1" customHeight="1" x14ac:dyDescent="0.35">
      <c r="A481" s="166">
        <v>473</v>
      </c>
      <c r="B481" s="167" t="str">
        <f t="shared" si="89"/>
        <v>B.6</v>
      </c>
      <c r="C481" s="168">
        <f t="shared" si="90"/>
        <v>2</v>
      </c>
      <c r="D481" s="20"/>
      <c r="E481" s="68" t="str">
        <f t="shared" si="91"/>
        <v>Step 6</v>
      </c>
      <c r="F481" s="72" t="str">
        <f t="shared" si="92"/>
        <v>Access to telemetry?</v>
      </c>
      <c r="G481" s="174"/>
      <c r="H481" s="175"/>
      <c r="I481" s="175"/>
      <c r="J481" s="175"/>
      <c r="K481" s="175"/>
      <c r="L481" s="175"/>
      <c r="M481" s="175"/>
      <c r="N481" s="67"/>
      <c r="O481" s="67"/>
      <c r="P481" s="67"/>
      <c r="Q481" s="67"/>
      <c r="R481" s="168"/>
      <c r="S481" s="168"/>
      <c r="T481" s="170" t="str">
        <f t="shared" si="99"/>
        <v>Step 6</v>
      </c>
      <c r="U481" s="168"/>
      <c r="V481" s="168"/>
      <c r="W481" s="81">
        <v>3</v>
      </c>
      <c r="X481" s="171">
        <f t="shared" si="93"/>
        <v>3</v>
      </c>
      <c r="Y481" s="172" t="str">
        <f t="shared" si="94"/>
        <v>x 3</v>
      </c>
      <c r="AD481" s="173">
        <f t="shared" si="95"/>
        <v>0</v>
      </c>
      <c r="AE481" s="173">
        <f t="shared" si="96"/>
        <v>0</v>
      </c>
      <c r="AF481" s="173" t="str">
        <f t="shared" si="97"/>
        <v>D</v>
      </c>
      <c r="AG481" s="173">
        <f t="shared" si="98"/>
        <v>3</v>
      </c>
      <c r="AH481" s="173">
        <v>1</v>
      </c>
      <c r="AI481" s="176"/>
    </row>
    <row r="482" spans="1:35" s="173" customFormat="1" ht="30" hidden="1" customHeight="1" x14ac:dyDescent="0.35">
      <c r="A482" s="166">
        <v>474</v>
      </c>
      <c r="B482" s="167" t="str">
        <f t="shared" si="89"/>
        <v>B.6</v>
      </c>
      <c r="C482" s="168">
        <f t="shared" si="90"/>
        <v>2</v>
      </c>
      <c r="D482" s="20"/>
      <c r="E482" s="68" t="str">
        <f t="shared" si="91"/>
        <v>Step 6</v>
      </c>
      <c r="F482" s="72" t="str">
        <f t="shared" si="92"/>
        <v>Risk of intelligence failures?</v>
      </c>
      <c r="G482" s="174"/>
      <c r="H482" s="175"/>
      <c r="I482" s="175"/>
      <c r="J482" s="175"/>
      <c r="K482" s="175"/>
      <c r="L482" s="175"/>
      <c r="M482" s="175"/>
      <c r="N482" s="67"/>
      <c r="O482" s="67"/>
      <c r="P482" s="67"/>
      <c r="Q482" s="67"/>
      <c r="R482" s="168"/>
      <c r="S482" s="168"/>
      <c r="T482" s="170" t="str">
        <f t="shared" si="99"/>
        <v>Step 6</v>
      </c>
      <c r="U482" s="168"/>
      <c r="V482" s="168"/>
      <c r="W482" s="81">
        <v>3</v>
      </c>
      <c r="X482" s="171">
        <f t="shared" si="93"/>
        <v>3</v>
      </c>
      <c r="Y482" s="172" t="str">
        <f t="shared" si="94"/>
        <v>x 3</v>
      </c>
      <c r="AD482" s="173">
        <f t="shared" si="95"/>
        <v>0</v>
      </c>
      <c r="AE482" s="173">
        <f t="shared" si="96"/>
        <v>0</v>
      </c>
      <c r="AF482" s="173" t="str">
        <f t="shared" si="97"/>
        <v>D</v>
      </c>
      <c r="AG482" s="173">
        <f t="shared" si="98"/>
        <v>3</v>
      </c>
      <c r="AH482" s="173">
        <v>1</v>
      </c>
      <c r="AI482" s="176"/>
    </row>
    <row r="483" spans="1:35" s="173" customFormat="1" ht="30" hidden="1" customHeight="1" x14ac:dyDescent="0.35">
      <c r="A483" s="166">
        <v>475</v>
      </c>
      <c r="B483" s="167" t="str">
        <f t="shared" si="89"/>
        <v>B.6</v>
      </c>
      <c r="C483" s="168">
        <f t="shared" si="90"/>
        <v>2</v>
      </c>
      <c r="D483" s="20"/>
      <c r="E483" s="68" t="str">
        <f t="shared" si="91"/>
        <v>Step 6</v>
      </c>
      <c r="F483" s="72" t="str">
        <f t="shared" si="92"/>
        <v>Shelf live of data?</v>
      </c>
      <c r="G483" s="174"/>
      <c r="H483" s="175"/>
      <c r="I483" s="175"/>
      <c r="J483" s="175"/>
      <c r="K483" s="175"/>
      <c r="L483" s="175"/>
      <c r="M483" s="175"/>
      <c r="N483" s="67"/>
      <c r="O483" s="67"/>
      <c r="P483" s="67"/>
      <c r="Q483" s="67"/>
      <c r="R483" s="168"/>
      <c r="S483" s="168"/>
      <c r="T483" s="170" t="str">
        <f t="shared" si="99"/>
        <v>Step 6</v>
      </c>
      <c r="U483" s="168"/>
      <c r="V483" s="168"/>
      <c r="W483" s="81">
        <v>3</v>
      </c>
      <c r="X483" s="171">
        <f t="shared" si="93"/>
        <v>3</v>
      </c>
      <c r="Y483" s="172" t="str">
        <f t="shared" si="94"/>
        <v>x 3</v>
      </c>
      <c r="AD483" s="173">
        <f t="shared" si="95"/>
        <v>0</v>
      </c>
      <c r="AE483" s="173">
        <f t="shared" si="96"/>
        <v>0</v>
      </c>
      <c r="AF483" s="173" t="str">
        <f t="shared" si="97"/>
        <v>D</v>
      </c>
      <c r="AG483" s="173">
        <f t="shared" si="98"/>
        <v>3</v>
      </c>
      <c r="AH483" s="173">
        <v>1</v>
      </c>
      <c r="AI483" s="176"/>
    </row>
    <row r="484" spans="1:35" s="173" customFormat="1" ht="30" hidden="1" customHeight="1" x14ac:dyDescent="0.35">
      <c r="A484" s="166">
        <v>476</v>
      </c>
      <c r="B484" s="167" t="str">
        <f t="shared" si="89"/>
        <v>B.6</v>
      </c>
      <c r="C484" s="168">
        <f t="shared" si="90"/>
        <v>2</v>
      </c>
      <c r="D484" s="20"/>
      <c r="E484" s="68" t="str">
        <f t="shared" si="91"/>
        <v>Step 6</v>
      </c>
      <c r="F484" s="72" t="str">
        <f t="shared" si="92"/>
        <v>Capabilities and skillsets of the team?</v>
      </c>
      <c r="G484" s="174"/>
      <c r="H484" s="175"/>
      <c r="I484" s="175"/>
      <c r="J484" s="175"/>
      <c r="K484" s="175"/>
      <c r="L484" s="175"/>
      <c r="M484" s="175"/>
      <c r="N484" s="67"/>
      <c r="O484" s="67"/>
      <c r="P484" s="67"/>
      <c r="Q484" s="67"/>
      <c r="R484" s="168"/>
      <c r="S484" s="168"/>
      <c r="T484" s="170" t="str">
        <f t="shared" si="99"/>
        <v>Step 6</v>
      </c>
      <c r="U484" s="168"/>
      <c r="V484" s="168"/>
      <c r="W484" s="81">
        <v>3</v>
      </c>
      <c r="X484" s="171">
        <f t="shared" si="93"/>
        <v>3</v>
      </c>
      <c r="Y484" s="172" t="str">
        <f t="shared" si="94"/>
        <v>x 3</v>
      </c>
      <c r="AD484" s="173">
        <f t="shared" si="95"/>
        <v>0</v>
      </c>
      <c r="AE484" s="173">
        <f t="shared" si="96"/>
        <v>0</v>
      </c>
      <c r="AF484" s="173" t="str">
        <f t="shared" si="97"/>
        <v>D</v>
      </c>
      <c r="AG484" s="173">
        <f t="shared" si="98"/>
        <v>3</v>
      </c>
      <c r="AH484" s="173">
        <v>1</v>
      </c>
      <c r="AI484" s="176"/>
    </row>
    <row r="485" spans="1:35" s="173" customFormat="1" ht="30" hidden="1" customHeight="1" x14ac:dyDescent="0.35">
      <c r="A485" s="166">
        <v>477</v>
      </c>
      <c r="B485" s="167" t="str">
        <f t="shared" si="89"/>
        <v>B.6</v>
      </c>
      <c r="C485" s="168">
        <f t="shared" si="90"/>
        <v>2</v>
      </c>
      <c r="D485" s="20"/>
      <c r="E485" s="68" t="str">
        <f t="shared" si="91"/>
        <v>Step 6</v>
      </c>
      <c r="F485" s="72" t="str">
        <f t="shared" si="92"/>
        <v>The threat and its associated capability evolves rapidly?</v>
      </c>
      <c r="G485" s="174"/>
      <c r="H485" s="175"/>
      <c r="I485" s="175"/>
      <c r="J485" s="175"/>
      <c r="K485" s="175"/>
      <c r="L485" s="175"/>
      <c r="M485" s="175"/>
      <c r="N485" s="67"/>
      <c r="O485" s="67"/>
      <c r="P485" s="67"/>
      <c r="Q485" s="67"/>
      <c r="R485" s="168"/>
      <c r="S485" s="168"/>
      <c r="T485" s="170" t="str">
        <f t="shared" si="99"/>
        <v>Step 6</v>
      </c>
      <c r="U485" s="168"/>
      <c r="V485" s="168"/>
      <c r="W485" s="81">
        <v>3</v>
      </c>
      <c r="X485" s="171">
        <f t="shared" si="93"/>
        <v>3</v>
      </c>
      <c r="Y485" s="172" t="str">
        <f t="shared" si="94"/>
        <v>x 3</v>
      </c>
      <c r="AD485" s="173">
        <f t="shared" si="95"/>
        <v>0</v>
      </c>
      <c r="AE485" s="173">
        <f t="shared" si="96"/>
        <v>0</v>
      </c>
      <c r="AF485" s="173" t="str">
        <f t="shared" si="97"/>
        <v>D</v>
      </c>
      <c r="AG485" s="173">
        <f t="shared" si="98"/>
        <v>3</v>
      </c>
      <c r="AH485" s="173">
        <v>1</v>
      </c>
      <c r="AI485" s="176"/>
    </row>
    <row r="486" spans="1:35" s="173" customFormat="1" ht="30" customHeight="1" x14ac:dyDescent="0.35">
      <c r="A486" s="166">
        <v>478</v>
      </c>
      <c r="B486" s="167" t="str">
        <f t="shared" si="89"/>
        <v>B.7</v>
      </c>
      <c r="C486" s="168">
        <f t="shared" si="90"/>
        <v>2</v>
      </c>
      <c r="D486" s="20"/>
      <c r="E486" s="212" t="str">
        <f t="shared" si="91"/>
        <v>Step 7</v>
      </c>
      <c r="F486" s="215" t="str">
        <f t="shared" si="92"/>
        <v>Supplier Selection</v>
      </c>
      <c r="G486" s="218"/>
      <c r="H486" s="221"/>
      <c r="I486" s="221"/>
      <c r="J486" s="221"/>
      <c r="K486" s="221"/>
      <c r="L486" s="221"/>
      <c r="M486" s="218"/>
      <c r="N486" s="218"/>
      <c r="O486" s="218"/>
      <c r="P486" s="218"/>
      <c r="Q486" s="218"/>
      <c r="R486" s="169"/>
      <c r="S486" s="169"/>
      <c r="T486" s="170" t="str">
        <f t="shared" si="99"/>
        <v>Step 7</v>
      </c>
      <c r="U486" s="169"/>
      <c r="V486" s="169"/>
      <c r="W486" s="81"/>
      <c r="X486" s="171">
        <f t="shared" si="93"/>
        <v>0</v>
      </c>
      <c r="Y486" s="172" t="e">
        <f t="shared" si="94"/>
        <v>#N/A</v>
      </c>
      <c r="AD486" s="173">
        <f t="shared" si="95"/>
        <v>0</v>
      </c>
      <c r="AE486" s="173">
        <f t="shared" si="96"/>
        <v>0</v>
      </c>
      <c r="AF486" s="173" t="str">
        <f t="shared" si="97"/>
        <v>D</v>
      </c>
      <c r="AG486" s="173">
        <f t="shared" si="98"/>
        <v>3</v>
      </c>
      <c r="AH486" s="173">
        <v>1</v>
      </c>
      <c r="AI486" s="176">
        <v>3</v>
      </c>
    </row>
    <row r="487" spans="1:35" s="173" customFormat="1" ht="45" customHeight="1" x14ac:dyDescent="0.35">
      <c r="A487" s="166">
        <v>479</v>
      </c>
      <c r="B487" s="167" t="str">
        <f t="shared" si="89"/>
        <v/>
      </c>
      <c r="C487" s="168">
        <f t="shared" si="90"/>
        <v>3</v>
      </c>
      <c r="D487" s="20"/>
      <c r="E487" s="68" t="str">
        <f t="shared" si="91"/>
        <v/>
      </c>
      <c r="F487" s="162" t="str">
        <f t="shared" si="92"/>
        <v>Effective supplier selection criteria should be used to determine if potential suppliers can satisfactorily meet your  requirements, based on their ability to provide: solid reputation, history and ethics; high quality, value-for-money services; research and development capability; highly competent staff who are qualified, certified/accredited; and security and risk management, supported by a strong professional accreditation and complaint process.</v>
      </c>
      <c r="G487" s="174"/>
      <c r="H487" s="175"/>
      <c r="I487" s="175"/>
      <c r="J487" s="175"/>
      <c r="K487" s="175"/>
      <c r="L487" s="175"/>
      <c r="M487" s="175"/>
      <c r="N487" s="67"/>
      <c r="O487" s="67"/>
      <c r="P487" s="67"/>
      <c r="Q487" s="67"/>
      <c r="R487" s="168"/>
      <c r="S487" s="168"/>
      <c r="T487" s="170" t="str">
        <f t="shared" si="99"/>
        <v/>
      </c>
      <c r="U487" s="168"/>
      <c r="V487" s="168"/>
      <c r="W487" s="81"/>
      <c r="X487" s="171">
        <f t="shared" si="93"/>
        <v>0</v>
      </c>
      <c r="Y487" s="172" t="e">
        <f t="shared" si="94"/>
        <v>#N/A</v>
      </c>
      <c r="AD487" s="173">
        <f t="shared" si="95"/>
        <v>0</v>
      </c>
      <c r="AE487" s="173">
        <f t="shared" si="96"/>
        <v>0</v>
      </c>
      <c r="AF487" s="173" t="str">
        <f t="shared" si="97"/>
        <v>D</v>
      </c>
      <c r="AG487" s="173">
        <f t="shared" si="98"/>
        <v>3</v>
      </c>
      <c r="AH487" s="173">
        <v>1</v>
      </c>
      <c r="AI487" s="176"/>
    </row>
    <row r="488" spans="1:35" s="173" customFormat="1" ht="30" customHeight="1" x14ac:dyDescent="0.35">
      <c r="A488" s="166">
        <v>480</v>
      </c>
      <c r="B488" s="167" t="str">
        <f t="shared" si="89"/>
        <v>B.7.01</v>
      </c>
      <c r="C488" s="168">
        <f t="shared" si="90"/>
        <v>5</v>
      </c>
      <c r="D488" s="20"/>
      <c r="E488" s="68" t="str">
        <f t="shared" si="91"/>
        <v>B.7.01</v>
      </c>
      <c r="F488" s="69" t="str">
        <f t="shared" si="92"/>
        <v xml:space="preserve">If you work with 3rd party Intelligence providers is their appointment based on and their Intelligence direction aligned to your mission and objectives? </v>
      </c>
      <c r="G488" s="174"/>
      <c r="H488" s="175"/>
      <c r="I488" s="175"/>
      <c r="J488" s="175"/>
      <c r="K488" s="175"/>
      <c r="L488" s="175"/>
      <c r="M488" s="175"/>
      <c r="N488" s="67"/>
      <c r="O488" s="67"/>
      <c r="P488" s="67"/>
      <c r="Q488" s="67"/>
      <c r="R488" s="168"/>
      <c r="S488" s="168"/>
      <c r="T488" s="170" t="str">
        <f t="shared" si="99"/>
        <v>B.7.01</v>
      </c>
      <c r="U488" s="168"/>
      <c r="V488" s="168"/>
      <c r="W488" s="81">
        <v>1</v>
      </c>
      <c r="X488" s="171">
        <f t="shared" si="93"/>
        <v>3</v>
      </c>
      <c r="Y488" s="172" t="str">
        <f t="shared" si="94"/>
        <v>x 1</v>
      </c>
      <c r="AD488" s="173">
        <f t="shared" si="95"/>
        <v>0</v>
      </c>
      <c r="AE488" s="173">
        <f t="shared" si="96"/>
        <v>0</v>
      </c>
      <c r="AF488" s="173" t="str">
        <f t="shared" si="97"/>
        <v>D</v>
      </c>
      <c r="AG488" s="173">
        <f t="shared" si="98"/>
        <v>3</v>
      </c>
      <c r="AH488" s="168"/>
      <c r="AI488" s="176"/>
    </row>
    <row r="489" spans="1:35" s="173" customFormat="1" ht="30" customHeight="1" x14ac:dyDescent="0.35">
      <c r="A489" s="166">
        <v>481</v>
      </c>
      <c r="B489" s="167" t="str">
        <f t="shared" si="89"/>
        <v>B.7.02</v>
      </c>
      <c r="C489" s="168">
        <f t="shared" si="90"/>
        <v>5</v>
      </c>
      <c r="D489" s="20"/>
      <c r="E489" s="68" t="str">
        <f t="shared" si="91"/>
        <v>B.7.02</v>
      </c>
      <c r="F489" s="69" t="str">
        <f t="shared" si="92"/>
        <v>Have your 3rd party intelligence suppliers also been evaluated for their legal and ethical standards?</v>
      </c>
      <c r="G489" s="174"/>
      <c r="H489" s="175"/>
      <c r="I489" s="175"/>
      <c r="J489" s="175"/>
      <c r="K489" s="175"/>
      <c r="L489" s="175"/>
      <c r="M489" s="175"/>
      <c r="N489" s="67"/>
      <c r="O489" s="67"/>
      <c r="P489" s="67"/>
      <c r="Q489" s="67"/>
      <c r="R489" s="168"/>
      <c r="S489" s="168"/>
      <c r="T489" s="170" t="str">
        <f t="shared" si="99"/>
        <v>B.7.02</v>
      </c>
      <c r="U489" s="168"/>
      <c r="V489" s="168"/>
      <c r="W489" s="81">
        <v>1</v>
      </c>
      <c r="X489" s="171">
        <f t="shared" si="93"/>
        <v>3</v>
      </c>
      <c r="Y489" s="172" t="str">
        <f t="shared" si="94"/>
        <v>x 1</v>
      </c>
      <c r="AD489" s="173">
        <f t="shared" si="95"/>
        <v>0</v>
      </c>
      <c r="AE489" s="173">
        <f t="shared" si="96"/>
        <v>0</v>
      </c>
      <c r="AF489" s="173" t="str">
        <f t="shared" si="97"/>
        <v>D</v>
      </c>
      <c r="AG489" s="173">
        <f t="shared" si="98"/>
        <v>3</v>
      </c>
      <c r="AH489" s="173">
        <v>1</v>
      </c>
      <c r="AI489" s="176"/>
    </row>
    <row r="490" spans="1:35" s="173" customFormat="1" ht="30" hidden="1" customHeight="1" x14ac:dyDescent="0.35">
      <c r="A490" s="166">
        <v>482</v>
      </c>
      <c r="B490" s="167" t="str">
        <f t="shared" si="89"/>
        <v>B.7</v>
      </c>
      <c r="C490" s="168">
        <f t="shared" si="90"/>
        <v>2</v>
      </c>
      <c r="D490" s="20"/>
      <c r="E490" s="68" t="str">
        <f t="shared" si="91"/>
        <v>Step 7</v>
      </c>
      <c r="F490" s="69" t="str">
        <f t="shared" si="92"/>
        <v>Are requirements for suppliers:</v>
      </c>
      <c r="G490" s="174"/>
      <c r="H490" s="175"/>
      <c r="I490" s="175"/>
      <c r="J490" s="175"/>
      <c r="K490" s="175"/>
      <c r="L490" s="175"/>
      <c r="M490" s="175"/>
      <c r="N490" s="67"/>
      <c r="O490" s="67"/>
      <c r="P490" s="67"/>
      <c r="Q490" s="67"/>
      <c r="R490" s="168"/>
      <c r="S490" s="168"/>
      <c r="T490" s="170" t="str">
        <f t="shared" si="99"/>
        <v>Step 7</v>
      </c>
      <c r="U490" s="168"/>
      <c r="V490" s="168"/>
      <c r="W490" s="81"/>
      <c r="X490" s="171">
        <f t="shared" si="93"/>
        <v>3</v>
      </c>
      <c r="Y490" s="172" t="e">
        <f t="shared" si="94"/>
        <v>#N/A</v>
      </c>
      <c r="AD490" s="173">
        <f t="shared" si="95"/>
        <v>0</v>
      </c>
      <c r="AE490" s="173">
        <f t="shared" si="96"/>
        <v>0</v>
      </c>
      <c r="AF490" s="173" t="str">
        <f t="shared" si="97"/>
        <v>D</v>
      </c>
      <c r="AG490" s="173">
        <f t="shared" si="98"/>
        <v>3</v>
      </c>
      <c r="AH490" s="173">
        <v>1</v>
      </c>
      <c r="AI490" s="176"/>
    </row>
    <row r="491" spans="1:35" s="173" customFormat="1" ht="30" customHeight="1" x14ac:dyDescent="0.35">
      <c r="A491" s="166">
        <v>483</v>
      </c>
      <c r="B491" s="167" t="str">
        <f t="shared" si="89"/>
        <v>B.7.03</v>
      </c>
      <c r="C491" s="168">
        <f t="shared" si="90"/>
        <v>5</v>
      </c>
      <c r="D491" s="20"/>
      <c r="E491" s="68" t="str">
        <f t="shared" si="91"/>
        <v>B.7.03</v>
      </c>
      <c r="F491" s="69" t="str">
        <f t="shared" si="92"/>
        <v>Given that your 3rd party intelligence providers likely hold highly sensitive data on your organisation’s security posture, have the supplier had their own security standards reviewed, i.e. meeting ISO27001 or similar?</v>
      </c>
      <c r="G491" s="174"/>
      <c r="H491" s="175"/>
      <c r="I491" s="175"/>
      <c r="J491" s="175"/>
      <c r="K491" s="175"/>
      <c r="L491" s="175"/>
      <c r="M491" s="175"/>
      <c r="N491" s="67"/>
      <c r="O491" s="67"/>
      <c r="P491" s="67"/>
      <c r="Q491" s="67"/>
      <c r="R491" s="168"/>
      <c r="S491" s="168"/>
      <c r="T491" s="170" t="str">
        <f t="shared" si="99"/>
        <v>B.7.03</v>
      </c>
      <c r="U491" s="168"/>
      <c r="V491" s="168"/>
      <c r="W491" s="81">
        <v>1</v>
      </c>
      <c r="X491" s="171">
        <f t="shared" si="93"/>
        <v>3</v>
      </c>
      <c r="Y491" s="172" t="str">
        <f t="shared" si="94"/>
        <v>x 1</v>
      </c>
      <c r="AD491" s="173">
        <f t="shared" si="95"/>
        <v>0</v>
      </c>
      <c r="AE491" s="173">
        <f t="shared" si="96"/>
        <v>0</v>
      </c>
      <c r="AF491" s="173" t="str">
        <f t="shared" si="97"/>
        <v>D</v>
      </c>
      <c r="AG491" s="173">
        <f t="shared" si="98"/>
        <v>3</v>
      </c>
      <c r="AH491" s="173">
        <v>1</v>
      </c>
      <c r="AI491" s="176"/>
    </row>
    <row r="492" spans="1:35" s="173" customFormat="1" ht="30" customHeight="1" x14ac:dyDescent="0.35">
      <c r="A492" s="166">
        <v>484</v>
      </c>
      <c r="B492" s="167" t="str">
        <f t="shared" si="89"/>
        <v>B.7.04</v>
      </c>
      <c r="C492" s="168">
        <f t="shared" si="90"/>
        <v>5</v>
      </c>
      <c r="D492" s="20"/>
      <c r="E492" s="68" t="str">
        <f t="shared" si="91"/>
        <v>B.7.04</v>
      </c>
      <c r="F492" s="69" t="str">
        <f t="shared" si="92"/>
        <v xml:space="preserve">Do your 3rd party intelligence providers have KPIs or other performance-based measures applied to them and is their performance regularly reviewed? </v>
      </c>
      <c r="G492" s="174"/>
      <c r="H492" s="175"/>
      <c r="I492" s="175"/>
      <c r="J492" s="175"/>
      <c r="K492" s="175"/>
      <c r="L492" s="175"/>
      <c r="M492" s="175"/>
      <c r="N492" s="67"/>
      <c r="O492" s="67"/>
      <c r="P492" s="67"/>
      <c r="Q492" s="67"/>
      <c r="R492" s="168"/>
      <c r="S492" s="168"/>
      <c r="T492" s="170" t="str">
        <f t="shared" si="99"/>
        <v>B.7.04</v>
      </c>
      <c r="U492" s="168"/>
      <c r="V492" s="168"/>
      <c r="W492" s="81">
        <v>1</v>
      </c>
      <c r="X492" s="171">
        <f t="shared" si="93"/>
        <v>3</v>
      </c>
      <c r="Y492" s="172" t="str">
        <f t="shared" si="94"/>
        <v>x 1</v>
      </c>
      <c r="AD492" s="173">
        <f t="shared" si="95"/>
        <v>0</v>
      </c>
      <c r="AE492" s="173">
        <f t="shared" si="96"/>
        <v>0</v>
      </c>
      <c r="AF492" s="173" t="str">
        <f t="shared" si="97"/>
        <v>D</v>
      </c>
      <c r="AG492" s="173">
        <f t="shared" si="98"/>
        <v>3</v>
      </c>
      <c r="AH492" s="168">
        <v>1</v>
      </c>
      <c r="AI492" s="176"/>
    </row>
    <row r="493" spans="1:35" s="173" customFormat="1" ht="30" customHeight="1" x14ac:dyDescent="0.35">
      <c r="A493" s="166">
        <v>485</v>
      </c>
      <c r="B493" s="167" t="str">
        <f t="shared" si="89"/>
        <v>B.7.05</v>
      </c>
      <c r="C493" s="168">
        <f t="shared" si="90"/>
        <v>5</v>
      </c>
      <c r="D493" s="20"/>
      <c r="E493" s="68" t="str">
        <f t="shared" si="91"/>
        <v>B.7.05</v>
      </c>
      <c r="F493" s="69" t="str">
        <f t="shared" si="92"/>
        <v xml:space="preserve">Do you maintain a matrix or similar that details the capabilities and collection areas of each supplier to identify overlap and gaps in collection? </v>
      </c>
      <c r="G493" s="174"/>
      <c r="H493" s="175"/>
      <c r="I493" s="175"/>
      <c r="J493" s="175"/>
      <c r="K493" s="175"/>
      <c r="L493" s="175"/>
      <c r="M493" s="175"/>
      <c r="N493" s="67"/>
      <c r="O493" s="67"/>
      <c r="P493" s="67"/>
      <c r="Q493" s="67"/>
      <c r="R493" s="168"/>
      <c r="S493" s="168"/>
      <c r="T493" s="170" t="str">
        <f t="shared" si="99"/>
        <v>B.7.05</v>
      </c>
      <c r="U493" s="168"/>
      <c r="V493" s="168"/>
      <c r="W493" s="81">
        <v>1</v>
      </c>
      <c r="X493" s="171">
        <f t="shared" si="93"/>
        <v>3</v>
      </c>
      <c r="Y493" s="172" t="str">
        <f t="shared" si="94"/>
        <v>x 1</v>
      </c>
      <c r="AD493" s="173">
        <f t="shared" si="95"/>
        <v>0</v>
      </c>
      <c r="AE493" s="173">
        <f t="shared" si="96"/>
        <v>0</v>
      </c>
      <c r="AF493" s="173" t="str">
        <f t="shared" si="97"/>
        <v>D</v>
      </c>
      <c r="AG493" s="173">
        <f t="shared" si="98"/>
        <v>3</v>
      </c>
      <c r="AH493" s="173">
        <v>1</v>
      </c>
      <c r="AI493" s="176"/>
    </row>
    <row r="494" spans="1:35" s="173" customFormat="1" ht="30" hidden="1" customHeight="1" x14ac:dyDescent="0.35">
      <c r="A494" s="166">
        <v>486</v>
      </c>
      <c r="B494" s="167" t="str">
        <f t="shared" si="89"/>
        <v>B.7</v>
      </c>
      <c r="C494" s="168">
        <f t="shared" si="90"/>
        <v>2</v>
      </c>
      <c r="D494" s="20"/>
      <c r="E494" s="68" t="str">
        <f t="shared" si="91"/>
        <v>Step 7</v>
      </c>
      <c r="F494" s="72" t="str">
        <f t="shared" si="92"/>
        <v>Recorded in a requirements specification?</v>
      </c>
      <c r="G494" s="174"/>
      <c r="H494" s="175"/>
      <c r="I494" s="175"/>
      <c r="J494" s="175"/>
      <c r="K494" s="175"/>
      <c r="L494" s="175"/>
      <c r="M494" s="175"/>
      <c r="N494" s="67"/>
      <c r="O494" s="67"/>
      <c r="P494" s="67"/>
      <c r="Q494" s="67"/>
      <c r="R494" s="168"/>
      <c r="S494" s="168"/>
      <c r="T494" s="170" t="str">
        <f t="shared" si="99"/>
        <v>Step 7</v>
      </c>
      <c r="U494" s="168"/>
      <c r="V494" s="168"/>
      <c r="W494" s="81">
        <v>3</v>
      </c>
      <c r="X494" s="171">
        <f t="shared" si="93"/>
        <v>3</v>
      </c>
      <c r="Y494" s="172" t="str">
        <f t="shared" si="94"/>
        <v>x 3</v>
      </c>
      <c r="AD494" s="173">
        <f t="shared" si="95"/>
        <v>0</v>
      </c>
      <c r="AE494" s="173">
        <f t="shared" si="96"/>
        <v>0</v>
      </c>
      <c r="AF494" s="173" t="str">
        <f t="shared" si="97"/>
        <v>D</v>
      </c>
      <c r="AG494" s="173">
        <f t="shared" si="98"/>
        <v>3</v>
      </c>
      <c r="AH494" s="168">
        <v>1</v>
      </c>
      <c r="AI494" s="176"/>
    </row>
    <row r="495" spans="1:35" s="173" customFormat="1" ht="30" hidden="1" customHeight="1" x14ac:dyDescent="0.35">
      <c r="A495" s="166">
        <v>487</v>
      </c>
      <c r="B495" s="167" t="str">
        <f t="shared" si="89"/>
        <v>B.7</v>
      </c>
      <c r="C495" s="168">
        <f t="shared" si="90"/>
        <v>2</v>
      </c>
      <c r="D495" s="20"/>
      <c r="E495" s="68" t="str">
        <f t="shared" si="91"/>
        <v>Step 7</v>
      </c>
      <c r="F495" s="72" t="str">
        <f t="shared" si="92"/>
        <v>Integrated into your organisation's procurement process?</v>
      </c>
      <c r="G495" s="174"/>
      <c r="H495" s="175"/>
      <c r="I495" s="175"/>
      <c r="J495" s="175"/>
      <c r="K495" s="175"/>
      <c r="L495" s="175"/>
      <c r="M495" s="175"/>
      <c r="N495" s="67"/>
      <c r="O495" s="67"/>
      <c r="P495" s="67"/>
      <c r="Q495" s="67"/>
      <c r="R495" s="168"/>
      <c r="S495" s="168"/>
      <c r="T495" s="170" t="str">
        <f t="shared" si="99"/>
        <v>Step 7</v>
      </c>
      <c r="U495" s="168"/>
      <c r="V495" s="168"/>
      <c r="W495" s="81">
        <v>3</v>
      </c>
      <c r="X495" s="171">
        <f t="shared" si="93"/>
        <v>3</v>
      </c>
      <c r="Y495" s="172" t="str">
        <f t="shared" si="94"/>
        <v>x 3</v>
      </c>
      <c r="AD495" s="173">
        <f t="shared" si="95"/>
        <v>0</v>
      </c>
      <c r="AE495" s="173">
        <f t="shared" si="96"/>
        <v>0</v>
      </c>
      <c r="AF495" s="173" t="str">
        <f t="shared" si="97"/>
        <v>D</v>
      </c>
      <c r="AG495" s="173">
        <f t="shared" si="98"/>
        <v>3</v>
      </c>
      <c r="AH495" s="173">
        <v>1</v>
      </c>
      <c r="AI495" s="176">
        <v>1</v>
      </c>
    </row>
    <row r="496" spans="1:35" s="173" customFormat="1" ht="30" hidden="1" customHeight="1" x14ac:dyDescent="0.35">
      <c r="A496" s="166">
        <v>488</v>
      </c>
      <c r="B496" s="167" t="str">
        <f t="shared" si="89"/>
        <v>B.7</v>
      </c>
      <c r="C496" s="168">
        <f t="shared" si="90"/>
        <v>2</v>
      </c>
      <c r="D496" s="20"/>
      <c r="E496" s="68" t="str">
        <f t="shared" si="91"/>
        <v>Step 7</v>
      </c>
      <c r="F496" s="69" t="str">
        <f t="shared" si="92"/>
        <v>Do you define supplier selection criteria to help you choose suitable suppliers?</v>
      </c>
      <c r="G496" s="174"/>
      <c r="H496" s="175"/>
      <c r="I496" s="175"/>
      <c r="J496" s="175"/>
      <c r="K496" s="175"/>
      <c r="L496" s="175"/>
      <c r="M496" s="175"/>
      <c r="N496" s="67"/>
      <c r="O496" s="67"/>
      <c r="P496" s="67"/>
      <c r="Q496" s="67"/>
      <c r="R496" s="168"/>
      <c r="S496" s="168"/>
      <c r="T496" s="170" t="str">
        <f t="shared" si="99"/>
        <v>Step 7</v>
      </c>
      <c r="U496" s="168"/>
      <c r="V496" s="168"/>
      <c r="W496" s="81">
        <v>3</v>
      </c>
      <c r="X496" s="171">
        <f t="shared" si="93"/>
        <v>3</v>
      </c>
      <c r="Y496" s="172" t="str">
        <f t="shared" si="94"/>
        <v>x 3</v>
      </c>
      <c r="AD496" s="173">
        <f t="shared" si="95"/>
        <v>0</v>
      </c>
      <c r="AE496" s="173">
        <f t="shared" si="96"/>
        <v>0</v>
      </c>
      <c r="AF496" s="173" t="str">
        <f t="shared" si="97"/>
        <v>D</v>
      </c>
      <c r="AG496" s="173">
        <f t="shared" si="98"/>
        <v>3</v>
      </c>
      <c r="AH496" s="173">
        <v>1</v>
      </c>
      <c r="AI496" s="176"/>
    </row>
    <row r="497" spans="1:35" s="173" customFormat="1" ht="30" hidden="1" customHeight="1" x14ac:dyDescent="0.35">
      <c r="A497" s="166">
        <v>489</v>
      </c>
      <c r="B497" s="167" t="str">
        <f t="shared" si="89"/>
        <v>B.7</v>
      </c>
      <c r="C497" s="168">
        <f t="shared" si="90"/>
        <v>2</v>
      </c>
      <c r="D497" s="20"/>
      <c r="E497" s="68" t="str">
        <f t="shared" si="91"/>
        <v>Step 7</v>
      </c>
      <c r="F497" s="69" t="str">
        <f t="shared" si="92"/>
        <v xml:space="preserve">Does your supplier selection criteria specify that potential suppliers should be able to: </v>
      </c>
      <c r="G497" s="174"/>
      <c r="H497" s="175"/>
      <c r="I497" s="175"/>
      <c r="J497" s="175"/>
      <c r="K497" s="175"/>
      <c r="L497" s="175"/>
      <c r="M497" s="175"/>
      <c r="N497" s="67"/>
      <c r="O497" s="67"/>
      <c r="P497" s="67"/>
      <c r="Q497" s="67"/>
      <c r="R497" s="168"/>
      <c r="S497" s="168"/>
      <c r="T497" s="170" t="str">
        <f t="shared" si="99"/>
        <v>Step 7</v>
      </c>
      <c r="U497" s="168"/>
      <c r="V497" s="168"/>
      <c r="W497" s="81"/>
      <c r="X497" s="171">
        <f t="shared" si="93"/>
        <v>3</v>
      </c>
      <c r="Y497" s="172" t="e">
        <f t="shared" si="94"/>
        <v>#N/A</v>
      </c>
      <c r="AD497" s="173">
        <f t="shared" si="95"/>
        <v>0</v>
      </c>
      <c r="AE497" s="173">
        <f t="shared" si="96"/>
        <v>0</v>
      </c>
      <c r="AF497" s="173" t="str">
        <f t="shared" si="97"/>
        <v>D</v>
      </c>
      <c r="AG497" s="173">
        <f t="shared" si="98"/>
        <v>3</v>
      </c>
      <c r="AH497" s="168"/>
      <c r="AI497" s="176"/>
    </row>
    <row r="498" spans="1:35" s="173" customFormat="1" ht="30" hidden="1" customHeight="1" x14ac:dyDescent="0.35">
      <c r="A498" s="166">
        <v>490</v>
      </c>
      <c r="B498" s="167" t="str">
        <f t="shared" si="89"/>
        <v>B.7</v>
      </c>
      <c r="C498" s="168">
        <f t="shared" si="90"/>
        <v>2</v>
      </c>
      <c r="D498" s="20"/>
      <c r="E498" s="68" t="str">
        <f t="shared" si="91"/>
        <v>Step 7</v>
      </c>
      <c r="F498" s="72" t="str">
        <f t="shared" si="92"/>
        <v>Provide a reliable, effective and proven service at a reasonable price, within specified timescales?</v>
      </c>
      <c r="G498" s="174"/>
      <c r="H498" s="175"/>
      <c r="I498" s="175"/>
      <c r="J498" s="175"/>
      <c r="K498" s="175"/>
      <c r="L498" s="175"/>
      <c r="M498" s="175"/>
      <c r="N498" s="67"/>
      <c r="O498" s="67"/>
      <c r="P498" s="67"/>
      <c r="Q498" s="67"/>
      <c r="R498" s="168"/>
      <c r="S498" s="168"/>
      <c r="T498" s="170" t="str">
        <f t="shared" si="99"/>
        <v>Step 7</v>
      </c>
      <c r="U498" s="168"/>
      <c r="V498" s="168"/>
      <c r="W498" s="81">
        <v>3</v>
      </c>
      <c r="X498" s="171">
        <f t="shared" si="93"/>
        <v>3</v>
      </c>
      <c r="Y498" s="172" t="str">
        <f t="shared" si="94"/>
        <v>x 3</v>
      </c>
      <c r="AD498" s="173">
        <f t="shared" si="95"/>
        <v>0</v>
      </c>
      <c r="AE498" s="173">
        <f t="shared" si="96"/>
        <v>0</v>
      </c>
      <c r="AF498" s="173" t="str">
        <f t="shared" si="97"/>
        <v>D</v>
      </c>
      <c r="AG498" s="173">
        <f t="shared" si="98"/>
        <v>3</v>
      </c>
      <c r="AH498" s="173">
        <v>1</v>
      </c>
      <c r="AI498" s="176"/>
    </row>
    <row r="499" spans="1:35" s="173" customFormat="1" ht="30" hidden="1" customHeight="1" x14ac:dyDescent="0.35">
      <c r="A499" s="166">
        <v>491</v>
      </c>
      <c r="B499" s="167" t="str">
        <f t="shared" si="89"/>
        <v>B.7</v>
      </c>
      <c r="C499" s="168">
        <f t="shared" si="90"/>
        <v>2</v>
      </c>
      <c r="D499" s="20"/>
      <c r="E499" s="68" t="str">
        <f t="shared" si="91"/>
        <v>Step 7</v>
      </c>
      <c r="F499" s="72" t="str">
        <f t="shared" si="92"/>
        <v>Meet compliance standards and the requirements of corporate or government policy, protecting client information and systems?</v>
      </c>
      <c r="G499" s="174"/>
      <c r="H499" s="175"/>
      <c r="I499" s="175"/>
      <c r="J499" s="175"/>
      <c r="K499" s="175"/>
      <c r="L499" s="175"/>
      <c r="M499" s="175"/>
      <c r="N499" s="67"/>
      <c r="O499" s="67"/>
      <c r="P499" s="67"/>
      <c r="Q499" s="67"/>
      <c r="R499" s="168"/>
      <c r="S499" s="168"/>
      <c r="T499" s="170" t="str">
        <f t="shared" si="99"/>
        <v>Step 7</v>
      </c>
      <c r="U499" s="168"/>
      <c r="V499" s="168"/>
      <c r="W499" s="81">
        <v>3</v>
      </c>
      <c r="X499" s="171">
        <f t="shared" si="93"/>
        <v>3</v>
      </c>
      <c r="Y499" s="172" t="str">
        <f t="shared" si="94"/>
        <v>x 3</v>
      </c>
      <c r="AD499" s="173">
        <f t="shared" si="95"/>
        <v>0</v>
      </c>
      <c r="AE499" s="173">
        <f t="shared" si="96"/>
        <v>0</v>
      </c>
      <c r="AF499" s="173" t="str">
        <f t="shared" si="97"/>
        <v>D</v>
      </c>
      <c r="AG499" s="173">
        <f t="shared" si="98"/>
        <v>3</v>
      </c>
      <c r="AH499" s="168">
        <v>1</v>
      </c>
      <c r="AI499" s="176"/>
    </row>
    <row r="500" spans="1:35" s="173" customFormat="1" ht="30" hidden="1" customHeight="1" x14ac:dyDescent="0.35">
      <c r="A500" s="166">
        <v>492</v>
      </c>
      <c r="B500" s="167" t="str">
        <f t="shared" si="89"/>
        <v>B.7</v>
      </c>
      <c r="C500" s="168">
        <f t="shared" si="90"/>
        <v>2</v>
      </c>
      <c r="D500" s="20"/>
      <c r="E500" s="68" t="str">
        <f t="shared" si="91"/>
        <v>Step 7</v>
      </c>
      <c r="F500" s="72" t="str">
        <f t="shared" si="92"/>
        <v>Adhere to a proven intelligence methodology?</v>
      </c>
      <c r="G500" s="174"/>
      <c r="H500" s="175"/>
      <c r="I500" s="175"/>
      <c r="J500" s="175"/>
      <c r="K500" s="175"/>
      <c r="L500" s="175"/>
      <c r="M500" s="175"/>
      <c r="N500" s="67"/>
      <c r="O500" s="67"/>
      <c r="P500" s="67"/>
      <c r="Q500" s="67"/>
      <c r="R500" s="168"/>
      <c r="S500" s="168"/>
      <c r="T500" s="170" t="str">
        <f t="shared" si="99"/>
        <v>Step 7</v>
      </c>
      <c r="U500" s="168"/>
      <c r="V500" s="168"/>
      <c r="W500" s="81">
        <v>3</v>
      </c>
      <c r="X500" s="171">
        <f t="shared" si="93"/>
        <v>3</v>
      </c>
      <c r="Y500" s="172" t="str">
        <f t="shared" si="94"/>
        <v>x 3</v>
      </c>
      <c r="AD500" s="173">
        <f t="shared" si="95"/>
        <v>0</v>
      </c>
      <c r="AE500" s="173">
        <f t="shared" si="96"/>
        <v>0</v>
      </c>
      <c r="AF500" s="173" t="str">
        <f t="shared" si="97"/>
        <v>D</v>
      </c>
      <c r="AG500" s="173">
        <f t="shared" si="98"/>
        <v>3</v>
      </c>
      <c r="AH500" s="173">
        <v>1</v>
      </c>
      <c r="AI500" s="176"/>
    </row>
    <row r="501" spans="1:35" s="173" customFormat="1" ht="30" hidden="1" customHeight="1" x14ac:dyDescent="0.35">
      <c r="A501" s="166">
        <v>493</v>
      </c>
      <c r="B501" s="167" t="str">
        <f t="shared" si="89"/>
        <v>B.7</v>
      </c>
      <c r="C501" s="168">
        <f t="shared" si="90"/>
        <v>2</v>
      </c>
      <c r="D501" s="20"/>
      <c r="E501" s="68" t="str">
        <f t="shared" si="91"/>
        <v>Step 7</v>
      </c>
      <c r="F501" s="72" t="str">
        <f t="shared" si="92"/>
        <v xml:space="preserve">Does your supplier selection criteria consider if potential suppliers can provide: </v>
      </c>
      <c r="G501" s="174"/>
      <c r="H501" s="175"/>
      <c r="I501" s="175"/>
      <c r="J501" s="175"/>
      <c r="K501" s="175"/>
      <c r="L501" s="175"/>
      <c r="M501" s="175"/>
      <c r="N501" s="67"/>
      <c r="O501" s="67"/>
      <c r="P501" s="67"/>
      <c r="Q501" s="67"/>
      <c r="R501" s="168"/>
      <c r="S501" s="168"/>
      <c r="T501" s="170" t="str">
        <f t="shared" si="99"/>
        <v>Step 7</v>
      </c>
      <c r="U501" s="168"/>
      <c r="V501" s="168"/>
      <c r="W501" s="81"/>
      <c r="X501" s="171">
        <f t="shared" si="93"/>
        <v>3</v>
      </c>
      <c r="Y501" s="172" t="e">
        <f t="shared" si="94"/>
        <v>#N/A</v>
      </c>
      <c r="AD501" s="173">
        <f t="shared" si="95"/>
        <v>0</v>
      </c>
      <c r="AE501" s="173">
        <f t="shared" si="96"/>
        <v>0</v>
      </c>
      <c r="AF501" s="173" t="str">
        <f t="shared" si="97"/>
        <v>D</v>
      </c>
      <c r="AG501" s="173">
        <f t="shared" si="98"/>
        <v>3</v>
      </c>
      <c r="AH501" s="173">
        <v>1</v>
      </c>
      <c r="AI501" s="176"/>
    </row>
    <row r="502" spans="1:35" s="173" customFormat="1" ht="30" hidden="1" customHeight="1" x14ac:dyDescent="0.35">
      <c r="A502" s="166">
        <v>494</v>
      </c>
      <c r="B502" s="167" t="str">
        <f t="shared" si="89"/>
        <v>B.7</v>
      </c>
      <c r="C502" s="168">
        <f t="shared" si="90"/>
        <v>2</v>
      </c>
      <c r="D502" s="20"/>
      <c r="E502" s="68" t="str">
        <f t="shared" si="91"/>
        <v>Step 7</v>
      </c>
      <c r="F502" s="72" t="str">
        <f t="shared" si="92"/>
        <v xml:space="preserve">Solid reputation, history and ethics? </v>
      </c>
      <c r="G502" s="174"/>
      <c r="H502" s="175"/>
      <c r="I502" s="175"/>
      <c r="J502" s="175"/>
      <c r="K502" s="175"/>
      <c r="L502" s="175"/>
      <c r="M502" s="175"/>
      <c r="N502" s="67"/>
      <c r="O502" s="67"/>
      <c r="P502" s="67"/>
      <c r="Q502" s="67"/>
      <c r="R502" s="168"/>
      <c r="S502" s="168"/>
      <c r="T502" s="170" t="str">
        <f t="shared" si="99"/>
        <v>Step 7</v>
      </c>
      <c r="U502" s="168"/>
      <c r="V502" s="168"/>
      <c r="W502" s="81">
        <v>3</v>
      </c>
      <c r="X502" s="171">
        <f t="shared" si="93"/>
        <v>3</v>
      </c>
      <c r="Y502" s="172" t="str">
        <f t="shared" si="94"/>
        <v>x 3</v>
      </c>
      <c r="AD502" s="173">
        <f t="shared" si="95"/>
        <v>0</v>
      </c>
      <c r="AE502" s="173">
        <f t="shared" si="96"/>
        <v>0</v>
      </c>
      <c r="AF502" s="173" t="str">
        <f t="shared" si="97"/>
        <v>D</v>
      </c>
      <c r="AG502" s="173">
        <f t="shared" si="98"/>
        <v>3</v>
      </c>
      <c r="AH502" s="173">
        <v>1</v>
      </c>
      <c r="AI502" s="176"/>
    </row>
    <row r="503" spans="1:35" s="173" customFormat="1" ht="30" hidden="1" customHeight="1" x14ac:dyDescent="0.35">
      <c r="A503" s="166">
        <v>495</v>
      </c>
      <c r="B503" s="167" t="str">
        <f t="shared" si="89"/>
        <v>B.7</v>
      </c>
      <c r="C503" s="168">
        <f t="shared" si="90"/>
        <v>2</v>
      </c>
      <c r="D503" s="20"/>
      <c r="E503" s="68" t="str">
        <f t="shared" si="91"/>
        <v>Step 7</v>
      </c>
      <c r="F503" s="72" t="str">
        <f t="shared" si="92"/>
        <v>High quality, value-for-money services?</v>
      </c>
      <c r="G503" s="174"/>
      <c r="H503" s="175"/>
      <c r="I503" s="175"/>
      <c r="J503" s="175"/>
      <c r="K503" s="175"/>
      <c r="L503" s="175"/>
      <c r="M503" s="175"/>
      <c r="N503" s="67"/>
      <c r="O503" s="67"/>
      <c r="P503" s="67"/>
      <c r="Q503" s="67"/>
      <c r="R503" s="168"/>
      <c r="S503" s="168"/>
      <c r="T503" s="170" t="str">
        <f t="shared" si="99"/>
        <v>Step 7</v>
      </c>
      <c r="U503" s="168"/>
      <c r="V503" s="168"/>
      <c r="W503" s="81">
        <v>3</v>
      </c>
      <c r="X503" s="171">
        <f t="shared" si="93"/>
        <v>3</v>
      </c>
      <c r="Y503" s="172" t="str">
        <f t="shared" si="94"/>
        <v>x 3</v>
      </c>
      <c r="AD503" s="173">
        <f t="shared" si="95"/>
        <v>0</v>
      </c>
      <c r="AE503" s="173">
        <f t="shared" si="96"/>
        <v>0</v>
      </c>
      <c r="AF503" s="173" t="str">
        <f t="shared" si="97"/>
        <v>D</v>
      </c>
      <c r="AG503" s="173">
        <f t="shared" si="98"/>
        <v>3</v>
      </c>
      <c r="AH503" s="173">
        <v>1</v>
      </c>
      <c r="AI503" s="176"/>
    </row>
    <row r="504" spans="1:35" s="173" customFormat="1" ht="30" hidden="1" customHeight="1" x14ac:dyDescent="0.35">
      <c r="A504" s="166">
        <v>496</v>
      </c>
      <c r="B504" s="167" t="str">
        <f t="shared" si="89"/>
        <v>B.7</v>
      </c>
      <c r="C504" s="168">
        <f t="shared" si="90"/>
        <v>2</v>
      </c>
      <c r="D504" s="20"/>
      <c r="E504" s="68" t="str">
        <f t="shared" si="91"/>
        <v>Step 7</v>
      </c>
      <c r="F504" s="72" t="str">
        <f t="shared" si="92"/>
        <v>Research and development capability?</v>
      </c>
      <c r="G504" s="174"/>
      <c r="H504" s="175"/>
      <c r="I504" s="175"/>
      <c r="J504" s="175"/>
      <c r="K504" s="175"/>
      <c r="L504" s="175"/>
      <c r="M504" s="175"/>
      <c r="N504" s="67"/>
      <c r="O504" s="67"/>
      <c r="P504" s="67"/>
      <c r="Q504" s="67"/>
      <c r="R504" s="168"/>
      <c r="S504" s="168"/>
      <c r="T504" s="170" t="str">
        <f t="shared" si="99"/>
        <v>Step 7</v>
      </c>
      <c r="U504" s="168"/>
      <c r="V504" s="168"/>
      <c r="W504" s="81">
        <v>3</v>
      </c>
      <c r="X504" s="171">
        <f t="shared" si="93"/>
        <v>3</v>
      </c>
      <c r="Y504" s="172" t="str">
        <f t="shared" si="94"/>
        <v>x 3</v>
      </c>
      <c r="AD504" s="173">
        <f t="shared" si="95"/>
        <v>0</v>
      </c>
      <c r="AE504" s="173">
        <f t="shared" si="96"/>
        <v>0</v>
      </c>
      <c r="AF504" s="173" t="str">
        <f t="shared" si="97"/>
        <v>D</v>
      </c>
      <c r="AG504" s="173">
        <f t="shared" si="98"/>
        <v>3</v>
      </c>
      <c r="AH504" s="173">
        <v>1</v>
      </c>
      <c r="AI504" s="176"/>
    </row>
    <row r="505" spans="1:35" s="173" customFormat="1" ht="30" hidden="1" customHeight="1" x14ac:dyDescent="0.35">
      <c r="A505" s="166">
        <v>497</v>
      </c>
      <c r="B505" s="167" t="str">
        <f t="shared" si="89"/>
        <v>B.7</v>
      </c>
      <c r="C505" s="168">
        <f t="shared" si="90"/>
        <v>2</v>
      </c>
      <c r="D505" s="20"/>
      <c r="E505" s="68" t="str">
        <f t="shared" si="91"/>
        <v>Step 7</v>
      </c>
      <c r="F505" s="72" t="str">
        <f t="shared" si="92"/>
        <v>Highly competent?</v>
      </c>
      <c r="G505" s="174"/>
      <c r="H505" s="175"/>
      <c r="I505" s="175"/>
      <c r="J505" s="175"/>
      <c r="K505" s="175"/>
      <c r="L505" s="175"/>
      <c r="M505" s="175"/>
      <c r="N505" s="67"/>
      <c r="O505" s="67"/>
      <c r="P505" s="67"/>
      <c r="Q505" s="67"/>
      <c r="R505" s="168"/>
      <c r="S505" s="168"/>
      <c r="T505" s="170" t="str">
        <f t="shared" si="99"/>
        <v>Step 7</v>
      </c>
      <c r="U505" s="168"/>
      <c r="V505" s="168"/>
      <c r="W505" s="81">
        <v>3</v>
      </c>
      <c r="X505" s="171">
        <f t="shared" si="93"/>
        <v>3</v>
      </c>
      <c r="Y505" s="172" t="str">
        <f t="shared" si="94"/>
        <v>x 3</v>
      </c>
      <c r="AD505" s="173">
        <f t="shared" si="95"/>
        <v>0</v>
      </c>
      <c r="AE505" s="173">
        <f t="shared" si="96"/>
        <v>0</v>
      </c>
      <c r="AF505" s="173" t="str">
        <f t="shared" si="97"/>
        <v>D</v>
      </c>
      <c r="AG505" s="173">
        <f t="shared" si="98"/>
        <v>3</v>
      </c>
      <c r="AH505" s="173">
        <v>1</v>
      </c>
      <c r="AI505" s="176"/>
    </row>
    <row r="506" spans="1:35" s="173" customFormat="1" ht="30" hidden="1" customHeight="1" x14ac:dyDescent="0.35">
      <c r="A506" s="166">
        <v>498</v>
      </c>
      <c r="B506" s="167" t="str">
        <f t="shared" si="89"/>
        <v>B.7</v>
      </c>
      <c r="C506" s="168">
        <f t="shared" si="90"/>
        <v>2</v>
      </c>
      <c r="D506" s="20"/>
      <c r="E506" s="68" t="str">
        <f t="shared" si="91"/>
        <v>Step 7</v>
      </c>
      <c r="F506" s="72" t="str">
        <f t="shared" si="92"/>
        <v>Security and risk management?</v>
      </c>
      <c r="G506" s="174"/>
      <c r="H506" s="175"/>
      <c r="I506" s="175"/>
      <c r="J506" s="175"/>
      <c r="K506" s="175"/>
      <c r="L506" s="175"/>
      <c r="M506" s="175"/>
      <c r="N506" s="67"/>
      <c r="O506" s="67"/>
      <c r="P506" s="67"/>
      <c r="Q506" s="67"/>
      <c r="R506" s="168"/>
      <c r="S506" s="168"/>
      <c r="T506" s="170" t="str">
        <f t="shared" si="99"/>
        <v>Step 7</v>
      </c>
      <c r="U506" s="168"/>
      <c r="V506" s="168"/>
      <c r="W506" s="81">
        <v>3</v>
      </c>
      <c r="X506" s="171">
        <f t="shared" si="93"/>
        <v>3</v>
      </c>
      <c r="Y506" s="172" t="str">
        <f t="shared" si="94"/>
        <v>x 3</v>
      </c>
      <c r="AD506" s="173">
        <f t="shared" si="95"/>
        <v>0</v>
      </c>
      <c r="AE506" s="173">
        <f t="shared" si="96"/>
        <v>0</v>
      </c>
      <c r="AF506" s="173" t="str">
        <f t="shared" si="97"/>
        <v>D</v>
      </c>
      <c r="AG506" s="173">
        <f t="shared" si="98"/>
        <v>3</v>
      </c>
      <c r="AH506" s="173">
        <v>1</v>
      </c>
      <c r="AI506" s="176"/>
    </row>
    <row r="507" spans="1:35" s="173" customFormat="1" ht="30" hidden="1" customHeight="1" x14ac:dyDescent="0.35">
      <c r="A507" s="166">
        <v>499</v>
      </c>
      <c r="B507" s="167" t="str">
        <f t="shared" si="89"/>
        <v>B.7</v>
      </c>
      <c r="C507" s="168">
        <f t="shared" si="90"/>
        <v>2</v>
      </c>
      <c r="D507" s="20"/>
      <c r="E507" s="68" t="str">
        <f t="shared" si="91"/>
        <v>Step 7</v>
      </c>
      <c r="F507" s="72" t="str">
        <f t="shared" si="92"/>
        <v>A strong professional accreditation and complaint process?</v>
      </c>
      <c r="G507" s="174"/>
      <c r="H507" s="175"/>
      <c r="I507" s="175"/>
      <c r="J507" s="175"/>
      <c r="K507" s="175"/>
      <c r="L507" s="175"/>
      <c r="M507" s="175"/>
      <c r="N507" s="67"/>
      <c r="O507" s="67"/>
      <c r="P507" s="67"/>
      <c r="Q507" s="67"/>
      <c r="R507" s="168"/>
      <c r="S507" s="168"/>
      <c r="T507" s="170" t="str">
        <f t="shared" si="99"/>
        <v>Step 7</v>
      </c>
      <c r="U507" s="168"/>
      <c r="V507" s="168"/>
      <c r="W507" s="81">
        <v>3</v>
      </c>
      <c r="X507" s="171">
        <f t="shared" si="93"/>
        <v>3</v>
      </c>
      <c r="Y507" s="172" t="str">
        <f t="shared" si="94"/>
        <v>x 3</v>
      </c>
      <c r="AD507" s="173">
        <f t="shared" si="95"/>
        <v>0</v>
      </c>
      <c r="AE507" s="173">
        <f t="shared" si="96"/>
        <v>0</v>
      </c>
      <c r="AF507" s="173" t="str">
        <f t="shared" si="97"/>
        <v>D</v>
      </c>
      <c r="AG507" s="173">
        <f t="shared" si="98"/>
        <v>3</v>
      </c>
      <c r="AH507" s="173">
        <v>1</v>
      </c>
      <c r="AI507" s="176"/>
    </row>
    <row r="508" spans="1:35" s="173" customFormat="1" ht="30" hidden="1" customHeight="1" x14ac:dyDescent="0.35">
      <c r="A508" s="166">
        <v>500</v>
      </c>
      <c r="B508" s="167" t="str">
        <f t="shared" si="89"/>
        <v>B.7</v>
      </c>
      <c r="C508" s="168">
        <f t="shared" si="90"/>
        <v>2</v>
      </c>
      <c r="D508" s="20"/>
      <c r="E508" s="68" t="str">
        <f t="shared" si="91"/>
        <v>Step 7</v>
      </c>
      <c r="F508" s="69" t="str">
        <f t="shared" si="92"/>
        <v>Is your supplier selection criteria recorded in a document that can be passed to potential suppliers - and your procurement department - sometimes as part of an RFP (Request for Proposal)?</v>
      </c>
      <c r="G508" s="174"/>
      <c r="H508" s="175"/>
      <c r="I508" s="175"/>
      <c r="J508" s="175"/>
      <c r="K508" s="175"/>
      <c r="L508" s="175"/>
      <c r="M508" s="175"/>
      <c r="N508" s="67"/>
      <c r="O508" s="67"/>
      <c r="P508" s="67"/>
      <c r="Q508" s="67"/>
      <c r="R508" s="168"/>
      <c r="S508" s="168"/>
      <c r="T508" s="170" t="str">
        <f t="shared" si="99"/>
        <v>Step 7</v>
      </c>
      <c r="U508" s="168"/>
      <c r="V508" s="168"/>
      <c r="W508" s="81">
        <v>3</v>
      </c>
      <c r="X508" s="171">
        <f t="shared" si="93"/>
        <v>3</v>
      </c>
      <c r="Y508" s="172" t="str">
        <f t="shared" si="94"/>
        <v>x 3</v>
      </c>
      <c r="AD508" s="173">
        <f t="shared" si="95"/>
        <v>0</v>
      </c>
      <c r="AE508" s="173">
        <f t="shared" si="96"/>
        <v>0</v>
      </c>
      <c r="AF508" s="173" t="str">
        <f t="shared" si="97"/>
        <v>D</v>
      </c>
      <c r="AG508" s="173">
        <f t="shared" si="98"/>
        <v>3</v>
      </c>
      <c r="AH508" s="173">
        <v>1</v>
      </c>
      <c r="AI508" s="176"/>
    </row>
    <row r="509" spans="1:35" s="173" customFormat="1" ht="30" hidden="1" customHeight="1" x14ac:dyDescent="0.35">
      <c r="A509" s="166">
        <v>501</v>
      </c>
      <c r="B509" s="167" t="str">
        <f t="shared" si="89"/>
        <v>B.7</v>
      </c>
      <c r="C509" s="168">
        <f t="shared" si="90"/>
        <v>2</v>
      </c>
      <c r="D509" s="20"/>
      <c r="E509" s="68" t="str">
        <f t="shared" si="91"/>
        <v>Step 7</v>
      </c>
      <c r="F509" s="69" t="str">
        <f t="shared" si="92"/>
        <v>Do you ensure that your chosen suppliers are able to:</v>
      </c>
      <c r="G509" s="174"/>
      <c r="H509" s="175"/>
      <c r="I509" s="175"/>
      <c r="J509" s="175"/>
      <c r="K509" s="175"/>
      <c r="L509" s="175"/>
      <c r="M509" s="175"/>
      <c r="N509" s="67"/>
      <c r="O509" s="67"/>
      <c r="P509" s="67"/>
      <c r="Q509" s="67"/>
      <c r="R509" s="168"/>
      <c r="S509" s="168"/>
      <c r="T509" s="170" t="str">
        <f t="shared" si="99"/>
        <v>Step 7</v>
      </c>
      <c r="U509" s="168"/>
      <c r="V509" s="168"/>
      <c r="W509" s="81"/>
      <c r="X509" s="171">
        <f t="shared" si="93"/>
        <v>3</v>
      </c>
      <c r="Y509" s="172" t="e">
        <f t="shared" si="94"/>
        <v>#N/A</v>
      </c>
      <c r="AD509" s="173">
        <f t="shared" si="95"/>
        <v>0</v>
      </c>
      <c r="AE509" s="173">
        <f t="shared" si="96"/>
        <v>0</v>
      </c>
      <c r="AF509" s="173" t="str">
        <f t="shared" si="97"/>
        <v>D</v>
      </c>
      <c r="AG509" s="173">
        <f t="shared" si="98"/>
        <v>3</v>
      </c>
      <c r="AH509" s="173">
        <v>1</v>
      </c>
      <c r="AI509" s="176"/>
    </row>
    <row r="510" spans="1:35" s="173" customFormat="1" ht="30" hidden="1" customHeight="1" x14ac:dyDescent="0.35">
      <c r="A510" s="166">
        <v>502</v>
      </c>
      <c r="B510" s="167" t="str">
        <f t="shared" si="89"/>
        <v>B.7</v>
      </c>
      <c r="C510" s="168">
        <f t="shared" si="90"/>
        <v>2</v>
      </c>
      <c r="D510" s="20"/>
      <c r="E510" s="68" t="str">
        <f t="shared" si="91"/>
        <v>Step 7</v>
      </c>
      <c r="F510" s="72" t="str">
        <f t="shared" si="92"/>
        <v>Effectively meet - or exceed - your supplier selection criteria?</v>
      </c>
      <c r="G510" s="174"/>
      <c r="H510" s="175"/>
      <c r="I510" s="175"/>
      <c r="J510" s="175"/>
      <c r="K510" s="175"/>
      <c r="L510" s="175"/>
      <c r="M510" s="175"/>
      <c r="N510" s="67"/>
      <c r="O510" s="67"/>
      <c r="P510" s="67"/>
      <c r="Q510" s="67"/>
      <c r="R510" s="168"/>
      <c r="S510" s="168"/>
      <c r="T510" s="170" t="str">
        <f t="shared" si="99"/>
        <v>Step 7</v>
      </c>
      <c r="U510" s="168"/>
      <c r="V510" s="168"/>
      <c r="W510" s="81">
        <v>3</v>
      </c>
      <c r="X510" s="171">
        <f t="shared" si="93"/>
        <v>3</v>
      </c>
      <c r="Y510" s="172" t="str">
        <f t="shared" si="94"/>
        <v>x 3</v>
      </c>
      <c r="AD510" s="173">
        <f t="shared" si="95"/>
        <v>0</v>
      </c>
      <c r="AE510" s="173">
        <f t="shared" si="96"/>
        <v>0</v>
      </c>
      <c r="AF510" s="173" t="str">
        <f t="shared" si="97"/>
        <v>D</v>
      </c>
      <c r="AG510" s="173">
        <f t="shared" si="98"/>
        <v>3</v>
      </c>
      <c r="AH510" s="173">
        <v>1</v>
      </c>
      <c r="AI510" s="176"/>
    </row>
    <row r="511" spans="1:35" s="173" customFormat="1" ht="30" hidden="1" customHeight="1" x14ac:dyDescent="0.35">
      <c r="A511" s="166">
        <v>503</v>
      </c>
      <c r="B511" s="167" t="str">
        <f t="shared" si="89"/>
        <v>B.7</v>
      </c>
      <c r="C511" s="168">
        <f t="shared" si="90"/>
        <v>2</v>
      </c>
      <c r="D511" s="20"/>
      <c r="E511" s="68" t="str">
        <f t="shared" si="91"/>
        <v>Step 7</v>
      </c>
      <c r="F511" s="72" t="str">
        <f t="shared" si="92"/>
        <v>Provide tangible value for money?</v>
      </c>
      <c r="G511" s="174"/>
      <c r="H511" s="175"/>
      <c r="I511" s="175"/>
      <c r="J511" s="175"/>
      <c r="K511" s="175"/>
      <c r="L511" s="175"/>
      <c r="M511" s="175"/>
      <c r="N511" s="67"/>
      <c r="O511" s="67"/>
      <c r="P511" s="67"/>
      <c r="Q511" s="67"/>
      <c r="R511" s="168"/>
      <c r="S511" s="168"/>
      <c r="T511" s="170" t="str">
        <f t="shared" si="99"/>
        <v>Step 7</v>
      </c>
      <c r="U511" s="168"/>
      <c r="V511" s="168"/>
      <c r="W511" s="81">
        <v>3</v>
      </c>
      <c r="X511" s="171">
        <f t="shared" si="93"/>
        <v>3</v>
      </c>
      <c r="Y511" s="172" t="str">
        <f t="shared" si="94"/>
        <v>x 3</v>
      </c>
      <c r="AD511" s="173">
        <f t="shared" si="95"/>
        <v>0</v>
      </c>
      <c r="AE511" s="173">
        <f t="shared" si="96"/>
        <v>0</v>
      </c>
      <c r="AF511" s="173" t="str">
        <f t="shared" si="97"/>
        <v>D</v>
      </c>
      <c r="AG511" s="173">
        <f t="shared" si="98"/>
        <v>3</v>
      </c>
      <c r="AH511" s="173">
        <v>1</v>
      </c>
      <c r="AI511" s="176"/>
    </row>
    <row r="512" spans="1:35" s="173" customFormat="1" ht="30" hidden="1" customHeight="1" x14ac:dyDescent="0.35">
      <c r="A512" s="166">
        <v>504</v>
      </c>
      <c r="B512" s="167" t="str">
        <f t="shared" si="89"/>
        <v>B.7</v>
      </c>
      <c r="C512" s="168">
        <f t="shared" si="90"/>
        <v>2</v>
      </c>
      <c r="D512" s="20"/>
      <c r="E512" s="68" t="str">
        <f t="shared" si="91"/>
        <v>Step 7</v>
      </c>
      <c r="F512" s="72" t="str">
        <f t="shared" si="92"/>
        <v>Do you produce a short list of potential suppliers, based on evaluation of at least three different suppliers?</v>
      </c>
      <c r="G512" s="174"/>
      <c r="H512" s="175"/>
      <c r="I512" s="175"/>
      <c r="J512" s="175"/>
      <c r="K512" s="175"/>
      <c r="L512" s="175"/>
      <c r="M512" s="175"/>
      <c r="N512" s="67"/>
      <c r="O512" s="67"/>
      <c r="P512" s="67"/>
      <c r="Q512" s="67"/>
      <c r="R512" s="168"/>
      <c r="S512" s="168"/>
      <c r="T512" s="170" t="str">
        <f t="shared" si="99"/>
        <v>Step 7</v>
      </c>
      <c r="U512" s="168"/>
      <c r="V512" s="168"/>
      <c r="W512" s="81">
        <v>3</v>
      </c>
      <c r="X512" s="171">
        <f t="shared" si="93"/>
        <v>3</v>
      </c>
      <c r="Y512" s="172" t="str">
        <f t="shared" si="94"/>
        <v>x 3</v>
      </c>
      <c r="AD512" s="173">
        <f t="shared" si="95"/>
        <v>0</v>
      </c>
      <c r="AE512" s="173">
        <f t="shared" si="96"/>
        <v>0</v>
      </c>
      <c r="AF512" s="173" t="str">
        <f t="shared" si="97"/>
        <v>D</v>
      </c>
      <c r="AG512" s="173">
        <f t="shared" si="98"/>
        <v>3</v>
      </c>
      <c r="AH512" s="173">
        <v>1</v>
      </c>
      <c r="AI512" s="176"/>
    </row>
    <row r="513" spans="1:35" s="173" customFormat="1" ht="30" hidden="1" customHeight="1" x14ac:dyDescent="0.35">
      <c r="A513" s="166">
        <v>505</v>
      </c>
      <c r="B513" s="167" t="str">
        <f t="shared" si="89"/>
        <v>B.7</v>
      </c>
      <c r="C513" s="168">
        <f t="shared" si="90"/>
        <v>2</v>
      </c>
      <c r="D513" s="20"/>
      <c r="E513" s="68" t="str">
        <f t="shared" si="91"/>
        <v>Step 7</v>
      </c>
      <c r="F513" s="72" t="str">
        <f t="shared" si="92"/>
        <v>Do you validate the ability of potential suppliers to meet your specific requirements (not just one who can offer a variety of often impressive products and services, some of which may not necessarily be relevant)?</v>
      </c>
      <c r="G513" s="174"/>
      <c r="H513" s="175"/>
      <c r="I513" s="175"/>
      <c r="J513" s="175"/>
      <c r="K513" s="175"/>
      <c r="L513" s="175"/>
      <c r="M513" s="175"/>
      <c r="N513" s="67"/>
      <c r="O513" s="67"/>
      <c r="P513" s="67"/>
      <c r="Q513" s="67"/>
      <c r="R513" s="168"/>
      <c r="S513" s="168"/>
      <c r="T513" s="170" t="str">
        <f t="shared" si="99"/>
        <v>Step 7</v>
      </c>
      <c r="U513" s="168"/>
      <c r="V513" s="168"/>
      <c r="W513" s="81">
        <v>3</v>
      </c>
      <c r="X513" s="171">
        <f t="shared" si="93"/>
        <v>3</v>
      </c>
      <c r="Y513" s="172" t="str">
        <f t="shared" si="94"/>
        <v>x 3</v>
      </c>
      <c r="AD513" s="173">
        <f t="shared" si="95"/>
        <v>0</v>
      </c>
      <c r="AE513" s="173">
        <f t="shared" si="96"/>
        <v>0</v>
      </c>
      <c r="AF513" s="173" t="str">
        <f t="shared" si="97"/>
        <v>D</v>
      </c>
      <c r="AG513" s="173">
        <f t="shared" si="98"/>
        <v>3</v>
      </c>
      <c r="AH513" s="173">
        <v>1</v>
      </c>
      <c r="AI513" s="176"/>
    </row>
    <row r="514" spans="1:35" s="173" customFormat="1" ht="30" hidden="1" customHeight="1" x14ac:dyDescent="0.35">
      <c r="A514" s="166">
        <v>506</v>
      </c>
      <c r="B514" s="167" t="str">
        <f t="shared" si="89"/>
        <v>B.7</v>
      </c>
      <c r="C514" s="168">
        <f t="shared" si="90"/>
        <v>2</v>
      </c>
      <c r="D514" s="20"/>
      <c r="E514" s="68" t="str">
        <f t="shared" si="91"/>
        <v>Step 7</v>
      </c>
      <c r="F514" s="69" t="str">
        <f t="shared" si="92"/>
        <v>Do you go through a formal, approved appointment process for selected suppliers?</v>
      </c>
      <c r="G514" s="174"/>
      <c r="H514" s="175"/>
      <c r="I514" s="175"/>
      <c r="J514" s="175"/>
      <c r="K514" s="175"/>
      <c r="L514" s="175"/>
      <c r="M514" s="175"/>
      <c r="N514" s="67"/>
      <c r="O514" s="67"/>
      <c r="P514" s="67"/>
      <c r="Q514" s="67"/>
      <c r="R514" s="168"/>
      <c r="S514" s="168"/>
      <c r="T514" s="170" t="str">
        <f t="shared" si="99"/>
        <v>Step 7</v>
      </c>
      <c r="U514" s="168"/>
      <c r="V514" s="168"/>
      <c r="W514" s="81">
        <v>3</v>
      </c>
      <c r="X514" s="171">
        <f t="shared" si="93"/>
        <v>3</v>
      </c>
      <c r="Y514" s="172" t="str">
        <f t="shared" si="94"/>
        <v>x 3</v>
      </c>
      <c r="AD514" s="173">
        <f t="shared" si="95"/>
        <v>0</v>
      </c>
      <c r="AE514" s="173">
        <f t="shared" si="96"/>
        <v>0</v>
      </c>
      <c r="AF514" s="173" t="str">
        <f t="shared" si="97"/>
        <v>D</v>
      </c>
      <c r="AG514" s="173">
        <f t="shared" si="98"/>
        <v>3</v>
      </c>
      <c r="AH514" s="173">
        <v>1</v>
      </c>
      <c r="AI514" s="176"/>
    </row>
    <row r="515" spans="1:35" s="173" customFormat="1" ht="30" hidden="1" customHeight="1" x14ac:dyDescent="0.35">
      <c r="A515" s="166">
        <v>507</v>
      </c>
      <c r="B515" s="167" t="str">
        <f t="shared" si="89"/>
        <v/>
      </c>
      <c r="C515" s="168">
        <f t="shared" si="90"/>
        <v>3</v>
      </c>
      <c r="D515" s="20"/>
      <c r="E515" s="68" t="str">
        <f t="shared" si="91"/>
        <v/>
      </c>
      <c r="F515" s="72">
        <f t="shared" si="92"/>
        <v>0</v>
      </c>
      <c r="G515" s="174"/>
      <c r="H515" s="175"/>
      <c r="I515" s="175"/>
      <c r="J515" s="175"/>
      <c r="K515" s="175"/>
      <c r="L515" s="175"/>
      <c r="M515" s="175"/>
      <c r="N515" s="67"/>
      <c r="O515" s="67"/>
      <c r="P515" s="67"/>
      <c r="Q515" s="67"/>
      <c r="R515" s="168"/>
      <c r="S515" s="168"/>
      <c r="T515" s="170" t="str">
        <f t="shared" si="99"/>
        <v/>
      </c>
      <c r="U515" s="168"/>
      <c r="V515" s="168"/>
      <c r="W515" s="81"/>
      <c r="X515" s="171">
        <f t="shared" si="93"/>
        <v>3</v>
      </c>
      <c r="Y515" s="172" t="e">
        <f t="shared" si="94"/>
        <v>#N/A</v>
      </c>
      <c r="AD515" s="173">
        <f t="shared" si="95"/>
        <v>0</v>
      </c>
      <c r="AE515" s="173">
        <f t="shared" si="96"/>
        <v>0</v>
      </c>
      <c r="AF515" s="173" t="str">
        <f t="shared" si="97"/>
        <v>D</v>
      </c>
      <c r="AG515" s="173">
        <f t="shared" si="98"/>
        <v>3</v>
      </c>
      <c r="AH515" s="173">
        <v>1</v>
      </c>
      <c r="AI515" s="176"/>
    </row>
    <row r="516" spans="1:35" s="173" customFormat="1" ht="30" hidden="1" customHeight="1" x14ac:dyDescent="0.35">
      <c r="A516" s="166">
        <v>508</v>
      </c>
      <c r="B516" s="167" t="str">
        <f t="shared" si="89"/>
        <v/>
      </c>
      <c r="C516" s="168">
        <f t="shared" si="90"/>
        <v>3</v>
      </c>
      <c r="D516" s="20"/>
      <c r="E516" s="68" t="str">
        <f t="shared" si="91"/>
        <v/>
      </c>
      <c r="F516" s="72">
        <f t="shared" si="92"/>
        <v>0</v>
      </c>
      <c r="G516" s="174"/>
      <c r="H516" s="175"/>
      <c r="I516" s="175"/>
      <c r="J516" s="175"/>
      <c r="K516" s="175"/>
      <c r="L516" s="175"/>
      <c r="M516" s="175"/>
      <c r="N516" s="67"/>
      <c r="O516" s="67"/>
      <c r="P516" s="67"/>
      <c r="Q516" s="67"/>
      <c r="R516" s="168"/>
      <c r="S516" s="168"/>
      <c r="T516" s="170" t="str">
        <f t="shared" si="99"/>
        <v/>
      </c>
      <c r="U516" s="168"/>
      <c r="V516" s="168"/>
      <c r="W516" s="81"/>
      <c r="X516" s="171">
        <f t="shared" si="93"/>
        <v>2</v>
      </c>
      <c r="Y516" s="172" t="e">
        <f t="shared" si="94"/>
        <v>#N/A</v>
      </c>
      <c r="AD516" s="173">
        <f t="shared" si="95"/>
        <v>0</v>
      </c>
      <c r="AE516" s="173">
        <f t="shared" si="96"/>
        <v>0</v>
      </c>
      <c r="AF516" s="173" t="str">
        <f t="shared" si="97"/>
        <v>D</v>
      </c>
      <c r="AG516" s="173">
        <f t="shared" si="98"/>
        <v>3</v>
      </c>
      <c r="AH516" s="173">
        <v>1</v>
      </c>
      <c r="AI516" s="176"/>
    </row>
    <row r="517" spans="1:35" s="173" customFormat="1" hidden="1" x14ac:dyDescent="0.35">
      <c r="A517" s="166">
        <v>509</v>
      </c>
      <c r="B517" s="167" t="str">
        <f t="shared" si="89"/>
        <v/>
      </c>
      <c r="C517" s="168">
        <f t="shared" si="90"/>
        <v>3</v>
      </c>
      <c r="D517" s="20"/>
      <c r="E517" s="68" t="str">
        <f t="shared" si="91"/>
        <v/>
      </c>
      <c r="F517" s="69">
        <f t="shared" si="92"/>
        <v>0</v>
      </c>
      <c r="G517" s="174"/>
      <c r="H517" s="175"/>
      <c r="I517" s="175"/>
      <c r="J517" s="175"/>
      <c r="K517" s="175"/>
      <c r="L517" s="175"/>
      <c r="M517" s="175"/>
      <c r="N517" s="67"/>
      <c r="O517" s="67"/>
      <c r="P517" s="67"/>
      <c r="Q517" s="67"/>
      <c r="R517" s="168"/>
      <c r="S517" s="168"/>
      <c r="T517" s="170" t="str">
        <f t="shared" si="99"/>
        <v/>
      </c>
      <c r="U517" s="168"/>
      <c r="V517" s="168"/>
      <c r="W517" s="81"/>
      <c r="X517" s="171" t="str">
        <f t="shared" si="93"/>
        <v>N/A</v>
      </c>
      <c r="Y517" s="172" t="e">
        <f t="shared" si="94"/>
        <v>#N/A</v>
      </c>
      <c r="AD517" s="173">
        <f t="shared" si="95"/>
        <v>0</v>
      </c>
      <c r="AE517" s="173">
        <f t="shared" si="96"/>
        <v>0</v>
      </c>
      <c r="AF517" s="173" t="str">
        <f t="shared" si="97"/>
        <v>D</v>
      </c>
      <c r="AG517" s="173">
        <f t="shared" si="98"/>
        <v>3</v>
      </c>
      <c r="AH517" s="173">
        <v>1</v>
      </c>
      <c r="AI517" s="176"/>
    </row>
    <row r="518" spans="1:35" s="173" customFormat="1" ht="30" hidden="1" customHeight="1" x14ac:dyDescent="0.35">
      <c r="A518" s="166">
        <v>510</v>
      </c>
      <c r="B518" s="167" t="str">
        <f t="shared" si="89"/>
        <v/>
      </c>
      <c r="C518" s="168">
        <f t="shared" si="90"/>
        <v>3</v>
      </c>
      <c r="D518" s="20"/>
      <c r="E518" s="68" t="str">
        <f t="shared" si="91"/>
        <v/>
      </c>
      <c r="F518" s="72">
        <f t="shared" si="92"/>
        <v>0</v>
      </c>
      <c r="G518" s="174"/>
      <c r="H518" s="175"/>
      <c r="I518" s="175"/>
      <c r="J518" s="175"/>
      <c r="K518" s="175"/>
      <c r="L518" s="175"/>
      <c r="M518" s="175"/>
      <c r="N518" s="67"/>
      <c r="O518" s="67"/>
      <c r="P518" s="67"/>
      <c r="Q518" s="67"/>
      <c r="R518" s="168"/>
      <c r="S518" s="168"/>
      <c r="T518" s="170" t="str">
        <f t="shared" si="99"/>
        <v/>
      </c>
      <c r="U518" s="168"/>
      <c r="V518" s="168"/>
      <c r="W518" s="81"/>
      <c r="X518" s="171">
        <f t="shared" si="93"/>
        <v>4</v>
      </c>
      <c r="Y518" s="172" t="e">
        <f t="shared" si="94"/>
        <v>#N/A</v>
      </c>
      <c r="AD518" s="173">
        <f t="shared" si="95"/>
        <v>0</v>
      </c>
      <c r="AE518" s="173">
        <f t="shared" si="96"/>
        <v>0</v>
      </c>
      <c r="AF518" s="173" t="str">
        <f t="shared" si="97"/>
        <v>D</v>
      </c>
      <c r="AG518" s="173">
        <f t="shared" si="98"/>
        <v>3</v>
      </c>
      <c r="AH518" s="173">
        <v>1</v>
      </c>
      <c r="AI518" s="176"/>
    </row>
    <row r="519" spans="1:35" s="173" customFormat="1" hidden="1" x14ac:dyDescent="0.35">
      <c r="A519" s="166">
        <v>511</v>
      </c>
      <c r="B519" s="167" t="str">
        <f t="shared" si="89"/>
        <v/>
      </c>
      <c r="C519" s="168">
        <f t="shared" si="90"/>
        <v>3</v>
      </c>
      <c r="D519" s="20"/>
      <c r="E519" s="68" t="str">
        <f t="shared" si="91"/>
        <v/>
      </c>
      <c r="F519" s="69">
        <f t="shared" si="92"/>
        <v>0</v>
      </c>
      <c r="G519" s="174"/>
      <c r="H519" s="175"/>
      <c r="I519" s="175"/>
      <c r="J519" s="175"/>
      <c r="K519" s="175"/>
      <c r="L519" s="175"/>
      <c r="M519" s="175"/>
      <c r="N519" s="67"/>
      <c r="O519" s="67"/>
      <c r="P519" s="67"/>
      <c r="Q519" s="67"/>
      <c r="R519" s="168"/>
      <c r="S519" s="168"/>
      <c r="T519" s="170" t="str">
        <f t="shared" si="99"/>
        <v/>
      </c>
      <c r="U519" s="168"/>
      <c r="V519" s="168"/>
      <c r="W519" s="81"/>
      <c r="X519" s="171">
        <f t="shared" si="93"/>
        <v>5</v>
      </c>
      <c r="Y519" s="172" t="e">
        <f t="shared" si="94"/>
        <v>#N/A</v>
      </c>
      <c r="AD519" s="173">
        <f t="shared" si="95"/>
        <v>0</v>
      </c>
      <c r="AE519" s="173">
        <f t="shared" si="96"/>
        <v>0</v>
      </c>
      <c r="AF519" s="173" t="str">
        <f t="shared" si="97"/>
        <v>D</v>
      </c>
      <c r="AG519" s="173">
        <f t="shared" si="98"/>
        <v>3</v>
      </c>
      <c r="AH519" s="173">
        <v>1</v>
      </c>
      <c r="AI519" s="176"/>
    </row>
    <row r="520" spans="1:35" s="173" customFormat="1" hidden="1" x14ac:dyDescent="0.35">
      <c r="A520" s="166">
        <v>512</v>
      </c>
      <c r="B520" s="167" t="str">
        <f t="shared" si="89"/>
        <v/>
      </c>
      <c r="C520" s="168">
        <f t="shared" si="90"/>
        <v>3</v>
      </c>
      <c r="D520" s="20"/>
      <c r="E520" s="68" t="str">
        <f t="shared" si="91"/>
        <v/>
      </c>
      <c r="F520" s="72">
        <f t="shared" si="92"/>
        <v>0</v>
      </c>
      <c r="G520" s="174"/>
      <c r="H520" s="175"/>
      <c r="I520" s="175"/>
      <c r="J520" s="175"/>
      <c r="K520" s="175"/>
      <c r="L520" s="175"/>
      <c r="M520" s="175"/>
      <c r="N520" s="67"/>
      <c r="O520" s="67"/>
      <c r="P520" s="67"/>
      <c r="Q520" s="67"/>
      <c r="R520" s="168"/>
      <c r="S520" s="168"/>
      <c r="T520" s="170" t="str">
        <f t="shared" si="99"/>
        <v/>
      </c>
      <c r="U520" s="168"/>
      <c r="V520" s="168"/>
      <c r="W520" s="81"/>
      <c r="X520" s="171">
        <f t="shared" si="93"/>
        <v>4</v>
      </c>
      <c r="Y520" s="172" t="e">
        <f t="shared" si="94"/>
        <v>#N/A</v>
      </c>
      <c r="AD520" s="173">
        <f t="shared" si="95"/>
        <v>0</v>
      </c>
      <c r="AE520" s="173">
        <f t="shared" si="96"/>
        <v>0</v>
      </c>
      <c r="AF520" s="173" t="str">
        <f t="shared" si="97"/>
        <v>D</v>
      </c>
      <c r="AG520" s="173">
        <f t="shared" si="98"/>
        <v>3</v>
      </c>
      <c r="AH520" s="173">
        <v>1</v>
      </c>
      <c r="AI520" s="176"/>
    </row>
    <row r="521" spans="1:35" s="173" customFormat="1" ht="30" hidden="1" customHeight="1" x14ac:dyDescent="0.35">
      <c r="A521" s="166">
        <v>513</v>
      </c>
      <c r="B521" s="167" t="str">
        <f t="shared" ref="B521:B580" si="100">VLOOKUP(A521,contentrefmockup,2,FALSE)</f>
        <v/>
      </c>
      <c r="C521" s="168">
        <f t="shared" ref="C521:C580" si="101">VLOOKUP(A521,contentrefmockup,15,FALSE)</f>
        <v>3</v>
      </c>
      <c r="D521" s="20"/>
      <c r="E521" s="68" t="str">
        <f t="shared" ref="E521:E580" si="102">IF(C521=1,"Stage "&amp;B521,IF(C521=2,"Step "&amp;VLOOKUP(A521,contentrefmockup,4,FALSE),B521))</f>
        <v/>
      </c>
      <c r="F521" s="72">
        <f t="shared" ref="F521:F580" si="103">VLOOKUP(A521,contentrefmockup,7,FALSE)</f>
        <v>0</v>
      </c>
      <c r="G521" s="174"/>
      <c r="H521" s="175"/>
      <c r="I521" s="175"/>
      <c r="J521" s="175"/>
      <c r="K521" s="175"/>
      <c r="L521" s="175"/>
      <c r="M521" s="175"/>
      <c r="N521" s="67"/>
      <c r="O521" s="67"/>
      <c r="P521" s="67"/>
      <c r="Q521" s="67"/>
      <c r="R521" s="168"/>
      <c r="S521" s="168"/>
      <c r="T521" s="170" t="str">
        <f t="shared" si="99"/>
        <v/>
      </c>
      <c r="U521" s="168"/>
      <c r="V521" s="168"/>
      <c r="W521" s="81"/>
      <c r="X521" s="171" t="str">
        <f t="shared" ref="X521:X580" si="104">VLOOKUP(A521,contentrefmockup,8,FALSE)</f>
        <v>N/A</v>
      </c>
      <c r="Y521" s="172" t="e">
        <f t="shared" ref="Y521:Y580" si="105">VLOOKUP(W521,weighting_response_reverse,2,FALSE)</f>
        <v>#N/A</v>
      </c>
      <c r="AD521" s="173">
        <f t="shared" ref="AD521:AD580" si="106">VLOOKUP(A521,contentrefmockup,26,FALSE)</f>
        <v>0</v>
      </c>
      <c r="AE521" s="173">
        <f t="shared" ref="AE521:AE580" si="107">VLOOKUP(A521,contentrefmockup,27,FALSE)</f>
        <v>0</v>
      </c>
      <c r="AF521" s="173" t="str">
        <f t="shared" ref="AF521:AF580" si="108">VLOOKUP(A521,contentrefmockup,28,FALSE)</f>
        <v>D</v>
      </c>
      <c r="AG521" s="173">
        <f t="shared" ref="AG521:AG580" si="109">IF(AD521="S",1,IF(AE521="I",2,IF(AF521="D",3,4)))</f>
        <v>3</v>
      </c>
      <c r="AH521" s="173">
        <v>1</v>
      </c>
      <c r="AI521" s="176"/>
    </row>
    <row r="522" spans="1:35" s="173" customFormat="1" ht="30" hidden="1" customHeight="1" x14ac:dyDescent="0.35">
      <c r="A522" s="166">
        <v>514</v>
      </c>
      <c r="B522" s="167" t="str">
        <f t="shared" si="100"/>
        <v/>
      </c>
      <c r="C522" s="168">
        <f t="shared" si="101"/>
        <v>3</v>
      </c>
      <c r="D522" s="20"/>
      <c r="E522" s="68" t="str">
        <f t="shared" si="102"/>
        <v/>
      </c>
      <c r="F522" s="69">
        <f t="shared" si="103"/>
        <v>0</v>
      </c>
      <c r="G522" s="174"/>
      <c r="H522" s="175"/>
      <c r="I522" s="175"/>
      <c r="J522" s="175"/>
      <c r="K522" s="175"/>
      <c r="L522" s="175"/>
      <c r="M522" s="175"/>
      <c r="N522" s="67"/>
      <c r="O522" s="67"/>
      <c r="P522" s="67"/>
      <c r="Q522" s="67"/>
      <c r="R522" s="168"/>
      <c r="S522" s="168"/>
      <c r="T522" s="170" t="str">
        <f t="shared" si="99"/>
        <v/>
      </c>
      <c r="U522" s="168"/>
      <c r="V522" s="168"/>
      <c r="W522" s="81"/>
      <c r="X522" s="171">
        <f t="shared" si="104"/>
        <v>1</v>
      </c>
      <c r="Y522" s="172" t="e">
        <f t="shared" si="105"/>
        <v>#N/A</v>
      </c>
      <c r="AD522" s="173">
        <f t="shared" si="106"/>
        <v>0</v>
      </c>
      <c r="AE522" s="173">
        <f t="shared" si="107"/>
        <v>0</v>
      </c>
      <c r="AF522" s="173" t="str">
        <f t="shared" si="108"/>
        <v>D</v>
      </c>
      <c r="AG522" s="173">
        <f t="shared" si="109"/>
        <v>3</v>
      </c>
      <c r="AH522" s="173">
        <v>1</v>
      </c>
      <c r="AI522" s="176"/>
    </row>
    <row r="523" spans="1:35" s="173" customFormat="1" ht="30" hidden="1" customHeight="1" x14ac:dyDescent="0.35">
      <c r="A523" s="166">
        <v>515</v>
      </c>
      <c r="B523" s="167" t="str">
        <f t="shared" si="100"/>
        <v/>
      </c>
      <c r="C523" s="168">
        <f t="shared" si="101"/>
        <v>3</v>
      </c>
      <c r="D523" s="20"/>
      <c r="E523" s="68" t="str">
        <f t="shared" si="102"/>
        <v/>
      </c>
      <c r="F523" s="69">
        <f t="shared" si="103"/>
        <v>0</v>
      </c>
      <c r="G523" s="174"/>
      <c r="H523" s="175"/>
      <c r="I523" s="175"/>
      <c r="J523" s="175"/>
      <c r="K523" s="175"/>
      <c r="L523" s="175"/>
      <c r="M523" s="175"/>
      <c r="N523" s="67"/>
      <c r="O523" s="67"/>
      <c r="P523" s="67"/>
      <c r="Q523" s="67"/>
      <c r="R523" s="168"/>
      <c r="S523" s="168"/>
      <c r="T523" s="170" t="str">
        <f t="shared" si="99"/>
        <v/>
      </c>
      <c r="U523" s="168"/>
      <c r="V523" s="168"/>
      <c r="W523" s="81"/>
      <c r="X523" s="171">
        <f t="shared" si="104"/>
        <v>2</v>
      </c>
      <c r="Y523" s="172" t="e">
        <f t="shared" si="105"/>
        <v>#N/A</v>
      </c>
      <c r="AD523" s="173">
        <f t="shared" si="106"/>
        <v>0</v>
      </c>
      <c r="AE523" s="173">
        <f t="shared" si="107"/>
        <v>0</v>
      </c>
      <c r="AF523" s="173" t="str">
        <f t="shared" si="108"/>
        <v>D</v>
      </c>
      <c r="AG523" s="173">
        <f t="shared" si="109"/>
        <v>3</v>
      </c>
      <c r="AH523" s="173">
        <v>1</v>
      </c>
      <c r="AI523" s="176"/>
    </row>
    <row r="524" spans="1:35" s="173" customFormat="1" ht="30" hidden="1" customHeight="1" x14ac:dyDescent="0.35">
      <c r="A524" s="166">
        <v>516</v>
      </c>
      <c r="B524" s="167" t="str">
        <f t="shared" si="100"/>
        <v/>
      </c>
      <c r="C524" s="168">
        <f t="shared" si="101"/>
        <v>3</v>
      </c>
      <c r="D524" s="20"/>
      <c r="E524" s="68" t="str">
        <f t="shared" si="102"/>
        <v/>
      </c>
      <c r="F524" s="69">
        <f t="shared" si="103"/>
        <v>0</v>
      </c>
      <c r="G524" s="174"/>
      <c r="H524" s="175"/>
      <c r="I524" s="175"/>
      <c r="J524" s="175"/>
      <c r="K524" s="175"/>
      <c r="L524" s="175"/>
      <c r="M524" s="175"/>
      <c r="N524" s="67"/>
      <c r="O524" s="67"/>
      <c r="P524" s="67"/>
      <c r="Q524" s="67"/>
      <c r="R524" s="168"/>
      <c r="S524" s="168"/>
      <c r="T524" s="170" t="str">
        <f t="shared" si="99"/>
        <v/>
      </c>
      <c r="U524" s="168"/>
      <c r="V524" s="168"/>
      <c r="W524" s="81"/>
      <c r="X524" s="171">
        <f t="shared" si="104"/>
        <v>3</v>
      </c>
      <c r="Y524" s="172" t="e">
        <f t="shared" si="105"/>
        <v>#N/A</v>
      </c>
      <c r="AD524" s="173">
        <f t="shared" si="106"/>
        <v>0</v>
      </c>
      <c r="AE524" s="173">
        <f t="shared" si="107"/>
        <v>0</v>
      </c>
      <c r="AF524" s="173" t="str">
        <f t="shared" si="108"/>
        <v>D</v>
      </c>
      <c r="AG524" s="173">
        <f t="shared" si="109"/>
        <v>3</v>
      </c>
      <c r="AH524" s="173">
        <v>1</v>
      </c>
      <c r="AI524" s="176"/>
    </row>
    <row r="525" spans="1:35" s="173" customFormat="1" ht="30" hidden="1" customHeight="1" x14ac:dyDescent="0.35">
      <c r="A525" s="166">
        <v>517</v>
      </c>
      <c r="B525" s="167" t="str">
        <f t="shared" si="100"/>
        <v/>
      </c>
      <c r="C525" s="168">
        <f t="shared" si="101"/>
        <v>3</v>
      </c>
      <c r="D525" s="20"/>
      <c r="E525" s="68" t="str">
        <f t="shared" si="102"/>
        <v/>
      </c>
      <c r="F525" s="72">
        <f t="shared" si="103"/>
        <v>0</v>
      </c>
      <c r="G525" s="174"/>
      <c r="H525" s="175"/>
      <c r="I525" s="175"/>
      <c r="J525" s="175"/>
      <c r="K525" s="175"/>
      <c r="L525" s="175"/>
      <c r="M525" s="175"/>
      <c r="N525" s="67"/>
      <c r="O525" s="67"/>
      <c r="P525" s="67"/>
      <c r="Q525" s="67"/>
      <c r="R525" s="168"/>
      <c r="S525" s="168"/>
      <c r="T525" s="170" t="str">
        <f t="shared" si="99"/>
        <v/>
      </c>
      <c r="U525" s="168"/>
      <c r="V525" s="168"/>
      <c r="W525" s="81"/>
      <c r="X525" s="171" t="str">
        <f t="shared" si="104"/>
        <v>N/A</v>
      </c>
      <c r="Y525" s="172" t="e">
        <f t="shared" si="105"/>
        <v>#N/A</v>
      </c>
      <c r="AD525" s="173">
        <f t="shared" si="106"/>
        <v>0</v>
      </c>
      <c r="AE525" s="173">
        <f t="shared" si="107"/>
        <v>0</v>
      </c>
      <c r="AF525" s="173" t="str">
        <f t="shared" si="108"/>
        <v>D</v>
      </c>
      <c r="AG525" s="173">
        <f t="shared" si="109"/>
        <v>3</v>
      </c>
      <c r="AH525" s="173">
        <v>1</v>
      </c>
      <c r="AI525" s="176"/>
    </row>
    <row r="526" spans="1:35" s="173" customFormat="1" ht="30" hidden="1" customHeight="1" x14ac:dyDescent="0.35">
      <c r="A526" s="166">
        <v>518</v>
      </c>
      <c r="B526" s="167" t="str">
        <f t="shared" si="100"/>
        <v/>
      </c>
      <c r="C526" s="168">
        <f t="shared" si="101"/>
        <v>3</v>
      </c>
      <c r="D526" s="20"/>
      <c r="E526" s="68" t="str">
        <f t="shared" si="102"/>
        <v/>
      </c>
      <c r="F526" s="69">
        <f t="shared" si="103"/>
        <v>0</v>
      </c>
      <c r="G526" s="174"/>
      <c r="H526" s="175"/>
      <c r="I526" s="175"/>
      <c r="J526" s="175"/>
      <c r="K526" s="175"/>
      <c r="L526" s="175"/>
      <c r="M526" s="175"/>
      <c r="N526" s="67"/>
      <c r="O526" s="67"/>
      <c r="P526" s="67"/>
      <c r="Q526" s="67"/>
      <c r="R526" s="168"/>
      <c r="S526" s="168"/>
      <c r="T526" s="170" t="str">
        <f t="shared" si="99"/>
        <v/>
      </c>
      <c r="U526" s="168"/>
      <c r="V526" s="168"/>
      <c r="W526" s="81"/>
      <c r="X526" s="171">
        <f t="shared" si="104"/>
        <v>4</v>
      </c>
      <c r="Y526" s="172" t="e">
        <f t="shared" si="105"/>
        <v>#N/A</v>
      </c>
      <c r="AD526" s="173">
        <f t="shared" si="106"/>
        <v>0</v>
      </c>
      <c r="AE526" s="173">
        <f t="shared" si="107"/>
        <v>0</v>
      </c>
      <c r="AF526" s="173" t="str">
        <f t="shared" si="108"/>
        <v>D</v>
      </c>
      <c r="AG526" s="173">
        <f t="shared" si="109"/>
        <v>3</v>
      </c>
      <c r="AH526" s="173">
        <v>1</v>
      </c>
      <c r="AI526" s="176"/>
    </row>
    <row r="527" spans="1:35" s="173" customFormat="1" ht="30" hidden="1" customHeight="1" x14ac:dyDescent="0.35">
      <c r="A527" s="166">
        <v>519</v>
      </c>
      <c r="B527" s="167" t="str">
        <f t="shared" si="100"/>
        <v/>
      </c>
      <c r="C527" s="168">
        <f t="shared" si="101"/>
        <v>3</v>
      </c>
      <c r="D527" s="20"/>
      <c r="E527" s="68" t="str">
        <f t="shared" si="102"/>
        <v/>
      </c>
      <c r="F527" s="72">
        <f t="shared" si="103"/>
        <v>0</v>
      </c>
      <c r="G527" s="174"/>
      <c r="H527" s="175"/>
      <c r="I527" s="175"/>
      <c r="J527" s="175"/>
      <c r="K527" s="175"/>
      <c r="L527" s="175"/>
      <c r="M527" s="175"/>
      <c r="N527" s="67"/>
      <c r="O527" s="67"/>
      <c r="P527" s="67"/>
      <c r="Q527" s="67"/>
      <c r="R527" s="168"/>
      <c r="S527" s="168"/>
      <c r="T527" s="170" t="str">
        <f t="shared" si="99"/>
        <v/>
      </c>
      <c r="U527" s="168"/>
      <c r="V527" s="168"/>
      <c r="W527" s="81"/>
      <c r="X527" s="171">
        <f t="shared" si="104"/>
        <v>4</v>
      </c>
      <c r="Y527" s="172" t="e">
        <f t="shared" si="105"/>
        <v>#N/A</v>
      </c>
      <c r="AD527" s="173">
        <f t="shared" si="106"/>
        <v>0</v>
      </c>
      <c r="AE527" s="173">
        <f t="shared" si="107"/>
        <v>0</v>
      </c>
      <c r="AF527" s="173" t="str">
        <f t="shared" si="108"/>
        <v>D</v>
      </c>
      <c r="AG527" s="173">
        <f t="shared" si="109"/>
        <v>3</v>
      </c>
      <c r="AH527" s="173">
        <v>1</v>
      </c>
      <c r="AI527" s="176"/>
    </row>
    <row r="528" spans="1:35" s="173" customFormat="1" ht="30" hidden="1" customHeight="1" x14ac:dyDescent="0.35">
      <c r="A528" s="166">
        <v>520</v>
      </c>
      <c r="B528" s="167" t="str">
        <f t="shared" si="100"/>
        <v/>
      </c>
      <c r="C528" s="168">
        <f t="shared" si="101"/>
        <v>3</v>
      </c>
      <c r="D528" s="20"/>
      <c r="E528" s="68" t="str">
        <f t="shared" si="102"/>
        <v/>
      </c>
      <c r="F528" s="69">
        <f t="shared" si="103"/>
        <v>0</v>
      </c>
      <c r="G528" s="174"/>
      <c r="H528" s="175"/>
      <c r="I528" s="175"/>
      <c r="J528" s="175"/>
      <c r="K528" s="175"/>
      <c r="L528" s="175"/>
      <c r="M528" s="175"/>
      <c r="N528" s="67"/>
      <c r="O528" s="67"/>
      <c r="P528" s="67"/>
      <c r="Q528" s="67"/>
      <c r="R528" s="168"/>
      <c r="S528" s="168"/>
      <c r="T528" s="170" t="str">
        <f t="shared" si="99"/>
        <v/>
      </c>
      <c r="U528" s="168"/>
      <c r="V528" s="168"/>
      <c r="W528" s="81"/>
      <c r="X528" s="171">
        <f t="shared" si="104"/>
        <v>3</v>
      </c>
      <c r="Y528" s="172" t="e">
        <f t="shared" si="105"/>
        <v>#N/A</v>
      </c>
      <c r="AD528" s="173">
        <f t="shared" si="106"/>
        <v>0</v>
      </c>
      <c r="AE528" s="173">
        <f t="shared" si="107"/>
        <v>0</v>
      </c>
      <c r="AF528" s="173" t="str">
        <f t="shared" si="108"/>
        <v>D</v>
      </c>
      <c r="AG528" s="173">
        <f t="shared" si="109"/>
        <v>3</v>
      </c>
      <c r="AH528" s="173">
        <v>1</v>
      </c>
      <c r="AI528" s="176"/>
    </row>
    <row r="529" spans="1:35" s="173" customFormat="1" ht="30" hidden="1" customHeight="1" x14ac:dyDescent="0.35">
      <c r="A529" s="166">
        <v>521</v>
      </c>
      <c r="B529" s="167" t="str">
        <f t="shared" si="100"/>
        <v/>
      </c>
      <c r="C529" s="168">
        <f t="shared" si="101"/>
        <v>3</v>
      </c>
      <c r="D529" s="20"/>
      <c r="E529" s="68" t="str">
        <f t="shared" si="102"/>
        <v/>
      </c>
      <c r="F529" s="72">
        <f t="shared" si="103"/>
        <v>0</v>
      </c>
      <c r="G529" s="174"/>
      <c r="H529" s="175"/>
      <c r="I529" s="175"/>
      <c r="J529" s="175"/>
      <c r="K529" s="175"/>
      <c r="L529" s="175"/>
      <c r="M529" s="175"/>
      <c r="N529" s="67"/>
      <c r="O529" s="67"/>
      <c r="P529" s="67"/>
      <c r="Q529" s="67"/>
      <c r="R529" s="168"/>
      <c r="S529" s="168"/>
      <c r="T529" s="170" t="str">
        <f t="shared" si="99"/>
        <v/>
      </c>
      <c r="U529" s="168"/>
      <c r="V529" s="168"/>
      <c r="W529" s="81"/>
      <c r="X529" s="171">
        <f t="shared" si="104"/>
        <v>3</v>
      </c>
      <c r="Y529" s="172" t="e">
        <f t="shared" si="105"/>
        <v>#N/A</v>
      </c>
      <c r="AD529" s="173">
        <f t="shared" si="106"/>
        <v>0</v>
      </c>
      <c r="AE529" s="173">
        <f t="shared" si="107"/>
        <v>0</v>
      </c>
      <c r="AF529" s="173" t="str">
        <f t="shared" si="108"/>
        <v>D</v>
      </c>
      <c r="AG529" s="173">
        <f t="shared" si="109"/>
        <v>3</v>
      </c>
      <c r="AH529" s="173">
        <v>1</v>
      </c>
      <c r="AI529" s="176"/>
    </row>
    <row r="530" spans="1:35" s="173" customFormat="1" ht="30" hidden="1" customHeight="1" x14ac:dyDescent="0.35">
      <c r="A530" s="166">
        <v>522</v>
      </c>
      <c r="B530" s="167" t="str">
        <f t="shared" si="100"/>
        <v/>
      </c>
      <c r="C530" s="168">
        <f t="shared" si="101"/>
        <v>3</v>
      </c>
      <c r="D530" s="20"/>
      <c r="E530" s="68" t="str">
        <f t="shared" si="102"/>
        <v/>
      </c>
      <c r="F530" s="72">
        <f t="shared" si="103"/>
        <v>0</v>
      </c>
      <c r="G530" s="174"/>
      <c r="H530" s="175"/>
      <c r="I530" s="175"/>
      <c r="J530" s="175"/>
      <c r="K530" s="175"/>
      <c r="L530" s="175"/>
      <c r="M530" s="175"/>
      <c r="N530" s="67"/>
      <c r="O530" s="67"/>
      <c r="P530" s="67"/>
      <c r="Q530" s="67"/>
      <c r="R530" s="168"/>
      <c r="S530" s="168"/>
      <c r="T530" s="170" t="str">
        <f t="shared" si="99"/>
        <v/>
      </c>
      <c r="U530" s="168"/>
      <c r="V530" s="168"/>
      <c r="W530" s="81"/>
      <c r="X530" s="171">
        <f t="shared" si="104"/>
        <v>4</v>
      </c>
      <c r="Y530" s="172" t="e">
        <f t="shared" si="105"/>
        <v>#N/A</v>
      </c>
      <c r="AD530" s="173">
        <f t="shared" si="106"/>
        <v>0</v>
      </c>
      <c r="AE530" s="173">
        <f t="shared" si="107"/>
        <v>0</v>
      </c>
      <c r="AF530" s="173" t="str">
        <f t="shared" si="108"/>
        <v>D</v>
      </c>
      <c r="AG530" s="173">
        <f t="shared" si="109"/>
        <v>3</v>
      </c>
      <c r="AH530" s="173">
        <v>1</v>
      </c>
      <c r="AI530" s="176"/>
    </row>
    <row r="531" spans="1:35" s="173" customFormat="1" ht="30" hidden="1" customHeight="1" x14ac:dyDescent="0.35">
      <c r="A531" s="166">
        <v>523</v>
      </c>
      <c r="B531" s="167" t="str">
        <f t="shared" si="100"/>
        <v/>
      </c>
      <c r="C531" s="168">
        <f t="shared" si="101"/>
        <v>3</v>
      </c>
      <c r="D531" s="20"/>
      <c r="E531" s="68" t="str">
        <f t="shared" si="102"/>
        <v/>
      </c>
      <c r="F531" s="69">
        <f t="shared" si="103"/>
        <v>0</v>
      </c>
      <c r="G531" s="174"/>
      <c r="H531" s="175"/>
      <c r="I531" s="175"/>
      <c r="J531" s="175"/>
      <c r="K531" s="175"/>
      <c r="L531" s="175"/>
      <c r="M531" s="175"/>
      <c r="N531" s="67"/>
      <c r="O531" s="67"/>
      <c r="P531" s="67"/>
      <c r="Q531" s="67"/>
      <c r="R531" s="168"/>
      <c r="S531" s="168"/>
      <c r="T531" s="170" t="str">
        <f t="shared" si="99"/>
        <v/>
      </c>
      <c r="U531" s="168"/>
      <c r="V531" s="168"/>
      <c r="W531" s="81"/>
      <c r="X531" s="171">
        <f t="shared" si="104"/>
        <v>4</v>
      </c>
      <c r="Y531" s="172" t="e">
        <f t="shared" si="105"/>
        <v>#N/A</v>
      </c>
      <c r="AD531" s="173">
        <f t="shared" si="106"/>
        <v>0</v>
      </c>
      <c r="AE531" s="173">
        <f t="shared" si="107"/>
        <v>0</v>
      </c>
      <c r="AF531" s="173" t="str">
        <f t="shared" si="108"/>
        <v>D</v>
      </c>
      <c r="AG531" s="173">
        <f t="shared" si="109"/>
        <v>3</v>
      </c>
      <c r="AH531" s="173">
        <v>1</v>
      </c>
      <c r="AI531" s="176"/>
    </row>
    <row r="532" spans="1:35" s="173" customFormat="1" ht="30" hidden="1" customHeight="1" x14ac:dyDescent="0.35">
      <c r="A532" s="166">
        <v>524</v>
      </c>
      <c r="B532" s="167" t="str">
        <f t="shared" si="100"/>
        <v/>
      </c>
      <c r="C532" s="168">
        <f t="shared" si="101"/>
        <v>3</v>
      </c>
      <c r="D532" s="20"/>
      <c r="E532" s="68" t="str">
        <f t="shared" si="102"/>
        <v/>
      </c>
      <c r="F532" s="69">
        <f t="shared" si="103"/>
        <v>0</v>
      </c>
      <c r="G532" s="174"/>
      <c r="H532" s="175"/>
      <c r="I532" s="175"/>
      <c r="J532" s="175"/>
      <c r="K532" s="175"/>
      <c r="L532" s="175"/>
      <c r="M532" s="175"/>
      <c r="N532" s="67"/>
      <c r="O532" s="67"/>
      <c r="P532" s="67"/>
      <c r="Q532" s="67"/>
      <c r="R532" s="168"/>
      <c r="S532" s="168"/>
      <c r="T532" s="170" t="str">
        <f t="shared" si="99"/>
        <v/>
      </c>
      <c r="U532" s="168"/>
      <c r="V532" s="168"/>
      <c r="W532" s="81"/>
      <c r="X532" s="171">
        <f t="shared" si="104"/>
        <v>3</v>
      </c>
      <c r="Y532" s="172" t="e">
        <f t="shared" si="105"/>
        <v>#N/A</v>
      </c>
      <c r="AD532" s="173">
        <f t="shared" si="106"/>
        <v>0</v>
      </c>
      <c r="AE532" s="173">
        <f t="shared" si="107"/>
        <v>0</v>
      </c>
      <c r="AF532" s="173" t="str">
        <f t="shared" si="108"/>
        <v>D</v>
      </c>
      <c r="AG532" s="173">
        <f t="shared" si="109"/>
        <v>3</v>
      </c>
      <c r="AH532" s="173">
        <v>1</v>
      </c>
      <c r="AI532" s="176"/>
    </row>
    <row r="533" spans="1:35" s="173" customFormat="1" ht="30" hidden="1" customHeight="1" x14ac:dyDescent="0.35">
      <c r="A533" s="166">
        <v>525</v>
      </c>
      <c r="B533" s="167" t="str">
        <f t="shared" si="100"/>
        <v/>
      </c>
      <c r="C533" s="168">
        <f t="shared" si="101"/>
        <v>3</v>
      </c>
      <c r="D533" s="20"/>
      <c r="E533" s="68" t="str">
        <f t="shared" si="102"/>
        <v/>
      </c>
      <c r="F533" s="69">
        <f t="shared" si="103"/>
        <v>0</v>
      </c>
      <c r="G533" s="174"/>
      <c r="H533" s="175"/>
      <c r="I533" s="175"/>
      <c r="J533" s="175"/>
      <c r="K533" s="175"/>
      <c r="L533" s="175"/>
      <c r="M533" s="175"/>
      <c r="N533" s="67"/>
      <c r="O533" s="67"/>
      <c r="P533" s="67"/>
      <c r="Q533" s="67"/>
      <c r="R533" s="168"/>
      <c r="S533" s="168"/>
      <c r="T533" s="170" t="str">
        <f t="shared" si="99"/>
        <v/>
      </c>
      <c r="U533" s="168"/>
      <c r="V533" s="168"/>
      <c r="W533" s="81"/>
      <c r="X533" s="171">
        <f t="shared" si="104"/>
        <v>5</v>
      </c>
      <c r="Y533" s="172" t="e">
        <f t="shared" si="105"/>
        <v>#N/A</v>
      </c>
      <c r="AD533" s="173">
        <f t="shared" si="106"/>
        <v>0</v>
      </c>
      <c r="AE533" s="173">
        <f t="shared" si="107"/>
        <v>0</v>
      </c>
      <c r="AF533" s="173" t="str">
        <f t="shared" si="108"/>
        <v>D</v>
      </c>
      <c r="AG533" s="173">
        <f t="shared" si="109"/>
        <v>3</v>
      </c>
      <c r="AH533" s="173">
        <v>1</v>
      </c>
      <c r="AI533" s="176"/>
    </row>
    <row r="534" spans="1:35" s="173" customFormat="1" ht="30" hidden="1" customHeight="1" x14ac:dyDescent="0.35">
      <c r="A534" s="166">
        <v>526</v>
      </c>
      <c r="B534" s="167" t="str">
        <f t="shared" si="100"/>
        <v/>
      </c>
      <c r="C534" s="168">
        <f t="shared" si="101"/>
        <v>3</v>
      </c>
      <c r="D534" s="20"/>
      <c r="E534" s="68" t="str">
        <f t="shared" si="102"/>
        <v/>
      </c>
      <c r="F534" s="72">
        <f t="shared" si="103"/>
        <v>0</v>
      </c>
      <c r="G534" s="174"/>
      <c r="H534" s="175"/>
      <c r="I534" s="175"/>
      <c r="J534" s="175"/>
      <c r="K534" s="175"/>
      <c r="L534" s="175"/>
      <c r="M534" s="175"/>
      <c r="N534" s="67"/>
      <c r="O534" s="67"/>
      <c r="P534" s="67"/>
      <c r="Q534" s="67"/>
      <c r="R534" s="168"/>
      <c r="S534" s="168"/>
      <c r="T534" s="170" t="str">
        <f t="shared" si="99"/>
        <v/>
      </c>
      <c r="U534" s="168"/>
      <c r="V534" s="168"/>
      <c r="W534" s="81"/>
      <c r="X534" s="171">
        <f t="shared" si="104"/>
        <v>3</v>
      </c>
      <c r="Y534" s="172" t="e">
        <f t="shared" si="105"/>
        <v>#N/A</v>
      </c>
      <c r="AD534" s="173">
        <f t="shared" si="106"/>
        <v>0</v>
      </c>
      <c r="AE534" s="173">
        <f t="shared" si="107"/>
        <v>0</v>
      </c>
      <c r="AF534" s="173" t="str">
        <f t="shared" si="108"/>
        <v>D</v>
      </c>
      <c r="AG534" s="173">
        <f t="shared" si="109"/>
        <v>3</v>
      </c>
      <c r="AH534" s="173">
        <v>1</v>
      </c>
      <c r="AI534" s="176"/>
    </row>
    <row r="535" spans="1:35" s="173" customFormat="1" ht="30" hidden="1" customHeight="1" x14ac:dyDescent="0.35">
      <c r="A535" s="166">
        <v>527</v>
      </c>
      <c r="B535" s="167" t="str">
        <f t="shared" si="100"/>
        <v/>
      </c>
      <c r="C535" s="168">
        <f t="shared" si="101"/>
        <v>3</v>
      </c>
      <c r="D535" s="20"/>
      <c r="E535" s="68" t="str">
        <f t="shared" si="102"/>
        <v/>
      </c>
      <c r="F535" s="72">
        <f t="shared" si="103"/>
        <v>0</v>
      </c>
      <c r="G535" s="174"/>
      <c r="H535" s="175"/>
      <c r="I535" s="175"/>
      <c r="J535" s="175"/>
      <c r="K535" s="175"/>
      <c r="L535" s="175"/>
      <c r="M535" s="175"/>
      <c r="N535" s="67"/>
      <c r="O535" s="67"/>
      <c r="P535" s="67"/>
      <c r="Q535" s="67"/>
      <c r="R535" s="168"/>
      <c r="S535" s="168"/>
      <c r="T535" s="170" t="str">
        <f t="shared" si="99"/>
        <v/>
      </c>
      <c r="U535" s="168"/>
      <c r="V535" s="168"/>
      <c r="W535" s="81"/>
      <c r="X535" s="171" t="str">
        <f t="shared" si="104"/>
        <v>N/A</v>
      </c>
      <c r="Y535" s="172" t="e">
        <f t="shared" si="105"/>
        <v>#N/A</v>
      </c>
      <c r="AD535" s="173">
        <f t="shared" si="106"/>
        <v>0</v>
      </c>
      <c r="AE535" s="173">
        <f t="shared" si="107"/>
        <v>0</v>
      </c>
      <c r="AF535" s="173" t="str">
        <f t="shared" si="108"/>
        <v>D</v>
      </c>
      <c r="AG535" s="173">
        <f t="shared" si="109"/>
        <v>3</v>
      </c>
      <c r="AH535" s="173">
        <v>1</v>
      </c>
      <c r="AI535" s="176"/>
    </row>
    <row r="536" spans="1:35" s="173" customFormat="1" hidden="1" x14ac:dyDescent="0.35">
      <c r="A536" s="166">
        <v>528</v>
      </c>
      <c r="B536" s="167" t="str">
        <f t="shared" si="100"/>
        <v/>
      </c>
      <c r="C536" s="168">
        <f t="shared" si="101"/>
        <v>3</v>
      </c>
      <c r="D536" s="20"/>
      <c r="E536" s="68" t="str">
        <f t="shared" si="102"/>
        <v/>
      </c>
      <c r="F536" s="72">
        <f t="shared" si="103"/>
        <v>0</v>
      </c>
      <c r="G536" s="174"/>
      <c r="H536" s="175"/>
      <c r="I536" s="175"/>
      <c r="J536" s="175"/>
      <c r="K536" s="175"/>
      <c r="L536" s="175"/>
      <c r="M536" s="175"/>
      <c r="N536" s="67"/>
      <c r="O536" s="67"/>
      <c r="P536" s="67"/>
      <c r="Q536" s="67"/>
      <c r="R536" s="168"/>
      <c r="S536" s="168"/>
      <c r="T536" s="170" t="str">
        <f t="shared" ref="T536:T595" si="110">E536</f>
        <v/>
      </c>
      <c r="U536" s="168"/>
      <c r="V536" s="168"/>
      <c r="W536" s="81"/>
      <c r="X536" s="171">
        <f t="shared" si="104"/>
        <v>3</v>
      </c>
      <c r="Y536" s="172" t="e">
        <f t="shared" si="105"/>
        <v>#N/A</v>
      </c>
      <c r="AD536" s="173">
        <f t="shared" si="106"/>
        <v>0</v>
      </c>
      <c r="AE536" s="173">
        <f t="shared" si="107"/>
        <v>0</v>
      </c>
      <c r="AF536" s="173" t="str">
        <f t="shared" si="108"/>
        <v>D</v>
      </c>
      <c r="AG536" s="173">
        <f t="shared" si="109"/>
        <v>3</v>
      </c>
      <c r="AH536" s="173">
        <v>1</v>
      </c>
      <c r="AI536" s="176"/>
    </row>
    <row r="537" spans="1:35" s="173" customFormat="1" hidden="1" x14ac:dyDescent="0.35">
      <c r="A537" s="166">
        <v>529</v>
      </c>
      <c r="B537" s="167" t="str">
        <f t="shared" si="100"/>
        <v/>
      </c>
      <c r="C537" s="168">
        <f t="shared" si="101"/>
        <v>3</v>
      </c>
      <c r="D537" s="20"/>
      <c r="E537" s="68" t="str">
        <f t="shared" si="102"/>
        <v/>
      </c>
      <c r="F537" s="69">
        <f t="shared" si="103"/>
        <v>0</v>
      </c>
      <c r="G537" s="174"/>
      <c r="H537" s="175"/>
      <c r="I537" s="175"/>
      <c r="J537" s="175"/>
      <c r="K537" s="175"/>
      <c r="L537" s="175"/>
      <c r="M537" s="175"/>
      <c r="N537" s="67"/>
      <c r="O537" s="67"/>
      <c r="P537" s="67"/>
      <c r="Q537" s="67"/>
      <c r="R537" s="168"/>
      <c r="S537" s="168"/>
      <c r="T537" s="170" t="str">
        <f t="shared" si="110"/>
        <v/>
      </c>
      <c r="U537" s="168"/>
      <c r="V537" s="168"/>
      <c r="W537" s="81"/>
      <c r="X537" s="171">
        <f t="shared" si="104"/>
        <v>5</v>
      </c>
      <c r="Y537" s="172" t="e">
        <f t="shared" si="105"/>
        <v>#N/A</v>
      </c>
      <c r="AD537" s="173">
        <f t="shared" si="106"/>
        <v>0</v>
      </c>
      <c r="AE537" s="173">
        <f t="shared" si="107"/>
        <v>0</v>
      </c>
      <c r="AF537" s="173" t="str">
        <f t="shared" si="108"/>
        <v>D</v>
      </c>
      <c r="AG537" s="173">
        <f t="shared" si="109"/>
        <v>3</v>
      </c>
      <c r="AH537" s="173">
        <v>1</v>
      </c>
      <c r="AI537" s="176"/>
    </row>
    <row r="538" spans="1:35" s="173" customFormat="1" hidden="1" x14ac:dyDescent="0.35">
      <c r="A538" s="166">
        <v>530</v>
      </c>
      <c r="B538" s="167" t="str">
        <f t="shared" si="100"/>
        <v/>
      </c>
      <c r="C538" s="168">
        <f t="shared" si="101"/>
        <v>3</v>
      </c>
      <c r="D538" s="20"/>
      <c r="E538" s="68" t="str">
        <f t="shared" si="102"/>
        <v/>
      </c>
      <c r="F538" s="69">
        <f t="shared" si="103"/>
        <v>0</v>
      </c>
      <c r="G538" s="174"/>
      <c r="H538" s="175"/>
      <c r="I538" s="175"/>
      <c r="J538" s="175"/>
      <c r="K538" s="175"/>
      <c r="L538" s="175"/>
      <c r="M538" s="175"/>
      <c r="N538" s="67"/>
      <c r="O538" s="67"/>
      <c r="P538" s="67"/>
      <c r="Q538" s="67"/>
      <c r="R538" s="168"/>
      <c r="S538" s="168"/>
      <c r="T538" s="170" t="str">
        <f t="shared" si="110"/>
        <v/>
      </c>
      <c r="U538" s="168"/>
      <c r="V538" s="168"/>
      <c r="W538" s="81"/>
      <c r="X538" s="171">
        <f t="shared" si="104"/>
        <v>4</v>
      </c>
      <c r="Y538" s="172" t="e">
        <f t="shared" si="105"/>
        <v>#N/A</v>
      </c>
      <c r="AD538" s="173">
        <f t="shared" si="106"/>
        <v>0</v>
      </c>
      <c r="AE538" s="173">
        <f t="shared" si="107"/>
        <v>0</v>
      </c>
      <c r="AF538" s="173" t="str">
        <f t="shared" si="108"/>
        <v>D</v>
      </c>
      <c r="AG538" s="173">
        <f t="shared" si="109"/>
        <v>3</v>
      </c>
      <c r="AH538" s="173">
        <v>1</v>
      </c>
      <c r="AI538" s="176"/>
    </row>
    <row r="539" spans="1:35" s="173" customFormat="1" ht="30" customHeight="1" x14ac:dyDescent="0.35">
      <c r="A539" s="166">
        <v>531</v>
      </c>
      <c r="B539" s="167" t="str">
        <f t="shared" si="100"/>
        <v>C</v>
      </c>
      <c r="C539" s="168">
        <f t="shared" si="101"/>
        <v>1</v>
      </c>
      <c r="D539" s="20"/>
      <c r="E539" s="211" t="str">
        <f t="shared" si="102"/>
        <v>Stage C</v>
      </c>
      <c r="F539" s="214" t="str">
        <f t="shared" si="103"/>
        <v>Threat Intelligence Operation</v>
      </c>
      <c r="G539" s="217"/>
      <c r="H539" s="220"/>
      <c r="I539" s="220"/>
      <c r="J539" s="220"/>
      <c r="K539" s="220"/>
      <c r="L539" s="220"/>
      <c r="M539" s="217"/>
      <c r="N539" s="217"/>
      <c r="O539" s="217"/>
      <c r="P539" s="217"/>
      <c r="Q539" s="217"/>
      <c r="R539" s="169"/>
      <c r="S539" s="169"/>
      <c r="T539" s="170" t="str">
        <f t="shared" si="110"/>
        <v>Stage C</v>
      </c>
      <c r="U539" s="169"/>
      <c r="V539" s="169"/>
      <c r="W539" s="81"/>
      <c r="X539" s="171">
        <f t="shared" si="104"/>
        <v>0</v>
      </c>
      <c r="Y539" s="172" t="e">
        <f t="shared" si="105"/>
        <v>#N/A</v>
      </c>
      <c r="AD539" s="173">
        <f t="shared" si="106"/>
        <v>0</v>
      </c>
      <c r="AE539" s="173">
        <f t="shared" si="107"/>
        <v>0</v>
      </c>
      <c r="AF539" s="173" t="str">
        <f t="shared" si="108"/>
        <v>D</v>
      </c>
      <c r="AG539" s="173">
        <f t="shared" si="109"/>
        <v>3</v>
      </c>
      <c r="AH539" s="173">
        <v>1</v>
      </c>
      <c r="AI539" s="176">
        <v>3</v>
      </c>
    </row>
    <row r="540" spans="1:35" s="173" customFormat="1" ht="30" customHeight="1" x14ac:dyDescent="0.35">
      <c r="A540" s="166">
        <v>532</v>
      </c>
      <c r="B540" s="167" t="str">
        <f t="shared" si="100"/>
        <v>C.1</v>
      </c>
      <c r="C540" s="168">
        <f t="shared" si="101"/>
        <v>2</v>
      </c>
      <c r="D540" s="20"/>
      <c r="E540" s="212" t="str">
        <f t="shared" si="102"/>
        <v>Step 1</v>
      </c>
      <c r="F540" s="215" t="str">
        <f t="shared" si="103"/>
        <v>Direction</v>
      </c>
      <c r="G540" s="218"/>
      <c r="H540" s="221"/>
      <c r="I540" s="221"/>
      <c r="J540" s="221"/>
      <c r="K540" s="221"/>
      <c r="L540" s="221"/>
      <c r="M540" s="218"/>
      <c r="N540" s="218"/>
      <c r="O540" s="218"/>
      <c r="P540" s="218"/>
      <c r="Q540" s="218"/>
      <c r="R540" s="168"/>
      <c r="S540" s="168"/>
      <c r="T540" s="170" t="str">
        <f t="shared" si="110"/>
        <v>Step 1</v>
      </c>
      <c r="U540" s="168"/>
      <c r="V540" s="168"/>
      <c r="W540" s="81"/>
      <c r="X540" s="171">
        <f t="shared" si="104"/>
        <v>3</v>
      </c>
      <c r="Y540" s="172" t="e">
        <f t="shared" si="105"/>
        <v>#N/A</v>
      </c>
      <c r="AD540" s="173">
        <f t="shared" si="106"/>
        <v>0</v>
      </c>
      <c r="AE540" s="173">
        <f t="shared" si="107"/>
        <v>0</v>
      </c>
      <c r="AF540" s="173" t="str">
        <f t="shared" si="108"/>
        <v>D</v>
      </c>
      <c r="AG540" s="173">
        <f t="shared" si="109"/>
        <v>3</v>
      </c>
      <c r="AH540" s="173">
        <v>1</v>
      </c>
      <c r="AI540" s="176"/>
    </row>
    <row r="541" spans="1:35" s="173" customFormat="1" ht="45" customHeight="1" x14ac:dyDescent="0.35">
      <c r="A541" s="166">
        <v>533</v>
      </c>
      <c r="B541" s="167" t="str">
        <f t="shared" si="100"/>
        <v/>
      </c>
      <c r="C541" s="168">
        <f t="shared" si="101"/>
        <v>3</v>
      </c>
      <c r="D541" s="20"/>
      <c r="E541" s="68" t="str">
        <f t="shared" si="102"/>
        <v/>
      </c>
      <c r="F541" s="162" t="str">
        <f t="shared" si="103"/>
        <v xml:space="preserve">Intelligence direction is an integral element, usually only partly completed by security organisations. There are two key elements to this. 1) Is there a senior position, qualified and skilled in Intelligence who is the central point for all intelligence direction. 2) Does this single point of contact also engage with the wider business and external elements to better understand Intelligence Requirements(IRs), 'refine the question' and then offer clear direction to the team. </v>
      </c>
      <c r="G541" s="174"/>
      <c r="H541" s="175"/>
      <c r="I541" s="175"/>
      <c r="J541" s="175"/>
      <c r="K541" s="175"/>
      <c r="L541" s="175"/>
      <c r="M541" s="175"/>
      <c r="N541" s="67"/>
      <c r="O541" s="67"/>
      <c r="P541" s="168"/>
      <c r="Q541" s="168"/>
      <c r="R541" s="168"/>
      <c r="S541" s="168"/>
      <c r="T541" s="170" t="str">
        <f t="shared" si="110"/>
        <v/>
      </c>
      <c r="U541" s="168"/>
      <c r="V541" s="168"/>
      <c r="W541" s="81"/>
      <c r="X541" s="171">
        <f t="shared" si="104"/>
        <v>0</v>
      </c>
      <c r="Y541" s="172" t="e">
        <f t="shared" si="105"/>
        <v>#N/A</v>
      </c>
      <c r="AD541" s="173">
        <f t="shared" si="106"/>
        <v>0</v>
      </c>
      <c r="AE541" s="173">
        <f t="shared" si="107"/>
        <v>0</v>
      </c>
      <c r="AF541" s="173" t="str">
        <f t="shared" si="108"/>
        <v>D</v>
      </c>
      <c r="AG541" s="173">
        <f t="shared" si="109"/>
        <v>3</v>
      </c>
      <c r="AH541" s="168">
        <v>1</v>
      </c>
      <c r="AI541" s="176"/>
    </row>
    <row r="542" spans="1:35" s="173" customFormat="1" ht="30" customHeight="1" x14ac:dyDescent="0.35">
      <c r="A542" s="166">
        <v>534</v>
      </c>
      <c r="B542" s="167" t="str">
        <f t="shared" si="100"/>
        <v>C.1.01</v>
      </c>
      <c r="C542" s="168">
        <f t="shared" si="101"/>
        <v>5</v>
      </c>
      <c r="D542" s="20"/>
      <c r="E542" s="68" t="str">
        <f t="shared" si="102"/>
        <v>C.1.01</v>
      </c>
      <c r="F542" s="69" t="str">
        <f t="shared" si="103"/>
        <v xml:space="preserve">Do you have a 'head of' or similar for the intelligence function that is separate from the Security Ops function in order to prevent direction bias? </v>
      </c>
      <c r="G542" s="174"/>
      <c r="H542" s="175"/>
      <c r="I542" s="175"/>
      <c r="J542" s="175"/>
      <c r="K542" s="175"/>
      <c r="L542" s="175"/>
      <c r="M542" s="175"/>
      <c r="N542" s="67"/>
      <c r="O542" s="67"/>
      <c r="P542" s="168"/>
      <c r="Q542" s="168"/>
      <c r="R542" s="168"/>
      <c r="S542" s="168"/>
      <c r="T542" s="170" t="str">
        <f t="shared" si="110"/>
        <v>C.1.01</v>
      </c>
      <c r="U542" s="168"/>
      <c r="V542" s="168"/>
      <c r="W542" s="81">
        <v>1</v>
      </c>
      <c r="X542" s="171">
        <f t="shared" si="104"/>
        <v>3</v>
      </c>
      <c r="Y542" s="172" t="str">
        <f t="shared" si="105"/>
        <v>x 1</v>
      </c>
      <c r="AD542" s="173">
        <f t="shared" si="106"/>
        <v>0</v>
      </c>
      <c r="AE542" s="173">
        <f t="shared" si="107"/>
        <v>0</v>
      </c>
      <c r="AF542" s="173" t="str">
        <f t="shared" si="108"/>
        <v>D</v>
      </c>
      <c r="AG542" s="173">
        <f t="shared" si="109"/>
        <v>3</v>
      </c>
      <c r="AH542" s="173">
        <v>1</v>
      </c>
      <c r="AI542" s="176">
        <v>1</v>
      </c>
    </row>
    <row r="543" spans="1:35" s="173" customFormat="1" ht="30" hidden="1" customHeight="1" x14ac:dyDescent="0.35">
      <c r="A543" s="166">
        <v>535</v>
      </c>
      <c r="B543" s="167" t="str">
        <f t="shared" si="100"/>
        <v>C.1</v>
      </c>
      <c r="C543" s="168">
        <f t="shared" si="101"/>
        <v>2</v>
      </c>
      <c r="D543" s="20"/>
      <c r="E543" s="68" t="str">
        <f t="shared" si="102"/>
        <v>Step 1</v>
      </c>
      <c r="F543" s="69" t="str">
        <f t="shared" si="103"/>
        <v xml:space="preserve">Have you identified all of your internal and external intelligence customers, your internal resources and your external sources and agencies? </v>
      </c>
      <c r="G543" s="174"/>
      <c r="H543" s="175"/>
      <c r="I543" s="175"/>
      <c r="J543" s="175"/>
      <c r="K543" s="175"/>
      <c r="L543" s="175"/>
      <c r="M543" s="175"/>
      <c r="N543" s="67"/>
      <c r="O543" s="67"/>
      <c r="P543" s="168"/>
      <c r="Q543" s="168"/>
      <c r="R543" s="168"/>
      <c r="S543" s="168"/>
      <c r="T543" s="170" t="str">
        <f t="shared" si="110"/>
        <v>Step 1</v>
      </c>
      <c r="U543" s="168"/>
      <c r="V543" s="168"/>
      <c r="W543" s="81">
        <v>3</v>
      </c>
      <c r="X543" s="171">
        <f t="shared" si="104"/>
        <v>3</v>
      </c>
      <c r="Y543" s="172" t="str">
        <f t="shared" si="105"/>
        <v>x 3</v>
      </c>
      <c r="AD543" s="173">
        <f t="shared" si="106"/>
        <v>0</v>
      </c>
      <c r="AE543" s="173">
        <f t="shared" si="107"/>
        <v>0</v>
      </c>
      <c r="AF543" s="173" t="str">
        <f t="shared" si="108"/>
        <v>D</v>
      </c>
      <c r="AG543" s="173">
        <f t="shared" si="109"/>
        <v>3</v>
      </c>
      <c r="AH543" s="173">
        <v>1</v>
      </c>
      <c r="AI543" s="176"/>
    </row>
    <row r="544" spans="1:35" s="173" customFormat="1" ht="30" customHeight="1" x14ac:dyDescent="0.35">
      <c r="A544" s="166">
        <v>536</v>
      </c>
      <c r="B544" s="167" t="str">
        <f t="shared" si="100"/>
        <v>C.1.02</v>
      </c>
      <c r="C544" s="168">
        <f t="shared" si="101"/>
        <v>5</v>
      </c>
      <c r="D544" s="20"/>
      <c r="E544" s="68" t="str">
        <f t="shared" si="102"/>
        <v>C.1.02</v>
      </c>
      <c r="F544" s="69" t="str">
        <f t="shared" si="103"/>
        <v>Have you identified all of your internal and external intelligence customers whose Intelligence Requirements will form the basis of you Intelligence Direction?</v>
      </c>
      <c r="G544" s="174"/>
      <c r="H544" s="175"/>
      <c r="I544" s="175"/>
      <c r="J544" s="175"/>
      <c r="K544" s="175"/>
      <c r="L544" s="175"/>
      <c r="M544" s="175"/>
      <c r="N544" s="67"/>
      <c r="O544" s="67"/>
      <c r="P544" s="168"/>
      <c r="Q544" s="168"/>
      <c r="R544" s="168"/>
      <c r="S544" s="168"/>
      <c r="T544" s="170" t="str">
        <f t="shared" si="110"/>
        <v>C.1.02</v>
      </c>
      <c r="U544" s="168"/>
      <c r="V544" s="168"/>
      <c r="W544" s="81">
        <v>1</v>
      </c>
      <c r="X544" s="171">
        <f t="shared" si="104"/>
        <v>3</v>
      </c>
      <c r="Y544" s="172" t="str">
        <f t="shared" si="105"/>
        <v>x 1</v>
      </c>
      <c r="AD544" s="173">
        <f t="shared" si="106"/>
        <v>0</v>
      </c>
      <c r="AE544" s="173">
        <f t="shared" si="107"/>
        <v>0</v>
      </c>
      <c r="AF544" s="173" t="str">
        <f t="shared" si="108"/>
        <v>D</v>
      </c>
      <c r="AG544" s="173">
        <f t="shared" si="109"/>
        <v>3</v>
      </c>
      <c r="AH544" s="168"/>
      <c r="AI544" s="176"/>
    </row>
    <row r="545" spans="1:35" s="173" customFormat="1" ht="30" hidden="1" customHeight="1" x14ac:dyDescent="0.35">
      <c r="A545" s="166">
        <v>537</v>
      </c>
      <c r="B545" s="167" t="str">
        <f t="shared" si="100"/>
        <v>C.1</v>
      </c>
      <c r="C545" s="168">
        <f t="shared" si="101"/>
        <v>2</v>
      </c>
      <c r="D545" s="20"/>
      <c r="E545" s="68" t="str">
        <f t="shared" si="102"/>
        <v>Step 1</v>
      </c>
      <c r="F545" s="69" t="str">
        <f t="shared" si="103"/>
        <v xml:space="preserve">Do you have a clear method for receiving intelligence direction from internal intelligence customers? </v>
      </c>
      <c r="G545" s="174"/>
      <c r="H545" s="175"/>
      <c r="I545" s="175"/>
      <c r="J545" s="175"/>
      <c r="K545" s="175"/>
      <c r="L545" s="175"/>
      <c r="M545" s="175"/>
      <c r="N545" s="67"/>
      <c r="O545" s="67"/>
      <c r="P545" s="168"/>
      <c r="Q545" s="168"/>
      <c r="R545" s="168"/>
      <c r="S545" s="168"/>
      <c r="T545" s="170" t="str">
        <f t="shared" si="110"/>
        <v>Step 1</v>
      </c>
      <c r="U545" s="168"/>
      <c r="V545" s="168"/>
      <c r="W545" s="81">
        <v>3</v>
      </c>
      <c r="X545" s="171">
        <f t="shared" si="104"/>
        <v>3</v>
      </c>
      <c r="Y545" s="172" t="str">
        <f t="shared" si="105"/>
        <v>x 3</v>
      </c>
      <c r="AD545" s="173">
        <f t="shared" si="106"/>
        <v>0</v>
      </c>
      <c r="AE545" s="173">
        <f t="shared" si="107"/>
        <v>0</v>
      </c>
      <c r="AF545" s="173" t="str">
        <f t="shared" si="108"/>
        <v>D</v>
      </c>
      <c r="AG545" s="173">
        <f t="shared" si="109"/>
        <v>3</v>
      </c>
      <c r="AH545" s="173">
        <v>1</v>
      </c>
      <c r="AI545" s="176"/>
    </row>
    <row r="546" spans="1:35" s="173" customFormat="1" ht="30" customHeight="1" x14ac:dyDescent="0.35">
      <c r="A546" s="166">
        <v>538</v>
      </c>
      <c r="B546" s="167" t="str">
        <f t="shared" si="100"/>
        <v>C.1.03</v>
      </c>
      <c r="C546" s="168">
        <f t="shared" si="101"/>
        <v>5</v>
      </c>
      <c r="D546" s="20"/>
      <c r="E546" s="68" t="str">
        <f t="shared" si="102"/>
        <v>C.1.03</v>
      </c>
      <c r="F546" s="69" t="str">
        <f t="shared" si="103"/>
        <v xml:space="preserve">Do you have a clear and documented methodology for receiving intelligence direction that would include elements such as; refining the question; defining the format, output and timelines; measuring against KPIs; recording findings from the feedback and review loop; assigning resource; assigning sources etc? </v>
      </c>
      <c r="G546" s="174"/>
      <c r="H546" s="175"/>
      <c r="I546" s="175"/>
      <c r="J546" s="175"/>
      <c r="K546" s="175"/>
      <c r="L546" s="175"/>
      <c r="M546" s="175"/>
      <c r="N546" s="67"/>
      <c r="O546" s="67"/>
      <c r="P546" s="168"/>
      <c r="Q546" s="168"/>
      <c r="R546" s="168"/>
      <c r="S546" s="168"/>
      <c r="T546" s="170" t="str">
        <f t="shared" si="110"/>
        <v>C.1.03</v>
      </c>
      <c r="U546" s="168"/>
      <c r="V546" s="168"/>
      <c r="W546" s="81">
        <v>1</v>
      </c>
      <c r="X546" s="171">
        <f t="shared" si="104"/>
        <v>3</v>
      </c>
      <c r="Y546" s="172" t="str">
        <f t="shared" si="105"/>
        <v>x 1</v>
      </c>
      <c r="AD546" s="173">
        <f t="shared" si="106"/>
        <v>0</v>
      </c>
      <c r="AE546" s="173">
        <f t="shared" si="107"/>
        <v>0</v>
      </c>
      <c r="AF546" s="173" t="str">
        <f t="shared" si="108"/>
        <v>D</v>
      </c>
      <c r="AG546" s="173">
        <f t="shared" si="109"/>
        <v>3</v>
      </c>
      <c r="AH546" s="173">
        <v>1</v>
      </c>
      <c r="AI546" s="176"/>
    </row>
    <row r="547" spans="1:35" s="173" customFormat="1" ht="30" hidden="1" customHeight="1" x14ac:dyDescent="0.35">
      <c r="A547" s="166">
        <v>539</v>
      </c>
      <c r="B547" s="167" t="str">
        <f t="shared" si="100"/>
        <v>C.1</v>
      </c>
      <c r="C547" s="168">
        <f t="shared" si="101"/>
        <v>2</v>
      </c>
      <c r="D547" s="20"/>
      <c r="E547" s="68" t="str">
        <f t="shared" si="102"/>
        <v>Step 1</v>
      </c>
      <c r="F547" s="69" t="str">
        <f t="shared" si="103"/>
        <v xml:space="preserve">Is there a names role or person responsible for managing Internal Intelligence Direction? </v>
      </c>
      <c r="G547" s="174"/>
      <c r="H547" s="175"/>
      <c r="I547" s="175"/>
      <c r="J547" s="175"/>
      <c r="K547" s="175"/>
      <c r="L547" s="175"/>
      <c r="M547" s="175"/>
      <c r="N547" s="67"/>
      <c r="O547" s="67"/>
      <c r="P547" s="168"/>
      <c r="Q547" s="168"/>
      <c r="R547" s="168"/>
      <c r="S547" s="168"/>
      <c r="T547" s="170" t="str">
        <f t="shared" si="110"/>
        <v>Step 1</v>
      </c>
      <c r="U547" s="168"/>
      <c r="V547" s="168"/>
      <c r="W547" s="81">
        <v>3</v>
      </c>
      <c r="X547" s="171">
        <f t="shared" si="104"/>
        <v>3</v>
      </c>
      <c r="Y547" s="172" t="str">
        <f t="shared" si="105"/>
        <v>x 3</v>
      </c>
      <c r="AD547" s="173">
        <f t="shared" si="106"/>
        <v>0</v>
      </c>
      <c r="AE547" s="173">
        <f t="shared" si="107"/>
        <v>0</v>
      </c>
      <c r="AF547" s="173" t="str">
        <f t="shared" si="108"/>
        <v>D</v>
      </c>
      <c r="AG547" s="173">
        <f t="shared" si="109"/>
        <v>3</v>
      </c>
      <c r="AH547" s="173">
        <v>1</v>
      </c>
      <c r="AI547" s="176"/>
    </row>
    <row r="548" spans="1:35" s="173" customFormat="1" ht="30" hidden="1" customHeight="1" x14ac:dyDescent="0.35">
      <c r="A548" s="166">
        <v>540</v>
      </c>
      <c r="B548" s="167" t="str">
        <f t="shared" si="100"/>
        <v>C.1</v>
      </c>
      <c r="C548" s="168">
        <f t="shared" si="101"/>
        <v>2</v>
      </c>
      <c r="D548" s="20"/>
      <c r="E548" s="68" t="str">
        <f t="shared" ref="E548" si="111">IF(C548=1,"Stage "&amp;B548,IF(C548=2,"Step "&amp;VLOOKUP(A548,contentrefmockup,4,FALSE),B548))</f>
        <v>Step 1</v>
      </c>
      <c r="F548" s="69" t="str">
        <f t="shared" ref="F548" si="112">VLOOKUP(A548,contentrefmockup,7,FALSE)</f>
        <v xml:space="preserve">Does the process contain the ability to 'refine, define and qualify' the question or direction? </v>
      </c>
      <c r="G548" s="174"/>
      <c r="H548" s="175"/>
      <c r="I548" s="175"/>
      <c r="J548" s="175"/>
      <c r="K548" s="175"/>
      <c r="L548" s="175"/>
      <c r="M548" s="175"/>
      <c r="N548" s="67"/>
      <c r="O548" s="67"/>
      <c r="P548" s="168"/>
      <c r="Q548" s="168"/>
      <c r="R548" s="168"/>
      <c r="S548" s="168"/>
      <c r="T548" s="170" t="str">
        <f t="shared" ref="T548" si="113">E548</f>
        <v>Step 1</v>
      </c>
      <c r="U548" s="168"/>
      <c r="V548" s="168"/>
      <c r="W548" s="81">
        <v>3</v>
      </c>
      <c r="X548" s="171">
        <f t="shared" ref="X548" si="114">VLOOKUP(A548,contentrefmockup,8,FALSE)</f>
        <v>3</v>
      </c>
      <c r="Y548" s="172" t="str">
        <f t="shared" ref="Y548" si="115">VLOOKUP(W548,weighting_response_reverse,2,FALSE)</f>
        <v>x 3</v>
      </c>
      <c r="AD548" s="173">
        <f t="shared" ref="AD548" si="116">VLOOKUP(A548,contentrefmockup,26,FALSE)</f>
        <v>0</v>
      </c>
      <c r="AE548" s="173">
        <f t="shared" ref="AE548" si="117">VLOOKUP(A548,contentrefmockup,27,FALSE)</f>
        <v>0</v>
      </c>
      <c r="AF548" s="173" t="str">
        <f t="shared" ref="AF548" si="118">VLOOKUP(A548,contentrefmockup,28,FALSE)</f>
        <v>D</v>
      </c>
      <c r="AG548" s="173">
        <f t="shared" ref="AG548" si="119">IF(AD548="S",1,IF(AE548="I",2,IF(AF548="D",3,4)))</f>
        <v>3</v>
      </c>
      <c r="AH548" s="168"/>
      <c r="AI548" s="176"/>
    </row>
    <row r="549" spans="1:35" s="173" customFormat="1" ht="30" hidden="1" customHeight="1" x14ac:dyDescent="0.35">
      <c r="A549" s="166">
        <v>541</v>
      </c>
      <c r="B549" s="167" t="str">
        <f t="shared" si="100"/>
        <v>C.1</v>
      </c>
      <c r="C549" s="168">
        <f t="shared" si="101"/>
        <v>2</v>
      </c>
      <c r="D549" s="20"/>
      <c r="E549" s="68" t="str">
        <f t="shared" si="102"/>
        <v>Step 1</v>
      </c>
      <c r="F549" s="69" t="str">
        <f t="shared" si="103"/>
        <v xml:space="preserve">Is direction received regularly reviewed and part of the Intelligence teams 'Business-as-usual'? </v>
      </c>
      <c r="G549" s="174"/>
      <c r="H549" s="175"/>
      <c r="I549" s="175"/>
      <c r="J549" s="175"/>
      <c r="K549" s="175"/>
      <c r="L549" s="175"/>
      <c r="M549" s="175"/>
      <c r="N549" s="67"/>
      <c r="O549" s="67"/>
      <c r="P549" s="168"/>
      <c r="Q549" s="168"/>
      <c r="R549" s="168"/>
      <c r="S549" s="168"/>
      <c r="T549" s="170" t="str">
        <f t="shared" si="110"/>
        <v>Step 1</v>
      </c>
      <c r="U549" s="168"/>
      <c r="V549" s="168"/>
      <c r="W549" s="81">
        <v>3</v>
      </c>
      <c r="X549" s="171">
        <f t="shared" si="104"/>
        <v>3</v>
      </c>
      <c r="Y549" s="172" t="str">
        <f t="shared" si="105"/>
        <v>x 3</v>
      </c>
      <c r="AD549" s="173">
        <f t="shared" si="106"/>
        <v>0</v>
      </c>
      <c r="AE549" s="173">
        <f t="shared" si="107"/>
        <v>0</v>
      </c>
      <c r="AF549" s="173" t="str">
        <f t="shared" si="108"/>
        <v>D</v>
      </c>
      <c r="AG549" s="173">
        <f t="shared" si="109"/>
        <v>3</v>
      </c>
      <c r="AH549" s="173">
        <v>1</v>
      </c>
      <c r="AI549" s="176"/>
    </row>
    <row r="550" spans="1:35" s="173" customFormat="1" ht="30" hidden="1" customHeight="1" x14ac:dyDescent="0.35">
      <c r="A550" s="166">
        <v>542</v>
      </c>
      <c r="B550" s="167" t="str">
        <f t="shared" si="100"/>
        <v>C.1</v>
      </c>
      <c r="C550" s="168">
        <f t="shared" si="101"/>
        <v>2</v>
      </c>
      <c r="D550" s="20"/>
      <c r="E550" s="68" t="str">
        <f t="shared" ref="E550" si="120">IF(C550=1,"Stage "&amp;B550,IF(C550=2,"Step "&amp;VLOOKUP(A550,contentrefmockup,4,FALSE),B550))</f>
        <v>Step 1</v>
      </c>
      <c r="F550" s="69" t="str">
        <f t="shared" ref="F550" si="121">VLOOKUP(A550,contentrefmockup,7,FALSE)</f>
        <v>Do any of the internal intelligence customers have a seat on the intelligence steering committee?</v>
      </c>
      <c r="G550" s="174"/>
      <c r="H550" s="175"/>
      <c r="I550" s="175"/>
      <c r="J550" s="175"/>
      <c r="K550" s="175"/>
      <c r="L550" s="175"/>
      <c r="M550" s="175"/>
      <c r="N550" s="67"/>
      <c r="O550" s="67"/>
      <c r="P550" s="168"/>
      <c r="Q550" s="168"/>
      <c r="R550" s="168"/>
      <c r="S550" s="168"/>
      <c r="T550" s="170" t="str">
        <f t="shared" ref="T550" si="122">E550</f>
        <v>Step 1</v>
      </c>
      <c r="U550" s="168"/>
      <c r="V550" s="168"/>
      <c r="W550" s="81">
        <v>3</v>
      </c>
      <c r="X550" s="171">
        <f t="shared" ref="X550" si="123">VLOOKUP(A550,contentrefmockup,8,FALSE)</f>
        <v>3</v>
      </c>
      <c r="Y550" s="172" t="str">
        <f t="shared" ref="Y550" si="124">VLOOKUP(W550,weighting_response_reverse,2,FALSE)</f>
        <v>x 3</v>
      </c>
      <c r="AD550" s="173">
        <f t="shared" ref="AD550" si="125">VLOOKUP(A550,contentrefmockup,26,FALSE)</f>
        <v>0</v>
      </c>
      <c r="AE550" s="173">
        <f t="shared" ref="AE550" si="126">VLOOKUP(A550,contentrefmockup,27,FALSE)</f>
        <v>0</v>
      </c>
      <c r="AF550" s="173" t="str">
        <f t="shared" ref="AF550" si="127">VLOOKUP(A550,contentrefmockup,28,FALSE)</f>
        <v>D</v>
      </c>
      <c r="AG550" s="173">
        <f t="shared" ref="AG550" si="128">IF(AD550="S",1,IF(AE550="I",2,IF(AF550="D",3,4)))</f>
        <v>3</v>
      </c>
      <c r="AH550" s="168"/>
      <c r="AI550" s="176"/>
    </row>
    <row r="551" spans="1:35" s="173" customFormat="1" ht="30" hidden="1" customHeight="1" x14ac:dyDescent="0.35">
      <c r="A551" s="166">
        <v>543</v>
      </c>
      <c r="B551" s="167" t="str">
        <f t="shared" si="100"/>
        <v>C.1</v>
      </c>
      <c r="C551" s="168">
        <f t="shared" si="101"/>
        <v>2</v>
      </c>
      <c r="D551" s="20"/>
      <c r="E551" s="68" t="str">
        <f t="shared" si="102"/>
        <v>Step 1</v>
      </c>
      <c r="F551" s="69" t="str">
        <f t="shared" si="103"/>
        <v>Does each internal customer have a separate repository or section within a repository of current and historical questions and products?</v>
      </c>
      <c r="G551" s="174"/>
      <c r="H551" s="175"/>
      <c r="I551" s="175"/>
      <c r="J551" s="175"/>
      <c r="K551" s="175"/>
      <c r="L551" s="175"/>
      <c r="M551" s="175"/>
      <c r="N551" s="67"/>
      <c r="O551" s="67"/>
      <c r="P551" s="67"/>
      <c r="Q551" s="217"/>
      <c r="R551" s="168"/>
      <c r="S551" s="168"/>
      <c r="T551" s="170" t="str">
        <f t="shared" si="110"/>
        <v>Step 1</v>
      </c>
      <c r="U551" s="168"/>
      <c r="V551" s="168"/>
      <c r="W551" s="81">
        <v>3</v>
      </c>
      <c r="X551" s="171">
        <f t="shared" si="104"/>
        <v>3</v>
      </c>
      <c r="Y551" s="172" t="str">
        <f t="shared" si="105"/>
        <v>x 3</v>
      </c>
      <c r="AD551" s="173">
        <f t="shared" si="106"/>
        <v>0</v>
      </c>
      <c r="AE551" s="173">
        <f t="shared" si="107"/>
        <v>0</v>
      </c>
      <c r="AF551" s="173" t="str">
        <f t="shared" si="108"/>
        <v>D</v>
      </c>
      <c r="AG551" s="173">
        <f t="shared" si="109"/>
        <v>3</v>
      </c>
      <c r="AH551" s="173">
        <v>1</v>
      </c>
      <c r="AI551" s="176"/>
    </row>
    <row r="552" spans="1:35" s="173" customFormat="1" ht="30" hidden="1" customHeight="1" x14ac:dyDescent="0.35">
      <c r="A552" s="166">
        <v>548</v>
      </c>
      <c r="B552" s="167" t="str">
        <f t="shared" si="100"/>
        <v>C.1</v>
      </c>
      <c r="C552" s="168">
        <f t="shared" si="101"/>
        <v>2</v>
      </c>
      <c r="D552" s="20"/>
      <c r="E552" s="68" t="str">
        <f t="shared" si="102"/>
        <v>Step 1</v>
      </c>
      <c r="F552" s="69" t="str">
        <f t="shared" si="103"/>
        <v xml:space="preserve">Do you have a clear method for receiving intelligence direction from external intelligence customers? </v>
      </c>
      <c r="G552" s="174"/>
      <c r="H552" s="175"/>
      <c r="I552" s="175"/>
      <c r="J552" s="175"/>
      <c r="K552" s="175"/>
      <c r="L552" s="175"/>
      <c r="M552" s="175"/>
      <c r="N552" s="67"/>
      <c r="O552" s="67"/>
      <c r="P552" s="67"/>
      <c r="Q552" s="218"/>
      <c r="R552" s="168"/>
      <c r="S552" s="168"/>
      <c r="T552" s="170" t="str">
        <f t="shared" si="110"/>
        <v>Step 1</v>
      </c>
      <c r="U552" s="168"/>
      <c r="V552" s="168"/>
      <c r="W552" s="81">
        <v>3</v>
      </c>
      <c r="X552" s="171">
        <f t="shared" si="104"/>
        <v>3</v>
      </c>
      <c r="Y552" s="172" t="str">
        <f t="shared" si="105"/>
        <v>x 3</v>
      </c>
      <c r="AD552" s="173">
        <f t="shared" si="106"/>
        <v>0</v>
      </c>
      <c r="AE552" s="173">
        <f t="shared" si="107"/>
        <v>0</v>
      </c>
      <c r="AF552" s="173" t="str">
        <f t="shared" si="108"/>
        <v>D</v>
      </c>
      <c r="AG552" s="173">
        <f t="shared" si="109"/>
        <v>3</v>
      </c>
      <c r="AH552" s="173">
        <v>1</v>
      </c>
      <c r="AI552" s="176"/>
    </row>
    <row r="553" spans="1:35" s="173" customFormat="1" ht="30" customHeight="1" x14ac:dyDescent="0.35">
      <c r="A553" s="166">
        <v>549</v>
      </c>
      <c r="B553" s="167" t="str">
        <f t="shared" si="100"/>
        <v>C.1.04</v>
      </c>
      <c r="C553" s="168">
        <f t="shared" si="101"/>
        <v>5</v>
      </c>
      <c r="D553" s="20"/>
      <c r="E553" s="68" t="str">
        <f t="shared" si="102"/>
        <v>C.1.04</v>
      </c>
      <c r="F553" s="69" t="str">
        <f t="shared" si="103"/>
        <v>If working with 3rd party suppliers do you have a clear and secure process for disseminating your own Intelligence Requirements to them?</v>
      </c>
      <c r="G553" s="174"/>
      <c r="H553" s="175"/>
      <c r="I553" s="175"/>
      <c r="J553" s="175"/>
      <c r="K553" s="175"/>
      <c r="L553" s="175"/>
      <c r="M553" s="175"/>
      <c r="N553" s="67"/>
      <c r="O553" s="67"/>
      <c r="P553" s="168"/>
      <c r="Q553" s="168"/>
      <c r="R553" s="168"/>
      <c r="S553" s="168"/>
      <c r="T553" s="170" t="str">
        <f t="shared" si="110"/>
        <v>C.1.04</v>
      </c>
      <c r="U553" s="168"/>
      <c r="V553" s="168"/>
      <c r="W553" s="81">
        <v>1</v>
      </c>
      <c r="X553" s="171">
        <f t="shared" si="104"/>
        <v>3</v>
      </c>
      <c r="Y553" s="172" t="str">
        <f t="shared" si="105"/>
        <v>x 1</v>
      </c>
      <c r="AD553" s="173">
        <f t="shared" si="106"/>
        <v>0</v>
      </c>
      <c r="AE553" s="173">
        <f t="shared" si="107"/>
        <v>0</v>
      </c>
      <c r="AF553" s="173" t="str">
        <f t="shared" si="108"/>
        <v>D</v>
      </c>
      <c r="AG553" s="173">
        <f t="shared" si="109"/>
        <v>3</v>
      </c>
      <c r="AH553" s="173">
        <v>1</v>
      </c>
      <c r="AI553" s="176"/>
    </row>
    <row r="554" spans="1:35" s="173" customFormat="1" ht="30" hidden="1" customHeight="1" x14ac:dyDescent="0.35">
      <c r="A554" s="166">
        <v>550</v>
      </c>
      <c r="B554" s="167" t="str">
        <f t="shared" si="100"/>
        <v>C.1</v>
      </c>
      <c r="C554" s="168">
        <f t="shared" si="101"/>
        <v>2</v>
      </c>
      <c r="D554" s="20"/>
      <c r="E554" s="68" t="str">
        <f t="shared" si="102"/>
        <v>Step 1</v>
      </c>
      <c r="F554" s="69" t="str">
        <f t="shared" si="103"/>
        <v xml:space="preserve">Is there a names role or person responsible for managing external Intelligence Direction? </v>
      </c>
      <c r="G554" s="174"/>
      <c r="H554" s="175"/>
      <c r="I554" s="175"/>
      <c r="J554" s="175"/>
      <c r="K554" s="175"/>
      <c r="L554" s="175"/>
      <c r="M554" s="175"/>
      <c r="N554" s="67"/>
      <c r="O554" s="67"/>
      <c r="P554" s="168"/>
      <c r="Q554" s="168"/>
      <c r="R554" s="168"/>
      <c r="S554" s="168"/>
      <c r="T554" s="170" t="str">
        <f t="shared" si="110"/>
        <v>Step 1</v>
      </c>
      <c r="U554" s="168"/>
      <c r="V554" s="168"/>
      <c r="W554" s="81">
        <v>3</v>
      </c>
      <c r="X554" s="171">
        <f t="shared" si="104"/>
        <v>3</v>
      </c>
      <c r="Y554" s="172" t="str">
        <f t="shared" si="105"/>
        <v>x 3</v>
      </c>
      <c r="AD554" s="173">
        <f t="shared" si="106"/>
        <v>0</v>
      </c>
      <c r="AE554" s="173">
        <f t="shared" si="107"/>
        <v>0</v>
      </c>
      <c r="AF554" s="173" t="str">
        <f t="shared" si="108"/>
        <v>D</v>
      </c>
      <c r="AG554" s="173">
        <f t="shared" si="109"/>
        <v>3</v>
      </c>
      <c r="AH554" s="173">
        <v>1</v>
      </c>
      <c r="AI554" s="176"/>
    </row>
    <row r="555" spans="1:35" s="173" customFormat="1" ht="30" hidden="1" customHeight="1" x14ac:dyDescent="0.35">
      <c r="A555" s="166">
        <v>551</v>
      </c>
      <c r="B555" s="167" t="str">
        <f t="shared" si="100"/>
        <v>C.1</v>
      </c>
      <c r="C555" s="168">
        <f t="shared" si="101"/>
        <v>2</v>
      </c>
      <c r="D555" s="20"/>
      <c r="E555" s="68" t="str">
        <f t="shared" si="102"/>
        <v>Step 1</v>
      </c>
      <c r="F555" s="69" t="str">
        <f t="shared" si="103"/>
        <v>Does the process reference a mechanism for defining, refining and qualifying the intelligence requirement?</v>
      </c>
      <c r="G555" s="174"/>
      <c r="H555" s="175"/>
      <c r="I555" s="175"/>
      <c r="J555" s="175"/>
      <c r="K555" s="175"/>
      <c r="L555" s="175"/>
      <c r="M555" s="175"/>
      <c r="N555" s="67"/>
      <c r="O555" s="67"/>
      <c r="P555" s="168"/>
      <c r="Q555" s="168"/>
      <c r="R555" s="168"/>
      <c r="S555" s="168"/>
      <c r="T555" s="170" t="str">
        <f t="shared" si="110"/>
        <v>Step 1</v>
      </c>
      <c r="U555" s="168"/>
      <c r="V555" s="168"/>
      <c r="W555" s="81">
        <v>3</v>
      </c>
      <c r="X555" s="171">
        <f t="shared" si="104"/>
        <v>3</v>
      </c>
      <c r="Y555" s="172" t="str">
        <f t="shared" si="105"/>
        <v>x 3</v>
      </c>
      <c r="AD555" s="173">
        <f t="shared" si="106"/>
        <v>0</v>
      </c>
      <c r="AE555" s="173">
        <f t="shared" si="107"/>
        <v>0</v>
      </c>
      <c r="AF555" s="173" t="str">
        <f t="shared" si="108"/>
        <v>D</v>
      </c>
      <c r="AG555" s="173">
        <f t="shared" si="109"/>
        <v>3</v>
      </c>
      <c r="AH555" s="173">
        <v>1</v>
      </c>
      <c r="AI555" s="176"/>
    </row>
    <row r="556" spans="1:35" s="173" customFormat="1" ht="30" hidden="1" customHeight="1" x14ac:dyDescent="0.35">
      <c r="A556" s="166">
        <v>552</v>
      </c>
      <c r="B556" s="167" t="str">
        <f t="shared" si="100"/>
        <v>C.1</v>
      </c>
      <c r="C556" s="168">
        <f t="shared" si="101"/>
        <v>2</v>
      </c>
      <c r="D556" s="20"/>
      <c r="E556" s="68" t="str">
        <f t="shared" si="102"/>
        <v>Step 1</v>
      </c>
      <c r="F556" s="69" t="str">
        <f t="shared" si="103"/>
        <v xml:space="preserve">Is there a documented process for turning intelligence direction into RFIs, Intelligence Requirements and mapping them into an Intelligence Collection Plan? </v>
      </c>
      <c r="G556" s="174"/>
      <c r="H556" s="175"/>
      <c r="I556" s="175"/>
      <c r="J556" s="175"/>
      <c r="K556" s="175"/>
      <c r="L556" s="175"/>
      <c r="M556" s="175"/>
      <c r="N556" s="67"/>
      <c r="O556" s="67"/>
      <c r="P556" s="168"/>
      <c r="Q556" s="168"/>
      <c r="R556" s="168"/>
      <c r="S556" s="168"/>
      <c r="T556" s="170" t="str">
        <f t="shared" si="110"/>
        <v>Step 1</v>
      </c>
      <c r="U556" s="168"/>
      <c r="V556" s="168"/>
      <c r="W556" s="81">
        <v>3</v>
      </c>
      <c r="X556" s="171">
        <f t="shared" si="104"/>
        <v>3</v>
      </c>
      <c r="Y556" s="172" t="str">
        <f t="shared" si="105"/>
        <v>x 3</v>
      </c>
      <c r="AD556" s="173">
        <f t="shared" si="106"/>
        <v>0</v>
      </c>
      <c r="AE556" s="173">
        <f t="shared" si="107"/>
        <v>0</v>
      </c>
      <c r="AF556" s="173" t="str">
        <f t="shared" si="108"/>
        <v>D</v>
      </c>
      <c r="AG556" s="173">
        <f t="shared" si="109"/>
        <v>3</v>
      </c>
      <c r="AH556" s="173">
        <v>1</v>
      </c>
      <c r="AI556" s="176"/>
    </row>
    <row r="557" spans="1:35" s="173" customFormat="1" ht="30" hidden="1" customHeight="1" x14ac:dyDescent="0.35">
      <c r="A557" s="166">
        <v>553</v>
      </c>
      <c r="B557" s="167" t="str">
        <f t="shared" si="100"/>
        <v>C.1</v>
      </c>
      <c r="C557" s="168">
        <f t="shared" si="101"/>
        <v>2</v>
      </c>
      <c r="D557" s="20"/>
      <c r="E557" s="68" t="str">
        <f t="shared" si="102"/>
        <v>Step 1</v>
      </c>
      <c r="F557" s="69" t="str">
        <f t="shared" si="103"/>
        <v xml:space="preserve">Is direction received regularly reviewed and part of the Intelligence teams 'Business-as-usual' process? </v>
      </c>
      <c r="G557" s="174"/>
      <c r="H557" s="175"/>
      <c r="I557" s="175"/>
      <c r="J557" s="175"/>
      <c r="K557" s="175"/>
      <c r="L557" s="175"/>
      <c r="M557" s="175"/>
      <c r="N557" s="67"/>
      <c r="O557" s="67"/>
      <c r="P557" s="168"/>
      <c r="Q557" s="168"/>
      <c r="R557" s="168"/>
      <c r="S557" s="168"/>
      <c r="T557" s="170" t="str">
        <f t="shared" si="110"/>
        <v>Step 1</v>
      </c>
      <c r="U557" s="168"/>
      <c r="V557" s="168"/>
      <c r="W557" s="81">
        <v>3</v>
      </c>
      <c r="X557" s="171">
        <f t="shared" si="104"/>
        <v>3</v>
      </c>
      <c r="Y557" s="172" t="str">
        <f t="shared" si="105"/>
        <v>x 3</v>
      </c>
      <c r="AD557" s="173">
        <f t="shared" si="106"/>
        <v>0</v>
      </c>
      <c r="AE557" s="173">
        <f t="shared" si="107"/>
        <v>0</v>
      </c>
      <c r="AF557" s="173" t="str">
        <f t="shared" si="108"/>
        <v>D</v>
      </c>
      <c r="AG557" s="173">
        <f t="shared" si="109"/>
        <v>3</v>
      </c>
      <c r="AH557" s="173">
        <v>1</v>
      </c>
      <c r="AI557" s="176"/>
    </row>
    <row r="558" spans="1:35" s="173" customFormat="1" ht="30" hidden="1" customHeight="1" x14ac:dyDescent="0.35">
      <c r="A558" s="166">
        <v>554</v>
      </c>
      <c r="B558" s="167" t="str">
        <f t="shared" si="100"/>
        <v>C.1</v>
      </c>
      <c r="C558" s="168">
        <f t="shared" si="101"/>
        <v>2</v>
      </c>
      <c r="D558" s="20"/>
      <c r="E558" s="68" t="str">
        <f t="shared" si="102"/>
        <v>Step 1</v>
      </c>
      <c r="F558" s="69" t="str">
        <f t="shared" si="103"/>
        <v>Do you have a clear method for giving intelligence direction to external sources, partners and agencies?</v>
      </c>
      <c r="G558" s="174"/>
      <c r="H558" s="175"/>
      <c r="I558" s="175"/>
      <c r="J558" s="175"/>
      <c r="K558" s="175"/>
      <c r="L558" s="175"/>
      <c r="M558" s="175"/>
      <c r="N558" s="67"/>
      <c r="O558" s="67"/>
      <c r="P558" s="168"/>
      <c r="Q558" s="168"/>
      <c r="R558" s="168"/>
      <c r="S558" s="168"/>
      <c r="T558" s="170" t="str">
        <f t="shared" si="110"/>
        <v>Step 1</v>
      </c>
      <c r="U558" s="168"/>
      <c r="V558" s="168"/>
      <c r="W558" s="81">
        <v>3</v>
      </c>
      <c r="X558" s="171">
        <f t="shared" si="104"/>
        <v>3</v>
      </c>
      <c r="Y558" s="172" t="str">
        <f t="shared" si="105"/>
        <v>x 3</v>
      </c>
      <c r="AD558" s="173">
        <f t="shared" si="106"/>
        <v>0</v>
      </c>
      <c r="AE558" s="173">
        <f t="shared" si="107"/>
        <v>0</v>
      </c>
      <c r="AF558" s="173" t="str">
        <f t="shared" si="108"/>
        <v>D</v>
      </c>
      <c r="AG558" s="173">
        <f t="shared" si="109"/>
        <v>3</v>
      </c>
      <c r="AH558" s="173">
        <v>1</v>
      </c>
      <c r="AI558" s="176"/>
    </row>
    <row r="559" spans="1:35" s="173" customFormat="1" ht="30" customHeight="1" x14ac:dyDescent="0.35">
      <c r="A559" s="166">
        <v>555</v>
      </c>
      <c r="B559" s="167" t="str">
        <f t="shared" si="100"/>
        <v>C.1.05</v>
      </c>
      <c r="C559" s="168">
        <f t="shared" si="101"/>
        <v>5</v>
      </c>
      <c r="D559" s="20"/>
      <c r="E559" s="68" t="str">
        <f t="shared" si="102"/>
        <v>C.1.05</v>
      </c>
      <c r="F559" s="69" t="str">
        <f t="shared" si="103"/>
        <v xml:space="preserve">Do you have a clear and documented methodology for giving intelligence direction to 3rd parties that would include elements such as; documenting the question; defining the format, output and timelines; measuring against KPIs; recording findings from the feedback and review loop etc? </v>
      </c>
      <c r="G559" s="174"/>
      <c r="H559" s="175"/>
      <c r="I559" s="175"/>
      <c r="J559" s="175"/>
      <c r="K559" s="175"/>
      <c r="L559" s="175"/>
      <c r="M559" s="175"/>
      <c r="N559" s="67"/>
      <c r="O559" s="67"/>
      <c r="P559" s="168"/>
      <c r="Q559" s="168"/>
      <c r="R559" s="168"/>
      <c r="S559" s="168"/>
      <c r="T559" s="170" t="str">
        <f t="shared" si="110"/>
        <v>C.1.05</v>
      </c>
      <c r="U559" s="168"/>
      <c r="V559" s="168"/>
      <c r="W559" s="81">
        <v>1</v>
      </c>
      <c r="X559" s="171">
        <f t="shared" si="104"/>
        <v>3</v>
      </c>
      <c r="Y559" s="172" t="str">
        <f t="shared" si="105"/>
        <v>x 1</v>
      </c>
      <c r="AD559" s="173">
        <f t="shared" si="106"/>
        <v>0</v>
      </c>
      <c r="AE559" s="173">
        <f t="shared" si="107"/>
        <v>0</v>
      </c>
      <c r="AF559" s="173" t="str">
        <f t="shared" si="108"/>
        <v>D</v>
      </c>
      <c r="AG559" s="173">
        <f t="shared" si="109"/>
        <v>3</v>
      </c>
      <c r="AH559" s="173">
        <v>1</v>
      </c>
      <c r="AI559" s="176"/>
    </row>
    <row r="560" spans="1:35" s="173" customFormat="1" ht="30" hidden="1" customHeight="1" x14ac:dyDescent="0.35">
      <c r="A560" s="166">
        <v>556</v>
      </c>
      <c r="B560" s="167" t="str">
        <f t="shared" si="100"/>
        <v>C.1</v>
      </c>
      <c r="C560" s="168">
        <f t="shared" si="101"/>
        <v>2</v>
      </c>
      <c r="D560" s="20"/>
      <c r="E560" s="68" t="str">
        <f t="shared" si="102"/>
        <v>Step 1</v>
      </c>
      <c r="F560" s="72" t="str">
        <f t="shared" si="103"/>
        <v>Is the intelligence direction achievable and measurable?</v>
      </c>
      <c r="G560" s="174"/>
      <c r="H560" s="175"/>
      <c r="I560" s="175"/>
      <c r="J560" s="175"/>
      <c r="K560" s="175"/>
      <c r="L560" s="175"/>
      <c r="M560" s="175"/>
      <c r="N560" s="67"/>
      <c r="O560" s="67"/>
      <c r="P560" s="168"/>
      <c r="Q560" s="168"/>
      <c r="R560" s="168"/>
      <c r="S560" s="168"/>
      <c r="T560" s="170" t="str">
        <f t="shared" si="110"/>
        <v>Step 1</v>
      </c>
      <c r="U560" s="168"/>
      <c r="V560" s="168"/>
      <c r="W560" s="81">
        <v>3</v>
      </c>
      <c r="X560" s="171">
        <f t="shared" si="104"/>
        <v>3</v>
      </c>
      <c r="Y560" s="172" t="str">
        <f t="shared" si="105"/>
        <v>x 3</v>
      </c>
      <c r="AD560" s="173">
        <f t="shared" si="106"/>
        <v>0</v>
      </c>
      <c r="AE560" s="173">
        <f t="shared" si="107"/>
        <v>0</v>
      </c>
      <c r="AF560" s="173" t="str">
        <f t="shared" si="108"/>
        <v>D</v>
      </c>
      <c r="AG560" s="173">
        <f t="shared" si="109"/>
        <v>3</v>
      </c>
      <c r="AH560" s="173">
        <v>1</v>
      </c>
      <c r="AI560" s="176"/>
    </row>
    <row r="561" spans="1:35" s="173" customFormat="1" ht="30" hidden="1" customHeight="1" x14ac:dyDescent="0.35">
      <c r="A561" s="166">
        <v>557</v>
      </c>
      <c r="B561" s="167" t="str">
        <f t="shared" si="100"/>
        <v>C.1</v>
      </c>
      <c r="C561" s="168">
        <f t="shared" si="101"/>
        <v>2</v>
      </c>
      <c r="D561" s="20"/>
      <c r="E561" s="68" t="str">
        <f t="shared" si="102"/>
        <v>Step 1</v>
      </c>
      <c r="F561" s="72" t="str">
        <f t="shared" si="103"/>
        <v xml:space="preserve">Is the dissemination of intelligence direction controlled by one person or role? </v>
      </c>
      <c r="G561" s="174"/>
      <c r="H561" s="175"/>
      <c r="I561" s="175"/>
      <c r="J561" s="175"/>
      <c r="K561" s="175"/>
      <c r="L561" s="175"/>
      <c r="M561" s="175"/>
      <c r="N561" s="67"/>
      <c r="O561" s="67"/>
      <c r="P561" s="168"/>
      <c r="Q561" s="168"/>
      <c r="R561" s="168"/>
      <c r="S561" s="168"/>
      <c r="T561" s="170" t="str">
        <f t="shared" si="110"/>
        <v>Step 1</v>
      </c>
      <c r="U561" s="168"/>
      <c r="V561" s="168"/>
      <c r="W561" s="81">
        <v>3</v>
      </c>
      <c r="X561" s="171">
        <f t="shared" si="104"/>
        <v>3</v>
      </c>
      <c r="Y561" s="172" t="str">
        <f t="shared" si="105"/>
        <v>x 3</v>
      </c>
      <c r="AD561" s="173">
        <f t="shared" si="106"/>
        <v>0</v>
      </c>
      <c r="AE561" s="173">
        <f t="shared" si="107"/>
        <v>0</v>
      </c>
      <c r="AF561" s="173" t="str">
        <f t="shared" si="108"/>
        <v>D</v>
      </c>
      <c r="AG561" s="173">
        <f t="shared" si="109"/>
        <v>3</v>
      </c>
      <c r="AH561" s="173">
        <v>1</v>
      </c>
      <c r="AI561" s="176"/>
    </row>
    <row r="562" spans="1:35" s="173" customFormat="1" ht="30" hidden="1" customHeight="1" x14ac:dyDescent="0.35">
      <c r="A562" s="166">
        <v>558</v>
      </c>
      <c r="B562" s="167" t="str">
        <f t="shared" si="100"/>
        <v>C.1</v>
      </c>
      <c r="C562" s="168">
        <f t="shared" si="101"/>
        <v>2</v>
      </c>
      <c r="D562" s="20"/>
      <c r="E562" s="68" t="str">
        <f t="shared" si="102"/>
        <v>Step 1</v>
      </c>
      <c r="F562" s="72" t="str">
        <f t="shared" si="103"/>
        <v>Is external intelligence direction regularly reviewed and part of the intelligence teams 'Business-as-usual'?</v>
      </c>
      <c r="G562" s="174"/>
      <c r="H562" s="175"/>
      <c r="I562" s="175"/>
      <c r="J562" s="175"/>
      <c r="K562" s="175"/>
      <c r="L562" s="175"/>
      <c r="M562" s="175"/>
      <c r="N562" s="67"/>
      <c r="O562" s="67"/>
      <c r="P562" s="168"/>
      <c r="Q562" s="168"/>
      <c r="R562" s="168"/>
      <c r="S562" s="168"/>
      <c r="T562" s="170" t="str">
        <f t="shared" si="110"/>
        <v>Step 1</v>
      </c>
      <c r="U562" s="168"/>
      <c r="V562" s="168"/>
      <c r="W562" s="81">
        <v>3</v>
      </c>
      <c r="X562" s="171">
        <f t="shared" si="104"/>
        <v>3</v>
      </c>
      <c r="Y562" s="172" t="str">
        <f t="shared" si="105"/>
        <v>x 3</v>
      </c>
      <c r="AD562" s="173">
        <f t="shared" si="106"/>
        <v>0</v>
      </c>
      <c r="AE562" s="173">
        <f t="shared" si="107"/>
        <v>0</v>
      </c>
      <c r="AF562" s="173" t="str">
        <f t="shared" si="108"/>
        <v>D</v>
      </c>
      <c r="AG562" s="173">
        <f t="shared" si="109"/>
        <v>3</v>
      </c>
      <c r="AH562" s="173">
        <v>1</v>
      </c>
      <c r="AI562" s="176"/>
    </row>
    <row r="563" spans="1:35" s="173" customFormat="1" ht="30" hidden="1" customHeight="1" x14ac:dyDescent="0.35">
      <c r="A563" s="166">
        <v>559</v>
      </c>
      <c r="B563" s="167" t="str">
        <f t="shared" si="100"/>
        <v>C.1</v>
      </c>
      <c r="C563" s="168">
        <f t="shared" si="101"/>
        <v>2</v>
      </c>
      <c r="D563" s="20"/>
      <c r="E563" s="68" t="str">
        <f t="shared" si="102"/>
        <v>Step 1</v>
      </c>
      <c r="F563" s="69" t="str">
        <f t="shared" si="103"/>
        <v xml:space="preserve">Do you have a clear structure for giving intelligence direction to internal resources? </v>
      </c>
      <c r="G563" s="174"/>
      <c r="H563" s="175"/>
      <c r="I563" s="175"/>
      <c r="J563" s="175"/>
      <c r="K563" s="175"/>
      <c r="L563" s="175"/>
      <c r="M563" s="175"/>
      <c r="N563" s="67"/>
      <c r="O563" s="67"/>
      <c r="P563" s="168"/>
      <c r="Q563" s="168"/>
      <c r="R563" s="168"/>
      <c r="S563" s="168"/>
      <c r="T563" s="170" t="str">
        <f t="shared" si="110"/>
        <v>Step 1</v>
      </c>
      <c r="U563" s="168"/>
      <c r="V563" s="168"/>
      <c r="W563" s="81">
        <v>3</v>
      </c>
      <c r="X563" s="171">
        <f t="shared" si="104"/>
        <v>3</v>
      </c>
      <c r="Y563" s="172" t="str">
        <f t="shared" si="105"/>
        <v>x 3</v>
      </c>
      <c r="AD563" s="173">
        <f t="shared" si="106"/>
        <v>0</v>
      </c>
      <c r="AE563" s="173">
        <f t="shared" si="107"/>
        <v>0</v>
      </c>
      <c r="AF563" s="173" t="str">
        <f t="shared" si="108"/>
        <v>D</v>
      </c>
      <c r="AG563" s="173">
        <f t="shared" si="109"/>
        <v>3</v>
      </c>
      <c r="AH563" s="173">
        <v>1</v>
      </c>
      <c r="AI563" s="176"/>
    </row>
    <row r="564" spans="1:35" s="173" customFormat="1" ht="30" hidden="1" customHeight="1" x14ac:dyDescent="0.35">
      <c r="A564" s="166">
        <v>560</v>
      </c>
      <c r="B564" s="167" t="str">
        <f t="shared" si="100"/>
        <v>C.1</v>
      </c>
      <c r="C564" s="168">
        <f t="shared" si="101"/>
        <v>2</v>
      </c>
      <c r="D564" s="20"/>
      <c r="E564" s="68" t="str">
        <f t="shared" si="102"/>
        <v>Step 1</v>
      </c>
      <c r="F564" s="72" t="str">
        <f t="shared" si="103"/>
        <v>Is intelligence direction given clearly recorded?</v>
      </c>
      <c r="G564" s="174"/>
      <c r="H564" s="175"/>
      <c r="I564" s="175"/>
      <c r="J564" s="175"/>
      <c r="K564" s="175"/>
      <c r="L564" s="175"/>
      <c r="M564" s="175"/>
      <c r="N564" s="67"/>
      <c r="O564" s="67"/>
      <c r="P564" s="168"/>
      <c r="Q564" s="168"/>
      <c r="R564" s="168"/>
      <c r="S564" s="168"/>
      <c r="T564" s="170" t="str">
        <f t="shared" si="110"/>
        <v>Step 1</v>
      </c>
      <c r="U564" s="168"/>
      <c r="V564" s="168"/>
      <c r="W564" s="81">
        <v>3</v>
      </c>
      <c r="X564" s="171">
        <f t="shared" si="104"/>
        <v>3</v>
      </c>
      <c r="Y564" s="172" t="str">
        <f t="shared" si="105"/>
        <v>x 3</v>
      </c>
      <c r="AD564" s="173">
        <f t="shared" si="106"/>
        <v>0</v>
      </c>
      <c r="AE564" s="173">
        <f t="shared" si="107"/>
        <v>0</v>
      </c>
      <c r="AF564" s="173" t="str">
        <f t="shared" si="108"/>
        <v>D</v>
      </c>
      <c r="AG564" s="173">
        <f t="shared" si="109"/>
        <v>3</v>
      </c>
      <c r="AH564" s="173">
        <v>1</v>
      </c>
      <c r="AI564" s="176"/>
    </row>
    <row r="565" spans="1:35" s="173" customFormat="1" ht="30" hidden="1" customHeight="1" x14ac:dyDescent="0.35">
      <c r="A565" s="166">
        <v>561</v>
      </c>
      <c r="B565" s="167" t="str">
        <f t="shared" si="100"/>
        <v>C.1</v>
      </c>
      <c r="C565" s="168">
        <f t="shared" si="101"/>
        <v>2</v>
      </c>
      <c r="D565" s="20"/>
      <c r="E565" s="68" t="str">
        <f t="shared" si="102"/>
        <v>Step 1</v>
      </c>
      <c r="F565" s="72" t="str">
        <f t="shared" si="103"/>
        <v>Is the intelligence direction achievable and measurable?</v>
      </c>
      <c r="G565" s="174"/>
      <c r="H565" s="175"/>
      <c r="I565" s="175"/>
      <c r="J565" s="175"/>
      <c r="K565" s="175"/>
      <c r="L565" s="175"/>
      <c r="M565" s="175"/>
      <c r="N565" s="67"/>
      <c r="O565" s="67"/>
      <c r="P565" s="168"/>
      <c r="Q565" s="168"/>
      <c r="R565" s="168"/>
      <c r="S565" s="168"/>
      <c r="T565" s="170" t="str">
        <f t="shared" si="110"/>
        <v>Step 1</v>
      </c>
      <c r="U565" s="168"/>
      <c r="V565" s="168"/>
      <c r="W565" s="81">
        <v>3</v>
      </c>
      <c r="X565" s="171">
        <f t="shared" si="104"/>
        <v>3</v>
      </c>
      <c r="Y565" s="172" t="str">
        <f t="shared" si="105"/>
        <v>x 3</v>
      </c>
      <c r="AD565" s="173">
        <f t="shared" si="106"/>
        <v>0</v>
      </c>
      <c r="AE565" s="173">
        <f t="shared" si="107"/>
        <v>0</v>
      </c>
      <c r="AF565" s="173" t="str">
        <f t="shared" si="108"/>
        <v>D</v>
      </c>
      <c r="AG565" s="173">
        <f t="shared" si="109"/>
        <v>3</v>
      </c>
      <c r="AH565" s="173">
        <v>1</v>
      </c>
      <c r="AI565" s="176"/>
    </row>
    <row r="566" spans="1:35" s="173" customFormat="1" ht="30" hidden="1" customHeight="1" x14ac:dyDescent="0.35">
      <c r="A566" s="166">
        <v>562</v>
      </c>
      <c r="B566" s="167" t="str">
        <f t="shared" si="100"/>
        <v>C.1</v>
      </c>
      <c r="C566" s="168">
        <f t="shared" si="101"/>
        <v>2</v>
      </c>
      <c r="D566" s="20"/>
      <c r="E566" s="68" t="str">
        <f t="shared" si="102"/>
        <v>Step 1</v>
      </c>
      <c r="F566" s="72" t="str">
        <f t="shared" si="103"/>
        <v xml:space="preserve">Is the dissemination of intelligence direction controlled by one person or role? </v>
      </c>
      <c r="G566" s="174"/>
      <c r="H566" s="175"/>
      <c r="I566" s="175"/>
      <c r="J566" s="175"/>
      <c r="K566" s="175"/>
      <c r="L566" s="175"/>
      <c r="M566" s="175"/>
      <c r="N566" s="67"/>
      <c r="O566" s="67"/>
      <c r="P566" s="168"/>
      <c r="Q566" s="168"/>
      <c r="R566" s="168"/>
      <c r="S566" s="168"/>
      <c r="T566" s="170" t="str">
        <f t="shared" si="110"/>
        <v>Step 1</v>
      </c>
      <c r="U566" s="168"/>
      <c r="V566" s="168"/>
      <c r="W566" s="81">
        <v>3</v>
      </c>
      <c r="X566" s="171">
        <f t="shared" si="104"/>
        <v>3</v>
      </c>
      <c r="Y566" s="172" t="str">
        <f t="shared" si="105"/>
        <v>x 3</v>
      </c>
      <c r="AD566" s="173">
        <f t="shared" si="106"/>
        <v>0</v>
      </c>
      <c r="AE566" s="173">
        <f t="shared" si="107"/>
        <v>0</v>
      </c>
      <c r="AF566" s="173" t="str">
        <f t="shared" si="108"/>
        <v>D</v>
      </c>
      <c r="AG566" s="173">
        <f t="shared" si="109"/>
        <v>3</v>
      </c>
      <c r="AH566" s="173">
        <v>1</v>
      </c>
      <c r="AI566" s="176"/>
    </row>
    <row r="567" spans="1:35" s="173" customFormat="1" ht="30" hidden="1" customHeight="1" x14ac:dyDescent="0.35">
      <c r="A567" s="166">
        <v>563</v>
      </c>
      <c r="B567" s="167" t="str">
        <f t="shared" si="100"/>
        <v>C.1</v>
      </c>
      <c r="C567" s="168">
        <f t="shared" si="101"/>
        <v>2</v>
      </c>
      <c r="D567" s="20"/>
      <c r="E567" s="68" t="str">
        <f t="shared" si="102"/>
        <v>Step 1</v>
      </c>
      <c r="F567" s="72" t="str">
        <f t="shared" si="103"/>
        <v>Is internal intelligence direction regularly reviewed and part of the intelligence teams 'Business-as-usual'?</v>
      </c>
      <c r="G567" s="174"/>
      <c r="H567" s="175"/>
      <c r="I567" s="175"/>
      <c r="J567" s="175"/>
      <c r="K567" s="175"/>
      <c r="L567" s="175"/>
      <c r="M567" s="175"/>
      <c r="N567" s="67"/>
      <c r="O567" s="67"/>
      <c r="P567" s="168"/>
      <c r="Q567" s="168"/>
      <c r="R567" s="168"/>
      <c r="S567" s="168"/>
      <c r="T567" s="170" t="str">
        <f t="shared" si="110"/>
        <v>Step 1</v>
      </c>
      <c r="U567" s="168"/>
      <c r="V567" s="168"/>
      <c r="W567" s="81">
        <v>3</v>
      </c>
      <c r="X567" s="171">
        <f t="shared" si="104"/>
        <v>3</v>
      </c>
      <c r="Y567" s="172" t="str">
        <f t="shared" si="105"/>
        <v>x 3</v>
      </c>
      <c r="AD567" s="173">
        <f t="shared" si="106"/>
        <v>0</v>
      </c>
      <c r="AE567" s="173">
        <f t="shared" si="107"/>
        <v>0</v>
      </c>
      <c r="AF567" s="173" t="str">
        <f t="shared" si="108"/>
        <v>D</v>
      </c>
      <c r="AG567" s="173">
        <f t="shared" si="109"/>
        <v>3</v>
      </c>
      <c r="AH567" s="173">
        <v>1</v>
      </c>
      <c r="AI567" s="176"/>
    </row>
    <row r="568" spans="1:35" s="173" customFormat="1" ht="30" customHeight="1" x14ac:dyDescent="0.35">
      <c r="A568" s="166">
        <v>564</v>
      </c>
      <c r="B568" s="167" t="str">
        <f t="shared" si="100"/>
        <v>C.2</v>
      </c>
      <c r="C568" s="168">
        <f t="shared" si="101"/>
        <v>2</v>
      </c>
      <c r="D568" s="20"/>
      <c r="E568" s="212" t="str">
        <f t="shared" si="102"/>
        <v>Step 2</v>
      </c>
      <c r="F568" s="215" t="str">
        <f t="shared" si="103"/>
        <v xml:space="preserve">Intelligence Collection </v>
      </c>
      <c r="G568" s="218"/>
      <c r="H568" s="221"/>
      <c r="I568" s="221"/>
      <c r="J568" s="221"/>
      <c r="K568" s="221"/>
      <c r="L568" s="221"/>
      <c r="M568" s="218"/>
      <c r="N568" s="218"/>
      <c r="O568" s="218"/>
      <c r="P568" s="168"/>
      <c r="Q568" s="168"/>
      <c r="R568" s="168"/>
      <c r="S568" s="168"/>
      <c r="T568" s="170" t="str">
        <f t="shared" si="110"/>
        <v>Step 2</v>
      </c>
      <c r="U568" s="168"/>
      <c r="V568" s="168"/>
      <c r="W568" s="81"/>
      <c r="X568" s="171">
        <f t="shared" si="104"/>
        <v>3</v>
      </c>
      <c r="Y568" s="172" t="e">
        <f t="shared" si="105"/>
        <v>#N/A</v>
      </c>
      <c r="AD568" s="173">
        <f t="shared" si="106"/>
        <v>0</v>
      </c>
      <c r="AE568" s="173">
        <f t="shared" si="107"/>
        <v>0</v>
      </c>
      <c r="AF568" s="173" t="str">
        <f t="shared" si="108"/>
        <v>D</v>
      </c>
      <c r="AG568" s="173">
        <f t="shared" si="109"/>
        <v>3</v>
      </c>
      <c r="AH568" s="173">
        <v>1</v>
      </c>
      <c r="AI568" s="176"/>
    </row>
    <row r="569" spans="1:35" s="173" customFormat="1" ht="60" customHeight="1" x14ac:dyDescent="0.35">
      <c r="A569" s="166">
        <v>565</v>
      </c>
      <c r="B569" s="167" t="str">
        <f t="shared" si="100"/>
        <v/>
      </c>
      <c r="C569" s="168">
        <f t="shared" si="101"/>
        <v>3</v>
      </c>
      <c r="D569" s="20"/>
      <c r="E569" s="68" t="str">
        <f t="shared" si="102"/>
        <v/>
      </c>
      <c r="F569" s="162" t="str">
        <f t="shared" si="103"/>
        <v xml:space="preserve">The ICP is a baseplate for all intelligence capabilities. The ICP should consider the Intelligence requirements, Priority Intelligence Requirements (PIRs), the mapping of intelligence sources (and possibly the grading) as a minimum, but could also consider timelines, review dates, responsible officers etc. It should remain 'live' and reviewed regularly. It should also have a diverse and broad set of intelligence sources, with multiple sources for different collection areas to prevent single source collection and bias. </v>
      </c>
      <c r="G569" s="174"/>
      <c r="H569" s="175"/>
      <c r="I569" s="175"/>
      <c r="J569" s="175"/>
      <c r="K569" s="175"/>
      <c r="L569" s="175"/>
      <c r="M569" s="175"/>
      <c r="N569" s="67"/>
      <c r="O569" s="67"/>
      <c r="P569" s="168"/>
      <c r="Q569" s="168"/>
      <c r="R569" s="168"/>
      <c r="S569" s="168"/>
      <c r="T569" s="170" t="str">
        <f t="shared" si="110"/>
        <v/>
      </c>
      <c r="U569" s="168"/>
      <c r="V569" s="168"/>
      <c r="W569" s="81"/>
      <c r="X569" s="171">
        <f t="shared" si="104"/>
        <v>3</v>
      </c>
      <c r="Y569" s="172" t="e">
        <f t="shared" si="105"/>
        <v>#N/A</v>
      </c>
      <c r="AD569" s="173">
        <f t="shared" si="106"/>
        <v>0</v>
      </c>
      <c r="AE569" s="173">
        <f t="shared" si="107"/>
        <v>0</v>
      </c>
      <c r="AF569" s="173" t="str">
        <f t="shared" si="108"/>
        <v>D</v>
      </c>
      <c r="AG569" s="173">
        <f t="shared" si="109"/>
        <v>3</v>
      </c>
      <c r="AH569" s="173">
        <v>1</v>
      </c>
      <c r="AI569" s="176"/>
    </row>
    <row r="570" spans="1:35" s="173" customFormat="1" hidden="1" x14ac:dyDescent="0.35">
      <c r="A570" s="166">
        <v>566</v>
      </c>
      <c r="B570" s="167" t="str">
        <f t="shared" si="100"/>
        <v>C.2</v>
      </c>
      <c r="C570" s="168">
        <f t="shared" si="101"/>
        <v>2</v>
      </c>
      <c r="D570" s="20"/>
      <c r="E570" s="68" t="str">
        <f t="shared" si="102"/>
        <v>Step 2</v>
      </c>
      <c r="F570" s="69" t="str">
        <f t="shared" si="103"/>
        <v xml:space="preserve">Do you have a documented and formal ‘Intelligence Collection Plan’? (ICP) </v>
      </c>
      <c r="G570" s="174"/>
      <c r="H570" s="175"/>
      <c r="I570" s="175"/>
      <c r="J570" s="175"/>
      <c r="K570" s="175"/>
      <c r="L570" s="175"/>
      <c r="M570" s="175"/>
      <c r="N570" s="67"/>
      <c r="O570" s="67"/>
      <c r="P570" s="168"/>
      <c r="Q570" s="168"/>
      <c r="R570" s="168"/>
      <c r="S570" s="168"/>
      <c r="T570" s="170" t="str">
        <f t="shared" si="110"/>
        <v>Step 2</v>
      </c>
      <c r="U570" s="168"/>
      <c r="V570" s="168"/>
      <c r="W570" s="81">
        <v>3</v>
      </c>
      <c r="X570" s="171">
        <f t="shared" si="104"/>
        <v>3</v>
      </c>
      <c r="Y570" s="172" t="str">
        <f t="shared" si="105"/>
        <v>x 3</v>
      </c>
      <c r="AD570" s="173">
        <f t="shared" si="106"/>
        <v>0</v>
      </c>
      <c r="AE570" s="173">
        <f t="shared" si="107"/>
        <v>0</v>
      </c>
      <c r="AF570" s="173" t="str">
        <f t="shared" si="108"/>
        <v>D</v>
      </c>
      <c r="AG570" s="173">
        <f t="shared" si="109"/>
        <v>3</v>
      </c>
      <c r="AH570" s="173">
        <v>1</v>
      </c>
      <c r="AI570" s="176"/>
    </row>
    <row r="571" spans="1:35" s="173" customFormat="1" ht="29" x14ac:dyDescent="0.35">
      <c r="A571" s="166">
        <v>567</v>
      </c>
      <c r="B571" s="167" t="str">
        <f t="shared" si="100"/>
        <v>C.2.01</v>
      </c>
      <c r="C571" s="168">
        <f t="shared" si="101"/>
        <v>5</v>
      </c>
      <c r="D571" s="20"/>
      <c r="E571" s="68" t="str">
        <f t="shared" si="102"/>
        <v>C.2.01</v>
      </c>
      <c r="F571" s="69" t="str">
        <f t="shared" si="103"/>
        <v xml:space="preserve">Do you have a documented and formal ‘Intelligence Collection Plan’ (ICP) that is reviewed regularly and at minimum maps your Intelligence Requirements to Intelligence Sources? </v>
      </c>
      <c r="G571" s="174"/>
      <c r="H571" s="175"/>
      <c r="I571" s="175"/>
      <c r="J571" s="175"/>
      <c r="K571" s="175"/>
      <c r="L571" s="175"/>
      <c r="M571" s="175"/>
      <c r="N571" s="67"/>
      <c r="O571" s="67"/>
      <c r="P571" s="168"/>
      <c r="Q571" s="168"/>
      <c r="R571" s="168"/>
      <c r="S571" s="168"/>
      <c r="T571" s="170" t="str">
        <f t="shared" si="110"/>
        <v>C.2.01</v>
      </c>
      <c r="U571" s="168"/>
      <c r="V571" s="168"/>
      <c r="W571" s="81">
        <v>1</v>
      </c>
      <c r="X571" s="171">
        <f t="shared" si="104"/>
        <v>3</v>
      </c>
      <c r="Y571" s="172" t="str">
        <f t="shared" si="105"/>
        <v>x 1</v>
      </c>
      <c r="AD571" s="173">
        <f t="shared" si="106"/>
        <v>0</v>
      </c>
      <c r="AE571" s="173">
        <f t="shared" si="107"/>
        <v>0</v>
      </c>
      <c r="AF571" s="173" t="str">
        <f t="shared" si="108"/>
        <v>D</v>
      </c>
      <c r="AG571" s="173">
        <f t="shared" si="109"/>
        <v>3</v>
      </c>
      <c r="AH571" s="173">
        <v>1</v>
      </c>
      <c r="AI571" s="176"/>
    </row>
    <row r="572" spans="1:35" s="173" customFormat="1" ht="30" hidden="1" customHeight="1" x14ac:dyDescent="0.35">
      <c r="A572" s="166">
        <v>568</v>
      </c>
      <c r="B572" s="167" t="str">
        <f t="shared" si="100"/>
        <v>C.2</v>
      </c>
      <c r="C572" s="168">
        <f t="shared" si="101"/>
        <v>2</v>
      </c>
      <c r="D572" s="20"/>
      <c r="E572" s="68" t="str">
        <f t="shared" si="102"/>
        <v>Step 2</v>
      </c>
      <c r="F572" s="69" t="str">
        <f t="shared" si="103"/>
        <v>Are the IRs Prioritised or are PIRs denoted?</v>
      </c>
      <c r="G572" s="174"/>
      <c r="H572" s="175"/>
      <c r="I572" s="175"/>
      <c r="J572" s="175"/>
      <c r="K572" s="175"/>
      <c r="L572" s="175"/>
      <c r="M572" s="175"/>
      <c r="N572" s="67"/>
      <c r="O572" s="67"/>
      <c r="P572" s="168"/>
      <c r="Q572" s="168"/>
      <c r="R572" s="168"/>
      <c r="S572" s="168"/>
      <c r="T572" s="170" t="str">
        <f t="shared" si="110"/>
        <v>Step 2</v>
      </c>
      <c r="U572" s="168"/>
      <c r="V572" s="168"/>
      <c r="W572" s="81">
        <v>3</v>
      </c>
      <c r="X572" s="171">
        <f t="shared" si="104"/>
        <v>3</v>
      </c>
      <c r="Y572" s="172" t="str">
        <f t="shared" si="105"/>
        <v>x 3</v>
      </c>
      <c r="AD572" s="173">
        <f t="shared" si="106"/>
        <v>0</v>
      </c>
      <c r="AE572" s="173">
        <f t="shared" si="107"/>
        <v>0</v>
      </c>
      <c r="AF572" s="173" t="str">
        <f t="shared" si="108"/>
        <v>D</v>
      </c>
      <c r="AG572" s="173">
        <f t="shared" si="109"/>
        <v>3</v>
      </c>
      <c r="AH572" s="173">
        <v>1</v>
      </c>
      <c r="AI572" s="176"/>
    </row>
    <row r="573" spans="1:35" s="173" customFormat="1" ht="30" hidden="1" customHeight="1" x14ac:dyDescent="0.35">
      <c r="A573" s="166">
        <v>569</v>
      </c>
      <c r="B573" s="167" t="str">
        <f t="shared" si="100"/>
        <v>C.2</v>
      </c>
      <c r="C573" s="168">
        <f t="shared" si="101"/>
        <v>2</v>
      </c>
      <c r="D573" s="20"/>
      <c r="E573" s="68" t="str">
        <f t="shared" si="102"/>
        <v>Step 2</v>
      </c>
      <c r="F573" s="69" t="str">
        <f t="shared" si="103"/>
        <v>Are SANDAS (Sources and Agencies) mapped to IRs and PIRs?</v>
      </c>
      <c r="G573" s="174"/>
      <c r="H573" s="175"/>
      <c r="I573" s="175"/>
      <c r="J573" s="175"/>
      <c r="K573" s="175"/>
      <c r="L573" s="175"/>
      <c r="M573" s="175"/>
      <c r="N573" s="67"/>
      <c r="O573" s="67"/>
      <c r="P573" s="168"/>
      <c r="Q573" s="168"/>
      <c r="R573" s="168"/>
      <c r="S573" s="168"/>
      <c r="T573" s="170" t="str">
        <f t="shared" si="110"/>
        <v>Step 2</v>
      </c>
      <c r="U573" s="168"/>
      <c r="V573" s="168"/>
      <c r="W573" s="81">
        <v>3</v>
      </c>
      <c r="X573" s="171">
        <f t="shared" si="104"/>
        <v>3</v>
      </c>
      <c r="Y573" s="172" t="str">
        <f t="shared" si="105"/>
        <v>x 3</v>
      </c>
      <c r="AD573" s="173">
        <f t="shared" si="106"/>
        <v>0</v>
      </c>
      <c r="AE573" s="173">
        <f t="shared" si="107"/>
        <v>0</v>
      </c>
      <c r="AF573" s="173" t="str">
        <f t="shared" si="108"/>
        <v>D</v>
      </c>
      <c r="AG573" s="173">
        <f t="shared" si="109"/>
        <v>3</v>
      </c>
      <c r="AH573" s="173">
        <v>1</v>
      </c>
      <c r="AI573" s="176"/>
    </row>
    <row r="574" spans="1:35" s="173" customFormat="1" ht="30" hidden="1" customHeight="1" x14ac:dyDescent="0.35">
      <c r="A574" s="166">
        <v>570</v>
      </c>
      <c r="B574" s="167" t="str">
        <f t="shared" si="100"/>
        <v>C.2</v>
      </c>
      <c r="C574" s="168">
        <f t="shared" si="101"/>
        <v>2</v>
      </c>
      <c r="D574" s="20"/>
      <c r="E574" s="68" t="str">
        <f t="shared" si="102"/>
        <v>Step 2</v>
      </c>
      <c r="F574" s="69" t="str">
        <f t="shared" si="103"/>
        <v>Are time requirements mapped to each IR and PIR?</v>
      </c>
      <c r="G574" s="174"/>
      <c r="H574" s="175"/>
      <c r="I574" s="175"/>
      <c r="J574" s="175"/>
      <c r="K574" s="175"/>
      <c r="L574" s="175"/>
      <c r="M574" s="175"/>
      <c r="N574" s="67"/>
      <c r="O574" s="67"/>
      <c r="P574" s="168"/>
      <c r="Q574" s="168"/>
      <c r="R574" s="168"/>
      <c r="S574" s="168"/>
      <c r="T574" s="170" t="str">
        <f t="shared" si="110"/>
        <v>Step 2</v>
      </c>
      <c r="U574" s="168"/>
      <c r="V574" s="168"/>
      <c r="W574" s="81">
        <v>3</v>
      </c>
      <c r="X574" s="171">
        <f t="shared" si="104"/>
        <v>3</v>
      </c>
      <c r="Y574" s="172" t="str">
        <f t="shared" si="105"/>
        <v>x 3</v>
      </c>
      <c r="AD574" s="173">
        <f t="shared" si="106"/>
        <v>0</v>
      </c>
      <c r="AE574" s="173">
        <f t="shared" si="107"/>
        <v>0</v>
      </c>
      <c r="AF574" s="173" t="str">
        <f t="shared" si="108"/>
        <v>D</v>
      </c>
      <c r="AG574" s="173">
        <f t="shared" si="109"/>
        <v>3</v>
      </c>
      <c r="AH574" s="173">
        <v>1</v>
      </c>
      <c r="AI574" s="176"/>
    </row>
    <row r="575" spans="1:35" s="173" customFormat="1" ht="30" hidden="1" customHeight="1" x14ac:dyDescent="0.35">
      <c r="A575" s="166">
        <v>571</v>
      </c>
      <c r="B575" s="167" t="str">
        <f t="shared" si="100"/>
        <v>C.2</v>
      </c>
      <c r="C575" s="168">
        <f t="shared" si="101"/>
        <v>2</v>
      </c>
      <c r="D575" s="20"/>
      <c r="E575" s="68" t="str">
        <f t="shared" si="102"/>
        <v>Step 2</v>
      </c>
      <c r="F575" s="69" t="str">
        <f t="shared" si="103"/>
        <v>Does the ICP have a logical structure / are thematically similar IRs grouped together (potentially into Named Areas of Interest NAIs)?</v>
      </c>
      <c r="G575" s="174"/>
      <c r="H575" s="175"/>
      <c r="I575" s="175"/>
      <c r="J575" s="175"/>
      <c r="K575" s="175"/>
      <c r="L575" s="175"/>
      <c r="M575" s="175"/>
      <c r="N575" s="67"/>
      <c r="O575" s="67"/>
      <c r="P575" s="168"/>
      <c r="Q575" s="168"/>
      <c r="R575" s="168"/>
      <c r="S575" s="168"/>
      <c r="T575" s="170" t="str">
        <f t="shared" si="110"/>
        <v>Step 2</v>
      </c>
      <c r="U575" s="168"/>
      <c r="V575" s="168"/>
      <c r="W575" s="81">
        <v>3</v>
      </c>
      <c r="X575" s="171">
        <f t="shared" si="104"/>
        <v>3</v>
      </c>
      <c r="Y575" s="172" t="str">
        <f t="shared" si="105"/>
        <v>x 3</v>
      </c>
      <c r="AD575" s="173">
        <f t="shared" si="106"/>
        <v>0</v>
      </c>
      <c r="AE575" s="173">
        <f t="shared" si="107"/>
        <v>0</v>
      </c>
      <c r="AF575" s="173" t="str">
        <f t="shared" si="108"/>
        <v>D</v>
      </c>
      <c r="AG575" s="173">
        <f t="shared" si="109"/>
        <v>3</v>
      </c>
      <c r="AH575" s="173">
        <v>1</v>
      </c>
      <c r="AI575" s="176"/>
    </row>
    <row r="576" spans="1:35" s="173" customFormat="1" ht="30" hidden="1" customHeight="1" x14ac:dyDescent="0.35">
      <c r="A576" s="166">
        <v>572</v>
      </c>
      <c r="B576" s="167" t="str">
        <f t="shared" si="100"/>
        <v>C.2</v>
      </c>
      <c r="C576" s="168">
        <f t="shared" si="101"/>
        <v>2</v>
      </c>
      <c r="D576" s="20"/>
      <c r="E576" s="68" t="str">
        <f t="shared" si="102"/>
        <v>Step 2</v>
      </c>
      <c r="F576" s="69" t="str">
        <f t="shared" si="103"/>
        <v>Is the ICP reviewed and updated as part of the functions regular 'Business-as-usual' process?</v>
      </c>
      <c r="G576" s="174"/>
      <c r="H576" s="175"/>
      <c r="I576" s="175"/>
      <c r="J576" s="175"/>
      <c r="K576" s="175"/>
      <c r="L576" s="175"/>
      <c r="M576" s="175"/>
      <c r="N576" s="67"/>
      <c r="O576" s="67"/>
      <c r="P576" s="168"/>
      <c r="Q576" s="168"/>
      <c r="R576" s="168"/>
      <c r="S576" s="168"/>
      <c r="T576" s="170" t="str">
        <f t="shared" si="110"/>
        <v>Step 2</v>
      </c>
      <c r="U576" s="168"/>
      <c r="V576" s="168"/>
      <c r="W576" s="81">
        <v>3</v>
      </c>
      <c r="X576" s="171">
        <f t="shared" si="104"/>
        <v>3</v>
      </c>
      <c r="Y576" s="172" t="str">
        <f t="shared" si="105"/>
        <v>x 3</v>
      </c>
      <c r="AD576" s="173">
        <f t="shared" si="106"/>
        <v>0</v>
      </c>
      <c r="AE576" s="173">
        <f t="shared" si="107"/>
        <v>0</v>
      </c>
      <c r="AF576" s="173" t="str">
        <f t="shared" si="108"/>
        <v>D</v>
      </c>
      <c r="AG576" s="173">
        <f t="shared" si="109"/>
        <v>3</v>
      </c>
      <c r="AH576" s="173">
        <v>1</v>
      </c>
      <c r="AI576" s="176"/>
    </row>
    <row r="577" spans="1:35" s="173" customFormat="1" ht="30" hidden="1" customHeight="1" x14ac:dyDescent="0.35">
      <c r="A577" s="166">
        <v>573</v>
      </c>
      <c r="B577" s="167" t="str">
        <f t="shared" si="100"/>
        <v>C.2</v>
      </c>
      <c r="C577" s="168">
        <f t="shared" si="101"/>
        <v>2</v>
      </c>
      <c r="D577" s="20"/>
      <c r="E577" s="68" t="str">
        <f t="shared" si="102"/>
        <v>Step 2</v>
      </c>
      <c r="F577" s="69" t="str">
        <f t="shared" si="103"/>
        <v>Does the function keep a list of SANDAs?</v>
      </c>
      <c r="G577" s="174"/>
      <c r="H577" s="175"/>
      <c r="I577" s="175"/>
      <c r="J577" s="175"/>
      <c r="K577" s="175"/>
      <c r="L577" s="175"/>
      <c r="M577" s="175"/>
      <c r="N577" s="67"/>
      <c r="O577" s="67"/>
      <c r="P577" s="168"/>
      <c r="Q577" s="168"/>
      <c r="R577" s="168"/>
      <c r="S577" s="168"/>
      <c r="T577" s="170" t="str">
        <f t="shared" si="110"/>
        <v>Step 2</v>
      </c>
      <c r="U577" s="168"/>
      <c r="V577" s="168"/>
      <c r="W577" s="81">
        <v>3</v>
      </c>
      <c r="X577" s="171">
        <f t="shared" si="104"/>
        <v>3</v>
      </c>
      <c r="Y577" s="172" t="str">
        <f t="shared" si="105"/>
        <v>x 3</v>
      </c>
      <c r="AD577" s="173">
        <f t="shared" si="106"/>
        <v>0</v>
      </c>
      <c r="AE577" s="173">
        <f t="shared" si="107"/>
        <v>0</v>
      </c>
      <c r="AF577" s="173" t="str">
        <f t="shared" si="108"/>
        <v>D</v>
      </c>
      <c r="AG577" s="173">
        <f t="shared" si="109"/>
        <v>3</v>
      </c>
      <c r="AH577" s="173">
        <v>1</v>
      </c>
      <c r="AI577" s="176"/>
    </row>
    <row r="578" spans="1:35" s="173" customFormat="1" ht="30" customHeight="1" x14ac:dyDescent="0.35">
      <c r="A578" s="166">
        <v>574</v>
      </c>
      <c r="B578" s="167" t="str">
        <f t="shared" si="100"/>
        <v>C.2.02</v>
      </c>
      <c r="C578" s="168">
        <f t="shared" si="101"/>
        <v>5</v>
      </c>
      <c r="D578" s="20"/>
      <c r="E578" s="68" t="str">
        <f t="shared" si="102"/>
        <v>C.2.02</v>
      </c>
      <c r="F578" s="69" t="str">
        <f t="shared" si="103"/>
        <v xml:space="preserve">Does your ICP break down into PIR, IRs and perform some form of gap analysis to identify intelligence gaps? </v>
      </c>
      <c r="G578" s="174"/>
      <c r="H578" s="175"/>
      <c r="I578" s="175"/>
      <c r="J578" s="175"/>
      <c r="K578" s="175"/>
      <c r="L578" s="175"/>
      <c r="M578" s="175"/>
      <c r="N578" s="67"/>
      <c r="O578" s="67"/>
      <c r="P578" s="168"/>
      <c r="Q578" s="168"/>
      <c r="R578" s="168"/>
      <c r="S578" s="168"/>
      <c r="T578" s="170" t="str">
        <f t="shared" si="110"/>
        <v>C.2.02</v>
      </c>
      <c r="U578" s="168"/>
      <c r="V578" s="168"/>
      <c r="W578" s="81">
        <v>1</v>
      </c>
      <c r="X578" s="171">
        <f t="shared" si="104"/>
        <v>3</v>
      </c>
      <c r="Y578" s="172" t="str">
        <f t="shared" si="105"/>
        <v>x 1</v>
      </c>
      <c r="AD578" s="173">
        <f t="shared" si="106"/>
        <v>0</v>
      </c>
      <c r="AE578" s="173">
        <f t="shared" si="107"/>
        <v>0</v>
      </c>
      <c r="AF578" s="173" t="str">
        <f t="shared" si="108"/>
        <v>D</v>
      </c>
      <c r="AG578" s="173">
        <f t="shared" si="109"/>
        <v>3</v>
      </c>
      <c r="AH578" s="173">
        <v>1</v>
      </c>
      <c r="AI578" s="176"/>
    </row>
    <row r="579" spans="1:35" s="173" customFormat="1" hidden="1" x14ac:dyDescent="0.35">
      <c r="A579" s="166">
        <v>575</v>
      </c>
      <c r="B579" s="167" t="str">
        <f t="shared" si="100"/>
        <v>C.2</v>
      </c>
      <c r="C579" s="168">
        <f t="shared" si="101"/>
        <v>2</v>
      </c>
      <c r="D579" s="20"/>
      <c r="E579" s="68" t="str">
        <f t="shared" si="102"/>
        <v>Step 2</v>
      </c>
      <c r="F579" s="69" t="str">
        <f t="shared" si="103"/>
        <v>Are all SANDAs graded to reflect their reliability as an intelligence source?</v>
      </c>
      <c r="G579" s="174"/>
      <c r="H579" s="175"/>
      <c r="I579" s="175"/>
      <c r="J579" s="175"/>
      <c r="K579" s="175"/>
      <c r="L579" s="175"/>
      <c r="M579" s="175"/>
      <c r="N579" s="67"/>
      <c r="O579" s="67"/>
      <c r="P579" s="168"/>
      <c r="Q579" s="168"/>
      <c r="R579" s="168"/>
      <c r="S579" s="168"/>
      <c r="T579" s="170" t="str">
        <f t="shared" si="110"/>
        <v>Step 2</v>
      </c>
      <c r="U579" s="168"/>
      <c r="V579" s="168"/>
      <c r="W579" s="81">
        <v>3</v>
      </c>
      <c r="X579" s="171">
        <f t="shared" si="104"/>
        <v>3</v>
      </c>
      <c r="Y579" s="172" t="str">
        <f t="shared" si="105"/>
        <v>x 3</v>
      </c>
      <c r="AD579" s="173">
        <f t="shared" si="106"/>
        <v>0</v>
      </c>
      <c r="AE579" s="173">
        <f t="shared" si="107"/>
        <v>0</v>
      </c>
      <c r="AF579" s="173" t="str">
        <f t="shared" si="108"/>
        <v>D</v>
      </c>
      <c r="AG579" s="173">
        <f t="shared" si="109"/>
        <v>3</v>
      </c>
      <c r="AH579" s="173">
        <v>1</v>
      </c>
      <c r="AI579" s="176"/>
    </row>
    <row r="580" spans="1:35" s="173" customFormat="1" ht="30" hidden="1" customHeight="1" x14ac:dyDescent="0.35">
      <c r="A580" s="166">
        <v>576</v>
      </c>
      <c r="B580" s="167" t="str">
        <f t="shared" si="100"/>
        <v>C.2</v>
      </c>
      <c r="C580" s="168">
        <f t="shared" si="101"/>
        <v>2</v>
      </c>
      <c r="D580" s="20"/>
      <c r="E580" s="68" t="str">
        <f t="shared" si="102"/>
        <v>Step 2</v>
      </c>
      <c r="F580" s="69" t="str">
        <f t="shared" si="103"/>
        <v>Are there secondary sources for each collection area to prevent single source reporting (wherever possible)?</v>
      </c>
      <c r="G580" s="174"/>
      <c r="H580" s="175"/>
      <c r="I580" s="175"/>
      <c r="J580" s="175"/>
      <c r="K580" s="175"/>
      <c r="L580" s="175"/>
      <c r="M580" s="175"/>
      <c r="N580" s="67"/>
      <c r="O580" s="67"/>
      <c r="P580" s="168"/>
      <c r="Q580" s="168"/>
      <c r="R580" s="168"/>
      <c r="S580" s="168"/>
      <c r="T580" s="170" t="str">
        <f t="shared" si="110"/>
        <v>Step 2</v>
      </c>
      <c r="U580" s="168"/>
      <c r="V580" s="168"/>
      <c r="W580" s="81">
        <v>3</v>
      </c>
      <c r="X580" s="171">
        <f t="shared" si="104"/>
        <v>3</v>
      </c>
      <c r="Y580" s="172" t="str">
        <f t="shared" si="105"/>
        <v>x 3</v>
      </c>
      <c r="AD580" s="173">
        <f t="shared" si="106"/>
        <v>0</v>
      </c>
      <c r="AE580" s="173">
        <f t="shared" si="107"/>
        <v>0</v>
      </c>
      <c r="AF580" s="173" t="str">
        <f t="shared" si="108"/>
        <v>D</v>
      </c>
      <c r="AG580" s="173">
        <f t="shared" si="109"/>
        <v>3</v>
      </c>
      <c r="AH580" s="173">
        <v>1</v>
      </c>
      <c r="AI580" s="176"/>
    </row>
    <row r="581" spans="1:35" s="173" customFormat="1" ht="30" hidden="1" customHeight="1" x14ac:dyDescent="0.35">
      <c r="A581" s="166">
        <v>577</v>
      </c>
      <c r="B581" s="167" t="str">
        <f t="shared" ref="B581:B644" si="129">VLOOKUP(A581,contentrefmockup,2,FALSE)</f>
        <v>C.2</v>
      </c>
      <c r="C581" s="168">
        <f t="shared" ref="C581:C644" si="130">VLOOKUP(A581,contentrefmockup,15,FALSE)</f>
        <v>2</v>
      </c>
      <c r="D581" s="20"/>
      <c r="E581" s="68" t="str">
        <f t="shared" ref="E581:E644" si="131">IF(C581=1,"Stage "&amp;B581,IF(C581=2,"Step "&amp;VLOOKUP(A581,contentrefmockup,4,FALSE),B581))</f>
        <v>Step 2</v>
      </c>
      <c r="F581" s="69" t="str">
        <f t="shared" ref="F581:F644" si="132">VLOOKUP(A581,contentrefmockup,7,FALSE)</f>
        <v>Has the Intelligence function mapped all internal Intelligence sources into the ICP and SANDAs list?</v>
      </c>
      <c r="G581" s="174"/>
      <c r="H581" s="175"/>
      <c r="I581" s="175"/>
      <c r="J581" s="175"/>
      <c r="K581" s="175"/>
      <c r="L581" s="175"/>
      <c r="M581" s="175"/>
      <c r="N581" s="67"/>
      <c r="O581" s="67"/>
      <c r="P581" s="168"/>
      <c r="Q581" s="168"/>
      <c r="R581" s="168"/>
      <c r="S581" s="168"/>
      <c r="T581" s="170" t="str">
        <f t="shared" si="110"/>
        <v>Step 2</v>
      </c>
      <c r="U581" s="168"/>
      <c r="V581" s="168"/>
      <c r="W581" s="81">
        <v>3</v>
      </c>
      <c r="X581" s="171">
        <f t="shared" ref="X581:X644" si="133">VLOOKUP(A581,contentrefmockup,8,FALSE)</f>
        <v>3</v>
      </c>
      <c r="Y581" s="172" t="str">
        <f t="shared" ref="Y581:Y644" si="134">VLOOKUP(W581,weighting_response_reverse,2,FALSE)</f>
        <v>x 3</v>
      </c>
      <c r="AD581" s="173">
        <f t="shared" ref="AD581:AD644" si="135">VLOOKUP(A581,contentrefmockup,26,FALSE)</f>
        <v>0</v>
      </c>
      <c r="AE581" s="173">
        <f t="shared" ref="AE581:AE644" si="136">VLOOKUP(A581,contentrefmockup,27,FALSE)</f>
        <v>0</v>
      </c>
      <c r="AF581" s="173" t="str">
        <f t="shared" ref="AF581:AF644" si="137">VLOOKUP(A581,contentrefmockup,28,FALSE)</f>
        <v>D</v>
      </c>
      <c r="AG581" s="173">
        <f t="shared" ref="AG581:AG644" si="138">IF(AD581="S",1,IF(AE581="I",2,IF(AF581="D",3,4)))</f>
        <v>3</v>
      </c>
      <c r="AH581" s="173">
        <v>1</v>
      </c>
      <c r="AI581" s="176"/>
    </row>
    <row r="582" spans="1:35" s="173" customFormat="1" ht="30.75" customHeight="1" x14ac:dyDescent="0.35">
      <c r="A582" s="166">
        <v>578</v>
      </c>
      <c r="B582" s="167" t="str">
        <f t="shared" si="129"/>
        <v>C.2.03</v>
      </c>
      <c r="C582" s="168">
        <f t="shared" si="130"/>
        <v>5</v>
      </c>
      <c r="D582" s="20"/>
      <c r="E582" s="68" t="str">
        <f t="shared" si="131"/>
        <v>C.2.03</v>
      </c>
      <c r="F582" s="69" t="str">
        <f t="shared" si="132"/>
        <v>Do you maintain a list of Intelligence Sources that is regular reviewed and graded for performance, accuracy, actionability?</v>
      </c>
      <c r="G582" s="174"/>
      <c r="H582" s="175"/>
      <c r="I582" s="175"/>
      <c r="J582" s="175"/>
      <c r="K582" s="175"/>
      <c r="L582" s="175"/>
      <c r="M582" s="175"/>
      <c r="N582" s="67"/>
      <c r="O582" s="67"/>
      <c r="P582" s="168"/>
      <c r="Q582" s="168"/>
      <c r="R582" s="168"/>
      <c r="S582" s="168"/>
      <c r="T582" s="170" t="str">
        <f t="shared" si="110"/>
        <v>C.2.03</v>
      </c>
      <c r="U582" s="168"/>
      <c r="V582" s="168"/>
      <c r="W582" s="81">
        <v>1</v>
      </c>
      <c r="X582" s="171">
        <f t="shared" si="133"/>
        <v>3</v>
      </c>
      <c r="Y582" s="172" t="str">
        <f t="shared" si="134"/>
        <v>x 1</v>
      </c>
      <c r="AD582" s="173">
        <f t="shared" si="135"/>
        <v>0</v>
      </c>
      <c r="AE582" s="173">
        <f t="shared" si="136"/>
        <v>0</v>
      </c>
      <c r="AF582" s="173" t="str">
        <f t="shared" si="137"/>
        <v>D</v>
      </c>
      <c r="AG582" s="173">
        <f t="shared" si="138"/>
        <v>3</v>
      </c>
      <c r="AH582" s="173">
        <v>1</v>
      </c>
      <c r="AI582" s="176"/>
    </row>
    <row r="583" spans="1:35" s="173" customFormat="1" ht="30" hidden="1" customHeight="1" x14ac:dyDescent="0.35">
      <c r="A583" s="166">
        <v>579</v>
      </c>
      <c r="B583" s="167" t="str">
        <f t="shared" si="129"/>
        <v>C.2</v>
      </c>
      <c r="C583" s="168">
        <f t="shared" si="130"/>
        <v>2</v>
      </c>
      <c r="D583" s="20"/>
      <c r="E583" s="68" t="str">
        <f t="shared" si="131"/>
        <v>Step 2</v>
      </c>
      <c r="F583" s="72" t="str">
        <f t="shared" si="132"/>
        <v>Does the intelligence function have access to internal SIGINT (Network Telemetry)?</v>
      </c>
      <c r="G583" s="174"/>
      <c r="H583" s="175"/>
      <c r="I583" s="175"/>
      <c r="J583" s="175"/>
      <c r="K583" s="175"/>
      <c r="L583" s="175"/>
      <c r="M583" s="175"/>
      <c r="N583" s="67"/>
      <c r="O583" s="67"/>
      <c r="P583" s="168"/>
      <c r="Q583" s="168"/>
      <c r="R583" s="168"/>
      <c r="S583" s="168"/>
      <c r="T583" s="170" t="str">
        <f t="shared" si="110"/>
        <v>Step 2</v>
      </c>
      <c r="U583" s="168"/>
      <c r="V583" s="168"/>
      <c r="W583" s="81">
        <v>3</v>
      </c>
      <c r="X583" s="171">
        <f t="shared" si="133"/>
        <v>3</v>
      </c>
      <c r="Y583" s="172" t="str">
        <f t="shared" si="134"/>
        <v>x 3</v>
      </c>
      <c r="AD583" s="173">
        <f t="shared" si="135"/>
        <v>0</v>
      </c>
      <c r="AE583" s="173">
        <f t="shared" si="136"/>
        <v>0</v>
      </c>
      <c r="AF583" s="173" t="str">
        <f t="shared" si="137"/>
        <v>D</v>
      </c>
      <c r="AG583" s="173">
        <f t="shared" si="138"/>
        <v>3</v>
      </c>
      <c r="AH583" s="173">
        <v>1</v>
      </c>
      <c r="AI583" s="176"/>
    </row>
    <row r="584" spans="1:35" s="173" customFormat="1" ht="30" hidden="1" customHeight="1" x14ac:dyDescent="0.35">
      <c r="A584" s="166">
        <v>580</v>
      </c>
      <c r="B584" s="167" t="str">
        <f t="shared" si="129"/>
        <v>C.2</v>
      </c>
      <c r="C584" s="168">
        <f t="shared" si="130"/>
        <v>2</v>
      </c>
      <c r="D584" s="20"/>
      <c r="E584" s="68" t="str">
        <f t="shared" si="131"/>
        <v>Step 2</v>
      </c>
      <c r="F584" s="72" t="str">
        <f t="shared" si="132"/>
        <v>Do internal sources include IMINT sources (e.g. CCTV)?</v>
      </c>
      <c r="G584" s="174"/>
      <c r="H584" s="175"/>
      <c r="I584" s="175"/>
      <c r="J584" s="175"/>
      <c r="K584" s="175"/>
      <c r="L584" s="175"/>
      <c r="M584" s="175"/>
      <c r="N584" s="67"/>
      <c r="O584" s="67"/>
      <c r="P584" s="168"/>
      <c r="Q584" s="168"/>
      <c r="R584" s="168"/>
      <c r="S584" s="168"/>
      <c r="T584" s="170" t="str">
        <f t="shared" si="110"/>
        <v>Step 2</v>
      </c>
      <c r="U584" s="168"/>
      <c r="V584" s="168"/>
      <c r="W584" s="81">
        <v>3</v>
      </c>
      <c r="X584" s="171">
        <f t="shared" si="133"/>
        <v>3</v>
      </c>
      <c r="Y584" s="172" t="str">
        <f t="shared" si="134"/>
        <v>x 3</v>
      </c>
      <c r="AD584" s="173">
        <f t="shared" si="135"/>
        <v>0</v>
      </c>
      <c r="AE584" s="173">
        <f t="shared" si="136"/>
        <v>0</v>
      </c>
      <c r="AF584" s="173" t="str">
        <f t="shared" si="137"/>
        <v>D</v>
      </c>
      <c r="AG584" s="173">
        <f t="shared" si="138"/>
        <v>3</v>
      </c>
      <c r="AH584" s="173">
        <v>1</v>
      </c>
      <c r="AI584" s="176"/>
    </row>
    <row r="585" spans="1:35" s="173" customFormat="1" ht="30" hidden="1" customHeight="1" x14ac:dyDescent="0.35">
      <c r="A585" s="166">
        <v>581</v>
      </c>
      <c r="B585" s="167" t="str">
        <f t="shared" si="129"/>
        <v>C.2</v>
      </c>
      <c r="C585" s="168">
        <f t="shared" si="130"/>
        <v>2</v>
      </c>
      <c r="D585" s="20"/>
      <c r="E585" s="68" t="str">
        <f t="shared" si="131"/>
        <v>Step 2</v>
      </c>
      <c r="F585" s="72" t="str">
        <f t="shared" si="132"/>
        <v>Do internal sources include TECHINT sources (E.g. Logs)?</v>
      </c>
      <c r="G585" s="174"/>
      <c r="H585" s="175"/>
      <c r="I585" s="175"/>
      <c r="J585" s="175"/>
      <c r="K585" s="175"/>
      <c r="L585" s="175"/>
      <c r="M585" s="175"/>
      <c r="N585" s="67"/>
      <c r="O585" s="67"/>
      <c r="P585" s="168"/>
      <c r="Q585" s="168"/>
      <c r="R585" s="168"/>
      <c r="S585" s="168"/>
      <c r="T585" s="170" t="str">
        <f t="shared" si="110"/>
        <v>Step 2</v>
      </c>
      <c r="U585" s="168"/>
      <c r="V585" s="168"/>
      <c r="W585" s="81">
        <v>3</v>
      </c>
      <c r="X585" s="171">
        <f t="shared" si="133"/>
        <v>3</v>
      </c>
      <c r="Y585" s="172" t="str">
        <f t="shared" si="134"/>
        <v>x 3</v>
      </c>
      <c r="AD585" s="173">
        <f t="shared" si="135"/>
        <v>0</v>
      </c>
      <c r="AE585" s="173">
        <f t="shared" si="136"/>
        <v>0</v>
      </c>
      <c r="AF585" s="173" t="str">
        <f t="shared" si="137"/>
        <v>D</v>
      </c>
      <c r="AG585" s="173">
        <f t="shared" si="138"/>
        <v>3</v>
      </c>
      <c r="AH585" s="173">
        <v>1</v>
      </c>
      <c r="AI585" s="176"/>
    </row>
    <row r="586" spans="1:35" s="173" customFormat="1" ht="30" hidden="1" customHeight="1" x14ac:dyDescent="0.35">
      <c r="A586" s="166">
        <v>582</v>
      </c>
      <c r="B586" s="167" t="str">
        <f t="shared" si="129"/>
        <v>C.2</v>
      </c>
      <c r="C586" s="168">
        <f t="shared" si="130"/>
        <v>2</v>
      </c>
      <c r="D586" s="20"/>
      <c r="E586" s="68" t="str">
        <f t="shared" si="131"/>
        <v>Step 2</v>
      </c>
      <c r="F586" s="69" t="str">
        <f t="shared" si="132"/>
        <v>Has the function mapped all external Intelligence sources into the ICP and SANDAs list?</v>
      </c>
      <c r="G586" s="174"/>
      <c r="H586" s="175"/>
      <c r="I586" s="175"/>
      <c r="J586" s="175"/>
      <c r="K586" s="175"/>
      <c r="L586" s="175"/>
      <c r="M586" s="175"/>
      <c r="N586" s="67"/>
      <c r="O586" s="67"/>
      <c r="P586" s="168"/>
      <c r="Q586" s="168"/>
      <c r="R586" s="168"/>
      <c r="S586" s="168"/>
      <c r="T586" s="170" t="str">
        <f t="shared" si="110"/>
        <v>Step 2</v>
      </c>
      <c r="U586" s="168"/>
      <c r="V586" s="168"/>
      <c r="W586" s="81">
        <v>3</v>
      </c>
      <c r="X586" s="171">
        <f t="shared" si="133"/>
        <v>3</v>
      </c>
      <c r="Y586" s="172" t="str">
        <f t="shared" si="134"/>
        <v>x 3</v>
      </c>
      <c r="AD586" s="173">
        <f t="shared" si="135"/>
        <v>0</v>
      </c>
      <c r="AE586" s="173">
        <f t="shared" si="136"/>
        <v>0</v>
      </c>
      <c r="AF586" s="173" t="str">
        <f t="shared" si="137"/>
        <v>D</v>
      </c>
      <c r="AG586" s="173">
        <f t="shared" si="138"/>
        <v>3</v>
      </c>
      <c r="AH586" s="173">
        <v>1</v>
      </c>
      <c r="AI586" s="176"/>
    </row>
    <row r="587" spans="1:35" s="173" customFormat="1" ht="30" hidden="1" customHeight="1" x14ac:dyDescent="0.35">
      <c r="A587" s="166">
        <v>583</v>
      </c>
      <c r="B587" s="167" t="str">
        <f t="shared" si="129"/>
        <v>C.2</v>
      </c>
      <c r="C587" s="168">
        <f t="shared" si="130"/>
        <v>2</v>
      </c>
      <c r="D587" s="20"/>
      <c r="E587" s="68" t="str">
        <f t="shared" si="131"/>
        <v>Step 2</v>
      </c>
      <c r="F587" s="72" t="str">
        <f t="shared" si="132"/>
        <v>Do external SANDAs include HUMINT sources? (This could be broad to include Dark Net forums, industry insiders)</v>
      </c>
      <c r="G587" s="174"/>
      <c r="H587" s="175"/>
      <c r="I587" s="175"/>
      <c r="J587" s="175"/>
      <c r="K587" s="175"/>
      <c r="L587" s="175"/>
      <c r="M587" s="175"/>
      <c r="N587" s="67"/>
      <c r="O587" s="67"/>
      <c r="P587" s="168"/>
      <c r="Q587" s="168"/>
      <c r="R587" s="168"/>
      <c r="S587" s="168"/>
      <c r="T587" s="170" t="str">
        <f t="shared" si="110"/>
        <v>Step 2</v>
      </c>
      <c r="U587" s="168"/>
      <c r="V587" s="168"/>
      <c r="W587" s="81">
        <v>3</v>
      </c>
      <c r="X587" s="171">
        <f t="shared" si="133"/>
        <v>3</v>
      </c>
      <c r="Y587" s="172" t="str">
        <f t="shared" si="134"/>
        <v>x 3</v>
      </c>
      <c r="AD587" s="173">
        <f t="shared" si="135"/>
        <v>0</v>
      </c>
      <c r="AE587" s="173">
        <f t="shared" si="136"/>
        <v>0</v>
      </c>
      <c r="AF587" s="173" t="str">
        <f t="shared" si="137"/>
        <v>D</v>
      </c>
      <c r="AG587" s="173">
        <f t="shared" si="138"/>
        <v>3</v>
      </c>
      <c r="AH587" s="173">
        <v>1</v>
      </c>
      <c r="AI587" s="176"/>
    </row>
    <row r="588" spans="1:35" s="173" customFormat="1" ht="30" hidden="1" customHeight="1" x14ac:dyDescent="0.35">
      <c r="A588" s="166">
        <v>584</v>
      </c>
      <c r="B588" s="167" t="str">
        <f t="shared" si="129"/>
        <v>C.2</v>
      </c>
      <c r="C588" s="168">
        <f t="shared" si="130"/>
        <v>2</v>
      </c>
      <c r="D588" s="20"/>
      <c r="E588" s="68" t="str">
        <f t="shared" si="131"/>
        <v>Step 2</v>
      </c>
      <c r="F588" s="72" t="str">
        <f t="shared" si="132"/>
        <v>Do external SANDAs include IMINT sources? (E.g. YouTube or Streaming Channels)</v>
      </c>
      <c r="G588" s="174"/>
      <c r="H588" s="175"/>
      <c r="I588" s="175"/>
      <c r="J588" s="175"/>
      <c r="K588" s="175"/>
      <c r="L588" s="175"/>
      <c r="M588" s="175"/>
      <c r="N588" s="67"/>
      <c r="O588" s="67"/>
      <c r="P588" s="168"/>
      <c r="Q588" s="168"/>
      <c r="R588" s="168"/>
      <c r="S588" s="168"/>
      <c r="T588" s="170" t="str">
        <f t="shared" si="110"/>
        <v>Step 2</v>
      </c>
      <c r="U588" s="168"/>
      <c r="V588" s="168"/>
      <c r="W588" s="81">
        <v>3</v>
      </c>
      <c r="X588" s="171">
        <f t="shared" si="133"/>
        <v>3</v>
      </c>
      <c r="Y588" s="172" t="str">
        <f t="shared" si="134"/>
        <v>x 3</v>
      </c>
      <c r="AD588" s="173">
        <f t="shared" si="135"/>
        <v>0</v>
      </c>
      <c r="AE588" s="173">
        <f t="shared" si="136"/>
        <v>0</v>
      </c>
      <c r="AF588" s="173" t="str">
        <f t="shared" si="137"/>
        <v>D</v>
      </c>
      <c r="AG588" s="173">
        <f t="shared" si="138"/>
        <v>3</v>
      </c>
      <c r="AH588" s="173">
        <v>1</v>
      </c>
      <c r="AI588" s="176"/>
    </row>
    <row r="589" spans="1:35" s="173" customFormat="1" ht="30" hidden="1" customHeight="1" x14ac:dyDescent="0.35">
      <c r="A589" s="166">
        <v>585</v>
      </c>
      <c r="B589" s="167" t="str">
        <f t="shared" si="129"/>
        <v>C.2</v>
      </c>
      <c r="C589" s="168">
        <f t="shared" si="130"/>
        <v>2</v>
      </c>
      <c r="D589" s="20"/>
      <c r="E589" s="68" t="str">
        <f t="shared" si="131"/>
        <v>Step 2</v>
      </c>
      <c r="F589" s="72" t="str">
        <f t="shared" si="132"/>
        <v>Do external SANDAs include TECHINT sources? (E.g. Shodan, WhoIs data, IOC Sources?)</v>
      </c>
      <c r="G589" s="174"/>
      <c r="H589" s="175"/>
      <c r="I589" s="175"/>
      <c r="J589" s="175"/>
      <c r="K589" s="175"/>
      <c r="L589" s="175"/>
      <c r="M589" s="175"/>
      <c r="N589" s="67"/>
      <c r="O589" s="67"/>
      <c r="P589" s="168"/>
      <c r="Q589" s="168"/>
      <c r="R589" s="168"/>
      <c r="S589" s="168"/>
      <c r="T589" s="170" t="str">
        <f t="shared" si="110"/>
        <v>Step 2</v>
      </c>
      <c r="U589" s="168"/>
      <c r="V589" s="168"/>
      <c r="W589" s="81">
        <v>3</v>
      </c>
      <c r="X589" s="171">
        <f t="shared" si="133"/>
        <v>3</v>
      </c>
      <c r="Y589" s="172" t="str">
        <f t="shared" si="134"/>
        <v>x 3</v>
      </c>
      <c r="AD589" s="173">
        <f t="shared" si="135"/>
        <v>0</v>
      </c>
      <c r="AE589" s="173">
        <f t="shared" si="136"/>
        <v>0</v>
      </c>
      <c r="AF589" s="173" t="str">
        <f t="shared" si="137"/>
        <v>D</v>
      </c>
      <c r="AG589" s="173">
        <f t="shared" si="138"/>
        <v>3</v>
      </c>
      <c r="AH589" s="173">
        <v>1</v>
      </c>
      <c r="AI589" s="176"/>
    </row>
    <row r="590" spans="1:35" s="173" customFormat="1" ht="30" hidden="1" customHeight="1" x14ac:dyDescent="0.35">
      <c r="A590" s="166">
        <v>586</v>
      </c>
      <c r="B590" s="167" t="str">
        <f t="shared" si="129"/>
        <v>C.2</v>
      </c>
      <c r="C590" s="168">
        <f t="shared" si="130"/>
        <v>2</v>
      </c>
      <c r="D590" s="20"/>
      <c r="E590" s="68" t="str">
        <f t="shared" si="131"/>
        <v>Step 2</v>
      </c>
      <c r="F590" s="72" t="str">
        <f t="shared" si="132"/>
        <v xml:space="preserve">Do external SANDAs include OSINT sources? </v>
      </c>
      <c r="G590" s="174"/>
      <c r="H590" s="175"/>
      <c r="I590" s="175"/>
      <c r="J590" s="175"/>
      <c r="K590" s="175"/>
      <c r="L590" s="175"/>
      <c r="M590" s="175"/>
      <c r="N590" s="67"/>
      <c r="O590" s="67"/>
      <c r="P590" s="168"/>
      <c r="Q590" s="168"/>
      <c r="R590" s="168"/>
      <c r="S590" s="168"/>
      <c r="T590" s="170" t="str">
        <f t="shared" si="110"/>
        <v>Step 2</v>
      </c>
      <c r="U590" s="168"/>
      <c r="V590" s="168"/>
      <c r="W590" s="81">
        <v>3</v>
      </c>
      <c r="X590" s="171">
        <f t="shared" si="133"/>
        <v>3</v>
      </c>
      <c r="Y590" s="172" t="str">
        <f t="shared" si="134"/>
        <v>x 3</v>
      </c>
      <c r="AD590" s="173">
        <f t="shared" si="135"/>
        <v>0</v>
      </c>
      <c r="AE590" s="173">
        <f t="shared" si="136"/>
        <v>0</v>
      </c>
      <c r="AF590" s="173" t="str">
        <f t="shared" si="137"/>
        <v>D</v>
      </c>
      <c r="AG590" s="173">
        <f t="shared" si="138"/>
        <v>3</v>
      </c>
      <c r="AH590" s="173">
        <v>1</v>
      </c>
      <c r="AI590" s="176"/>
    </row>
    <row r="591" spans="1:35" s="173" customFormat="1" ht="30" hidden="1" customHeight="1" x14ac:dyDescent="0.35">
      <c r="A591" s="166">
        <v>587</v>
      </c>
      <c r="B591" s="167" t="str">
        <f t="shared" si="129"/>
        <v>C.2</v>
      </c>
      <c r="C591" s="168">
        <f t="shared" si="130"/>
        <v>2</v>
      </c>
      <c r="D591" s="20"/>
      <c r="E591" s="68" t="str">
        <f t="shared" si="131"/>
        <v>Step 2</v>
      </c>
      <c r="F591" s="72" t="str">
        <f t="shared" si="132"/>
        <v>Do external SANDAs include industry peers?</v>
      </c>
      <c r="G591" s="174"/>
      <c r="H591" s="175"/>
      <c r="I591" s="175"/>
      <c r="J591" s="175"/>
      <c r="K591" s="175"/>
      <c r="L591" s="175"/>
      <c r="M591" s="175"/>
      <c r="N591" s="67"/>
      <c r="O591" s="67"/>
      <c r="P591" s="168"/>
      <c r="Q591" s="168"/>
      <c r="R591" s="168"/>
      <c r="S591" s="168"/>
      <c r="T591" s="170" t="str">
        <f t="shared" si="110"/>
        <v>Step 2</v>
      </c>
      <c r="U591" s="168"/>
      <c r="V591" s="168"/>
      <c r="W591" s="81">
        <v>3</v>
      </c>
      <c r="X591" s="171">
        <f t="shared" si="133"/>
        <v>3</v>
      </c>
      <c r="Y591" s="172" t="str">
        <f t="shared" si="134"/>
        <v>x 3</v>
      </c>
      <c r="AD591" s="173">
        <f t="shared" si="135"/>
        <v>0</v>
      </c>
      <c r="AE591" s="173">
        <f t="shared" si="136"/>
        <v>0</v>
      </c>
      <c r="AF591" s="173" t="str">
        <f t="shared" si="137"/>
        <v>D</v>
      </c>
      <c r="AG591" s="173">
        <f t="shared" si="138"/>
        <v>3</v>
      </c>
      <c r="AH591" s="173">
        <v>1</v>
      </c>
      <c r="AI591" s="176">
        <v>3</v>
      </c>
    </row>
    <row r="592" spans="1:35" s="173" customFormat="1" ht="30" hidden="1" customHeight="1" x14ac:dyDescent="0.35">
      <c r="A592" s="166">
        <v>588</v>
      </c>
      <c r="B592" s="167" t="str">
        <f t="shared" si="129"/>
        <v>C.2</v>
      </c>
      <c r="C592" s="168">
        <f t="shared" si="130"/>
        <v>2</v>
      </c>
      <c r="D592" s="20"/>
      <c r="E592" s="68" t="str">
        <f t="shared" si="131"/>
        <v>Step 2</v>
      </c>
      <c r="F592" s="72" t="str">
        <f t="shared" si="132"/>
        <v>Do external SANDAs include Government or arms lengths Gov sources?</v>
      </c>
      <c r="G592" s="174"/>
      <c r="H592" s="175"/>
      <c r="I592" s="175"/>
      <c r="J592" s="175"/>
      <c r="K592" s="175"/>
      <c r="L592" s="175"/>
      <c r="M592" s="175"/>
      <c r="N592" s="67"/>
      <c r="O592" s="67"/>
      <c r="P592" s="168"/>
      <c r="Q592" s="168"/>
      <c r="R592" s="168"/>
      <c r="S592" s="168"/>
      <c r="T592" s="170" t="str">
        <f t="shared" si="110"/>
        <v>Step 2</v>
      </c>
      <c r="U592" s="168"/>
      <c r="V592" s="168"/>
      <c r="W592" s="81">
        <v>3</v>
      </c>
      <c r="X592" s="171">
        <f t="shared" si="133"/>
        <v>3</v>
      </c>
      <c r="Y592" s="172" t="str">
        <f t="shared" si="134"/>
        <v>x 3</v>
      </c>
      <c r="AD592" s="173">
        <f t="shared" si="135"/>
        <v>0</v>
      </c>
      <c r="AE592" s="173">
        <f t="shared" si="136"/>
        <v>0</v>
      </c>
      <c r="AF592" s="173" t="str">
        <f t="shared" si="137"/>
        <v>D</v>
      </c>
      <c r="AG592" s="173">
        <f t="shared" si="138"/>
        <v>3</v>
      </c>
      <c r="AH592" s="173">
        <v>1</v>
      </c>
      <c r="AI592" s="176"/>
    </row>
    <row r="593" spans="1:35" s="173" customFormat="1" ht="30" hidden="1" customHeight="1" x14ac:dyDescent="0.35">
      <c r="A593" s="166">
        <v>589</v>
      </c>
      <c r="B593" s="167" t="str">
        <f t="shared" si="129"/>
        <v>C.2</v>
      </c>
      <c r="C593" s="168">
        <f t="shared" si="130"/>
        <v>2</v>
      </c>
      <c r="D593" s="20"/>
      <c r="E593" s="68" t="str">
        <f t="shared" si="131"/>
        <v>Step 2</v>
      </c>
      <c r="F593" s="72" t="str">
        <f t="shared" si="132"/>
        <v>Do external SANDAs include Geopolitical sources?</v>
      </c>
      <c r="G593" s="174"/>
      <c r="H593" s="175"/>
      <c r="I593" s="175"/>
      <c r="J593" s="175"/>
      <c r="K593" s="175"/>
      <c r="L593" s="175"/>
      <c r="M593" s="175"/>
      <c r="N593" s="67"/>
      <c r="O593" s="67"/>
      <c r="P593" s="168"/>
      <c r="Q593" s="168"/>
      <c r="R593" s="168"/>
      <c r="S593" s="168"/>
      <c r="T593" s="170" t="str">
        <f t="shared" si="110"/>
        <v>Step 2</v>
      </c>
      <c r="U593" s="168"/>
      <c r="V593" s="168"/>
      <c r="W593" s="81">
        <v>3</v>
      </c>
      <c r="X593" s="171">
        <f t="shared" si="133"/>
        <v>3</v>
      </c>
      <c r="Y593" s="172" t="str">
        <f t="shared" si="134"/>
        <v>x 3</v>
      </c>
      <c r="AD593" s="173">
        <f t="shared" si="135"/>
        <v>0</v>
      </c>
      <c r="AE593" s="173">
        <f t="shared" si="136"/>
        <v>0</v>
      </c>
      <c r="AF593" s="173" t="str">
        <f t="shared" si="137"/>
        <v>D</v>
      </c>
      <c r="AG593" s="173">
        <f t="shared" si="138"/>
        <v>3</v>
      </c>
      <c r="AH593" s="168"/>
      <c r="AI593" s="176"/>
    </row>
    <row r="594" spans="1:35" s="173" customFormat="1" ht="30" hidden="1" customHeight="1" x14ac:dyDescent="0.35">
      <c r="A594" s="166">
        <v>590</v>
      </c>
      <c r="B594" s="167" t="str">
        <f t="shared" si="129"/>
        <v>C.2</v>
      </c>
      <c r="C594" s="168">
        <f t="shared" si="130"/>
        <v>2</v>
      </c>
      <c r="D594" s="20"/>
      <c r="E594" s="68" t="str">
        <f t="shared" si="131"/>
        <v>Step 2</v>
      </c>
      <c r="F594" s="72" t="str">
        <f t="shared" si="132"/>
        <v>Do external SANDAS include regulatory and compliance sources?</v>
      </c>
      <c r="G594" s="174"/>
      <c r="H594" s="175"/>
      <c r="I594" s="175"/>
      <c r="J594" s="175"/>
      <c r="K594" s="175"/>
      <c r="L594" s="175"/>
      <c r="M594" s="175"/>
      <c r="N594" s="67"/>
      <c r="O594" s="67"/>
      <c r="P594" s="168"/>
      <c r="Q594" s="168"/>
      <c r="R594" s="168"/>
      <c r="S594" s="168"/>
      <c r="T594" s="170" t="str">
        <f t="shared" si="110"/>
        <v>Step 2</v>
      </c>
      <c r="U594" s="168"/>
      <c r="V594" s="168"/>
      <c r="W594" s="81">
        <v>3</v>
      </c>
      <c r="X594" s="171">
        <f t="shared" si="133"/>
        <v>3</v>
      </c>
      <c r="Y594" s="172" t="str">
        <f t="shared" si="134"/>
        <v>x 3</v>
      </c>
      <c r="AD594" s="173">
        <f t="shared" si="135"/>
        <v>0</v>
      </c>
      <c r="AE594" s="173">
        <f t="shared" si="136"/>
        <v>0</v>
      </c>
      <c r="AF594" s="173" t="str">
        <f t="shared" si="137"/>
        <v>D</v>
      </c>
      <c r="AG594" s="173">
        <f t="shared" si="138"/>
        <v>3</v>
      </c>
      <c r="AH594" s="173">
        <v>1</v>
      </c>
      <c r="AI594" s="176"/>
    </row>
    <row r="595" spans="1:35" s="173" customFormat="1" ht="30" hidden="1" customHeight="1" x14ac:dyDescent="0.35">
      <c r="A595" s="166">
        <v>591</v>
      </c>
      <c r="B595" s="167" t="str">
        <f t="shared" si="129"/>
        <v>C.2</v>
      </c>
      <c r="C595" s="168">
        <f t="shared" si="130"/>
        <v>2</v>
      </c>
      <c r="D595" s="20"/>
      <c r="E595" s="68" t="str">
        <f t="shared" si="131"/>
        <v>Step 2</v>
      </c>
      <c r="F595" s="72" t="str">
        <f t="shared" si="132"/>
        <v>Does the collection cover multiple required languages?</v>
      </c>
      <c r="G595" s="174"/>
      <c r="H595" s="175"/>
      <c r="I595" s="175"/>
      <c r="J595" s="175"/>
      <c r="K595" s="175"/>
      <c r="L595" s="175"/>
      <c r="M595" s="175"/>
      <c r="N595" s="67"/>
      <c r="O595" s="67"/>
      <c r="P595" s="168"/>
      <c r="Q595" s="168"/>
      <c r="R595" s="168"/>
      <c r="S595" s="168"/>
      <c r="T595" s="170" t="str">
        <f t="shared" si="110"/>
        <v>Step 2</v>
      </c>
      <c r="U595" s="168"/>
      <c r="V595" s="168"/>
      <c r="W595" s="81">
        <v>3</v>
      </c>
      <c r="X595" s="171">
        <f t="shared" si="133"/>
        <v>3</v>
      </c>
      <c r="Y595" s="172" t="str">
        <f t="shared" si="134"/>
        <v>x 3</v>
      </c>
      <c r="AD595" s="173">
        <f t="shared" si="135"/>
        <v>0</v>
      </c>
      <c r="AE595" s="173">
        <f t="shared" si="136"/>
        <v>0</v>
      </c>
      <c r="AF595" s="173" t="str">
        <f t="shared" si="137"/>
        <v>D</v>
      </c>
      <c r="AG595" s="173">
        <f t="shared" si="138"/>
        <v>3</v>
      </c>
      <c r="AH595" s="173">
        <v>1</v>
      </c>
      <c r="AI595" s="176"/>
    </row>
    <row r="596" spans="1:35" s="173" customFormat="1" ht="30" customHeight="1" x14ac:dyDescent="0.35">
      <c r="A596" s="166">
        <v>592</v>
      </c>
      <c r="B596" s="167" t="str">
        <f t="shared" si="129"/>
        <v>C.3</v>
      </c>
      <c r="C596" s="168">
        <f t="shared" si="130"/>
        <v>2</v>
      </c>
      <c r="D596" s="20"/>
      <c r="E596" s="212" t="str">
        <f t="shared" si="131"/>
        <v>Step 3</v>
      </c>
      <c r="F596" s="215" t="str">
        <f t="shared" si="132"/>
        <v>Processing</v>
      </c>
      <c r="G596" s="218"/>
      <c r="H596" s="221"/>
      <c r="I596" s="221"/>
      <c r="J596" s="221"/>
      <c r="K596" s="221"/>
      <c r="L596" s="221"/>
      <c r="M596" s="218"/>
      <c r="N596" s="218"/>
      <c r="O596" s="218"/>
      <c r="P596" s="168"/>
      <c r="Q596" s="168"/>
      <c r="R596" s="168"/>
      <c r="S596" s="168"/>
      <c r="T596" s="170" t="str">
        <f t="shared" ref="T596:T659" si="139">E596</f>
        <v>Step 3</v>
      </c>
      <c r="U596" s="168"/>
      <c r="V596" s="168"/>
      <c r="W596" s="81"/>
      <c r="X596" s="171">
        <f t="shared" si="133"/>
        <v>3</v>
      </c>
      <c r="Y596" s="172" t="e">
        <f t="shared" si="134"/>
        <v>#N/A</v>
      </c>
      <c r="AD596" s="173">
        <f t="shared" si="135"/>
        <v>0</v>
      </c>
      <c r="AE596" s="173">
        <f t="shared" si="136"/>
        <v>0</v>
      </c>
      <c r="AF596" s="173" t="str">
        <f t="shared" si="137"/>
        <v>D</v>
      </c>
      <c r="AG596" s="173">
        <f t="shared" si="138"/>
        <v>3</v>
      </c>
      <c r="AH596" s="168">
        <v>1</v>
      </c>
      <c r="AI596" s="176"/>
    </row>
    <row r="597" spans="1:35" s="173" customFormat="1" ht="30" customHeight="1" x14ac:dyDescent="0.35">
      <c r="A597" s="166">
        <v>593</v>
      </c>
      <c r="B597" s="167" t="str">
        <f t="shared" si="129"/>
        <v/>
      </c>
      <c r="C597" s="168">
        <f t="shared" si="130"/>
        <v>3</v>
      </c>
      <c r="D597" s="20"/>
      <c r="E597" s="68" t="str">
        <f t="shared" si="131"/>
        <v/>
      </c>
      <c r="F597" s="162" t="str">
        <f t="shared" si="132"/>
        <v>Data, information and intelligence exists in many formats and should be collected, processed and stored appropriately. In order to exploit raw materiel to its full extent the ingestion and processing methods should, at a minimum, be consistent, resilient and secure.</v>
      </c>
      <c r="G597" s="174"/>
      <c r="H597" s="175"/>
      <c r="I597" s="175"/>
      <c r="J597" s="175"/>
      <c r="K597" s="175"/>
      <c r="L597" s="175"/>
      <c r="M597" s="175"/>
      <c r="N597" s="67"/>
      <c r="O597" s="67"/>
      <c r="P597" s="168"/>
      <c r="Q597" s="168"/>
      <c r="R597" s="168"/>
      <c r="S597" s="168"/>
      <c r="T597" s="170" t="str">
        <f t="shared" si="139"/>
        <v/>
      </c>
      <c r="U597" s="168"/>
      <c r="V597" s="168"/>
      <c r="W597" s="81"/>
      <c r="X597" s="171">
        <f t="shared" si="133"/>
        <v>3</v>
      </c>
      <c r="Y597" s="172" t="e">
        <f t="shared" si="134"/>
        <v>#N/A</v>
      </c>
      <c r="AD597" s="173">
        <f t="shared" si="135"/>
        <v>0</v>
      </c>
      <c r="AE597" s="173">
        <f t="shared" si="136"/>
        <v>0</v>
      </c>
      <c r="AF597" s="173" t="str">
        <f t="shared" si="137"/>
        <v>D</v>
      </c>
      <c r="AG597" s="173">
        <f t="shared" si="138"/>
        <v>3</v>
      </c>
      <c r="AH597" s="173">
        <v>1</v>
      </c>
      <c r="AI597" s="176"/>
    </row>
    <row r="598" spans="1:35" s="173" customFormat="1" ht="30" customHeight="1" x14ac:dyDescent="0.35">
      <c r="A598" s="166">
        <v>594</v>
      </c>
      <c r="B598" s="167" t="str">
        <f t="shared" si="129"/>
        <v>C.3.01</v>
      </c>
      <c r="C598" s="168">
        <f t="shared" si="130"/>
        <v>5</v>
      </c>
      <c r="D598" s="20"/>
      <c r="E598" s="68" t="str">
        <f t="shared" si="131"/>
        <v>C.3.01</v>
      </c>
      <c r="F598" s="69" t="str">
        <f t="shared" si="132"/>
        <v>Is the Intelligence function able to ingest and store data, information and intelligence from multiple sources in multiple formats in a manner that is easily searchable, auditable and secure?</v>
      </c>
      <c r="G598" s="174"/>
      <c r="H598" s="175"/>
      <c r="I598" s="175"/>
      <c r="J598" s="175"/>
      <c r="K598" s="175"/>
      <c r="L598" s="175"/>
      <c r="M598" s="175"/>
      <c r="N598" s="67"/>
      <c r="O598" s="67"/>
      <c r="P598" s="168"/>
      <c r="Q598" s="168"/>
      <c r="R598" s="168"/>
      <c r="S598" s="168"/>
      <c r="T598" s="170" t="str">
        <f t="shared" si="139"/>
        <v>C.3.01</v>
      </c>
      <c r="U598" s="168"/>
      <c r="V598" s="168"/>
      <c r="W598" s="81">
        <v>1</v>
      </c>
      <c r="X598" s="171">
        <f t="shared" si="133"/>
        <v>3</v>
      </c>
      <c r="Y598" s="172" t="str">
        <f t="shared" si="134"/>
        <v>x 1</v>
      </c>
      <c r="AD598" s="173">
        <f t="shared" si="135"/>
        <v>0</v>
      </c>
      <c r="AE598" s="173">
        <f t="shared" si="136"/>
        <v>0</v>
      </c>
      <c r="AF598" s="173" t="str">
        <f t="shared" si="137"/>
        <v>D</v>
      </c>
      <c r="AG598" s="173">
        <f t="shared" si="138"/>
        <v>3</v>
      </c>
      <c r="AH598" s="168">
        <v>1</v>
      </c>
      <c r="AI598" s="176"/>
    </row>
    <row r="599" spans="1:35" s="173" customFormat="1" ht="30" hidden="1" customHeight="1" x14ac:dyDescent="0.35">
      <c r="A599" s="166">
        <v>595</v>
      </c>
      <c r="B599" s="167" t="str">
        <f t="shared" si="129"/>
        <v>C.3</v>
      </c>
      <c r="C599" s="168">
        <f t="shared" si="130"/>
        <v>2</v>
      </c>
      <c r="D599" s="20"/>
      <c r="E599" s="68" t="str">
        <f t="shared" si="131"/>
        <v>Step 3</v>
      </c>
      <c r="F599" s="72" t="str">
        <f t="shared" si="132"/>
        <v>Does the function collect both structured and unstructured data?</v>
      </c>
      <c r="G599" s="174"/>
      <c r="H599" s="175"/>
      <c r="I599" s="175"/>
      <c r="J599" s="175"/>
      <c r="K599" s="175"/>
      <c r="L599" s="175"/>
      <c r="M599" s="175"/>
      <c r="N599" s="67"/>
      <c r="O599" s="67"/>
      <c r="P599" s="168"/>
      <c r="Q599" s="168"/>
      <c r="R599" s="168"/>
      <c r="S599" s="168"/>
      <c r="T599" s="170" t="str">
        <f t="shared" si="139"/>
        <v>Step 3</v>
      </c>
      <c r="U599" s="168"/>
      <c r="V599" s="168"/>
      <c r="W599" s="81">
        <v>3</v>
      </c>
      <c r="X599" s="171">
        <f t="shared" si="133"/>
        <v>3</v>
      </c>
      <c r="Y599" s="172" t="str">
        <f t="shared" si="134"/>
        <v>x 3</v>
      </c>
      <c r="AD599" s="173">
        <f t="shared" si="135"/>
        <v>0</v>
      </c>
      <c r="AE599" s="173">
        <f t="shared" si="136"/>
        <v>0</v>
      </c>
      <c r="AF599" s="173" t="str">
        <f t="shared" si="137"/>
        <v>D</v>
      </c>
      <c r="AG599" s="173">
        <f t="shared" si="138"/>
        <v>3</v>
      </c>
      <c r="AH599" s="173">
        <v>1</v>
      </c>
      <c r="AI599" s="176"/>
    </row>
    <row r="600" spans="1:35" s="173" customFormat="1" ht="30" hidden="1" customHeight="1" x14ac:dyDescent="0.35">
      <c r="A600" s="166">
        <v>596</v>
      </c>
      <c r="B600" s="167" t="str">
        <f t="shared" si="129"/>
        <v>C.3</v>
      </c>
      <c r="C600" s="168">
        <f t="shared" si="130"/>
        <v>2</v>
      </c>
      <c r="D600" s="20"/>
      <c r="E600" s="68" t="str">
        <f t="shared" si="131"/>
        <v>Step 3</v>
      </c>
      <c r="F600" s="72" t="str">
        <f t="shared" si="132"/>
        <v>Is the function able to ingest and process in relevant languages?</v>
      </c>
      <c r="G600" s="174"/>
      <c r="H600" s="175"/>
      <c r="I600" s="175"/>
      <c r="J600" s="175"/>
      <c r="K600" s="175"/>
      <c r="L600" s="175"/>
      <c r="M600" s="175"/>
      <c r="N600" s="67"/>
      <c r="O600" s="67"/>
      <c r="P600" s="168"/>
      <c r="Q600" s="168"/>
      <c r="R600" s="168"/>
      <c r="S600" s="168"/>
      <c r="T600" s="170" t="str">
        <f t="shared" si="139"/>
        <v>Step 3</v>
      </c>
      <c r="U600" s="168"/>
      <c r="V600" s="168"/>
      <c r="W600" s="81">
        <v>3</v>
      </c>
      <c r="X600" s="171">
        <f t="shared" si="133"/>
        <v>3</v>
      </c>
      <c r="Y600" s="172" t="str">
        <f t="shared" si="134"/>
        <v>x 3</v>
      </c>
      <c r="AD600" s="173">
        <f t="shared" si="135"/>
        <v>0</v>
      </c>
      <c r="AE600" s="173">
        <f t="shared" si="136"/>
        <v>0</v>
      </c>
      <c r="AF600" s="173" t="str">
        <f t="shared" si="137"/>
        <v>D</v>
      </c>
      <c r="AG600" s="173">
        <f t="shared" si="138"/>
        <v>3</v>
      </c>
      <c r="AH600" s="168"/>
      <c r="AI600" s="176">
        <v>1</v>
      </c>
    </row>
    <row r="601" spans="1:35" s="173" customFormat="1" ht="30" hidden="1" customHeight="1" x14ac:dyDescent="0.35">
      <c r="A601" s="166">
        <v>597</v>
      </c>
      <c r="B601" s="167" t="str">
        <f t="shared" si="129"/>
        <v>C.3</v>
      </c>
      <c r="C601" s="168">
        <f t="shared" si="130"/>
        <v>2</v>
      </c>
      <c r="D601" s="20"/>
      <c r="E601" s="68" t="str">
        <f t="shared" si="131"/>
        <v>Step 3</v>
      </c>
      <c r="F601" s="72" t="str">
        <f t="shared" si="132"/>
        <v>Is the function able to ingest multiple commonly used structured CTI sharing formats (E.g. STIX, TAXII)?</v>
      </c>
      <c r="G601" s="174"/>
      <c r="H601" s="175"/>
      <c r="I601" s="175"/>
      <c r="J601" s="175"/>
      <c r="K601" s="175"/>
      <c r="L601" s="175"/>
      <c r="M601" s="175"/>
      <c r="N601" s="67"/>
      <c r="O601" s="67"/>
      <c r="P601" s="168"/>
      <c r="Q601" s="168"/>
      <c r="R601" s="168"/>
      <c r="S601" s="168"/>
      <c r="T601" s="170" t="str">
        <f t="shared" si="139"/>
        <v>Step 3</v>
      </c>
      <c r="U601" s="168"/>
      <c r="V601" s="168"/>
      <c r="W601" s="81">
        <v>3</v>
      </c>
      <c r="X601" s="171">
        <f t="shared" si="133"/>
        <v>3</v>
      </c>
      <c r="Y601" s="172" t="str">
        <f t="shared" si="134"/>
        <v>x 3</v>
      </c>
      <c r="AD601" s="173">
        <f t="shared" si="135"/>
        <v>0</v>
      </c>
      <c r="AE601" s="173">
        <f t="shared" si="136"/>
        <v>0</v>
      </c>
      <c r="AF601" s="173" t="str">
        <f t="shared" si="137"/>
        <v>D</v>
      </c>
      <c r="AG601" s="173">
        <f t="shared" si="138"/>
        <v>3</v>
      </c>
      <c r="AH601" s="173">
        <v>1</v>
      </c>
      <c r="AI601" s="176"/>
    </row>
    <row r="602" spans="1:35" s="173" customFormat="1" ht="30" hidden="1" customHeight="1" x14ac:dyDescent="0.35">
      <c r="A602" s="166">
        <v>598</v>
      </c>
      <c r="B602" s="167" t="str">
        <f t="shared" si="129"/>
        <v>C.3</v>
      </c>
      <c r="C602" s="168">
        <f t="shared" si="130"/>
        <v>2</v>
      </c>
      <c r="D602" s="20"/>
      <c r="E602" s="68" t="str">
        <f t="shared" si="131"/>
        <v>Step 3</v>
      </c>
      <c r="F602" s="72" t="str">
        <f t="shared" si="132"/>
        <v>Is the ingested data indexed for ease of searching and analysis?</v>
      </c>
      <c r="G602" s="174"/>
      <c r="H602" s="175"/>
      <c r="I602" s="175"/>
      <c r="J602" s="175"/>
      <c r="K602" s="175"/>
      <c r="L602" s="175"/>
      <c r="M602" s="175"/>
      <c r="N602" s="67"/>
      <c r="O602" s="67"/>
      <c r="P602" s="168"/>
      <c r="Q602" s="168"/>
      <c r="R602" s="168"/>
      <c r="S602" s="168"/>
      <c r="T602" s="170" t="str">
        <f t="shared" si="139"/>
        <v>Step 3</v>
      </c>
      <c r="U602" s="168"/>
      <c r="V602" s="168"/>
      <c r="W602" s="81">
        <v>3</v>
      </c>
      <c r="X602" s="171">
        <f t="shared" si="133"/>
        <v>3</v>
      </c>
      <c r="Y602" s="172" t="str">
        <f t="shared" si="134"/>
        <v>x 3</v>
      </c>
      <c r="AD602" s="173">
        <f t="shared" si="135"/>
        <v>0</v>
      </c>
      <c r="AE602" s="173">
        <f t="shared" si="136"/>
        <v>0</v>
      </c>
      <c r="AF602" s="173" t="str">
        <f t="shared" si="137"/>
        <v>D</v>
      </c>
      <c r="AG602" s="173">
        <f t="shared" si="138"/>
        <v>3</v>
      </c>
      <c r="AH602" s="173">
        <v>1</v>
      </c>
      <c r="AI602" s="176"/>
    </row>
    <row r="603" spans="1:35" s="173" customFormat="1" ht="30" hidden="1" customHeight="1" x14ac:dyDescent="0.35">
      <c r="A603" s="166">
        <v>599</v>
      </c>
      <c r="B603" s="167" t="str">
        <f t="shared" si="129"/>
        <v>C.3</v>
      </c>
      <c r="C603" s="168">
        <f t="shared" si="130"/>
        <v>2</v>
      </c>
      <c r="D603" s="20"/>
      <c r="E603" s="68" t="str">
        <f t="shared" si="131"/>
        <v>Step 3</v>
      </c>
      <c r="F603" s="72" t="str">
        <f t="shared" si="132"/>
        <v>Is non standardised data (e.g. non STIX, TAXII) processed into standardised format(s)?</v>
      </c>
      <c r="G603" s="174"/>
      <c r="H603" s="175"/>
      <c r="I603" s="175"/>
      <c r="J603" s="175"/>
      <c r="K603" s="175"/>
      <c r="L603" s="175"/>
      <c r="M603" s="175"/>
      <c r="N603" s="67"/>
      <c r="O603" s="67"/>
      <c r="P603" s="168"/>
      <c r="Q603" s="168"/>
      <c r="R603" s="168"/>
      <c r="S603" s="168"/>
      <c r="T603" s="170" t="str">
        <f t="shared" si="139"/>
        <v>Step 3</v>
      </c>
      <c r="U603" s="168"/>
      <c r="V603" s="168"/>
      <c r="W603" s="81">
        <v>3</v>
      </c>
      <c r="X603" s="171">
        <f t="shared" si="133"/>
        <v>3</v>
      </c>
      <c r="Y603" s="172" t="str">
        <f t="shared" si="134"/>
        <v>x 3</v>
      </c>
      <c r="AD603" s="173">
        <f t="shared" si="135"/>
        <v>0</v>
      </c>
      <c r="AE603" s="173">
        <f t="shared" si="136"/>
        <v>0</v>
      </c>
      <c r="AF603" s="173" t="str">
        <f t="shared" si="137"/>
        <v>D</v>
      </c>
      <c r="AG603" s="173">
        <f t="shared" si="138"/>
        <v>3</v>
      </c>
      <c r="AH603" s="173">
        <v>1</v>
      </c>
      <c r="AI603" s="176"/>
    </row>
    <row r="604" spans="1:35" s="173" customFormat="1" ht="30" customHeight="1" x14ac:dyDescent="0.35">
      <c r="A604" s="166">
        <v>600</v>
      </c>
      <c r="B604" s="167" t="str">
        <f t="shared" si="129"/>
        <v>C.3.02</v>
      </c>
      <c r="C604" s="168">
        <f t="shared" si="130"/>
        <v>5</v>
      </c>
      <c r="D604" s="20"/>
      <c r="E604" s="68" t="str">
        <f t="shared" si="131"/>
        <v>C.3.02</v>
      </c>
      <c r="F604" s="69" t="str">
        <f t="shared" si="132"/>
        <v>Is the data set converted into an industry recognised taxonomy (E.g. STIX) in order to support wider sharing and dissemination?</v>
      </c>
      <c r="G604" s="174"/>
      <c r="H604" s="175"/>
      <c r="I604" s="175"/>
      <c r="J604" s="175"/>
      <c r="K604" s="175"/>
      <c r="L604" s="175"/>
      <c r="M604" s="175"/>
      <c r="N604" s="67"/>
      <c r="O604" s="67"/>
      <c r="P604" s="168"/>
      <c r="Q604" s="168"/>
      <c r="R604" s="168"/>
      <c r="S604" s="168"/>
      <c r="T604" s="170" t="str">
        <f t="shared" si="139"/>
        <v>C.3.02</v>
      </c>
      <c r="U604" s="168"/>
      <c r="V604" s="168"/>
      <c r="W604" s="81">
        <v>1</v>
      </c>
      <c r="X604" s="171">
        <f t="shared" si="133"/>
        <v>3</v>
      </c>
      <c r="Y604" s="172" t="str">
        <f t="shared" si="134"/>
        <v>x 1</v>
      </c>
      <c r="AD604" s="173">
        <f t="shared" si="135"/>
        <v>0</v>
      </c>
      <c r="AE604" s="173">
        <f t="shared" si="136"/>
        <v>0</v>
      </c>
      <c r="AF604" s="173" t="str">
        <f t="shared" si="137"/>
        <v>D</v>
      </c>
      <c r="AG604" s="173">
        <f t="shared" si="138"/>
        <v>3</v>
      </c>
      <c r="AH604" s="173">
        <v>1</v>
      </c>
      <c r="AI604" s="176"/>
    </row>
    <row r="605" spans="1:35" s="173" customFormat="1" ht="30" hidden="1" customHeight="1" x14ac:dyDescent="0.35">
      <c r="A605" s="166">
        <v>601</v>
      </c>
      <c r="B605" s="167" t="str">
        <f t="shared" si="129"/>
        <v>C.3</v>
      </c>
      <c r="C605" s="168">
        <f t="shared" si="130"/>
        <v>2</v>
      </c>
      <c r="D605" s="20"/>
      <c r="E605" s="68" t="str">
        <f t="shared" si="131"/>
        <v>Step 3</v>
      </c>
      <c r="F605" s="72" t="str">
        <f t="shared" si="132"/>
        <v>Is the stored data classified in terms of sensitivity (E.g. Traffic Light Protocol)?</v>
      </c>
      <c r="G605" s="174"/>
      <c r="H605" s="175"/>
      <c r="I605" s="175"/>
      <c r="J605" s="175"/>
      <c r="K605" s="175"/>
      <c r="L605" s="175"/>
      <c r="M605" s="175"/>
      <c r="N605" s="67"/>
      <c r="O605" s="67"/>
      <c r="P605" s="168"/>
      <c r="Q605" s="168"/>
      <c r="R605" s="168"/>
      <c r="S605" s="168"/>
      <c r="T605" s="170" t="str">
        <f t="shared" si="139"/>
        <v>Step 3</v>
      </c>
      <c r="U605" s="168"/>
      <c r="V605" s="168"/>
      <c r="W605" s="81">
        <v>3</v>
      </c>
      <c r="X605" s="171">
        <f t="shared" si="133"/>
        <v>3</v>
      </c>
      <c r="Y605" s="172" t="str">
        <f t="shared" si="134"/>
        <v>x 3</v>
      </c>
      <c r="AD605" s="173">
        <f t="shared" si="135"/>
        <v>0</v>
      </c>
      <c r="AE605" s="173">
        <f t="shared" si="136"/>
        <v>0</v>
      </c>
      <c r="AF605" s="173" t="str">
        <f t="shared" si="137"/>
        <v>D</v>
      </c>
      <c r="AG605" s="173">
        <f t="shared" si="138"/>
        <v>3</v>
      </c>
      <c r="AH605" s="173">
        <v>1</v>
      </c>
      <c r="AI605" s="176"/>
    </row>
    <row r="606" spans="1:35" s="173" customFormat="1" ht="30" hidden="1" customHeight="1" x14ac:dyDescent="0.35">
      <c r="A606" s="166">
        <v>602</v>
      </c>
      <c r="B606" s="167" t="str">
        <f t="shared" si="129"/>
        <v>C.3</v>
      </c>
      <c r="C606" s="168">
        <f t="shared" si="130"/>
        <v>2</v>
      </c>
      <c r="D606" s="20"/>
      <c r="E606" s="68" t="str">
        <f t="shared" si="131"/>
        <v>Step 3</v>
      </c>
      <c r="F606" s="72" t="str">
        <f t="shared" si="132"/>
        <v>Does the stored data have access controls enabled?</v>
      </c>
      <c r="G606" s="174"/>
      <c r="H606" s="175"/>
      <c r="I606" s="175"/>
      <c r="J606" s="175"/>
      <c r="K606" s="175"/>
      <c r="L606" s="175"/>
      <c r="M606" s="175"/>
      <c r="N606" s="67"/>
      <c r="O606" s="67"/>
      <c r="P606" s="168"/>
      <c r="Q606" s="168"/>
      <c r="R606" s="168"/>
      <c r="S606" s="168"/>
      <c r="T606" s="170" t="str">
        <f t="shared" si="139"/>
        <v>Step 3</v>
      </c>
      <c r="U606" s="168"/>
      <c r="V606" s="168"/>
      <c r="W606" s="81">
        <v>3</v>
      </c>
      <c r="X606" s="171">
        <f t="shared" si="133"/>
        <v>3</v>
      </c>
      <c r="Y606" s="172" t="str">
        <f t="shared" si="134"/>
        <v>x 3</v>
      </c>
      <c r="AD606" s="173">
        <f t="shared" si="135"/>
        <v>0</v>
      </c>
      <c r="AE606" s="173">
        <f t="shared" si="136"/>
        <v>0</v>
      </c>
      <c r="AF606" s="173" t="str">
        <f t="shared" si="137"/>
        <v>D</v>
      </c>
      <c r="AG606" s="173">
        <f t="shared" si="138"/>
        <v>3</v>
      </c>
      <c r="AH606" s="173">
        <v>1</v>
      </c>
      <c r="AI606" s="176"/>
    </row>
    <row r="607" spans="1:35" s="173" customFormat="1" ht="30" hidden="1" customHeight="1" x14ac:dyDescent="0.35">
      <c r="A607" s="166">
        <v>603</v>
      </c>
      <c r="B607" s="167" t="str">
        <f t="shared" si="129"/>
        <v>C.3</v>
      </c>
      <c r="C607" s="168">
        <f t="shared" si="130"/>
        <v>2</v>
      </c>
      <c r="D607" s="20"/>
      <c r="E607" s="68" t="str">
        <f t="shared" si="131"/>
        <v>Step 3</v>
      </c>
      <c r="F607" s="72" t="str">
        <f t="shared" si="132"/>
        <v>Is access to the stored data monitored and logged?</v>
      </c>
      <c r="G607" s="174"/>
      <c r="H607" s="175"/>
      <c r="I607" s="175"/>
      <c r="J607" s="175"/>
      <c r="K607" s="175"/>
      <c r="L607" s="175"/>
      <c r="M607" s="175"/>
      <c r="N607" s="67"/>
      <c r="O607" s="67"/>
      <c r="P607" s="168"/>
      <c r="Q607" s="168"/>
      <c r="R607" s="168"/>
      <c r="S607" s="168"/>
      <c r="T607" s="170" t="str">
        <f t="shared" si="139"/>
        <v>Step 3</v>
      </c>
      <c r="U607" s="168"/>
      <c r="V607" s="168"/>
      <c r="W607" s="81">
        <v>3</v>
      </c>
      <c r="X607" s="171">
        <f t="shared" si="133"/>
        <v>3</v>
      </c>
      <c r="Y607" s="172" t="str">
        <f t="shared" si="134"/>
        <v>x 3</v>
      </c>
      <c r="AD607" s="173">
        <f t="shared" si="135"/>
        <v>0</v>
      </c>
      <c r="AE607" s="173">
        <f t="shared" si="136"/>
        <v>0</v>
      </c>
      <c r="AF607" s="173" t="str">
        <f t="shared" si="137"/>
        <v>D</v>
      </c>
      <c r="AG607" s="173">
        <f t="shared" si="138"/>
        <v>3</v>
      </c>
      <c r="AH607" s="173">
        <v>1</v>
      </c>
      <c r="AI607" s="176"/>
    </row>
    <row r="608" spans="1:35" s="173" customFormat="1" ht="30" hidden="1" customHeight="1" x14ac:dyDescent="0.35">
      <c r="A608" s="166">
        <v>604</v>
      </c>
      <c r="B608" s="167" t="str">
        <f t="shared" si="129"/>
        <v>C.3</v>
      </c>
      <c r="C608" s="168">
        <f t="shared" si="130"/>
        <v>2</v>
      </c>
      <c r="D608" s="20"/>
      <c r="E608" s="68" t="str">
        <f t="shared" si="131"/>
        <v>Step 3</v>
      </c>
      <c r="F608" s="72" t="str">
        <f t="shared" si="132"/>
        <v>Is data encrypted when stored?</v>
      </c>
      <c r="G608" s="174"/>
      <c r="H608" s="175"/>
      <c r="I608" s="175"/>
      <c r="J608" s="175"/>
      <c r="K608" s="175"/>
      <c r="L608" s="175"/>
      <c r="M608" s="175"/>
      <c r="N608" s="67"/>
      <c r="O608" s="67"/>
      <c r="P608" s="168"/>
      <c r="Q608" s="168"/>
      <c r="R608" s="168"/>
      <c r="S608" s="168"/>
      <c r="T608" s="170" t="str">
        <f t="shared" si="139"/>
        <v>Step 3</v>
      </c>
      <c r="U608" s="168"/>
      <c r="V608" s="168"/>
      <c r="W608" s="81">
        <v>3</v>
      </c>
      <c r="X608" s="171">
        <f t="shared" si="133"/>
        <v>3</v>
      </c>
      <c r="Y608" s="172" t="str">
        <f t="shared" si="134"/>
        <v>x 3</v>
      </c>
      <c r="AD608" s="173">
        <f t="shared" si="135"/>
        <v>0</v>
      </c>
      <c r="AE608" s="173">
        <f t="shared" si="136"/>
        <v>0</v>
      </c>
      <c r="AF608" s="173" t="str">
        <f t="shared" si="137"/>
        <v>D</v>
      </c>
      <c r="AG608" s="173">
        <f t="shared" si="138"/>
        <v>3</v>
      </c>
      <c r="AH608" s="173">
        <v>1</v>
      </c>
      <c r="AI608" s="176"/>
    </row>
    <row r="609" spans="1:35" s="173" customFormat="1" ht="30" customHeight="1" x14ac:dyDescent="0.35">
      <c r="A609" s="166">
        <v>605</v>
      </c>
      <c r="B609" s="167" t="str">
        <f t="shared" si="129"/>
        <v>C.4</v>
      </c>
      <c r="C609" s="168">
        <f t="shared" si="130"/>
        <v>2</v>
      </c>
      <c r="D609" s="20"/>
      <c r="E609" s="212" t="str">
        <f t="shared" si="131"/>
        <v>Step 4</v>
      </c>
      <c r="F609" s="215" t="str">
        <f t="shared" si="132"/>
        <v xml:space="preserve">Analysis </v>
      </c>
      <c r="G609" s="218"/>
      <c r="H609" s="221"/>
      <c r="I609" s="221"/>
      <c r="J609" s="221"/>
      <c r="K609" s="221"/>
      <c r="L609" s="221"/>
      <c r="M609" s="218"/>
      <c r="N609" s="218"/>
      <c r="O609" s="218"/>
      <c r="P609" s="168"/>
      <c r="Q609" s="168"/>
      <c r="R609" s="168"/>
      <c r="S609" s="168"/>
      <c r="T609" s="170" t="str">
        <f t="shared" si="139"/>
        <v>Step 4</v>
      </c>
      <c r="U609" s="168"/>
      <c r="V609" s="168"/>
      <c r="W609" s="81"/>
      <c r="X609" s="171">
        <f t="shared" si="133"/>
        <v>3</v>
      </c>
      <c r="Y609" s="172" t="e">
        <f t="shared" si="134"/>
        <v>#N/A</v>
      </c>
      <c r="AD609" s="173">
        <f t="shared" si="135"/>
        <v>0</v>
      </c>
      <c r="AE609" s="173">
        <f t="shared" si="136"/>
        <v>0</v>
      </c>
      <c r="AF609" s="173" t="str">
        <f t="shared" si="137"/>
        <v>D</v>
      </c>
      <c r="AG609" s="173">
        <f t="shared" si="138"/>
        <v>3</v>
      </c>
      <c r="AH609" s="173">
        <v>1</v>
      </c>
      <c r="AI609" s="176"/>
    </row>
    <row r="610" spans="1:35" s="173" customFormat="1" ht="30" customHeight="1" x14ac:dyDescent="0.35">
      <c r="A610" s="166">
        <v>606</v>
      </c>
      <c r="B610" s="167" t="str">
        <f t="shared" si="129"/>
        <v/>
      </c>
      <c r="C610" s="168">
        <f t="shared" si="130"/>
        <v>3</v>
      </c>
      <c r="D610" s="20"/>
      <c r="E610" s="68" t="str">
        <f t="shared" si="131"/>
        <v/>
      </c>
      <c r="F610" s="162" t="str">
        <f t="shared" si="132"/>
        <v>Without analysis, the collected data and information does not become intelligence. Unless the reporting clearly states the 'so what' to the organisation, the reporting is not classed as, 'Intelligence' but only information. In order to produce intelligence, assessment must be made which should be supported by evidenced intelligence analysis techniques; such as, Analysis of competing hypothesis or threat modelling for instance.</v>
      </c>
      <c r="G610" s="174"/>
      <c r="H610" s="175"/>
      <c r="I610" s="175"/>
      <c r="J610" s="175"/>
      <c r="K610" s="175"/>
      <c r="L610" s="175"/>
      <c r="M610" s="175"/>
      <c r="N610" s="67"/>
      <c r="O610" s="67"/>
      <c r="P610" s="168"/>
      <c r="Q610" s="168"/>
      <c r="R610" s="168"/>
      <c r="S610" s="168"/>
      <c r="T610" s="170" t="str">
        <f t="shared" si="139"/>
        <v/>
      </c>
      <c r="U610" s="168"/>
      <c r="V610" s="168"/>
      <c r="W610" s="81"/>
      <c r="X610" s="171">
        <f t="shared" si="133"/>
        <v>3</v>
      </c>
      <c r="Y610" s="172" t="e">
        <f t="shared" si="134"/>
        <v>#N/A</v>
      </c>
      <c r="AD610" s="173">
        <f t="shared" si="135"/>
        <v>0</v>
      </c>
      <c r="AE610" s="173">
        <f t="shared" si="136"/>
        <v>0</v>
      </c>
      <c r="AF610" s="173" t="str">
        <f t="shared" si="137"/>
        <v>D</v>
      </c>
      <c r="AG610" s="173">
        <f t="shared" si="138"/>
        <v>3</v>
      </c>
      <c r="AH610" s="173">
        <v>1</v>
      </c>
      <c r="AI610" s="176"/>
    </row>
    <row r="611" spans="1:35" s="173" customFormat="1" ht="30" customHeight="1" x14ac:dyDescent="0.35">
      <c r="A611" s="166">
        <v>607</v>
      </c>
      <c r="B611" s="167" t="str">
        <f t="shared" si="129"/>
        <v>C.4.01</v>
      </c>
      <c r="C611" s="168">
        <f t="shared" si="130"/>
        <v>5</v>
      </c>
      <c r="D611" s="20"/>
      <c r="E611" s="68" t="str">
        <f t="shared" si="131"/>
        <v>C.4.01</v>
      </c>
      <c r="F611" s="261" t="str">
        <f t="shared" si="132"/>
        <v>Does the Intelligence function use multiple Intelligence techniques to complete its analysis? (E.g. Pattern Analysis, Timeline Analysis, Analysis of Competing Hypothesis, Cones of Plausibility, Devils Advocacy etc?)</v>
      </c>
      <c r="G611" s="174"/>
      <c r="H611" s="175"/>
      <c r="I611" s="175"/>
      <c r="J611" s="175"/>
      <c r="K611" s="175"/>
      <c r="L611" s="175"/>
      <c r="M611" s="175"/>
      <c r="N611" s="67"/>
      <c r="O611" s="67"/>
      <c r="P611" s="168"/>
      <c r="Q611" s="168"/>
      <c r="R611" s="168"/>
      <c r="S611" s="168"/>
      <c r="T611" s="170" t="str">
        <f t="shared" si="139"/>
        <v>C.4.01</v>
      </c>
      <c r="U611" s="168"/>
      <c r="V611" s="168"/>
      <c r="W611" s="81">
        <v>1</v>
      </c>
      <c r="X611" s="171">
        <f t="shared" si="133"/>
        <v>3</v>
      </c>
      <c r="Y611" s="172" t="str">
        <f t="shared" si="134"/>
        <v>x 1</v>
      </c>
      <c r="AD611" s="173">
        <f t="shared" si="135"/>
        <v>0</v>
      </c>
      <c r="AE611" s="173">
        <f t="shared" si="136"/>
        <v>0</v>
      </c>
      <c r="AF611" s="173" t="str">
        <f t="shared" si="137"/>
        <v>D</v>
      </c>
      <c r="AG611" s="173">
        <f t="shared" si="138"/>
        <v>3</v>
      </c>
      <c r="AH611" s="173">
        <v>1</v>
      </c>
      <c r="AI611" s="176"/>
    </row>
    <row r="612" spans="1:35" s="173" customFormat="1" ht="30" hidden="1" customHeight="1" x14ac:dyDescent="0.35">
      <c r="A612" s="166">
        <v>608</v>
      </c>
      <c r="B612" s="167" t="str">
        <f t="shared" si="129"/>
        <v>C.4</v>
      </c>
      <c r="C612" s="168">
        <f t="shared" si="130"/>
        <v>2</v>
      </c>
      <c r="D612" s="20"/>
      <c r="E612" s="68" t="str">
        <f t="shared" si="131"/>
        <v>Step 4</v>
      </c>
      <c r="F612" s="262" t="str">
        <f t="shared" si="132"/>
        <v>Does all analysis go through some form of Devils Advocacy?</v>
      </c>
      <c r="G612" s="174"/>
      <c r="H612" s="175"/>
      <c r="I612" s="175"/>
      <c r="J612" s="175"/>
      <c r="K612" s="175"/>
      <c r="L612" s="175"/>
      <c r="M612" s="175"/>
      <c r="N612" s="67"/>
      <c r="O612" s="67"/>
      <c r="P612" s="168"/>
      <c r="Q612" s="168"/>
      <c r="R612" s="168"/>
      <c r="S612" s="168"/>
      <c r="T612" s="170" t="str">
        <f t="shared" si="139"/>
        <v>Step 4</v>
      </c>
      <c r="U612" s="168"/>
      <c r="V612" s="168"/>
      <c r="W612" s="81">
        <v>3</v>
      </c>
      <c r="X612" s="171">
        <f t="shared" si="133"/>
        <v>3</v>
      </c>
      <c r="Y612" s="172" t="str">
        <f t="shared" si="134"/>
        <v>x 3</v>
      </c>
      <c r="AD612" s="173">
        <f t="shared" si="135"/>
        <v>0</v>
      </c>
      <c r="AE612" s="173">
        <f t="shared" si="136"/>
        <v>0</v>
      </c>
      <c r="AF612" s="173" t="str">
        <f t="shared" si="137"/>
        <v>D</v>
      </c>
      <c r="AG612" s="173">
        <f t="shared" si="138"/>
        <v>3</v>
      </c>
      <c r="AH612" s="173">
        <v>1</v>
      </c>
      <c r="AI612" s="176"/>
    </row>
    <row r="613" spans="1:35" s="173" customFormat="1" ht="30" hidden="1" customHeight="1" x14ac:dyDescent="0.35">
      <c r="A613" s="166">
        <v>609</v>
      </c>
      <c r="B613" s="167" t="str">
        <f t="shared" si="129"/>
        <v>C.4</v>
      </c>
      <c r="C613" s="168">
        <f t="shared" si="130"/>
        <v>2</v>
      </c>
      <c r="D613" s="20"/>
      <c r="E613" s="68" t="str">
        <f t="shared" si="131"/>
        <v>Step 4</v>
      </c>
      <c r="F613" s="262" t="str">
        <f t="shared" si="132"/>
        <v>Are elements of analysis (such a pattern analysis) automated?</v>
      </c>
      <c r="G613" s="174"/>
      <c r="H613" s="175"/>
      <c r="I613" s="175"/>
      <c r="J613" s="175"/>
      <c r="K613" s="175"/>
      <c r="L613" s="175"/>
      <c r="M613" s="175"/>
      <c r="N613" s="67"/>
      <c r="O613" s="67"/>
      <c r="P613" s="168"/>
      <c r="Q613" s="168"/>
      <c r="R613" s="168"/>
      <c r="S613" s="168"/>
      <c r="T613" s="170" t="str">
        <f t="shared" si="139"/>
        <v>Step 4</v>
      </c>
      <c r="U613" s="168"/>
      <c r="V613" s="168"/>
      <c r="W613" s="81">
        <v>3</v>
      </c>
      <c r="X613" s="171">
        <f t="shared" si="133"/>
        <v>3</v>
      </c>
      <c r="Y613" s="172" t="str">
        <f t="shared" si="134"/>
        <v>x 3</v>
      </c>
      <c r="AD613" s="173">
        <f t="shared" si="135"/>
        <v>0</v>
      </c>
      <c r="AE613" s="173">
        <f t="shared" si="136"/>
        <v>0</v>
      </c>
      <c r="AF613" s="173" t="str">
        <f t="shared" si="137"/>
        <v>D</v>
      </c>
      <c r="AG613" s="173">
        <f t="shared" si="138"/>
        <v>3</v>
      </c>
      <c r="AH613" s="173">
        <v>1</v>
      </c>
      <c r="AI613" s="176"/>
    </row>
    <row r="614" spans="1:35" s="173" customFormat="1" ht="30" customHeight="1" x14ac:dyDescent="0.35">
      <c r="A614" s="166">
        <v>610</v>
      </c>
      <c r="B614" s="167" t="str">
        <f t="shared" si="129"/>
        <v>C.4.02</v>
      </c>
      <c r="C614" s="168">
        <f t="shared" si="130"/>
        <v>5</v>
      </c>
      <c r="D614" s="20"/>
      <c r="E614" s="68" t="str">
        <f t="shared" si="131"/>
        <v>C.4.02</v>
      </c>
      <c r="F614" s="261" t="str">
        <f t="shared" si="132"/>
        <v xml:space="preserve">Is analysis completed using appropriate and consistent analysis terminology whilst also stating confidence levels in the assessment? </v>
      </c>
      <c r="G614" s="174"/>
      <c r="H614" s="175"/>
      <c r="I614" s="175"/>
      <c r="J614" s="175"/>
      <c r="K614" s="175"/>
      <c r="L614" s="175"/>
      <c r="M614" s="175"/>
      <c r="N614" s="67"/>
      <c r="O614" s="67"/>
      <c r="P614" s="168"/>
      <c r="Q614" s="168"/>
      <c r="R614" s="168"/>
      <c r="S614" s="168"/>
      <c r="T614" s="170" t="str">
        <f t="shared" si="139"/>
        <v>C.4.02</v>
      </c>
      <c r="U614" s="168"/>
      <c r="V614" s="168"/>
      <c r="W614" s="81">
        <v>1</v>
      </c>
      <c r="X614" s="171">
        <f t="shared" si="133"/>
        <v>3</v>
      </c>
      <c r="Y614" s="172" t="str">
        <f t="shared" si="134"/>
        <v>x 1</v>
      </c>
      <c r="AD614" s="173">
        <f t="shared" si="135"/>
        <v>0</v>
      </c>
      <c r="AE614" s="173">
        <f t="shared" si="136"/>
        <v>0</v>
      </c>
      <c r="AF614" s="173" t="str">
        <f t="shared" si="137"/>
        <v>D</v>
      </c>
      <c r="AG614" s="173">
        <f t="shared" si="138"/>
        <v>3</v>
      </c>
      <c r="AH614" s="173">
        <v>1</v>
      </c>
      <c r="AI614" s="176"/>
    </row>
    <row r="615" spans="1:35" s="173" customFormat="1" ht="30" hidden="1" customHeight="1" x14ac:dyDescent="0.35">
      <c r="A615" s="166">
        <v>611</v>
      </c>
      <c r="B615" s="167" t="str">
        <f t="shared" si="129"/>
        <v>C.4</v>
      </c>
      <c r="C615" s="168">
        <f t="shared" si="130"/>
        <v>2</v>
      </c>
      <c r="D615" s="20"/>
      <c r="E615" s="68" t="str">
        <f t="shared" si="131"/>
        <v>Step 4</v>
      </c>
      <c r="F615" s="262" t="str">
        <f t="shared" si="132"/>
        <v>Does all analysis go through some form of Devils Advocacy?</v>
      </c>
      <c r="G615" s="174"/>
      <c r="H615" s="175"/>
      <c r="I615" s="175"/>
      <c r="J615" s="175"/>
      <c r="K615" s="175"/>
      <c r="L615" s="175"/>
      <c r="M615" s="175"/>
      <c r="N615" s="67"/>
      <c r="O615" s="67"/>
      <c r="P615" s="168"/>
      <c r="Q615" s="168"/>
      <c r="R615" s="168"/>
      <c r="S615" s="168"/>
      <c r="T615" s="170" t="str">
        <f t="shared" si="139"/>
        <v>Step 4</v>
      </c>
      <c r="U615" s="168"/>
      <c r="V615" s="168"/>
      <c r="W615" s="81">
        <v>3</v>
      </c>
      <c r="X615" s="171">
        <f t="shared" si="133"/>
        <v>3</v>
      </c>
      <c r="Y615" s="172" t="str">
        <f t="shared" si="134"/>
        <v>x 3</v>
      </c>
      <c r="AD615" s="173">
        <f t="shared" si="135"/>
        <v>0</v>
      </c>
      <c r="AE615" s="173">
        <f t="shared" si="136"/>
        <v>0</v>
      </c>
      <c r="AF615" s="173" t="str">
        <f t="shared" si="137"/>
        <v>D</v>
      </c>
      <c r="AG615" s="173">
        <f t="shared" si="138"/>
        <v>3</v>
      </c>
      <c r="AH615" s="173">
        <v>1</v>
      </c>
      <c r="AI615" s="176"/>
    </row>
    <row r="616" spans="1:35" s="173" customFormat="1" ht="30" customHeight="1" x14ac:dyDescent="0.35">
      <c r="A616" s="166">
        <v>612</v>
      </c>
      <c r="B616" s="167" t="str">
        <f t="shared" si="129"/>
        <v>C.4.03</v>
      </c>
      <c r="C616" s="168">
        <f t="shared" si="130"/>
        <v>5</v>
      </c>
      <c r="D616" s="20"/>
      <c r="E616" s="68" t="str">
        <f t="shared" si="131"/>
        <v>C.4.03</v>
      </c>
      <c r="F616" s="261" t="str">
        <f t="shared" si="132"/>
        <v>Does every Intelligence product have assessment terminology and/or threat scoring definitions stated clearly, either with the analysis or as a reference section?</v>
      </c>
      <c r="G616" s="174"/>
      <c r="H616" s="175"/>
      <c r="I616" s="175"/>
      <c r="J616" s="175"/>
      <c r="K616" s="175"/>
      <c r="L616" s="175"/>
      <c r="M616" s="175"/>
      <c r="N616" s="67"/>
      <c r="O616" s="67"/>
      <c r="P616" s="168"/>
      <c r="Q616" s="168"/>
      <c r="R616" s="168"/>
      <c r="S616" s="168"/>
      <c r="T616" s="170" t="str">
        <f t="shared" si="139"/>
        <v>C.4.03</v>
      </c>
      <c r="U616" s="168"/>
      <c r="V616" s="168"/>
      <c r="W616" s="81">
        <v>1</v>
      </c>
      <c r="X616" s="171">
        <f t="shared" si="133"/>
        <v>3</v>
      </c>
      <c r="Y616" s="172" t="str">
        <f t="shared" si="134"/>
        <v>x 1</v>
      </c>
      <c r="AD616" s="173">
        <f t="shared" si="135"/>
        <v>0</v>
      </c>
      <c r="AE616" s="173">
        <f t="shared" si="136"/>
        <v>0</v>
      </c>
      <c r="AF616" s="173" t="str">
        <f t="shared" si="137"/>
        <v>D</v>
      </c>
      <c r="AG616" s="173">
        <f t="shared" si="138"/>
        <v>3</v>
      </c>
      <c r="AH616" s="173">
        <v>1</v>
      </c>
      <c r="AI616" s="176"/>
    </row>
    <row r="617" spans="1:35" s="173" customFormat="1" ht="30" hidden="1" customHeight="1" x14ac:dyDescent="0.35">
      <c r="A617" s="166">
        <v>613</v>
      </c>
      <c r="B617" s="167" t="str">
        <f t="shared" si="129"/>
        <v>C.4</v>
      </c>
      <c r="C617" s="168">
        <f t="shared" si="130"/>
        <v>2</v>
      </c>
      <c r="D617" s="20"/>
      <c r="E617" s="68" t="str">
        <f t="shared" si="131"/>
        <v>Step 4</v>
      </c>
      <c r="F617" s="262" t="str">
        <f t="shared" si="132"/>
        <v>Does this include Malware reverse engineering?</v>
      </c>
      <c r="G617" s="174"/>
      <c r="H617" s="175"/>
      <c r="I617" s="175"/>
      <c r="J617" s="175"/>
      <c r="K617" s="175"/>
      <c r="L617" s="175"/>
      <c r="M617" s="175"/>
      <c r="N617" s="67"/>
      <c r="O617" s="67"/>
      <c r="P617" s="168"/>
      <c r="Q617" s="168"/>
      <c r="R617" s="168"/>
      <c r="S617" s="168"/>
      <c r="T617" s="170" t="str">
        <f t="shared" si="139"/>
        <v>Step 4</v>
      </c>
      <c r="U617" s="168"/>
      <c r="V617" s="168"/>
      <c r="W617" s="81">
        <v>3</v>
      </c>
      <c r="X617" s="171">
        <f t="shared" si="133"/>
        <v>3</v>
      </c>
      <c r="Y617" s="172" t="str">
        <f t="shared" si="134"/>
        <v>x 3</v>
      </c>
      <c r="AD617" s="173">
        <f t="shared" si="135"/>
        <v>0</v>
      </c>
      <c r="AE617" s="173">
        <f t="shared" si="136"/>
        <v>0</v>
      </c>
      <c r="AF617" s="173" t="str">
        <f t="shared" si="137"/>
        <v>D</v>
      </c>
      <c r="AG617" s="173">
        <f t="shared" si="138"/>
        <v>3</v>
      </c>
      <c r="AH617" s="173">
        <v>1</v>
      </c>
      <c r="AI617" s="176"/>
    </row>
    <row r="618" spans="1:35" s="173" customFormat="1" ht="30" hidden="1" customHeight="1" x14ac:dyDescent="0.35">
      <c r="A618" s="166">
        <v>614</v>
      </c>
      <c r="B618" s="167" t="str">
        <f t="shared" si="129"/>
        <v>C.4</v>
      </c>
      <c r="C618" s="168">
        <f t="shared" si="130"/>
        <v>2</v>
      </c>
      <c r="D618" s="20"/>
      <c r="E618" s="68" t="str">
        <f t="shared" si="131"/>
        <v>Step 4</v>
      </c>
      <c r="F618" s="262" t="str">
        <f t="shared" si="132"/>
        <v>Does this include adversary analysis (E.g. Sink holing, infrastructure and techniques)?</v>
      </c>
      <c r="G618" s="174"/>
      <c r="H618" s="175"/>
      <c r="I618" s="175"/>
      <c r="J618" s="175"/>
      <c r="K618" s="175"/>
      <c r="L618" s="175"/>
      <c r="M618" s="175"/>
      <c r="N618" s="67"/>
      <c r="O618" s="67"/>
      <c r="P618" s="168"/>
      <c r="Q618" s="168"/>
      <c r="R618" s="168"/>
      <c r="S618" s="168"/>
      <c r="T618" s="170" t="str">
        <f t="shared" si="139"/>
        <v>Step 4</v>
      </c>
      <c r="U618" s="168"/>
      <c r="V618" s="168"/>
      <c r="W618" s="81">
        <v>3</v>
      </c>
      <c r="X618" s="171">
        <f t="shared" si="133"/>
        <v>3</v>
      </c>
      <c r="Y618" s="172" t="str">
        <f t="shared" si="134"/>
        <v>x 3</v>
      </c>
      <c r="AD618" s="173">
        <f t="shared" si="135"/>
        <v>0</v>
      </c>
      <c r="AE618" s="173">
        <f t="shared" si="136"/>
        <v>0</v>
      </c>
      <c r="AF618" s="173" t="str">
        <f t="shared" si="137"/>
        <v>D</v>
      </c>
      <c r="AG618" s="173">
        <f t="shared" si="138"/>
        <v>3</v>
      </c>
      <c r="AH618" s="173">
        <v>1</v>
      </c>
      <c r="AI618" s="176"/>
    </row>
    <row r="619" spans="1:35" s="173" customFormat="1" ht="30" hidden="1" customHeight="1" x14ac:dyDescent="0.35">
      <c r="A619" s="166">
        <v>615</v>
      </c>
      <c r="B619" s="167" t="str">
        <f t="shared" si="129"/>
        <v>C.4</v>
      </c>
      <c r="C619" s="168">
        <f t="shared" si="130"/>
        <v>2</v>
      </c>
      <c r="D619" s="20"/>
      <c r="E619" s="68" t="str">
        <f t="shared" si="131"/>
        <v>Step 4</v>
      </c>
      <c r="F619" s="262" t="str">
        <f t="shared" si="132"/>
        <v>Does this include network analysis?</v>
      </c>
      <c r="G619" s="174"/>
      <c r="H619" s="175"/>
      <c r="I619" s="175"/>
      <c r="J619" s="175"/>
      <c r="K619" s="175"/>
      <c r="L619" s="175"/>
      <c r="M619" s="175"/>
      <c r="N619" s="67"/>
      <c r="O619" s="67"/>
      <c r="P619" s="168"/>
      <c r="Q619" s="168"/>
      <c r="R619" s="168"/>
      <c r="S619" s="168"/>
      <c r="T619" s="170" t="str">
        <f t="shared" si="139"/>
        <v>Step 4</v>
      </c>
      <c r="U619" s="168"/>
      <c r="V619" s="168"/>
      <c r="W619" s="81">
        <v>3</v>
      </c>
      <c r="X619" s="171">
        <f t="shared" si="133"/>
        <v>3</v>
      </c>
      <c r="Y619" s="172" t="str">
        <f t="shared" si="134"/>
        <v>x 3</v>
      </c>
      <c r="AD619" s="173">
        <f t="shared" si="135"/>
        <v>0</v>
      </c>
      <c r="AE619" s="173">
        <f t="shared" si="136"/>
        <v>0</v>
      </c>
      <c r="AF619" s="173" t="str">
        <f t="shared" si="137"/>
        <v>D</v>
      </c>
      <c r="AG619" s="173">
        <f t="shared" si="138"/>
        <v>3</v>
      </c>
      <c r="AI619" s="176">
        <v>3</v>
      </c>
    </row>
    <row r="620" spans="1:35" s="173" customFormat="1" ht="30" hidden="1" customHeight="1" x14ac:dyDescent="0.35">
      <c r="A620" s="166">
        <v>616</v>
      </c>
      <c r="B620" s="167" t="str">
        <f t="shared" si="129"/>
        <v>C.4</v>
      </c>
      <c r="C620" s="168">
        <f t="shared" si="130"/>
        <v>2</v>
      </c>
      <c r="D620" s="20"/>
      <c r="E620" s="68" t="str">
        <f t="shared" si="131"/>
        <v>Step 4</v>
      </c>
      <c r="F620" s="262" t="str">
        <f t="shared" si="132"/>
        <v>Does this include Threat Hunting?</v>
      </c>
      <c r="G620" s="174"/>
      <c r="H620" s="175"/>
      <c r="I620" s="175"/>
      <c r="J620" s="175"/>
      <c r="K620" s="175"/>
      <c r="L620" s="175"/>
      <c r="M620" s="175"/>
      <c r="N620" s="67"/>
      <c r="O620" s="67"/>
      <c r="P620" s="168"/>
      <c r="Q620" s="168"/>
      <c r="R620" s="168"/>
      <c r="S620" s="168"/>
      <c r="T620" s="170" t="str">
        <f t="shared" si="139"/>
        <v>Step 4</v>
      </c>
      <c r="U620" s="168"/>
      <c r="V620" s="168"/>
      <c r="W620" s="81">
        <v>3</v>
      </c>
      <c r="X620" s="171">
        <f t="shared" si="133"/>
        <v>3</v>
      </c>
      <c r="Y620" s="172" t="str">
        <f t="shared" si="134"/>
        <v>x 3</v>
      </c>
      <c r="AD620" s="173">
        <f t="shared" si="135"/>
        <v>0</v>
      </c>
      <c r="AE620" s="173">
        <f t="shared" si="136"/>
        <v>0</v>
      </c>
      <c r="AF620" s="173" t="str">
        <f t="shared" si="137"/>
        <v>D</v>
      </c>
      <c r="AG620" s="173">
        <f t="shared" si="138"/>
        <v>3</v>
      </c>
      <c r="AH620" s="173">
        <v>1</v>
      </c>
      <c r="AI620" s="176"/>
    </row>
    <row r="621" spans="1:35" s="173" customFormat="1" ht="30" customHeight="1" x14ac:dyDescent="0.35">
      <c r="A621" s="166">
        <v>617</v>
      </c>
      <c r="B621" s="167" t="str">
        <f t="shared" si="129"/>
        <v>C.4.04</v>
      </c>
      <c r="C621" s="168">
        <f t="shared" si="130"/>
        <v>5</v>
      </c>
      <c r="D621" s="20"/>
      <c r="E621" s="68" t="str">
        <f t="shared" si="131"/>
        <v>C.4.04</v>
      </c>
      <c r="F621" s="261" t="str">
        <f t="shared" si="132"/>
        <v xml:space="preserve">Where appropriate are business impacts referenced in the intelligence assessment? </v>
      </c>
      <c r="G621" s="174"/>
      <c r="H621" s="175"/>
      <c r="I621" s="175"/>
      <c r="J621" s="175"/>
      <c r="K621" s="175"/>
      <c r="L621" s="175"/>
      <c r="M621" s="175"/>
      <c r="N621" s="67"/>
      <c r="O621" s="67"/>
      <c r="P621" s="168"/>
      <c r="Q621" s="168"/>
      <c r="R621" s="168"/>
      <c r="S621" s="168"/>
      <c r="T621" s="170" t="str">
        <f t="shared" si="139"/>
        <v>C.4.04</v>
      </c>
      <c r="U621" s="168"/>
      <c r="V621" s="168"/>
      <c r="W621" s="81">
        <v>1</v>
      </c>
      <c r="X621" s="171">
        <f t="shared" si="133"/>
        <v>3</v>
      </c>
      <c r="Y621" s="172" t="str">
        <f t="shared" si="134"/>
        <v>x 1</v>
      </c>
      <c r="AD621" s="173">
        <f t="shared" si="135"/>
        <v>0</v>
      </c>
      <c r="AE621" s="173">
        <f t="shared" si="136"/>
        <v>0</v>
      </c>
      <c r="AF621" s="173" t="str">
        <f t="shared" si="137"/>
        <v>D</v>
      </c>
      <c r="AG621" s="173">
        <f t="shared" si="138"/>
        <v>3</v>
      </c>
      <c r="AH621" s="168">
        <v>1</v>
      </c>
      <c r="AI621" s="176"/>
    </row>
    <row r="622" spans="1:35" s="173" customFormat="1" ht="30" hidden="1" customHeight="1" x14ac:dyDescent="0.35">
      <c r="A622" s="166">
        <v>618</v>
      </c>
      <c r="B622" s="167" t="str">
        <f t="shared" si="129"/>
        <v>C.4</v>
      </c>
      <c r="C622" s="168">
        <f t="shared" si="130"/>
        <v>2</v>
      </c>
      <c r="D622" s="20"/>
      <c r="E622" s="68" t="str">
        <f t="shared" si="131"/>
        <v>Step 4</v>
      </c>
      <c r="F622" s="262" t="str">
        <f t="shared" si="132"/>
        <v>Is all analysis evidenced and referenced?</v>
      </c>
      <c r="G622" s="174"/>
      <c r="H622" s="175"/>
      <c r="I622" s="175"/>
      <c r="J622" s="175"/>
      <c r="K622" s="175"/>
      <c r="L622" s="175"/>
      <c r="M622" s="175"/>
      <c r="N622" s="67"/>
      <c r="O622" s="67"/>
      <c r="P622" s="168"/>
      <c r="Q622" s="168"/>
      <c r="R622" s="168"/>
      <c r="S622" s="168"/>
      <c r="T622" s="170" t="str">
        <f t="shared" si="139"/>
        <v>Step 4</v>
      </c>
      <c r="U622" s="168"/>
      <c r="V622" s="168"/>
      <c r="W622" s="81">
        <v>3</v>
      </c>
      <c r="X622" s="171">
        <f t="shared" si="133"/>
        <v>3</v>
      </c>
      <c r="Y622" s="172" t="str">
        <f t="shared" si="134"/>
        <v>x 3</v>
      </c>
      <c r="AD622" s="173">
        <f t="shared" si="135"/>
        <v>0</v>
      </c>
      <c r="AE622" s="173">
        <f t="shared" si="136"/>
        <v>0</v>
      </c>
      <c r="AF622" s="173" t="str">
        <f t="shared" si="137"/>
        <v>D</v>
      </c>
      <c r="AG622" s="173">
        <f t="shared" si="138"/>
        <v>3</v>
      </c>
      <c r="AH622" s="173">
        <v>1</v>
      </c>
      <c r="AI622" s="176"/>
    </row>
    <row r="623" spans="1:35" s="173" customFormat="1" ht="30" hidden="1" customHeight="1" x14ac:dyDescent="0.35">
      <c r="A623" s="166">
        <v>619</v>
      </c>
      <c r="B623" s="167" t="str">
        <f t="shared" si="129"/>
        <v>C.4</v>
      </c>
      <c r="C623" s="168">
        <f t="shared" si="130"/>
        <v>2</v>
      </c>
      <c r="D623" s="20"/>
      <c r="E623" s="68" t="str">
        <f t="shared" si="131"/>
        <v>Step 4</v>
      </c>
      <c r="F623" s="262" t="str">
        <f t="shared" si="132"/>
        <v>Are confidence levels placed on all assessments, with reference to defined confidence levels?</v>
      </c>
      <c r="G623" s="174"/>
      <c r="H623" s="175"/>
      <c r="I623" s="175"/>
      <c r="J623" s="175"/>
      <c r="K623" s="175"/>
      <c r="L623" s="175"/>
      <c r="M623" s="175"/>
      <c r="N623" s="67"/>
      <c r="O623" s="67"/>
      <c r="P623" s="168"/>
      <c r="Q623" s="168"/>
      <c r="R623" s="168"/>
      <c r="S623" s="168"/>
      <c r="T623" s="170" t="str">
        <f t="shared" si="139"/>
        <v>Step 4</v>
      </c>
      <c r="U623" s="168"/>
      <c r="V623" s="168"/>
      <c r="W623" s="81">
        <v>3</v>
      </c>
      <c r="X623" s="171">
        <f t="shared" si="133"/>
        <v>3</v>
      </c>
      <c r="Y623" s="172" t="str">
        <f t="shared" si="134"/>
        <v>x 3</v>
      </c>
      <c r="AD623" s="173">
        <f t="shared" si="135"/>
        <v>0</v>
      </c>
      <c r="AE623" s="173">
        <f t="shared" si="136"/>
        <v>0</v>
      </c>
      <c r="AF623" s="173" t="str">
        <f t="shared" si="137"/>
        <v>D</v>
      </c>
      <c r="AG623" s="173">
        <f t="shared" si="138"/>
        <v>3</v>
      </c>
      <c r="AH623" s="168">
        <v>1</v>
      </c>
      <c r="AI623" s="176"/>
    </row>
    <row r="624" spans="1:35" s="173" customFormat="1" ht="30" hidden="1" customHeight="1" x14ac:dyDescent="0.35">
      <c r="A624" s="166">
        <v>620</v>
      </c>
      <c r="B624" s="167" t="str">
        <f t="shared" si="129"/>
        <v>C.4</v>
      </c>
      <c r="C624" s="168">
        <f t="shared" si="130"/>
        <v>2</v>
      </c>
      <c r="D624" s="20"/>
      <c r="E624" s="68" t="str">
        <f t="shared" si="131"/>
        <v>Step 4</v>
      </c>
      <c r="F624" s="262" t="str">
        <f t="shared" si="132"/>
        <v>Are multiple sources used when completing analysis?</v>
      </c>
      <c r="G624" s="174"/>
      <c r="H624" s="175"/>
      <c r="I624" s="175"/>
      <c r="J624" s="175"/>
      <c r="K624" s="175"/>
      <c r="L624" s="175"/>
      <c r="M624" s="175"/>
      <c r="N624" s="67"/>
      <c r="O624" s="67"/>
      <c r="P624" s="168"/>
      <c r="Q624" s="168"/>
      <c r="R624" s="168"/>
      <c r="S624" s="168"/>
      <c r="T624" s="170" t="str">
        <f t="shared" si="139"/>
        <v>Step 4</v>
      </c>
      <c r="U624" s="168"/>
      <c r="V624" s="168"/>
      <c r="W624" s="81">
        <v>3</v>
      </c>
      <c r="X624" s="171">
        <f t="shared" si="133"/>
        <v>3</v>
      </c>
      <c r="Y624" s="172" t="str">
        <f t="shared" si="134"/>
        <v>x 3</v>
      </c>
      <c r="AD624" s="173">
        <f t="shared" si="135"/>
        <v>0</v>
      </c>
      <c r="AE624" s="173">
        <f t="shared" si="136"/>
        <v>0</v>
      </c>
      <c r="AF624" s="173" t="str">
        <f t="shared" si="137"/>
        <v>D</v>
      </c>
      <c r="AG624" s="173">
        <f t="shared" si="138"/>
        <v>3</v>
      </c>
      <c r="AH624" s="173">
        <v>1</v>
      </c>
      <c r="AI624" s="176"/>
    </row>
    <row r="625" spans="1:35" s="173" customFormat="1" ht="30" hidden="1" customHeight="1" x14ac:dyDescent="0.35">
      <c r="A625" s="166">
        <v>621</v>
      </c>
      <c r="B625" s="167" t="str">
        <f t="shared" si="129"/>
        <v>C.4</v>
      </c>
      <c r="C625" s="168">
        <f t="shared" si="130"/>
        <v>2</v>
      </c>
      <c r="D625" s="20"/>
      <c r="E625" s="68" t="str">
        <f t="shared" si="131"/>
        <v>Step 4</v>
      </c>
      <c r="F625" s="262" t="str">
        <f t="shared" si="132"/>
        <v>Are all salient assumptions made during analysis documented?</v>
      </c>
      <c r="G625" s="174"/>
      <c r="H625" s="175"/>
      <c r="I625" s="175"/>
      <c r="J625" s="175"/>
      <c r="K625" s="175"/>
      <c r="L625" s="175"/>
      <c r="M625" s="175"/>
      <c r="N625" s="67"/>
      <c r="O625" s="67"/>
      <c r="P625" s="168"/>
      <c r="Q625" s="168"/>
      <c r="R625" s="168"/>
      <c r="S625" s="168"/>
      <c r="T625" s="170" t="str">
        <f t="shared" si="139"/>
        <v>Step 4</v>
      </c>
      <c r="U625" s="168"/>
      <c r="V625" s="168"/>
      <c r="W625" s="81">
        <v>3</v>
      </c>
      <c r="X625" s="171">
        <f t="shared" si="133"/>
        <v>3</v>
      </c>
      <c r="Y625" s="172" t="str">
        <f t="shared" si="134"/>
        <v>x 3</v>
      </c>
      <c r="AD625" s="173">
        <f t="shared" si="135"/>
        <v>0</v>
      </c>
      <c r="AE625" s="173">
        <f t="shared" si="136"/>
        <v>0</v>
      </c>
      <c r="AF625" s="173" t="str">
        <f t="shared" si="137"/>
        <v>D</v>
      </c>
      <c r="AG625" s="173">
        <f t="shared" si="138"/>
        <v>3</v>
      </c>
      <c r="AH625" s="173">
        <v>1</v>
      </c>
      <c r="AI625" s="176">
        <v>1</v>
      </c>
    </row>
    <row r="626" spans="1:35" s="173" customFormat="1" ht="30" hidden="1" customHeight="1" x14ac:dyDescent="0.35">
      <c r="A626" s="166">
        <v>622</v>
      </c>
      <c r="B626" s="167" t="str">
        <f t="shared" si="129"/>
        <v>C.4</v>
      </c>
      <c r="C626" s="168">
        <f t="shared" si="130"/>
        <v>2</v>
      </c>
      <c r="D626" s="20"/>
      <c r="E626" s="68" t="str">
        <f t="shared" si="131"/>
        <v>Step 4</v>
      </c>
      <c r="F626" s="261" t="str">
        <f t="shared" si="132"/>
        <v>Is historical analysis revisited to check to see if assessments were indeed correct?</v>
      </c>
      <c r="G626" s="174"/>
      <c r="H626" s="175"/>
      <c r="I626" s="175"/>
      <c r="J626" s="175"/>
      <c r="K626" s="175"/>
      <c r="L626" s="175"/>
      <c r="M626" s="175"/>
      <c r="N626" s="67"/>
      <c r="O626" s="67"/>
      <c r="P626" s="168"/>
      <c r="Q626" s="168"/>
      <c r="R626" s="168"/>
      <c r="S626" s="168"/>
      <c r="T626" s="170" t="str">
        <f t="shared" si="139"/>
        <v>Step 4</v>
      </c>
      <c r="U626" s="168"/>
      <c r="V626" s="168"/>
      <c r="W626" s="81">
        <v>3</v>
      </c>
      <c r="X626" s="171">
        <f t="shared" si="133"/>
        <v>3</v>
      </c>
      <c r="Y626" s="172" t="str">
        <f t="shared" si="134"/>
        <v>x 3</v>
      </c>
      <c r="AD626" s="173">
        <f t="shared" si="135"/>
        <v>0</v>
      </c>
      <c r="AE626" s="173">
        <f t="shared" si="136"/>
        <v>0</v>
      </c>
      <c r="AF626" s="173" t="str">
        <f t="shared" si="137"/>
        <v>D</v>
      </c>
      <c r="AG626" s="173">
        <f t="shared" si="138"/>
        <v>3</v>
      </c>
      <c r="AH626" s="173">
        <v>1</v>
      </c>
      <c r="AI626" s="176"/>
    </row>
    <row r="627" spans="1:35" s="173" customFormat="1" ht="30" customHeight="1" x14ac:dyDescent="0.35">
      <c r="A627" s="166">
        <v>623</v>
      </c>
      <c r="B627" s="167" t="str">
        <f t="shared" si="129"/>
        <v>C.5</v>
      </c>
      <c r="C627" s="168">
        <f t="shared" si="130"/>
        <v>2</v>
      </c>
      <c r="D627" s="20"/>
      <c r="E627" s="212" t="str">
        <f t="shared" si="131"/>
        <v>Step 5</v>
      </c>
      <c r="F627" s="215" t="str">
        <f t="shared" si="132"/>
        <v xml:space="preserve">Dissemination </v>
      </c>
      <c r="G627" s="218"/>
      <c r="H627" s="221"/>
      <c r="I627" s="221"/>
      <c r="J627" s="221"/>
      <c r="K627" s="221"/>
      <c r="L627" s="221"/>
      <c r="M627" s="218"/>
      <c r="N627" s="218"/>
      <c r="O627" s="218"/>
      <c r="P627" s="168"/>
      <c r="Q627" s="168"/>
      <c r="R627" s="168"/>
      <c r="S627" s="168"/>
      <c r="T627" s="170" t="str">
        <f t="shared" si="139"/>
        <v>Step 5</v>
      </c>
      <c r="U627" s="168"/>
      <c r="V627" s="168"/>
      <c r="W627" s="81"/>
      <c r="X627" s="171">
        <f t="shared" si="133"/>
        <v>3</v>
      </c>
      <c r="Y627" s="172" t="e">
        <f t="shared" si="134"/>
        <v>#N/A</v>
      </c>
      <c r="AD627" s="173">
        <f t="shared" si="135"/>
        <v>0</v>
      </c>
      <c r="AE627" s="173">
        <f t="shared" si="136"/>
        <v>0</v>
      </c>
      <c r="AF627" s="173" t="str">
        <f t="shared" si="137"/>
        <v>D</v>
      </c>
      <c r="AG627" s="173">
        <f t="shared" si="138"/>
        <v>3</v>
      </c>
      <c r="AH627" s="168"/>
      <c r="AI627" s="176"/>
    </row>
    <row r="628" spans="1:35" s="173" customFormat="1" ht="72.5" x14ac:dyDescent="0.35">
      <c r="A628" s="166">
        <v>624</v>
      </c>
      <c r="B628" s="167" t="str">
        <f t="shared" si="129"/>
        <v/>
      </c>
      <c r="C628" s="168">
        <f t="shared" si="130"/>
        <v>3</v>
      </c>
      <c r="D628" s="20"/>
      <c r="E628" s="68" t="str">
        <f t="shared" si="131"/>
        <v/>
      </c>
      <c r="F628" s="162" t="str">
        <f t="shared" si="132"/>
        <v>Intelligence reporting should be bespoke to the requirements. They can range from intelligence Reports (Int Reps), to Intelligence Summaries (Int Sums), Threat Alerts (Sig Acts) to Threat Assessments. Reporting should be in a consistent format, considering consistent terminology and always provide a clear assessment (with “so what” / implication commentary). The report should appeal to readers providing tailored content for different roles and / or different levels of seniority and remain clear and concise. Reporting should be accessible to the end-user, making use of appropriate visualisation techniques, and provided in a format consistent with the requirements of the intelligence customer.</v>
      </c>
      <c r="G628" s="174"/>
      <c r="H628" s="175"/>
      <c r="I628" s="175"/>
      <c r="J628" s="175"/>
      <c r="K628" s="175"/>
      <c r="L628" s="175"/>
      <c r="M628" s="175"/>
      <c r="N628" s="67"/>
      <c r="O628" s="67"/>
      <c r="P628" s="168"/>
      <c r="Q628" s="168"/>
      <c r="R628" s="168"/>
      <c r="S628" s="168"/>
      <c r="T628" s="170" t="str">
        <f t="shared" si="139"/>
        <v/>
      </c>
      <c r="U628" s="168"/>
      <c r="V628" s="168"/>
      <c r="W628" s="81"/>
      <c r="X628" s="171">
        <f t="shared" si="133"/>
        <v>3</v>
      </c>
      <c r="Y628" s="172" t="e">
        <f t="shared" si="134"/>
        <v>#N/A</v>
      </c>
      <c r="AD628" s="173">
        <f t="shared" si="135"/>
        <v>0</v>
      </c>
      <c r="AE628" s="173">
        <f t="shared" si="136"/>
        <v>0</v>
      </c>
      <c r="AF628" s="173" t="str">
        <f t="shared" si="137"/>
        <v>D</v>
      </c>
      <c r="AG628" s="173">
        <f t="shared" si="138"/>
        <v>3</v>
      </c>
      <c r="AH628" s="173">
        <v>1</v>
      </c>
      <c r="AI628" s="176"/>
    </row>
    <row r="629" spans="1:35" s="173" customFormat="1" ht="30" customHeight="1" x14ac:dyDescent="0.35">
      <c r="A629" s="166">
        <v>625</v>
      </c>
      <c r="B629" s="167" t="str">
        <f t="shared" si="129"/>
        <v>C.5.01</v>
      </c>
      <c r="C629" s="168">
        <f t="shared" si="130"/>
        <v>5</v>
      </c>
      <c r="D629" s="20"/>
      <c r="E629" s="68" t="str">
        <f t="shared" si="131"/>
        <v>C.5.01</v>
      </c>
      <c r="F629" s="261" t="str">
        <f t="shared" si="132"/>
        <v xml:space="preserve">Does the Intelligence function produce a range of products such as, Intelligence Reports, Intelligence Summaries, Threat Alerts, Thematic Papers, Attack Scenarios, Threat Assessments etc? </v>
      </c>
      <c r="G629" s="174"/>
      <c r="H629" s="175"/>
      <c r="I629" s="175"/>
      <c r="J629" s="175"/>
      <c r="K629" s="175"/>
      <c r="L629" s="175"/>
      <c r="M629" s="175"/>
      <c r="N629" s="67"/>
      <c r="O629" s="67"/>
      <c r="P629" s="168"/>
      <c r="Q629" s="168"/>
      <c r="R629" s="168"/>
      <c r="S629" s="168"/>
      <c r="T629" s="170" t="str">
        <f t="shared" si="139"/>
        <v>C.5.01</v>
      </c>
      <c r="U629" s="168"/>
      <c r="V629" s="168"/>
      <c r="W629" s="81">
        <v>1</v>
      </c>
      <c r="X629" s="171">
        <f t="shared" si="133"/>
        <v>3</v>
      </c>
      <c r="Y629" s="172" t="str">
        <f t="shared" si="134"/>
        <v>x 1</v>
      </c>
      <c r="AD629" s="173">
        <f t="shared" si="135"/>
        <v>0</v>
      </c>
      <c r="AE629" s="173">
        <f t="shared" si="136"/>
        <v>0</v>
      </c>
      <c r="AF629" s="173" t="str">
        <f t="shared" si="137"/>
        <v>D</v>
      </c>
      <c r="AG629" s="173">
        <f t="shared" si="138"/>
        <v>3</v>
      </c>
      <c r="AH629" s="173">
        <v>1</v>
      </c>
      <c r="AI629" s="176"/>
    </row>
    <row r="630" spans="1:35" s="173" customFormat="1" ht="30" customHeight="1" x14ac:dyDescent="0.35">
      <c r="A630" s="166">
        <v>626</v>
      </c>
      <c r="B630" s="167" t="str">
        <f t="shared" si="129"/>
        <v>C.5.02</v>
      </c>
      <c r="C630" s="168">
        <f t="shared" si="130"/>
        <v>5</v>
      </c>
      <c r="D630" s="20"/>
      <c r="E630" s="68" t="str">
        <f t="shared" si="131"/>
        <v>C.5.02</v>
      </c>
      <c r="F630" s="262" t="str">
        <f t="shared" si="132"/>
        <v xml:space="preserve">Does each product have clear document classification, storage and handling guidelines (such as TLP) as well as document originator (creator) details? </v>
      </c>
      <c r="G630" s="174"/>
      <c r="H630" s="175"/>
      <c r="I630" s="175"/>
      <c r="J630" s="175"/>
      <c r="K630" s="175"/>
      <c r="L630" s="175"/>
      <c r="M630" s="175"/>
      <c r="N630" s="67"/>
      <c r="O630" s="67"/>
      <c r="P630" s="168"/>
      <c r="Q630" s="168"/>
      <c r="R630" s="168"/>
      <c r="S630" s="168"/>
      <c r="T630" s="170" t="str">
        <f t="shared" si="139"/>
        <v>C.5.02</v>
      </c>
      <c r="U630" s="168"/>
      <c r="V630" s="168"/>
      <c r="W630" s="81">
        <v>1</v>
      </c>
      <c r="X630" s="171">
        <f t="shared" si="133"/>
        <v>3</v>
      </c>
      <c r="Y630" s="172" t="str">
        <f t="shared" si="134"/>
        <v>x 1</v>
      </c>
      <c r="AD630" s="173">
        <f t="shared" si="135"/>
        <v>0</v>
      </c>
      <c r="AE630" s="173">
        <f t="shared" si="136"/>
        <v>0</v>
      </c>
      <c r="AF630" s="173" t="str">
        <f t="shared" si="137"/>
        <v>D</v>
      </c>
      <c r="AG630" s="173">
        <f t="shared" si="138"/>
        <v>3</v>
      </c>
      <c r="AH630" s="168">
        <v>1</v>
      </c>
      <c r="AI630" s="176"/>
    </row>
    <row r="631" spans="1:35" s="173" customFormat="1" ht="30" customHeight="1" x14ac:dyDescent="0.35">
      <c r="A631" s="166">
        <v>627</v>
      </c>
      <c r="B631" s="167" t="str">
        <f t="shared" si="129"/>
        <v>C.5.03</v>
      </c>
      <c r="C631" s="168">
        <f t="shared" si="130"/>
        <v>5</v>
      </c>
      <c r="D631" s="20"/>
      <c r="E631" s="68" t="str">
        <f t="shared" si="131"/>
        <v>C.5.03</v>
      </c>
      <c r="F631" s="262" t="str">
        <f t="shared" si="132"/>
        <v xml:space="preserve">Do products have a range of methods for displaying findings, such as diagrams, illustrations, charts, tables and text? </v>
      </c>
      <c r="G631" s="174"/>
      <c r="H631" s="175"/>
      <c r="I631" s="175"/>
      <c r="J631" s="175"/>
      <c r="K631" s="175"/>
      <c r="L631" s="175"/>
      <c r="M631" s="175"/>
      <c r="N631" s="67"/>
      <c r="O631" s="67"/>
      <c r="P631" s="168"/>
      <c r="Q631" s="168"/>
      <c r="R631" s="168"/>
      <c r="S631" s="168"/>
      <c r="T631" s="170" t="str">
        <f t="shared" si="139"/>
        <v>C.5.03</v>
      </c>
      <c r="U631" s="168"/>
      <c r="V631" s="168"/>
      <c r="W631" s="81">
        <v>1</v>
      </c>
      <c r="X631" s="171">
        <f t="shared" si="133"/>
        <v>3</v>
      </c>
      <c r="Y631" s="172" t="str">
        <f t="shared" si="134"/>
        <v>x 1</v>
      </c>
      <c r="AD631" s="173">
        <f t="shared" si="135"/>
        <v>0</v>
      </c>
      <c r="AE631" s="173">
        <f t="shared" si="136"/>
        <v>0</v>
      </c>
      <c r="AF631" s="173" t="str">
        <f t="shared" si="137"/>
        <v>D</v>
      </c>
      <c r="AG631" s="173">
        <f t="shared" si="138"/>
        <v>3</v>
      </c>
      <c r="AH631" s="173">
        <v>1</v>
      </c>
      <c r="AI631" s="176"/>
    </row>
    <row r="632" spans="1:35" s="173" customFormat="1" ht="30" customHeight="1" x14ac:dyDescent="0.35">
      <c r="A632" s="166">
        <v>628</v>
      </c>
      <c r="B632" s="167" t="str">
        <f t="shared" si="129"/>
        <v>C.5.04</v>
      </c>
      <c r="C632" s="168">
        <f t="shared" si="130"/>
        <v>5</v>
      </c>
      <c r="D632" s="20"/>
      <c r="E632" s="68" t="str">
        <f t="shared" si="131"/>
        <v>C.5.04</v>
      </c>
      <c r="F632" s="262" t="str">
        <f t="shared" si="132"/>
        <v>Are Intelligence products bespoke to the audience (or intelligence customer) in terms of presentation method, language, length and depth, format etc?</v>
      </c>
      <c r="G632" s="174"/>
      <c r="H632" s="175"/>
      <c r="I632" s="175"/>
      <c r="J632" s="175"/>
      <c r="K632" s="175"/>
      <c r="L632" s="175"/>
      <c r="M632" s="175"/>
      <c r="N632" s="67"/>
      <c r="O632" s="67"/>
      <c r="P632" s="168"/>
      <c r="Q632" s="168"/>
      <c r="R632" s="168"/>
      <c r="S632" s="168"/>
      <c r="T632" s="170" t="str">
        <f t="shared" si="139"/>
        <v>C.5.04</v>
      </c>
      <c r="U632" s="168"/>
      <c r="V632" s="168"/>
      <c r="W632" s="81">
        <v>1</v>
      </c>
      <c r="X632" s="171">
        <f t="shared" si="133"/>
        <v>3</v>
      </c>
      <c r="Y632" s="172" t="str">
        <f t="shared" si="134"/>
        <v>x 1</v>
      </c>
      <c r="AD632" s="173">
        <f t="shared" si="135"/>
        <v>0</v>
      </c>
      <c r="AE632" s="173">
        <f t="shared" si="136"/>
        <v>0</v>
      </c>
      <c r="AF632" s="173" t="str">
        <f t="shared" si="137"/>
        <v>D</v>
      </c>
      <c r="AG632" s="173">
        <f t="shared" si="138"/>
        <v>3</v>
      </c>
      <c r="AH632" s="168"/>
      <c r="AI632" s="176"/>
    </row>
    <row r="633" spans="1:35" s="173" customFormat="1" ht="30" customHeight="1" x14ac:dyDescent="0.35">
      <c r="A633" s="166">
        <v>629</v>
      </c>
      <c r="B633" s="167" t="str">
        <f t="shared" si="129"/>
        <v>C.5.05</v>
      </c>
      <c r="C633" s="168">
        <f t="shared" si="130"/>
        <v>5</v>
      </c>
      <c r="D633" s="20"/>
      <c r="E633" s="68" t="str">
        <f t="shared" si="131"/>
        <v>C.5.05</v>
      </c>
      <c r="F633" s="262" t="str">
        <f t="shared" si="132"/>
        <v xml:space="preserve">Does the function apply the principle of 'need to know' as well as 'need to share' and look to disseminate as wide as appropriate including with external partners and communities? </v>
      </c>
      <c r="G633" s="174"/>
      <c r="H633" s="175"/>
      <c r="I633" s="175"/>
      <c r="J633" s="175"/>
      <c r="K633" s="175"/>
      <c r="L633" s="175"/>
      <c r="M633" s="175"/>
      <c r="N633" s="67"/>
      <c r="O633" s="67"/>
      <c r="P633" s="168"/>
      <c r="Q633" s="168"/>
      <c r="R633" s="168"/>
      <c r="S633" s="168"/>
      <c r="T633" s="170" t="str">
        <f t="shared" si="139"/>
        <v>C.5.05</v>
      </c>
      <c r="U633" s="168"/>
      <c r="V633" s="168"/>
      <c r="W633" s="81">
        <v>1</v>
      </c>
      <c r="X633" s="171">
        <f t="shared" si="133"/>
        <v>3</v>
      </c>
      <c r="Y633" s="172" t="str">
        <f t="shared" si="134"/>
        <v>x 1</v>
      </c>
      <c r="AD633" s="173">
        <f t="shared" si="135"/>
        <v>0</v>
      </c>
      <c r="AE633" s="173">
        <f t="shared" si="136"/>
        <v>0</v>
      </c>
      <c r="AF633" s="173" t="str">
        <f t="shared" si="137"/>
        <v>D</v>
      </c>
      <c r="AG633" s="173">
        <f t="shared" si="138"/>
        <v>3</v>
      </c>
      <c r="AH633" s="173">
        <v>1</v>
      </c>
      <c r="AI633" s="176"/>
    </row>
    <row r="634" spans="1:35" s="173" customFormat="1" ht="30" hidden="1" customHeight="1" x14ac:dyDescent="0.35">
      <c r="A634" s="166">
        <v>630</v>
      </c>
      <c r="B634" s="167" t="str">
        <f t="shared" si="129"/>
        <v>C.5</v>
      </c>
      <c r="C634" s="168">
        <f t="shared" si="130"/>
        <v>2</v>
      </c>
      <c r="D634" s="20"/>
      <c r="E634" s="68" t="str">
        <f t="shared" si="131"/>
        <v>Step 5</v>
      </c>
      <c r="F634" s="262" t="str">
        <f t="shared" si="132"/>
        <v>Does the function produce Threat Assessments?</v>
      </c>
      <c r="G634" s="174"/>
      <c r="H634" s="175"/>
      <c r="I634" s="175"/>
      <c r="J634" s="175"/>
      <c r="K634" s="175"/>
      <c r="L634" s="175"/>
      <c r="M634" s="175"/>
      <c r="N634" s="67"/>
      <c r="O634" s="67"/>
      <c r="P634" s="168"/>
      <c r="Q634" s="168"/>
      <c r="R634" s="168"/>
      <c r="S634" s="168"/>
      <c r="T634" s="170" t="str">
        <f t="shared" si="139"/>
        <v>Step 5</v>
      </c>
      <c r="U634" s="168"/>
      <c r="V634" s="168"/>
      <c r="W634" s="81">
        <v>3</v>
      </c>
      <c r="X634" s="171">
        <f t="shared" si="133"/>
        <v>3</v>
      </c>
      <c r="Y634" s="172" t="str">
        <f t="shared" si="134"/>
        <v>x 3</v>
      </c>
      <c r="AD634" s="173">
        <f t="shared" si="135"/>
        <v>0</v>
      </c>
      <c r="AE634" s="173">
        <f t="shared" si="136"/>
        <v>0</v>
      </c>
      <c r="AF634" s="173" t="str">
        <f t="shared" si="137"/>
        <v>D</v>
      </c>
      <c r="AG634" s="173">
        <f t="shared" si="138"/>
        <v>3</v>
      </c>
      <c r="AH634" s="173">
        <v>1</v>
      </c>
      <c r="AI634" s="176"/>
    </row>
    <row r="635" spans="1:35" s="173" customFormat="1" ht="30" hidden="1" customHeight="1" x14ac:dyDescent="0.35">
      <c r="A635" s="166">
        <v>631</v>
      </c>
      <c r="B635" s="167" t="str">
        <f t="shared" si="129"/>
        <v>C.5</v>
      </c>
      <c r="C635" s="168">
        <f t="shared" si="130"/>
        <v>2</v>
      </c>
      <c r="D635" s="20"/>
      <c r="E635" s="68" t="str">
        <f t="shared" si="131"/>
        <v>Step 5</v>
      </c>
      <c r="F635" s="262" t="str">
        <f t="shared" si="132"/>
        <v>Does the Function produce an Intelligence Preparation of the Cyber Environment/battlespace?</v>
      </c>
      <c r="G635" s="174"/>
      <c r="H635" s="175"/>
      <c r="I635" s="175"/>
      <c r="J635" s="175"/>
      <c r="K635" s="175"/>
      <c r="L635" s="175"/>
      <c r="M635" s="175"/>
      <c r="N635" s="67"/>
      <c r="O635" s="67"/>
      <c r="P635" s="168"/>
      <c r="Q635" s="168"/>
      <c r="R635" s="168"/>
      <c r="S635" s="168"/>
      <c r="T635" s="170" t="str">
        <f t="shared" si="139"/>
        <v>Step 5</v>
      </c>
      <c r="U635" s="168"/>
      <c r="V635" s="168"/>
      <c r="W635" s="81">
        <v>3</v>
      </c>
      <c r="X635" s="171">
        <f t="shared" si="133"/>
        <v>3</v>
      </c>
      <c r="Y635" s="172" t="str">
        <f t="shared" si="134"/>
        <v>x 3</v>
      </c>
      <c r="AD635" s="173">
        <f t="shared" si="135"/>
        <v>0</v>
      </c>
      <c r="AE635" s="173">
        <f t="shared" si="136"/>
        <v>0</v>
      </c>
      <c r="AF635" s="173" t="str">
        <f t="shared" si="137"/>
        <v>D</v>
      </c>
      <c r="AG635" s="173">
        <f t="shared" si="138"/>
        <v>3</v>
      </c>
      <c r="AH635" s="173">
        <v>1</v>
      </c>
      <c r="AI635" s="176"/>
    </row>
    <row r="636" spans="1:35" s="173" customFormat="1" ht="30" hidden="1" customHeight="1" x14ac:dyDescent="0.35">
      <c r="A636" s="166">
        <v>632</v>
      </c>
      <c r="B636" s="167" t="str">
        <f t="shared" si="129"/>
        <v>C.5</v>
      </c>
      <c r="C636" s="168">
        <f t="shared" si="130"/>
        <v>2</v>
      </c>
      <c r="D636" s="20"/>
      <c r="E636" s="68" t="str">
        <f t="shared" si="131"/>
        <v>Step 5</v>
      </c>
      <c r="F636" s="262" t="str">
        <f t="shared" si="132"/>
        <v>Does the function produce Thematic reporting?</v>
      </c>
      <c r="G636" s="174"/>
      <c r="H636" s="175"/>
      <c r="I636" s="175"/>
      <c r="J636" s="175"/>
      <c r="K636" s="175"/>
      <c r="L636" s="175"/>
      <c r="M636" s="175"/>
      <c r="N636" s="67"/>
      <c r="O636" s="67"/>
      <c r="P636" s="168"/>
      <c r="Q636" s="168"/>
      <c r="R636" s="168"/>
      <c r="S636" s="168"/>
      <c r="T636" s="170" t="str">
        <f t="shared" si="139"/>
        <v>Step 5</v>
      </c>
      <c r="U636" s="168"/>
      <c r="V636" s="168"/>
      <c r="W636" s="81">
        <v>3</v>
      </c>
      <c r="X636" s="171">
        <f t="shared" si="133"/>
        <v>3</v>
      </c>
      <c r="Y636" s="172" t="str">
        <f t="shared" si="134"/>
        <v>x 3</v>
      </c>
      <c r="AD636" s="173">
        <f t="shared" si="135"/>
        <v>0</v>
      </c>
      <c r="AE636" s="173">
        <f t="shared" si="136"/>
        <v>0</v>
      </c>
      <c r="AF636" s="173" t="str">
        <f t="shared" si="137"/>
        <v>D</v>
      </c>
      <c r="AG636" s="173">
        <f t="shared" si="138"/>
        <v>3</v>
      </c>
      <c r="AH636" s="173">
        <v>1</v>
      </c>
      <c r="AI636" s="176"/>
    </row>
    <row r="637" spans="1:35" s="173" customFormat="1" ht="30" hidden="1" customHeight="1" x14ac:dyDescent="0.35">
      <c r="A637" s="166">
        <v>633</v>
      </c>
      <c r="B637" s="167" t="str">
        <f t="shared" si="129"/>
        <v>C.5</v>
      </c>
      <c r="C637" s="168">
        <f t="shared" si="130"/>
        <v>2</v>
      </c>
      <c r="D637" s="20"/>
      <c r="E637" s="68" t="str">
        <f t="shared" si="131"/>
        <v>Step 5</v>
      </c>
      <c r="F637" s="262" t="str">
        <f t="shared" si="132"/>
        <v>Does the function produce targeting packs and attack scenarios for assurance testing? (I.e. Red Teaming)</v>
      </c>
      <c r="G637" s="174"/>
      <c r="H637" s="175"/>
      <c r="I637" s="175"/>
      <c r="J637" s="175"/>
      <c r="K637" s="175"/>
      <c r="L637" s="175"/>
      <c r="M637" s="175"/>
      <c r="N637" s="67"/>
      <c r="O637" s="67"/>
      <c r="P637" s="168"/>
      <c r="Q637" s="168"/>
      <c r="R637" s="168"/>
      <c r="S637" s="168"/>
      <c r="T637" s="170" t="str">
        <f t="shared" si="139"/>
        <v>Step 5</v>
      </c>
      <c r="U637" s="168"/>
      <c r="V637" s="168"/>
      <c r="W637" s="81">
        <v>3</v>
      </c>
      <c r="X637" s="171">
        <f t="shared" si="133"/>
        <v>3</v>
      </c>
      <c r="Y637" s="172" t="str">
        <f t="shared" si="134"/>
        <v>x 3</v>
      </c>
      <c r="AD637" s="173">
        <f t="shared" si="135"/>
        <v>0</v>
      </c>
      <c r="AE637" s="173">
        <f t="shared" si="136"/>
        <v>0</v>
      </c>
      <c r="AF637" s="173" t="str">
        <f t="shared" si="137"/>
        <v>D</v>
      </c>
      <c r="AG637" s="173">
        <f t="shared" si="138"/>
        <v>3</v>
      </c>
      <c r="AH637" s="173">
        <v>1</v>
      </c>
      <c r="AI637" s="176"/>
    </row>
    <row r="638" spans="1:35" s="173" customFormat="1" ht="30" hidden="1" customHeight="1" x14ac:dyDescent="0.35">
      <c r="A638" s="166">
        <v>634</v>
      </c>
      <c r="B638" s="167" t="str">
        <f t="shared" si="129"/>
        <v>C.5</v>
      </c>
      <c r="C638" s="168">
        <f t="shared" si="130"/>
        <v>2</v>
      </c>
      <c r="D638" s="20"/>
      <c r="E638" s="68" t="str">
        <f t="shared" si="131"/>
        <v>Step 5</v>
      </c>
      <c r="F638" s="262" t="str">
        <f t="shared" si="132"/>
        <v>Does the function produce its own 'Indicators of Compromise' (IOCs)?</v>
      </c>
      <c r="G638" s="174"/>
      <c r="H638" s="175"/>
      <c r="I638" s="175"/>
      <c r="J638" s="175"/>
      <c r="K638" s="175"/>
      <c r="L638" s="175"/>
      <c r="M638" s="175"/>
      <c r="N638" s="67"/>
      <c r="O638" s="67"/>
      <c r="P638" s="168"/>
      <c r="Q638" s="168"/>
      <c r="R638" s="168"/>
      <c r="S638" s="168"/>
      <c r="T638" s="170" t="str">
        <f t="shared" si="139"/>
        <v>Step 5</v>
      </c>
      <c r="U638" s="168"/>
      <c r="V638" s="168"/>
      <c r="W638" s="81">
        <v>3</v>
      </c>
      <c r="X638" s="171">
        <f t="shared" si="133"/>
        <v>3</v>
      </c>
      <c r="Y638" s="172" t="str">
        <f t="shared" si="134"/>
        <v>x 3</v>
      </c>
      <c r="AD638" s="173">
        <f t="shared" si="135"/>
        <v>0</v>
      </c>
      <c r="AE638" s="173">
        <f t="shared" si="136"/>
        <v>0</v>
      </c>
      <c r="AF638" s="173" t="str">
        <f t="shared" si="137"/>
        <v>D</v>
      </c>
      <c r="AG638" s="173">
        <f t="shared" si="138"/>
        <v>3</v>
      </c>
      <c r="AH638" s="173">
        <v>1</v>
      </c>
      <c r="AI638" s="176"/>
    </row>
    <row r="639" spans="1:35" s="173" customFormat="1" ht="30" hidden="1" customHeight="1" x14ac:dyDescent="0.35">
      <c r="A639" s="166">
        <v>635</v>
      </c>
      <c r="B639" s="167" t="str">
        <f t="shared" si="129"/>
        <v>C.5</v>
      </c>
      <c r="C639" s="168">
        <f t="shared" si="130"/>
        <v>2</v>
      </c>
      <c r="D639" s="20"/>
      <c r="E639" s="68" t="str">
        <f t="shared" si="131"/>
        <v>Step 5</v>
      </c>
      <c r="F639" s="262" t="str">
        <f t="shared" si="132"/>
        <v>Is the dissemination appropriately broad (from SOC and MISP to boards and Advisors)?</v>
      </c>
      <c r="G639" s="174"/>
      <c r="H639" s="175"/>
      <c r="I639" s="175"/>
      <c r="J639" s="175"/>
      <c r="K639" s="175"/>
      <c r="L639" s="175"/>
      <c r="M639" s="175"/>
      <c r="N639" s="67"/>
      <c r="O639" s="67"/>
      <c r="P639" s="168"/>
      <c r="Q639" s="168"/>
      <c r="R639" s="168"/>
      <c r="S639" s="168"/>
      <c r="T639" s="170" t="str">
        <f t="shared" si="139"/>
        <v>Step 5</v>
      </c>
      <c r="U639" s="168"/>
      <c r="V639" s="168"/>
      <c r="W639" s="81">
        <v>3</v>
      </c>
      <c r="X639" s="171">
        <f t="shared" si="133"/>
        <v>3</v>
      </c>
      <c r="Y639" s="172" t="str">
        <f t="shared" si="134"/>
        <v>x 3</v>
      </c>
      <c r="AD639" s="173">
        <f t="shared" si="135"/>
        <v>0</v>
      </c>
      <c r="AE639" s="173">
        <f t="shared" si="136"/>
        <v>0</v>
      </c>
      <c r="AF639" s="173" t="str">
        <f t="shared" si="137"/>
        <v>D</v>
      </c>
      <c r="AG639" s="173">
        <f t="shared" si="138"/>
        <v>3</v>
      </c>
      <c r="AH639" s="173">
        <v>1</v>
      </c>
      <c r="AI639" s="176">
        <v>1</v>
      </c>
    </row>
    <row r="640" spans="1:35" s="173" customFormat="1" ht="30" hidden="1" customHeight="1" x14ac:dyDescent="0.35">
      <c r="A640" s="166">
        <v>636</v>
      </c>
      <c r="B640" s="167" t="str">
        <f t="shared" si="129"/>
        <v>C.5</v>
      </c>
      <c r="C640" s="168">
        <f t="shared" si="130"/>
        <v>2</v>
      </c>
      <c r="D640" s="20"/>
      <c r="E640" s="68" t="str">
        <f t="shared" si="131"/>
        <v>Step 5</v>
      </c>
      <c r="F640" s="261" t="str">
        <f t="shared" si="132"/>
        <v>For each intelligence product created:</v>
      </c>
      <c r="G640" s="174"/>
      <c r="H640" s="175"/>
      <c r="I640" s="175"/>
      <c r="J640" s="175"/>
      <c r="K640" s="175"/>
      <c r="L640" s="175"/>
      <c r="M640" s="175"/>
      <c r="N640" s="67"/>
      <c r="O640" s="67"/>
      <c r="P640" s="168"/>
      <c r="Q640" s="168"/>
      <c r="R640" s="168"/>
      <c r="S640" s="168"/>
      <c r="T640" s="170" t="str">
        <f t="shared" si="139"/>
        <v>Step 5</v>
      </c>
      <c r="U640" s="168"/>
      <c r="V640" s="168"/>
      <c r="W640" s="81"/>
      <c r="X640" s="171">
        <f t="shared" si="133"/>
        <v>3</v>
      </c>
      <c r="Y640" s="172" t="e">
        <f t="shared" si="134"/>
        <v>#N/A</v>
      </c>
      <c r="AD640" s="173">
        <f t="shared" si="135"/>
        <v>0</v>
      </c>
      <c r="AE640" s="173">
        <f t="shared" si="136"/>
        <v>0</v>
      </c>
      <c r="AF640" s="173" t="str">
        <f t="shared" si="137"/>
        <v>D</v>
      </c>
      <c r="AG640" s="173">
        <f t="shared" si="138"/>
        <v>3</v>
      </c>
      <c r="AH640" s="173">
        <v>1</v>
      </c>
      <c r="AI640" s="176"/>
    </row>
    <row r="641" spans="1:35" s="173" customFormat="1" ht="30" hidden="1" customHeight="1" x14ac:dyDescent="0.35">
      <c r="A641" s="166">
        <v>637</v>
      </c>
      <c r="B641" s="167" t="str">
        <f t="shared" si="129"/>
        <v>C.5</v>
      </c>
      <c r="C641" s="168">
        <f t="shared" si="130"/>
        <v>2</v>
      </c>
      <c r="D641" s="20"/>
      <c r="E641" s="68" t="str">
        <f t="shared" si="131"/>
        <v>Step 5</v>
      </c>
      <c r="F641" s="262" t="str">
        <f t="shared" si="132"/>
        <v>Does each product contain the originators details?</v>
      </c>
      <c r="G641" s="174"/>
      <c r="H641" s="175"/>
      <c r="I641" s="175"/>
      <c r="J641" s="175"/>
      <c r="K641" s="175"/>
      <c r="L641" s="175"/>
      <c r="M641" s="175"/>
      <c r="N641" s="67"/>
      <c r="O641" s="67"/>
      <c r="P641" s="168"/>
      <c r="Q641" s="168"/>
      <c r="R641" s="168"/>
      <c r="S641" s="168"/>
      <c r="T641" s="170" t="str">
        <f t="shared" si="139"/>
        <v>Step 5</v>
      </c>
      <c r="U641" s="168"/>
      <c r="V641" s="168"/>
      <c r="W641" s="81">
        <v>3</v>
      </c>
      <c r="X641" s="171">
        <f t="shared" si="133"/>
        <v>3</v>
      </c>
      <c r="Y641" s="172" t="str">
        <f t="shared" si="134"/>
        <v>x 3</v>
      </c>
      <c r="AD641" s="173">
        <f t="shared" si="135"/>
        <v>0</v>
      </c>
      <c r="AE641" s="173">
        <f t="shared" si="136"/>
        <v>0</v>
      </c>
      <c r="AF641" s="173" t="str">
        <f t="shared" si="137"/>
        <v>D</v>
      </c>
      <c r="AG641" s="173">
        <f t="shared" si="138"/>
        <v>3</v>
      </c>
      <c r="AH641" s="173">
        <v>1</v>
      </c>
      <c r="AI641" s="176"/>
    </row>
    <row r="642" spans="1:35" s="173" customFormat="1" ht="30" hidden="1" customHeight="1" x14ac:dyDescent="0.35">
      <c r="A642" s="166">
        <v>638</v>
      </c>
      <c r="B642" s="167" t="str">
        <f t="shared" si="129"/>
        <v>C.5</v>
      </c>
      <c r="C642" s="168">
        <f t="shared" si="130"/>
        <v>2</v>
      </c>
      <c r="D642" s="20"/>
      <c r="E642" s="68" t="str">
        <f t="shared" si="131"/>
        <v>Step 5</v>
      </c>
      <c r="F642" s="262" t="str">
        <f t="shared" si="132"/>
        <v>Does each product contain a clear dissemination list?</v>
      </c>
      <c r="G642" s="174"/>
      <c r="H642" s="175"/>
      <c r="I642" s="175"/>
      <c r="J642" s="175"/>
      <c r="K642" s="175"/>
      <c r="L642" s="175"/>
      <c r="M642" s="175"/>
      <c r="N642" s="67"/>
      <c r="O642" s="67"/>
      <c r="P642" s="168"/>
      <c r="Q642" s="168"/>
      <c r="R642" s="168"/>
      <c r="S642" s="168"/>
      <c r="T642" s="170" t="str">
        <f t="shared" si="139"/>
        <v>Step 5</v>
      </c>
      <c r="U642" s="168"/>
      <c r="V642" s="168"/>
      <c r="W642" s="81">
        <v>3</v>
      </c>
      <c r="X642" s="171">
        <f t="shared" si="133"/>
        <v>3</v>
      </c>
      <c r="Y642" s="172" t="str">
        <f t="shared" si="134"/>
        <v>x 3</v>
      </c>
      <c r="AD642" s="173">
        <f t="shared" si="135"/>
        <v>0</v>
      </c>
      <c r="AE642" s="173">
        <f t="shared" si="136"/>
        <v>0</v>
      </c>
      <c r="AF642" s="173" t="str">
        <f t="shared" si="137"/>
        <v>D</v>
      </c>
      <c r="AG642" s="173">
        <f t="shared" si="138"/>
        <v>3</v>
      </c>
      <c r="AH642" s="173">
        <v>1</v>
      </c>
      <c r="AI642" s="176"/>
    </row>
    <row r="643" spans="1:35" s="173" customFormat="1" ht="30" hidden="1" customHeight="1" x14ac:dyDescent="0.35">
      <c r="A643" s="166">
        <v>639</v>
      </c>
      <c r="B643" s="167" t="str">
        <f t="shared" si="129"/>
        <v>C.5</v>
      </c>
      <c r="C643" s="168">
        <f t="shared" si="130"/>
        <v>2</v>
      </c>
      <c r="D643" s="20"/>
      <c r="E643" s="68" t="str">
        <f t="shared" si="131"/>
        <v>Step 5</v>
      </c>
      <c r="F643" s="262" t="str">
        <f t="shared" si="132"/>
        <v>Does each product have clear sensitivity and handling labels (E.g. Traffic Light Protocol)</v>
      </c>
      <c r="G643" s="174"/>
      <c r="H643" s="175"/>
      <c r="I643" s="175"/>
      <c r="J643" s="175"/>
      <c r="K643" s="175"/>
      <c r="L643" s="175"/>
      <c r="M643" s="175"/>
      <c r="N643" s="67"/>
      <c r="O643" s="67"/>
      <c r="P643" s="168"/>
      <c r="Q643" s="168"/>
      <c r="R643" s="168"/>
      <c r="S643" s="168"/>
      <c r="T643" s="170" t="str">
        <f t="shared" si="139"/>
        <v>Step 5</v>
      </c>
      <c r="U643" s="168"/>
      <c r="V643" s="168"/>
      <c r="W643" s="81">
        <v>3</v>
      </c>
      <c r="X643" s="171">
        <f t="shared" si="133"/>
        <v>3</v>
      </c>
      <c r="Y643" s="172" t="str">
        <f t="shared" si="134"/>
        <v>x 3</v>
      </c>
      <c r="AD643" s="173">
        <f t="shared" si="135"/>
        <v>0</v>
      </c>
      <c r="AE643" s="173">
        <f t="shared" si="136"/>
        <v>0</v>
      </c>
      <c r="AF643" s="173" t="str">
        <f t="shared" si="137"/>
        <v>D</v>
      </c>
      <c r="AG643" s="173">
        <f t="shared" si="138"/>
        <v>3</v>
      </c>
      <c r="AH643" s="173">
        <v>1</v>
      </c>
      <c r="AI643" s="176"/>
    </row>
    <row r="644" spans="1:35" s="173" customFormat="1" ht="30" hidden="1" customHeight="1" x14ac:dyDescent="0.35">
      <c r="A644" s="166">
        <v>640</v>
      </c>
      <c r="B644" s="167" t="str">
        <f t="shared" si="129"/>
        <v>C.5</v>
      </c>
      <c r="C644" s="168">
        <f t="shared" si="130"/>
        <v>2</v>
      </c>
      <c r="D644" s="20"/>
      <c r="E644" s="68" t="str">
        <f t="shared" si="131"/>
        <v>Step 5</v>
      </c>
      <c r="F644" s="262" t="str">
        <f t="shared" si="132"/>
        <v>Are all assumptions made within the analysis stated in each product.</v>
      </c>
      <c r="G644" s="174"/>
      <c r="H644" s="175"/>
      <c r="I644" s="175"/>
      <c r="J644" s="175"/>
      <c r="K644" s="175"/>
      <c r="L644" s="175"/>
      <c r="M644" s="175"/>
      <c r="N644" s="67"/>
      <c r="O644" s="67"/>
      <c r="P644" s="168"/>
      <c r="Q644" s="168"/>
      <c r="R644" s="168"/>
      <c r="S644" s="168"/>
      <c r="T644" s="170" t="str">
        <f t="shared" si="139"/>
        <v>Step 5</v>
      </c>
      <c r="U644" s="168"/>
      <c r="V644" s="168"/>
      <c r="W644" s="81">
        <v>3</v>
      </c>
      <c r="X644" s="171">
        <f t="shared" si="133"/>
        <v>3</v>
      </c>
      <c r="Y644" s="172" t="str">
        <f t="shared" si="134"/>
        <v>x 3</v>
      </c>
      <c r="AD644" s="173">
        <f t="shared" si="135"/>
        <v>0</v>
      </c>
      <c r="AE644" s="173">
        <f t="shared" si="136"/>
        <v>0</v>
      </c>
      <c r="AF644" s="173" t="str">
        <f t="shared" si="137"/>
        <v>D</v>
      </c>
      <c r="AG644" s="173">
        <f t="shared" si="138"/>
        <v>3</v>
      </c>
      <c r="AH644" s="173">
        <v>1</v>
      </c>
      <c r="AI644" s="176"/>
    </row>
    <row r="645" spans="1:35" s="173" customFormat="1" ht="30" hidden="1" customHeight="1" x14ac:dyDescent="0.35">
      <c r="A645" s="166">
        <v>641</v>
      </c>
      <c r="B645" s="167" t="str">
        <f t="shared" ref="B645:B708" si="140">VLOOKUP(A645,contentrefmockup,2,FALSE)</f>
        <v>C.5</v>
      </c>
      <c r="C645" s="168">
        <f t="shared" ref="C645:C708" si="141">VLOOKUP(A645,contentrefmockup,15,FALSE)</f>
        <v>2</v>
      </c>
      <c r="D645" s="20"/>
      <c r="E645" s="68" t="str">
        <f t="shared" ref="E645:E708" si="142">IF(C645=1,"Stage "&amp;B645,IF(C645=2,"Step "&amp;VLOOKUP(A645,contentrefmockup,4,FALSE),B645))</f>
        <v>Step 5</v>
      </c>
      <c r="F645" s="262" t="str">
        <f t="shared" ref="F645:F708" si="143">VLOOKUP(A645,contentrefmockup,7,FALSE)</f>
        <v>Is all evidence used in the analysis clearly referenced?</v>
      </c>
      <c r="G645" s="174"/>
      <c r="H645" s="175"/>
      <c r="I645" s="175"/>
      <c r="J645" s="175"/>
      <c r="K645" s="175"/>
      <c r="L645" s="175"/>
      <c r="M645" s="175"/>
      <c r="N645" s="67"/>
      <c r="O645" s="67"/>
      <c r="P645" s="168"/>
      <c r="Q645" s="168"/>
      <c r="R645" s="168"/>
      <c r="S645" s="168"/>
      <c r="T645" s="170" t="str">
        <f t="shared" si="139"/>
        <v>Step 5</v>
      </c>
      <c r="U645" s="168"/>
      <c r="V645" s="168"/>
      <c r="W645" s="81">
        <v>3</v>
      </c>
      <c r="X645" s="171">
        <f t="shared" ref="X645:X708" si="144">VLOOKUP(A645,contentrefmockup,8,FALSE)</f>
        <v>3</v>
      </c>
      <c r="Y645" s="172" t="str">
        <f t="shared" ref="Y645:Y708" si="145">VLOOKUP(W645,weighting_response_reverse,2,FALSE)</f>
        <v>x 3</v>
      </c>
      <c r="AD645" s="173">
        <f t="shared" ref="AD645:AD708" si="146">VLOOKUP(A645,contentrefmockup,26,FALSE)</f>
        <v>0</v>
      </c>
      <c r="AE645" s="173">
        <f t="shared" ref="AE645:AE708" si="147">VLOOKUP(A645,contentrefmockup,27,FALSE)</f>
        <v>0</v>
      </c>
      <c r="AF645" s="173" t="str">
        <f t="shared" ref="AF645:AF708" si="148">VLOOKUP(A645,contentrefmockup,28,FALSE)</f>
        <v>D</v>
      </c>
      <c r="AG645" s="173">
        <f t="shared" ref="AG645:AG708" si="149">IF(AD645="S",1,IF(AE645="I",2,IF(AF645="D",3,4)))</f>
        <v>3</v>
      </c>
      <c r="AH645" s="173">
        <v>1</v>
      </c>
      <c r="AI645" s="176"/>
    </row>
    <row r="646" spans="1:35" s="173" customFormat="1" ht="30" hidden="1" customHeight="1" x14ac:dyDescent="0.35">
      <c r="A646" s="166">
        <v>642</v>
      </c>
      <c r="B646" s="167" t="str">
        <f t="shared" si="140"/>
        <v>C.5</v>
      </c>
      <c r="C646" s="168">
        <f t="shared" si="141"/>
        <v>2</v>
      </c>
      <c r="D646" s="20"/>
      <c r="E646" s="68" t="str">
        <f t="shared" si="142"/>
        <v>Step 5</v>
      </c>
      <c r="F646" s="262" t="str">
        <f t="shared" si="143"/>
        <v>Is each product understandable to difference audiences (e.g. different levels of management and different levels of technical competency)?</v>
      </c>
      <c r="G646" s="174"/>
      <c r="H646" s="175"/>
      <c r="I646" s="175"/>
      <c r="J646" s="175"/>
      <c r="K646" s="175"/>
      <c r="L646" s="175"/>
      <c r="M646" s="175"/>
      <c r="N646" s="67"/>
      <c r="O646" s="67"/>
      <c r="P646" s="168"/>
      <c r="Q646" s="168"/>
      <c r="R646" s="168"/>
      <c r="S646" s="168"/>
      <c r="T646" s="170" t="str">
        <f t="shared" si="139"/>
        <v>Step 5</v>
      </c>
      <c r="U646" s="168"/>
      <c r="V646" s="168"/>
      <c r="W646" s="81">
        <v>3</v>
      </c>
      <c r="X646" s="171">
        <f t="shared" si="144"/>
        <v>3</v>
      </c>
      <c r="Y646" s="172" t="str">
        <f t="shared" si="145"/>
        <v>x 3</v>
      </c>
      <c r="AD646" s="173">
        <f t="shared" si="146"/>
        <v>0</v>
      </c>
      <c r="AE646" s="173">
        <f t="shared" si="147"/>
        <v>0</v>
      </c>
      <c r="AF646" s="173" t="str">
        <f t="shared" si="148"/>
        <v>D</v>
      </c>
      <c r="AG646" s="173">
        <f t="shared" si="149"/>
        <v>3</v>
      </c>
      <c r="AH646" s="173">
        <v>1</v>
      </c>
      <c r="AI646" s="176"/>
    </row>
    <row r="647" spans="1:35" s="173" customFormat="1" ht="30" hidden="1" customHeight="1" x14ac:dyDescent="0.35">
      <c r="A647" s="166">
        <v>643</v>
      </c>
      <c r="B647" s="167" t="str">
        <f t="shared" si="140"/>
        <v>C.5</v>
      </c>
      <c r="C647" s="168">
        <f t="shared" si="141"/>
        <v>2</v>
      </c>
      <c r="D647" s="20"/>
      <c r="E647" s="68" t="str">
        <f t="shared" si="142"/>
        <v>Step 5</v>
      </c>
      <c r="F647" s="262" t="str">
        <f t="shared" si="143"/>
        <v>Do products contain both visualisations and written content?</v>
      </c>
      <c r="G647" s="174"/>
      <c r="H647" s="175"/>
      <c r="I647" s="175"/>
      <c r="J647" s="175"/>
      <c r="K647" s="175"/>
      <c r="L647" s="175"/>
      <c r="M647" s="175"/>
      <c r="N647" s="67"/>
      <c r="O647" s="67"/>
      <c r="P647" s="168"/>
      <c r="Q647" s="168"/>
      <c r="R647" s="168"/>
      <c r="S647" s="168"/>
      <c r="T647" s="170" t="str">
        <f t="shared" si="139"/>
        <v>Step 5</v>
      </c>
      <c r="U647" s="168"/>
      <c r="V647" s="168"/>
      <c r="W647" s="81">
        <v>3</v>
      </c>
      <c r="X647" s="171">
        <f t="shared" si="144"/>
        <v>3</v>
      </c>
      <c r="Y647" s="172" t="str">
        <f t="shared" si="145"/>
        <v>x 3</v>
      </c>
      <c r="AD647" s="173">
        <f t="shared" si="146"/>
        <v>0</v>
      </c>
      <c r="AE647" s="173">
        <f t="shared" si="147"/>
        <v>0</v>
      </c>
      <c r="AF647" s="173" t="str">
        <f t="shared" si="148"/>
        <v>D</v>
      </c>
      <c r="AG647" s="173">
        <f t="shared" si="149"/>
        <v>3</v>
      </c>
      <c r="AH647" s="173">
        <v>1</v>
      </c>
      <c r="AI647" s="176"/>
    </row>
    <row r="648" spans="1:35" s="173" customFormat="1" ht="30" hidden="1" customHeight="1" x14ac:dyDescent="0.35">
      <c r="A648" s="166">
        <v>644</v>
      </c>
      <c r="B648" s="167" t="str">
        <f t="shared" si="140"/>
        <v>C.5</v>
      </c>
      <c r="C648" s="168">
        <f t="shared" si="141"/>
        <v>2</v>
      </c>
      <c r="D648" s="20"/>
      <c r="E648" s="68" t="str">
        <f t="shared" si="142"/>
        <v>Step 5</v>
      </c>
      <c r="F648" s="262" t="str">
        <f t="shared" si="143"/>
        <v>Are products written with the intelligence customer in mind? (E.g. detail TTP's or specific tradecraft of Threat Actors for Red &amp; Blue Teams)</v>
      </c>
      <c r="G648" s="174"/>
      <c r="H648" s="175"/>
      <c r="I648" s="175"/>
      <c r="J648" s="175"/>
      <c r="K648" s="175"/>
      <c r="L648" s="175"/>
      <c r="M648" s="175"/>
      <c r="N648" s="67"/>
      <c r="O648" s="67"/>
      <c r="P648" s="168"/>
      <c r="Q648" s="168"/>
      <c r="R648" s="168"/>
      <c r="S648" s="168"/>
      <c r="T648" s="170" t="str">
        <f t="shared" si="139"/>
        <v>Step 5</v>
      </c>
      <c r="U648" s="168"/>
      <c r="V648" s="168"/>
      <c r="W648" s="81">
        <v>3</v>
      </c>
      <c r="X648" s="171">
        <f t="shared" si="144"/>
        <v>3</v>
      </c>
      <c r="Y648" s="172" t="str">
        <f t="shared" si="145"/>
        <v>x 3</v>
      </c>
      <c r="AD648" s="173">
        <f t="shared" si="146"/>
        <v>0</v>
      </c>
      <c r="AE648" s="173">
        <f t="shared" si="147"/>
        <v>0</v>
      </c>
      <c r="AF648" s="173" t="str">
        <f t="shared" si="148"/>
        <v>D</v>
      </c>
      <c r="AG648" s="173">
        <f t="shared" si="149"/>
        <v>3</v>
      </c>
      <c r="AH648" s="173">
        <v>1</v>
      </c>
      <c r="AI648" s="176"/>
    </row>
    <row r="649" spans="1:35" s="173" customFormat="1" ht="30" hidden="1" customHeight="1" x14ac:dyDescent="0.35">
      <c r="A649" s="166">
        <v>645</v>
      </c>
      <c r="B649" s="167" t="str">
        <f t="shared" si="140"/>
        <v>C.5</v>
      </c>
      <c r="C649" s="168">
        <f t="shared" si="141"/>
        <v>2</v>
      </c>
      <c r="D649" s="20"/>
      <c r="E649" s="68" t="str">
        <f t="shared" si="142"/>
        <v>Step 5</v>
      </c>
      <c r="F649" s="262" t="str">
        <f t="shared" si="143"/>
        <v>Does each product go through a consistent level of quality assurance?</v>
      </c>
      <c r="G649" s="174"/>
      <c r="H649" s="175"/>
      <c r="I649" s="175"/>
      <c r="J649" s="175"/>
      <c r="K649" s="175"/>
      <c r="L649" s="175"/>
      <c r="M649" s="175"/>
      <c r="N649" s="67"/>
      <c r="O649" s="67"/>
      <c r="P649" s="168"/>
      <c r="Q649" s="168"/>
      <c r="R649" s="168"/>
      <c r="S649" s="168"/>
      <c r="T649" s="170" t="str">
        <f t="shared" si="139"/>
        <v>Step 5</v>
      </c>
      <c r="U649" s="168"/>
      <c r="V649" s="168"/>
      <c r="W649" s="81">
        <v>3</v>
      </c>
      <c r="X649" s="171">
        <f t="shared" si="144"/>
        <v>3</v>
      </c>
      <c r="Y649" s="172" t="str">
        <f t="shared" si="145"/>
        <v>x 3</v>
      </c>
      <c r="AD649" s="173">
        <f t="shared" si="146"/>
        <v>0</v>
      </c>
      <c r="AE649" s="173">
        <f t="shared" si="147"/>
        <v>0</v>
      </c>
      <c r="AF649" s="173" t="str">
        <f t="shared" si="148"/>
        <v>D</v>
      </c>
      <c r="AG649" s="173">
        <f t="shared" si="149"/>
        <v>3</v>
      </c>
      <c r="AH649" s="173">
        <v>1</v>
      </c>
      <c r="AI649" s="176"/>
    </row>
    <row r="650" spans="1:35" s="173" customFormat="1" ht="30" hidden="1" customHeight="1" x14ac:dyDescent="0.35">
      <c r="A650" s="166">
        <v>646</v>
      </c>
      <c r="B650" s="167" t="str">
        <f t="shared" si="140"/>
        <v>C.5</v>
      </c>
      <c r="C650" s="168">
        <f t="shared" si="141"/>
        <v>2</v>
      </c>
      <c r="D650" s="20"/>
      <c r="E650" s="68" t="str">
        <f t="shared" si="142"/>
        <v>Step 5</v>
      </c>
      <c r="F650" s="262" t="str">
        <f t="shared" si="143"/>
        <v>Is there clear distinction between assessment and fact?</v>
      </c>
      <c r="G650" s="174"/>
      <c r="H650" s="175"/>
      <c r="I650" s="175"/>
      <c r="J650" s="175"/>
      <c r="K650" s="175"/>
      <c r="L650" s="175"/>
      <c r="M650" s="175"/>
      <c r="N650" s="67"/>
      <c r="O650" s="67"/>
      <c r="P650" s="168"/>
      <c r="Q650" s="168"/>
      <c r="R650" s="168"/>
      <c r="S650" s="168"/>
      <c r="T650" s="170" t="str">
        <f t="shared" si="139"/>
        <v>Step 5</v>
      </c>
      <c r="U650" s="168"/>
      <c r="V650" s="168"/>
      <c r="W650" s="81">
        <v>3</v>
      </c>
      <c r="X650" s="171">
        <f t="shared" si="144"/>
        <v>3</v>
      </c>
      <c r="Y650" s="172" t="str">
        <f t="shared" si="145"/>
        <v>x 3</v>
      </c>
      <c r="AD650" s="173">
        <f t="shared" si="146"/>
        <v>0</v>
      </c>
      <c r="AE650" s="173">
        <f t="shared" si="147"/>
        <v>0</v>
      </c>
      <c r="AF650" s="173" t="str">
        <f t="shared" si="148"/>
        <v>D</v>
      </c>
      <c r="AG650" s="173">
        <f t="shared" si="149"/>
        <v>3</v>
      </c>
      <c r="AH650" s="173">
        <v>1</v>
      </c>
      <c r="AI650" s="176"/>
    </row>
    <row r="651" spans="1:35" s="173" customFormat="1" ht="30" hidden="1" customHeight="1" x14ac:dyDescent="0.35">
      <c r="A651" s="166">
        <v>647</v>
      </c>
      <c r="B651" s="167" t="str">
        <f t="shared" si="140"/>
        <v>C.5</v>
      </c>
      <c r="C651" s="168">
        <f t="shared" si="141"/>
        <v>2</v>
      </c>
      <c r="D651" s="20"/>
      <c r="E651" s="68" t="str">
        <f t="shared" si="142"/>
        <v>Step 5</v>
      </c>
      <c r="F651" s="262" t="str">
        <f t="shared" si="143"/>
        <v>Is there clear identification of risk?</v>
      </c>
      <c r="G651" s="174"/>
      <c r="H651" s="175"/>
      <c r="I651" s="175"/>
      <c r="J651" s="175"/>
      <c r="K651" s="175"/>
      <c r="L651" s="175"/>
      <c r="M651" s="175"/>
      <c r="N651" s="67"/>
      <c r="O651" s="67"/>
      <c r="P651" s="168"/>
      <c r="Q651" s="168"/>
      <c r="R651" s="168"/>
      <c r="S651" s="168"/>
      <c r="T651" s="170" t="str">
        <f t="shared" si="139"/>
        <v>Step 5</v>
      </c>
      <c r="U651" s="168"/>
      <c r="V651" s="168"/>
      <c r="W651" s="81">
        <v>3</v>
      </c>
      <c r="X651" s="171">
        <f t="shared" si="144"/>
        <v>3</v>
      </c>
      <c r="Y651" s="172" t="str">
        <f t="shared" si="145"/>
        <v>x 3</v>
      </c>
      <c r="AD651" s="173">
        <f t="shared" si="146"/>
        <v>0</v>
      </c>
      <c r="AE651" s="173">
        <f t="shared" si="147"/>
        <v>0</v>
      </c>
      <c r="AF651" s="173" t="str">
        <f t="shared" si="148"/>
        <v>D</v>
      </c>
      <c r="AG651" s="173">
        <f t="shared" si="149"/>
        <v>3</v>
      </c>
      <c r="AH651" s="173">
        <v>1</v>
      </c>
      <c r="AI651" s="176">
        <v>1</v>
      </c>
    </row>
    <row r="652" spans="1:35" s="173" customFormat="1" ht="30" hidden="1" customHeight="1" x14ac:dyDescent="0.35">
      <c r="A652" s="166">
        <v>648</v>
      </c>
      <c r="B652" s="167" t="str">
        <f t="shared" si="140"/>
        <v>C.5</v>
      </c>
      <c r="C652" s="168">
        <f t="shared" si="141"/>
        <v>2</v>
      </c>
      <c r="D652" s="20"/>
      <c r="E652" s="68" t="str">
        <f t="shared" si="142"/>
        <v>Step 5</v>
      </c>
      <c r="F652" s="262" t="str">
        <f t="shared" si="143"/>
        <v>Is intelligence assessment language used throughout each product?</v>
      </c>
      <c r="G652" s="174"/>
      <c r="H652" s="175"/>
      <c r="I652" s="175"/>
      <c r="J652" s="175"/>
      <c r="K652" s="175"/>
      <c r="L652" s="175"/>
      <c r="M652" s="175"/>
      <c r="N652" s="67"/>
      <c r="O652" s="67"/>
      <c r="P652" s="168"/>
      <c r="Q652" s="168"/>
      <c r="R652" s="168"/>
      <c r="S652" s="168"/>
      <c r="T652" s="170" t="str">
        <f t="shared" si="139"/>
        <v>Step 5</v>
      </c>
      <c r="U652" s="168"/>
      <c r="V652" s="168"/>
      <c r="W652" s="81">
        <v>3</v>
      </c>
      <c r="X652" s="171">
        <f t="shared" si="144"/>
        <v>3</v>
      </c>
      <c r="Y652" s="172" t="str">
        <f t="shared" si="145"/>
        <v>x 3</v>
      </c>
      <c r="AD652" s="173">
        <f t="shared" si="146"/>
        <v>0</v>
      </c>
      <c r="AE652" s="173">
        <f t="shared" si="147"/>
        <v>0</v>
      </c>
      <c r="AF652" s="173" t="str">
        <f t="shared" si="148"/>
        <v>D</v>
      </c>
      <c r="AG652" s="173">
        <f t="shared" si="149"/>
        <v>3</v>
      </c>
      <c r="AH652" s="173">
        <v>1</v>
      </c>
      <c r="AI652" s="176"/>
    </row>
    <row r="653" spans="1:35" s="173" customFormat="1" ht="30" hidden="1" customHeight="1" x14ac:dyDescent="0.35">
      <c r="A653" s="166">
        <v>649</v>
      </c>
      <c r="B653" s="167" t="str">
        <f t="shared" si="140"/>
        <v>C.5</v>
      </c>
      <c r="C653" s="168">
        <f t="shared" si="141"/>
        <v>2</v>
      </c>
      <c r="D653" s="20"/>
      <c r="E653" s="68" t="str">
        <f t="shared" si="142"/>
        <v>Step 5</v>
      </c>
      <c r="F653" s="261" t="str">
        <f t="shared" si="143"/>
        <v>Does the intelligence function share Intelligence reporting externally to the organisation? (E.g. Industry peers, Sharing Communities, Gov Agencies)</v>
      </c>
      <c r="G653" s="174"/>
      <c r="H653" s="175"/>
      <c r="I653" s="175"/>
      <c r="J653" s="175"/>
      <c r="K653" s="175"/>
      <c r="L653" s="175"/>
      <c r="M653" s="175"/>
      <c r="N653" s="67"/>
      <c r="O653" s="67"/>
      <c r="P653" s="168"/>
      <c r="Q653" s="168"/>
      <c r="R653" s="168"/>
      <c r="S653" s="168"/>
      <c r="T653" s="170" t="str">
        <f t="shared" si="139"/>
        <v>Step 5</v>
      </c>
      <c r="U653" s="168"/>
      <c r="V653" s="168"/>
      <c r="W653" s="81">
        <v>3</v>
      </c>
      <c r="X653" s="171">
        <f t="shared" si="144"/>
        <v>3</v>
      </c>
      <c r="Y653" s="172" t="str">
        <f t="shared" si="145"/>
        <v>x 3</v>
      </c>
      <c r="AD653" s="173">
        <f t="shared" si="146"/>
        <v>0</v>
      </c>
      <c r="AE653" s="173">
        <f t="shared" si="147"/>
        <v>0</v>
      </c>
      <c r="AF653" s="173" t="str">
        <f t="shared" si="148"/>
        <v>D</v>
      </c>
      <c r="AG653" s="173">
        <f t="shared" si="149"/>
        <v>3</v>
      </c>
      <c r="AH653" s="173">
        <v>1</v>
      </c>
      <c r="AI653" s="176"/>
    </row>
    <row r="654" spans="1:35" s="173" customFormat="1" ht="30" customHeight="1" x14ac:dyDescent="0.35">
      <c r="A654" s="166">
        <v>650</v>
      </c>
      <c r="B654" s="167" t="str">
        <f t="shared" si="140"/>
        <v>C.6</v>
      </c>
      <c r="C654" s="168">
        <f t="shared" si="141"/>
        <v>2</v>
      </c>
      <c r="D654" s="20"/>
      <c r="E654" s="212" t="str">
        <f t="shared" si="142"/>
        <v>Step 6</v>
      </c>
      <c r="F654" s="215" t="str">
        <f t="shared" si="143"/>
        <v>Review</v>
      </c>
      <c r="G654" s="218"/>
      <c r="H654" s="221"/>
      <c r="I654" s="221"/>
      <c r="J654" s="221"/>
      <c r="K654" s="221"/>
      <c r="L654" s="221"/>
      <c r="M654" s="218"/>
      <c r="N654" s="218"/>
      <c r="O654" s="218"/>
      <c r="P654" s="168"/>
      <c r="Q654" s="168"/>
      <c r="R654" s="168"/>
      <c r="S654" s="168"/>
      <c r="T654" s="170" t="str">
        <f t="shared" si="139"/>
        <v>Step 6</v>
      </c>
      <c r="U654" s="168"/>
      <c r="V654" s="168"/>
      <c r="W654" s="81"/>
      <c r="X654" s="171">
        <f t="shared" si="144"/>
        <v>3</v>
      </c>
      <c r="Y654" s="172" t="e">
        <f t="shared" si="145"/>
        <v>#N/A</v>
      </c>
      <c r="AD654" s="173">
        <f t="shared" si="146"/>
        <v>0</v>
      </c>
      <c r="AE654" s="173">
        <f t="shared" si="147"/>
        <v>0</v>
      </c>
      <c r="AF654" s="173" t="str">
        <f t="shared" si="148"/>
        <v>D</v>
      </c>
      <c r="AG654" s="173">
        <f t="shared" si="149"/>
        <v>3</v>
      </c>
      <c r="AH654" s="173">
        <v>1</v>
      </c>
      <c r="AI654" s="176"/>
    </row>
    <row r="655" spans="1:35" s="173" customFormat="1" ht="43.5" x14ac:dyDescent="0.35">
      <c r="A655" s="166">
        <v>651</v>
      </c>
      <c r="B655" s="167" t="str">
        <f t="shared" si="140"/>
        <v/>
      </c>
      <c r="C655" s="168">
        <f t="shared" si="141"/>
        <v>3</v>
      </c>
      <c r="D655" s="20"/>
      <c r="E655" s="68" t="str">
        <f t="shared" si="142"/>
        <v/>
      </c>
      <c r="F655" s="162" t="str">
        <f t="shared" si="143"/>
        <v>All regular products (such as weekly INTSUMS) should be regularly review to ensure they are delivering in a way required by the customers. Bespoke products should be reviewed after their dissemination to ensure they were appropriate. All elements of the intelligence cycle (including the likes of the ICP) should be regularly reviewed and improved, as well as all SANDAs.</v>
      </c>
      <c r="G655" s="174"/>
      <c r="H655" s="175"/>
      <c r="I655" s="175"/>
      <c r="J655" s="175"/>
      <c r="K655" s="175"/>
      <c r="L655" s="175"/>
      <c r="M655" s="175"/>
      <c r="N655" s="67"/>
      <c r="O655" s="67"/>
      <c r="P655" s="168"/>
      <c r="Q655" s="168"/>
      <c r="R655" s="168"/>
      <c r="S655" s="168"/>
      <c r="T655" s="170" t="str">
        <f t="shared" si="139"/>
        <v/>
      </c>
      <c r="U655" s="168"/>
      <c r="V655" s="168"/>
      <c r="W655" s="81"/>
      <c r="X655" s="171">
        <f t="shared" si="144"/>
        <v>3</v>
      </c>
      <c r="Y655" s="172" t="e">
        <f t="shared" si="145"/>
        <v>#N/A</v>
      </c>
      <c r="AD655" s="173">
        <f t="shared" si="146"/>
        <v>0</v>
      </c>
      <c r="AE655" s="173">
        <f t="shared" si="147"/>
        <v>0</v>
      </c>
      <c r="AF655" s="173" t="str">
        <f t="shared" si="148"/>
        <v>D</v>
      </c>
      <c r="AG655" s="173">
        <f t="shared" si="149"/>
        <v>3</v>
      </c>
      <c r="AH655" s="173">
        <v>1</v>
      </c>
      <c r="AI655" s="176"/>
    </row>
    <row r="656" spans="1:35" s="173" customFormat="1" ht="30" customHeight="1" x14ac:dyDescent="0.35">
      <c r="A656" s="166">
        <v>652</v>
      </c>
      <c r="B656" s="167" t="str">
        <f t="shared" si="140"/>
        <v>C.6.01</v>
      </c>
      <c r="C656" s="168">
        <f t="shared" si="141"/>
        <v>5</v>
      </c>
      <c r="D656" s="20"/>
      <c r="E656" s="68" t="str">
        <f t="shared" si="142"/>
        <v>C.6.01</v>
      </c>
      <c r="F656" s="261" t="str">
        <f t="shared" si="143"/>
        <v>In regard to, 'feedback', does the function regularly perform the feedback loop with intelligence customers to ensure the product is appropriate and answered the intelligence question appropriately?</v>
      </c>
      <c r="G656" s="174"/>
      <c r="H656" s="175"/>
      <c r="I656" s="175"/>
      <c r="J656" s="175"/>
      <c r="K656" s="175"/>
      <c r="L656" s="175"/>
      <c r="M656" s="175"/>
      <c r="N656" s="67"/>
      <c r="O656" s="67"/>
      <c r="P656" s="168"/>
      <c r="Q656" s="168"/>
      <c r="R656" s="168"/>
      <c r="S656" s="168"/>
      <c r="T656" s="170" t="str">
        <f t="shared" si="139"/>
        <v>C.6.01</v>
      </c>
      <c r="U656" s="168"/>
      <c r="V656" s="168"/>
      <c r="W656" s="81">
        <v>1</v>
      </c>
      <c r="X656" s="171">
        <f t="shared" si="144"/>
        <v>3</v>
      </c>
      <c r="Y656" s="172" t="str">
        <f t="shared" si="145"/>
        <v>x 1</v>
      </c>
      <c r="AD656" s="173">
        <f t="shared" si="146"/>
        <v>0</v>
      </c>
      <c r="AE656" s="173">
        <f t="shared" si="147"/>
        <v>0</v>
      </c>
      <c r="AF656" s="173" t="str">
        <f t="shared" si="148"/>
        <v>D</v>
      </c>
      <c r="AG656" s="173">
        <f t="shared" si="149"/>
        <v>3</v>
      </c>
      <c r="AH656" s="173">
        <v>1</v>
      </c>
      <c r="AI656" s="176"/>
    </row>
    <row r="657" spans="1:35" s="173" customFormat="1" ht="30" hidden="1" customHeight="1" x14ac:dyDescent="0.35">
      <c r="A657" s="166">
        <v>653</v>
      </c>
      <c r="B657" s="167" t="str">
        <f t="shared" si="140"/>
        <v>C.6</v>
      </c>
      <c r="C657" s="168">
        <f t="shared" si="141"/>
        <v>2</v>
      </c>
      <c r="D657" s="20"/>
      <c r="E657" s="68" t="str">
        <f t="shared" si="142"/>
        <v>Step 6</v>
      </c>
      <c r="F657" s="262" t="str">
        <f t="shared" si="143"/>
        <v>Does this include a review of the intelligence sources?</v>
      </c>
      <c r="G657" s="174"/>
      <c r="H657" s="175"/>
      <c r="I657" s="175"/>
      <c r="J657" s="175"/>
      <c r="K657" s="175"/>
      <c r="L657" s="175"/>
      <c r="M657" s="175"/>
      <c r="N657" s="67"/>
      <c r="O657" s="67"/>
      <c r="P657" s="168"/>
      <c r="Q657" s="168"/>
      <c r="R657" s="168"/>
      <c r="S657" s="168"/>
      <c r="T657" s="170" t="str">
        <f t="shared" si="139"/>
        <v>Step 6</v>
      </c>
      <c r="U657" s="168"/>
      <c r="V657" s="168"/>
      <c r="W657" s="81">
        <v>3</v>
      </c>
      <c r="X657" s="171">
        <f t="shared" si="144"/>
        <v>3</v>
      </c>
      <c r="Y657" s="172" t="str">
        <f t="shared" si="145"/>
        <v>x 3</v>
      </c>
      <c r="AD657" s="173">
        <f t="shared" si="146"/>
        <v>0</v>
      </c>
      <c r="AE657" s="173">
        <f t="shared" si="147"/>
        <v>0</v>
      </c>
      <c r="AF657" s="173" t="str">
        <f t="shared" si="148"/>
        <v>D</v>
      </c>
      <c r="AG657" s="173">
        <f t="shared" si="149"/>
        <v>3</v>
      </c>
      <c r="AH657" s="173">
        <v>1</v>
      </c>
      <c r="AI657" s="176"/>
    </row>
    <row r="658" spans="1:35" s="173" customFormat="1" ht="30" hidden="1" customHeight="1" x14ac:dyDescent="0.35">
      <c r="A658" s="166">
        <v>654</v>
      </c>
      <c r="B658" s="167" t="str">
        <f t="shared" si="140"/>
        <v>C.6</v>
      </c>
      <c r="C658" s="168">
        <f t="shared" si="141"/>
        <v>2</v>
      </c>
      <c r="D658" s="20"/>
      <c r="E658" s="68" t="str">
        <f t="shared" si="142"/>
        <v>Step 6</v>
      </c>
      <c r="F658" s="262" t="str">
        <f t="shared" si="143"/>
        <v>Does this include a review of the analysis methods?</v>
      </c>
      <c r="G658" s="174"/>
      <c r="H658" s="175"/>
      <c r="I658" s="175"/>
      <c r="J658" s="175"/>
      <c r="K658" s="175"/>
      <c r="L658" s="175"/>
      <c r="M658" s="175"/>
      <c r="N658" s="67"/>
      <c r="O658" s="67"/>
      <c r="P658" s="168"/>
      <c r="Q658" s="168"/>
      <c r="R658" s="168"/>
      <c r="S658" s="168"/>
      <c r="T658" s="170" t="str">
        <f t="shared" si="139"/>
        <v>Step 6</v>
      </c>
      <c r="U658" s="168"/>
      <c r="V658" s="168"/>
      <c r="W658" s="81">
        <v>3</v>
      </c>
      <c r="X658" s="171">
        <f t="shared" si="144"/>
        <v>3</v>
      </c>
      <c r="Y658" s="172" t="str">
        <f t="shared" si="145"/>
        <v>x 3</v>
      </c>
      <c r="AD658" s="173">
        <f t="shared" si="146"/>
        <v>0</v>
      </c>
      <c r="AE658" s="173">
        <f t="shared" si="147"/>
        <v>0</v>
      </c>
      <c r="AF658" s="173" t="str">
        <f t="shared" si="148"/>
        <v>D</v>
      </c>
      <c r="AG658" s="173">
        <f t="shared" si="149"/>
        <v>3</v>
      </c>
      <c r="AH658" s="173">
        <v>1</v>
      </c>
      <c r="AI658" s="176"/>
    </row>
    <row r="659" spans="1:35" s="173" customFormat="1" ht="30" hidden="1" customHeight="1" x14ac:dyDescent="0.35">
      <c r="A659" s="166">
        <v>655</v>
      </c>
      <c r="B659" s="167" t="str">
        <f t="shared" si="140"/>
        <v>C.6</v>
      </c>
      <c r="C659" s="168">
        <f t="shared" si="141"/>
        <v>2</v>
      </c>
      <c r="D659" s="20"/>
      <c r="E659" s="68" t="str">
        <f t="shared" si="142"/>
        <v>Step 6</v>
      </c>
      <c r="F659" s="262" t="str">
        <f t="shared" si="143"/>
        <v>Does this include a review of formatting and visualisation?</v>
      </c>
      <c r="G659" s="174"/>
      <c r="H659" s="175"/>
      <c r="I659" s="175"/>
      <c r="J659" s="175"/>
      <c r="K659" s="175"/>
      <c r="L659" s="175"/>
      <c r="M659" s="175"/>
      <c r="N659" s="67"/>
      <c r="O659" s="67"/>
      <c r="P659" s="168"/>
      <c r="Q659" s="168"/>
      <c r="R659" s="168"/>
      <c r="S659" s="168"/>
      <c r="T659" s="170" t="str">
        <f t="shared" si="139"/>
        <v>Step 6</v>
      </c>
      <c r="U659" s="168"/>
      <c r="V659" s="168"/>
      <c r="W659" s="81">
        <v>3</v>
      </c>
      <c r="X659" s="171">
        <f t="shared" si="144"/>
        <v>3</v>
      </c>
      <c r="Y659" s="172" t="str">
        <f t="shared" si="145"/>
        <v>x 3</v>
      </c>
      <c r="AD659" s="173">
        <f t="shared" si="146"/>
        <v>0</v>
      </c>
      <c r="AE659" s="173">
        <f t="shared" si="147"/>
        <v>0</v>
      </c>
      <c r="AF659" s="173" t="str">
        <f t="shared" si="148"/>
        <v>D</v>
      </c>
      <c r="AG659" s="173">
        <f t="shared" si="149"/>
        <v>3</v>
      </c>
      <c r="AH659" s="173">
        <v>1</v>
      </c>
      <c r="AI659" s="176"/>
    </row>
    <row r="660" spans="1:35" s="173" customFormat="1" ht="30" hidden="1" customHeight="1" x14ac:dyDescent="0.35">
      <c r="A660" s="166">
        <v>656</v>
      </c>
      <c r="B660" s="167" t="str">
        <f t="shared" si="140"/>
        <v>C.6</v>
      </c>
      <c r="C660" s="168">
        <f t="shared" si="141"/>
        <v>2</v>
      </c>
      <c r="D660" s="20"/>
      <c r="E660" s="68" t="str">
        <f t="shared" si="142"/>
        <v>Step 6</v>
      </c>
      <c r="F660" s="262" t="str">
        <f t="shared" si="143"/>
        <v>Does this include a review of language and terminology?</v>
      </c>
      <c r="G660" s="174"/>
      <c r="H660" s="175"/>
      <c r="I660" s="175"/>
      <c r="J660" s="175"/>
      <c r="K660" s="175"/>
      <c r="L660" s="175"/>
      <c r="M660" s="175"/>
      <c r="N660" s="67"/>
      <c r="O660" s="67"/>
      <c r="P660" s="168"/>
      <c r="Q660" s="168"/>
      <c r="R660" s="168"/>
      <c r="S660" s="168"/>
      <c r="T660" s="170" t="str">
        <f t="shared" ref="T660:T723" si="150">E660</f>
        <v>Step 6</v>
      </c>
      <c r="U660" s="168"/>
      <c r="V660" s="168"/>
      <c r="W660" s="81">
        <v>3</v>
      </c>
      <c r="X660" s="171">
        <f t="shared" si="144"/>
        <v>3</v>
      </c>
      <c r="Y660" s="172" t="str">
        <f t="shared" si="145"/>
        <v>x 3</v>
      </c>
      <c r="AD660" s="173">
        <f t="shared" si="146"/>
        <v>0</v>
      </c>
      <c r="AE660" s="173">
        <f t="shared" si="147"/>
        <v>0</v>
      </c>
      <c r="AF660" s="173" t="str">
        <f t="shared" si="148"/>
        <v>D</v>
      </c>
      <c r="AG660" s="173">
        <f t="shared" si="149"/>
        <v>3</v>
      </c>
      <c r="AH660" s="173">
        <v>1</v>
      </c>
      <c r="AI660" s="176"/>
    </row>
    <row r="661" spans="1:35" s="173" customFormat="1" ht="30" customHeight="1" x14ac:dyDescent="0.35">
      <c r="A661" s="166">
        <v>657</v>
      </c>
      <c r="B661" s="167" t="str">
        <f t="shared" si="140"/>
        <v>C.6.02</v>
      </c>
      <c r="C661" s="168">
        <f t="shared" si="141"/>
        <v>5</v>
      </c>
      <c r="D661" s="20"/>
      <c r="E661" s="68" t="str">
        <f t="shared" si="142"/>
        <v>C.6.02</v>
      </c>
      <c r="F661" s="261" t="str">
        <f t="shared" si="143"/>
        <v>Are 'feedback' findings recorded and fed back into the intelligence lifecycle in order to continuously improve?</v>
      </c>
      <c r="G661" s="174"/>
      <c r="H661" s="175"/>
      <c r="I661" s="175"/>
      <c r="J661" s="175"/>
      <c r="K661" s="175"/>
      <c r="L661" s="175"/>
      <c r="M661" s="175"/>
      <c r="N661" s="67"/>
      <c r="O661" s="67"/>
      <c r="P661" s="168"/>
      <c r="Q661" s="168"/>
      <c r="R661" s="168"/>
      <c r="S661" s="168"/>
      <c r="T661" s="170" t="str">
        <f t="shared" si="150"/>
        <v>C.6.02</v>
      </c>
      <c r="U661" s="168"/>
      <c r="V661" s="168"/>
      <c r="W661" s="81">
        <v>1</v>
      </c>
      <c r="X661" s="171">
        <f t="shared" si="144"/>
        <v>3</v>
      </c>
      <c r="Y661" s="172" t="str">
        <f t="shared" si="145"/>
        <v>x 1</v>
      </c>
      <c r="AD661" s="173">
        <f t="shared" si="146"/>
        <v>0</v>
      </c>
      <c r="AE661" s="173">
        <f t="shared" si="147"/>
        <v>0</v>
      </c>
      <c r="AF661" s="173" t="str">
        <f t="shared" si="148"/>
        <v>D</v>
      </c>
      <c r="AG661" s="173">
        <f t="shared" si="149"/>
        <v>3</v>
      </c>
      <c r="AH661" s="173">
        <v>1</v>
      </c>
      <c r="AI661" s="176"/>
    </row>
    <row r="662" spans="1:35" s="173" customFormat="1" ht="30" hidden="1" customHeight="1" x14ac:dyDescent="0.35">
      <c r="A662" s="166">
        <v>658</v>
      </c>
      <c r="B662" s="167" t="str">
        <f t="shared" si="140"/>
        <v>C.6</v>
      </c>
      <c r="C662" s="168">
        <f t="shared" si="141"/>
        <v>2</v>
      </c>
      <c r="D662" s="20"/>
      <c r="E662" s="68" t="str">
        <f t="shared" si="142"/>
        <v>Step 6</v>
      </c>
      <c r="F662" s="262" t="str">
        <f t="shared" si="143"/>
        <v>Does this include a review of formatting and visualisation?</v>
      </c>
      <c r="G662" s="174"/>
      <c r="H662" s="175"/>
      <c r="I662" s="175"/>
      <c r="J662" s="175"/>
      <c r="K662" s="175"/>
      <c r="L662" s="175"/>
      <c r="M662" s="175"/>
      <c r="N662" s="67"/>
      <c r="O662" s="67"/>
      <c r="P662" s="168"/>
      <c r="Q662" s="168"/>
      <c r="R662" s="168"/>
      <c r="S662" s="168"/>
      <c r="T662" s="170" t="str">
        <f t="shared" si="150"/>
        <v>Step 6</v>
      </c>
      <c r="U662" s="168"/>
      <c r="V662" s="168"/>
      <c r="W662" s="81">
        <v>3</v>
      </c>
      <c r="X662" s="171">
        <f t="shared" si="144"/>
        <v>3</v>
      </c>
      <c r="Y662" s="172" t="str">
        <f t="shared" si="145"/>
        <v>x 3</v>
      </c>
      <c r="AD662" s="173">
        <f t="shared" si="146"/>
        <v>0</v>
      </c>
      <c r="AE662" s="173">
        <f t="shared" si="147"/>
        <v>0</v>
      </c>
      <c r="AF662" s="173" t="str">
        <f t="shared" si="148"/>
        <v>D</v>
      </c>
      <c r="AG662" s="173">
        <f t="shared" si="149"/>
        <v>3</v>
      </c>
      <c r="AH662" s="173">
        <v>1</v>
      </c>
      <c r="AI662" s="176">
        <v>3</v>
      </c>
    </row>
    <row r="663" spans="1:35" s="173" customFormat="1" ht="30" hidden="1" customHeight="1" x14ac:dyDescent="0.35">
      <c r="A663" s="166">
        <v>659</v>
      </c>
      <c r="B663" s="167" t="str">
        <f t="shared" si="140"/>
        <v>C.6</v>
      </c>
      <c r="C663" s="168">
        <f t="shared" si="141"/>
        <v>2</v>
      </c>
      <c r="D663" s="20"/>
      <c r="E663" s="68" t="str">
        <f t="shared" si="142"/>
        <v>Step 6</v>
      </c>
      <c r="F663" s="262" t="str">
        <f t="shared" si="143"/>
        <v>Does this include a review of language and terminology?</v>
      </c>
      <c r="G663" s="174"/>
      <c r="H663" s="175"/>
      <c r="I663" s="175"/>
      <c r="J663" s="175"/>
      <c r="K663" s="175"/>
      <c r="L663" s="175"/>
      <c r="M663" s="175"/>
      <c r="N663" s="67"/>
      <c r="O663" s="67"/>
      <c r="P663" s="168"/>
      <c r="Q663" s="168"/>
      <c r="R663" s="168"/>
      <c r="S663" s="168"/>
      <c r="T663" s="170" t="str">
        <f t="shared" si="150"/>
        <v>Step 6</v>
      </c>
      <c r="U663" s="168"/>
      <c r="V663" s="168"/>
      <c r="W663" s="81">
        <v>3</v>
      </c>
      <c r="X663" s="171">
        <f t="shared" si="144"/>
        <v>3</v>
      </c>
      <c r="Y663" s="172" t="str">
        <f t="shared" si="145"/>
        <v>x 3</v>
      </c>
      <c r="AD663" s="173">
        <f t="shared" si="146"/>
        <v>0</v>
      </c>
      <c r="AE663" s="173">
        <f t="shared" si="147"/>
        <v>0</v>
      </c>
      <c r="AF663" s="173" t="str">
        <f t="shared" si="148"/>
        <v>D</v>
      </c>
      <c r="AG663" s="173">
        <f t="shared" si="149"/>
        <v>3</v>
      </c>
      <c r="AH663" s="173">
        <v>1</v>
      </c>
      <c r="AI663" s="176"/>
    </row>
    <row r="664" spans="1:35" s="173" customFormat="1" ht="30" hidden="1" customHeight="1" x14ac:dyDescent="0.35">
      <c r="A664" s="166">
        <v>660</v>
      </c>
      <c r="B664" s="167" t="str">
        <f t="shared" si="140"/>
        <v>C.6</v>
      </c>
      <c r="C664" s="168">
        <f t="shared" si="141"/>
        <v>2</v>
      </c>
      <c r="D664" s="20"/>
      <c r="E664" s="68" t="str">
        <f t="shared" si="142"/>
        <v>Step 6</v>
      </c>
      <c r="F664" s="262" t="str">
        <f t="shared" si="143"/>
        <v>Are sources used and analysis methods used reviewed by the producers?</v>
      </c>
      <c r="G664" s="174"/>
      <c r="H664" s="175"/>
      <c r="I664" s="175"/>
      <c r="J664" s="175"/>
      <c r="K664" s="175"/>
      <c r="L664" s="175"/>
      <c r="M664" s="175"/>
      <c r="N664" s="67"/>
      <c r="O664" s="67"/>
      <c r="P664" s="168"/>
      <c r="Q664" s="168"/>
      <c r="R664" s="168"/>
      <c r="S664" s="168"/>
      <c r="T664" s="170" t="str">
        <f t="shared" si="150"/>
        <v>Step 6</v>
      </c>
      <c r="U664" s="168"/>
      <c r="V664" s="168"/>
      <c r="W664" s="81">
        <v>3</v>
      </c>
      <c r="X664" s="171">
        <f t="shared" si="144"/>
        <v>3</v>
      </c>
      <c r="Y664" s="172" t="str">
        <f t="shared" si="145"/>
        <v>x 3</v>
      </c>
      <c r="AD664" s="173">
        <f t="shared" si="146"/>
        <v>0</v>
      </c>
      <c r="AE664" s="173">
        <f t="shared" si="147"/>
        <v>0</v>
      </c>
      <c r="AF664" s="173" t="str">
        <f t="shared" si="148"/>
        <v>D</v>
      </c>
      <c r="AG664" s="173">
        <f t="shared" si="149"/>
        <v>3</v>
      </c>
      <c r="AH664" s="168">
        <v>1</v>
      </c>
      <c r="AI664" s="176"/>
    </row>
    <row r="665" spans="1:35" s="173" customFormat="1" ht="30" customHeight="1" x14ac:dyDescent="0.35">
      <c r="A665" s="166">
        <v>661</v>
      </c>
      <c r="B665" s="167" t="str">
        <f t="shared" si="140"/>
        <v>C.6.03</v>
      </c>
      <c r="C665" s="168">
        <f t="shared" si="141"/>
        <v>5</v>
      </c>
      <c r="D665" s="20"/>
      <c r="E665" s="68" t="str">
        <f t="shared" si="142"/>
        <v>C.6.03</v>
      </c>
      <c r="F665" s="261" t="str">
        <f t="shared" si="143"/>
        <v xml:space="preserve">In regard to 'review' does the function regularly review their processes and sources? </v>
      </c>
      <c r="G665" s="174"/>
      <c r="H665" s="175"/>
      <c r="I665" s="175"/>
      <c r="J665" s="175"/>
      <c r="K665" s="175"/>
      <c r="L665" s="175"/>
      <c r="M665" s="175"/>
      <c r="N665" s="67"/>
      <c r="O665" s="67"/>
      <c r="P665" s="168"/>
      <c r="Q665" s="168"/>
      <c r="R665" s="168"/>
      <c r="S665" s="168"/>
      <c r="T665" s="170" t="str">
        <f t="shared" si="150"/>
        <v>C.6.03</v>
      </c>
      <c r="U665" s="168"/>
      <c r="V665" s="168"/>
      <c r="W665" s="81">
        <v>1</v>
      </c>
      <c r="X665" s="171">
        <f t="shared" si="144"/>
        <v>3</v>
      </c>
      <c r="Y665" s="172" t="str">
        <f t="shared" si="145"/>
        <v>x 1</v>
      </c>
      <c r="AD665" s="173">
        <f t="shared" si="146"/>
        <v>0</v>
      </c>
      <c r="AE665" s="173">
        <f t="shared" si="147"/>
        <v>0</v>
      </c>
      <c r="AF665" s="173" t="str">
        <f t="shared" si="148"/>
        <v>D</v>
      </c>
      <c r="AG665" s="173">
        <f t="shared" si="149"/>
        <v>3</v>
      </c>
      <c r="AH665" s="173">
        <v>1</v>
      </c>
      <c r="AI665" s="176"/>
    </row>
    <row r="666" spans="1:35" s="173" customFormat="1" ht="30" customHeight="1" x14ac:dyDescent="0.35">
      <c r="A666" s="166">
        <v>662</v>
      </c>
      <c r="B666" s="167" t="str">
        <f t="shared" si="140"/>
        <v>C.6.04</v>
      </c>
      <c r="C666" s="168">
        <f t="shared" si="141"/>
        <v>5</v>
      </c>
      <c r="D666" s="20"/>
      <c r="E666" s="68" t="str">
        <f t="shared" si="142"/>
        <v>C.6.04</v>
      </c>
      <c r="F666" s="261" t="str">
        <f t="shared" si="143"/>
        <v xml:space="preserve">Are findings from the review process fed back into the intelligence lifecycle in order to continuously improve? </v>
      </c>
      <c r="G666" s="174"/>
      <c r="H666" s="175"/>
      <c r="I666" s="175"/>
      <c r="J666" s="175"/>
      <c r="K666" s="175"/>
      <c r="L666" s="175"/>
      <c r="M666" s="175"/>
      <c r="N666" s="67"/>
      <c r="O666" s="67"/>
      <c r="P666" s="168"/>
      <c r="Q666" s="168"/>
      <c r="R666" s="168"/>
      <c r="S666" s="168"/>
      <c r="T666" s="170" t="str">
        <f t="shared" si="150"/>
        <v>C.6.04</v>
      </c>
      <c r="U666" s="168"/>
      <c r="V666" s="168"/>
      <c r="W666" s="81">
        <v>1</v>
      </c>
      <c r="X666" s="171">
        <f t="shared" si="144"/>
        <v>3</v>
      </c>
      <c r="Y666" s="172" t="str">
        <f t="shared" si="145"/>
        <v>x 1</v>
      </c>
      <c r="AD666" s="173">
        <f t="shared" si="146"/>
        <v>0</v>
      </c>
      <c r="AE666" s="173">
        <f t="shared" si="147"/>
        <v>0</v>
      </c>
      <c r="AF666" s="173" t="str">
        <f t="shared" si="148"/>
        <v>D</v>
      </c>
      <c r="AG666" s="173">
        <f t="shared" si="149"/>
        <v>3</v>
      </c>
      <c r="AH666" s="173">
        <v>1</v>
      </c>
      <c r="AI666" s="176"/>
    </row>
    <row r="667" spans="1:35" s="173" customFormat="1" ht="30" customHeight="1" x14ac:dyDescent="0.35">
      <c r="A667" s="166">
        <v>663</v>
      </c>
      <c r="B667" s="167" t="str">
        <f t="shared" si="140"/>
        <v>C.6.05</v>
      </c>
      <c r="C667" s="168">
        <f t="shared" si="141"/>
        <v>5</v>
      </c>
      <c r="D667" s="20"/>
      <c r="E667" s="68" t="str">
        <f t="shared" si="142"/>
        <v>C.6.05</v>
      </c>
      <c r="F667" s="261" t="str">
        <f t="shared" si="143"/>
        <v xml:space="preserve">Are all intelligence sources periodically reviewed with regards to their accuracy / degree of collaboration / value / relevance / bias etc? </v>
      </c>
      <c r="G667" s="174"/>
      <c r="H667" s="175"/>
      <c r="I667" s="175"/>
      <c r="J667" s="175"/>
      <c r="K667" s="175"/>
      <c r="L667" s="175"/>
      <c r="M667" s="175"/>
      <c r="N667" s="67"/>
      <c r="O667" s="67"/>
      <c r="P667" s="168"/>
      <c r="Q667" s="168"/>
      <c r="R667" s="168"/>
      <c r="S667" s="168"/>
      <c r="T667" s="170" t="str">
        <f t="shared" si="150"/>
        <v>C.6.05</v>
      </c>
      <c r="U667" s="168"/>
      <c r="V667" s="168"/>
      <c r="W667" s="81">
        <v>1</v>
      </c>
      <c r="X667" s="171">
        <f t="shared" si="144"/>
        <v>3</v>
      </c>
      <c r="Y667" s="172" t="str">
        <f t="shared" si="145"/>
        <v>x 1</v>
      </c>
      <c r="AD667" s="173">
        <f t="shared" si="146"/>
        <v>0</v>
      </c>
      <c r="AE667" s="173">
        <f t="shared" si="147"/>
        <v>0</v>
      </c>
      <c r="AF667" s="173" t="str">
        <f t="shared" si="148"/>
        <v>D</v>
      </c>
      <c r="AG667" s="173">
        <f t="shared" si="149"/>
        <v>3</v>
      </c>
      <c r="AH667" s="173">
        <v>1</v>
      </c>
      <c r="AI667" s="176"/>
    </row>
    <row r="668" spans="1:35" s="173" customFormat="1" ht="30" hidden="1" customHeight="1" x14ac:dyDescent="0.35">
      <c r="A668" s="166">
        <v>664</v>
      </c>
      <c r="B668" s="167" t="str">
        <f t="shared" si="140"/>
        <v>C.6</v>
      </c>
      <c r="C668" s="168">
        <f t="shared" si="141"/>
        <v>2</v>
      </c>
      <c r="D668" s="20"/>
      <c r="E668" s="68" t="str">
        <f t="shared" si="142"/>
        <v>Step 6</v>
      </c>
      <c r="F668" s="261" t="str">
        <f t="shared" si="143"/>
        <v xml:space="preserve">Are all source periodically reviewed with regard to their accuracy / degree of corroboration / value / relevance / bias etc?  </v>
      </c>
      <c r="G668" s="174"/>
      <c r="H668" s="175"/>
      <c r="I668" s="175"/>
      <c r="J668" s="175"/>
      <c r="K668" s="175"/>
      <c r="L668" s="175"/>
      <c r="M668" s="175"/>
      <c r="N668" s="67"/>
      <c r="O668" s="67"/>
      <c r="P668" s="168"/>
      <c r="Q668" s="168"/>
      <c r="R668" s="168"/>
      <c r="S668" s="168"/>
      <c r="T668" s="170" t="str">
        <f t="shared" si="150"/>
        <v>Step 6</v>
      </c>
      <c r="U668" s="168"/>
      <c r="V668" s="168"/>
      <c r="W668" s="81">
        <v>3</v>
      </c>
      <c r="X668" s="171">
        <f t="shared" si="144"/>
        <v>3</v>
      </c>
      <c r="Y668" s="172" t="str">
        <f t="shared" si="145"/>
        <v>x 3</v>
      </c>
      <c r="AD668" s="173">
        <f t="shared" si="146"/>
        <v>0</v>
      </c>
      <c r="AE668" s="173">
        <f t="shared" si="147"/>
        <v>0</v>
      </c>
      <c r="AF668" s="173" t="str">
        <f t="shared" si="148"/>
        <v>D</v>
      </c>
      <c r="AG668" s="173">
        <f t="shared" si="149"/>
        <v>3</v>
      </c>
      <c r="AH668" s="173">
        <v>1</v>
      </c>
      <c r="AI668" s="176"/>
    </row>
    <row r="669" spans="1:35" s="173" customFormat="1" ht="30" hidden="1" customHeight="1" x14ac:dyDescent="0.35">
      <c r="A669" s="166">
        <v>665</v>
      </c>
      <c r="B669" s="167" t="str">
        <f t="shared" si="140"/>
        <v>C.6</v>
      </c>
      <c r="C669" s="168">
        <f t="shared" si="141"/>
        <v>2</v>
      </c>
      <c r="D669" s="20"/>
      <c r="E669" s="68" t="str">
        <f t="shared" si="142"/>
        <v>Step 6</v>
      </c>
      <c r="F669" s="261" t="str">
        <f t="shared" si="143"/>
        <v>Are intelligence improvements/failures identified through any real life incidents fed back to the intelligence cycle?</v>
      </c>
      <c r="G669" s="174"/>
      <c r="H669" s="175"/>
      <c r="I669" s="175"/>
      <c r="J669" s="175"/>
      <c r="K669" s="175"/>
      <c r="L669" s="175"/>
      <c r="M669" s="175"/>
      <c r="N669" s="67"/>
      <c r="O669" s="67"/>
      <c r="P669" s="168"/>
      <c r="Q669" s="168"/>
      <c r="R669" s="168"/>
      <c r="S669" s="168"/>
      <c r="T669" s="170" t="str">
        <f t="shared" si="150"/>
        <v>Step 6</v>
      </c>
      <c r="U669" s="168"/>
      <c r="V669" s="168"/>
      <c r="W669" s="81">
        <v>3</v>
      </c>
      <c r="X669" s="171">
        <f t="shared" si="144"/>
        <v>3</v>
      </c>
      <c r="Y669" s="172" t="str">
        <f t="shared" si="145"/>
        <v>x 3</v>
      </c>
      <c r="AD669" s="173">
        <f t="shared" si="146"/>
        <v>0</v>
      </c>
      <c r="AE669" s="173">
        <f t="shared" si="147"/>
        <v>0</v>
      </c>
      <c r="AF669" s="173" t="str">
        <f t="shared" si="148"/>
        <v>D</v>
      </c>
      <c r="AG669" s="173">
        <f t="shared" si="149"/>
        <v>3</v>
      </c>
      <c r="AH669" s="173">
        <v>1</v>
      </c>
      <c r="AI669" s="176"/>
    </row>
    <row r="670" spans="1:35" s="173" customFormat="1" ht="30" customHeight="1" x14ac:dyDescent="0.35">
      <c r="A670" s="166">
        <v>666</v>
      </c>
      <c r="B670" s="167" t="str">
        <f t="shared" si="140"/>
        <v>D</v>
      </c>
      <c r="C670" s="168">
        <f t="shared" si="141"/>
        <v>1</v>
      </c>
      <c r="D670" s="20"/>
      <c r="E670" s="211" t="str">
        <f t="shared" si="142"/>
        <v>Stage D</v>
      </c>
      <c r="F670" s="214" t="str">
        <f t="shared" si="143"/>
        <v>Functional Management</v>
      </c>
      <c r="G670" s="217"/>
      <c r="H670" s="220"/>
      <c r="I670" s="220"/>
      <c r="J670" s="220"/>
      <c r="K670" s="220"/>
      <c r="L670" s="220"/>
      <c r="M670" s="217"/>
      <c r="N670" s="217"/>
      <c r="O670" s="217"/>
      <c r="P670" s="217"/>
      <c r="Q670" s="217"/>
      <c r="R670" s="169"/>
      <c r="S670" s="169"/>
      <c r="T670" s="170" t="str">
        <f t="shared" si="150"/>
        <v>Stage D</v>
      </c>
      <c r="U670" s="169"/>
      <c r="V670" s="169"/>
      <c r="W670" s="81"/>
      <c r="X670" s="171">
        <f t="shared" si="144"/>
        <v>0</v>
      </c>
      <c r="Y670" s="172" t="e">
        <f t="shared" si="145"/>
        <v>#N/A</v>
      </c>
      <c r="AD670" s="173">
        <f t="shared" si="146"/>
        <v>0</v>
      </c>
      <c r="AE670" s="173">
        <f t="shared" si="147"/>
        <v>0</v>
      </c>
      <c r="AF670" s="173" t="str">
        <f t="shared" si="148"/>
        <v>D</v>
      </c>
      <c r="AG670" s="173">
        <f t="shared" si="149"/>
        <v>3</v>
      </c>
      <c r="AH670" s="173">
        <v>1</v>
      </c>
      <c r="AI670" s="176"/>
    </row>
    <row r="671" spans="1:35" s="173" customFormat="1" ht="30" customHeight="1" x14ac:dyDescent="0.35">
      <c r="A671" s="166">
        <v>667</v>
      </c>
      <c r="B671" s="167" t="str">
        <f t="shared" si="140"/>
        <v>D.1</v>
      </c>
      <c r="C671" s="168">
        <f t="shared" si="141"/>
        <v>2</v>
      </c>
      <c r="D671" s="20"/>
      <c r="E671" s="212" t="str">
        <f t="shared" si="142"/>
        <v>Step 1</v>
      </c>
      <c r="F671" s="215" t="str">
        <f t="shared" si="143"/>
        <v>Repeatable</v>
      </c>
      <c r="G671" s="218"/>
      <c r="H671" s="221"/>
      <c r="I671" s="221"/>
      <c r="J671" s="221"/>
      <c r="K671" s="221"/>
      <c r="L671" s="221"/>
      <c r="M671" s="218"/>
      <c r="N671" s="218"/>
      <c r="O671" s="218"/>
      <c r="P671" s="218"/>
      <c r="Q671" s="218"/>
      <c r="R671" s="168"/>
      <c r="S671" s="168"/>
      <c r="T671" s="170" t="str">
        <f t="shared" si="150"/>
        <v>Step 1</v>
      </c>
      <c r="U671" s="168"/>
      <c r="V671" s="168"/>
      <c r="W671" s="81"/>
      <c r="X671" s="171">
        <f t="shared" si="144"/>
        <v>0</v>
      </c>
      <c r="Y671" s="172" t="e">
        <f t="shared" si="145"/>
        <v>#N/A</v>
      </c>
      <c r="AD671" s="173">
        <f t="shared" si="146"/>
        <v>0</v>
      </c>
      <c r="AE671" s="173">
        <f t="shared" si="147"/>
        <v>0</v>
      </c>
      <c r="AF671" s="173" t="str">
        <f t="shared" si="148"/>
        <v>D</v>
      </c>
      <c r="AG671" s="173">
        <f t="shared" si="149"/>
        <v>3</v>
      </c>
      <c r="AH671" s="168">
        <v>1</v>
      </c>
      <c r="AI671" s="176">
        <v>3</v>
      </c>
    </row>
    <row r="672" spans="1:35" s="173" customFormat="1" ht="30" customHeight="1" x14ac:dyDescent="0.35">
      <c r="A672" s="166">
        <v>668</v>
      </c>
      <c r="B672" s="167" t="str">
        <f t="shared" si="140"/>
        <v/>
      </c>
      <c r="C672" s="168">
        <f t="shared" si="141"/>
        <v>3</v>
      </c>
      <c r="D672" s="20"/>
      <c r="E672" s="68" t="str">
        <f t="shared" si="142"/>
        <v/>
      </c>
      <c r="F672" s="162" t="str">
        <f t="shared" si="143"/>
        <v>Repeatability brings consistency and understanding. A CTI function should have detailed and documents processes and methodologies for each task it completes.</v>
      </c>
      <c r="G672" s="174"/>
      <c r="H672" s="175"/>
      <c r="I672" s="175"/>
      <c r="J672" s="175"/>
      <c r="K672" s="175"/>
      <c r="L672" s="175"/>
      <c r="M672" s="175"/>
      <c r="N672" s="67"/>
      <c r="O672" s="67"/>
      <c r="P672" s="168"/>
      <c r="Q672" s="168"/>
      <c r="R672" s="168"/>
      <c r="S672" s="168"/>
      <c r="T672" s="170" t="str">
        <f t="shared" si="150"/>
        <v/>
      </c>
      <c r="U672" s="168"/>
      <c r="V672" s="168"/>
      <c r="W672" s="81"/>
      <c r="X672" s="171">
        <f t="shared" si="144"/>
        <v>0</v>
      </c>
      <c r="Y672" s="172" t="e">
        <f t="shared" si="145"/>
        <v>#N/A</v>
      </c>
      <c r="AD672" s="173">
        <f t="shared" si="146"/>
        <v>0</v>
      </c>
      <c r="AE672" s="173">
        <f t="shared" si="147"/>
        <v>0</v>
      </c>
      <c r="AF672" s="173" t="str">
        <f t="shared" si="148"/>
        <v>D</v>
      </c>
      <c r="AG672" s="173">
        <f t="shared" si="149"/>
        <v>3</v>
      </c>
      <c r="AH672" s="173">
        <v>1</v>
      </c>
      <c r="AI672" s="176"/>
    </row>
    <row r="673" spans="1:35" s="173" customFormat="1" ht="30" customHeight="1" x14ac:dyDescent="0.35">
      <c r="A673" s="166">
        <v>669</v>
      </c>
      <c r="B673" s="167" t="str">
        <f t="shared" si="140"/>
        <v>D.1.01</v>
      </c>
      <c r="C673" s="168">
        <f t="shared" si="141"/>
        <v>5</v>
      </c>
      <c r="D673" s="20"/>
      <c r="E673" s="68" t="str">
        <f t="shared" si="142"/>
        <v>D.1.01</v>
      </c>
      <c r="F673" s="261" t="str">
        <f t="shared" si="143"/>
        <v xml:space="preserve">Does the function have clear methodologies for each, 'business as usual' it performs? </v>
      </c>
      <c r="G673" s="174"/>
      <c r="H673" s="175"/>
      <c r="I673" s="175"/>
      <c r="J673" s="175"/>
      <c r="K673" s="175"/>
      <c r="L673" s="175"/>
      <c r="M673" s="175"/>
      <c r="N673" s="67"/>
      <c r="O673" s="67"/>
      <c r="P673" s="168"/>
      <c r="Q673" s="168"/>
      <c r="R673" s="168"/>
      <c r="S673" s="168"/>
      <c r="T673" s="170" t="str">
        <f t="shared" si="150"/>
        <v>D.1.01</v>
      </c>
      <c r="U673" s="168"/>
      <c r="V673" s="168"/>
      <c r="W673" s="81">
        <v>1</v>
      </c>
      <c r="X673" s="171">
        <f t="shared" si="144"/>
        <v>3</v>
      </c>
      <c r="Y673" s="172" t="str">
        <f t="shared" si="145"/>
        <v>x 1</v>
      </c>
      <c r="AD673" s="173">
        <f t="shared" si="146"/>
        <v>0</v>
      </c>
      <c r="AE673" s="173">
        <f t="shared" si="147"/>
        <v>0</v>
      </c>
      <c r="AF673" s="173" t="str">
        <f t="shared" si="148"/>
        <v>D</v>
      </c>
      <c r="AG673" s="173">
        <f t="shared" si="149"/>
        <v>3</v>
      </c>
      <c r="AH673" s="173">
        <v>1</v>
      </c>
      <c r="AI673" s="176"/>
    </row>
    <row r="674" spans="1:35" s="173" customFormat="1" ht="30" hidden="1" customHeight="1" x14ac:dyDescent="0.35">
      <c r="A674" s="166">
        <v>670</v>
      </c>
      <c r="B674" s="167" t="str">
        <f t="shared" si="140"/>
        <v>D.1</v>
      </c>
      <c r="C674" s="168">
        <f t="shared" si="141"/>
        <v>2</v>
      </c>
      <c r="D674" s="20"/>
      <c r="E674" s="68" t="str">
        <f t="shared" si="142"/>
        <v>Step 1</v>
      </c>
      <c r="F674" s="262" t="str">
        <f t="shared" si="143"/>
        <v>Is the overall methodology and are the processes, policies and procedures for receiving intelligence direction from internal stakeholders fully documented?</v>
      </c>
      <c r="G674" s="174"/>
      <c r="H674" s="175"/>
      <c r="I674" s="175"/>
      <c r="J674" s="175"/>
      <c r="K674" s="175"/>
      <c r="L674" s="175"/>
      <c r="M674" s="175"/>
      <c r="N674" s="67"/>
      <c r="O674" s="67"/>
      <c r="P674" s="168"/>
      <c r="Q674" s="168"/>
      <c r="R674" s="168"/>
      <c r="S674" s="168"/>
      <c r="T674" s="170" t="str">
        <f t="shared" si="150"/>
        <v>Step 1</v>
      </c>
      <c r="U674" s="168"/>
      <c r="V674" s="168"/>
      <c r="W674" s="81">
        <v>3</v>
      </c>
      <c r="X674" s="171">
        <f t="shared" si="144"/>
        <v>3</v>
      </c>
      <c r="Y674" s="172" t="str">
        <f t="shared" si="145"/>
        <v>x 3</v>
      </c>
      <c r="AD674" s="173">
        <f t="shared" si="146"/>
        <v>0</v>
      </c>
      <c r="AE674" s="173">
        <f t="shared" si="147"/>
        <v>0</v>
      </c>
      <c r="AF674" s="173" t="str">
        <f t="shared" si="148"/>
        <v>D</v>
      </c>
      <c r="AG674" s="173">
        <f t="shared" si="149"/>
        <v>3</v>
      </c>
      <c r="AH674" s="173">
        <v>1</v>
      </c>
      <c r="AI674" s="176"/>
    </row>
    <row r="675" spans="1:35" s="173" customFormat="1" ht="30" hidden="1" customHeight="1" x14ac:dyDescent="0.35">
      <c r="A675" s="166">
        <v>671</v>
      </c>
      <c r="B675" s="167" t="str">
        <f t="shared" si="140"/>
        <v>D.1</v>
      </c>
      <c r="C675" s="168">
        <f t="shared" si="141"/>
        <v>2</v>
      </c>
      <c r="D675" s="20"/>
      <c r="E675" s="68" t="str">
        <f t="shared" si="142"/>
        <v>Step 1</v>
      </c>
      <c r="F675" s="262" t="str">
        <f t="shared" si="143"/>
        <v>Is the overall methodology and are the processes, policies and procedures for receiving intelligence direction from external stakeholders fully documented?</v>
      </c>
      <c r="G675" s="174"/>
      <c r="H675" s="175"/>
      <c r="I675" s="175"/>
      <c r="J675" s="175"/>
      <c r="K675" s="175"/>
      <c r="L675" s="175"/>
      <c r="M675" s="175"/>
      <c r="N675" s="67"/>
      <c r="O675" s="67"/>
      <c r="P675" s="168"/>
      <c r="Q675" s="168"/>
      <c r="R675" s="168"/>
      <c r="S675" s="168"/>
      <c r="T675" s="170" t="str">
        <f t="shared" si="150"/>
        <v>Step 1</v>
      </c>
      <c r="U675" s="168"/>
      <c r="V675" s="168"/>
      <c r="W675" s="81">
        <v>3</v>
      </c>
      <c r="X675" s="171">
        <f t="shared" si="144"/>
        <v>3</v>
      </c>
      <c r="Y675" s="172" t="str">
        <f t="shared" si="145"/>
        <v>x 3</v>
      </c>
      <c r="AD675" s="173">
        <f t="shared" si="146"/>
        <v>0</v>
      </c>
      <c r="AE675" s="173">
        <f t="shared" si="147"/>
        <v>0</v>
      </c>
      <c r="AF675" s="173" t="str">
        <f t="shared" si="148"/>
        <v>D</v>
      </c>
      <c r="AG675" s="173">
        <f t="shared" si="149"/>
        <v>3</v>
      </c>
      <c r="AH675" s="173">
        <v>1</v>
      </c>
      <c r="AI675" s="176"/>
    </row>
    <row r="676" spans="1:35" s="173" customFormat="1" ht="30" hidden="1" customHeight="1" x14ac:dyDescent="0.35">
      <c r="A676" s="166">
        <v>672</v>
      </c>
      <c r="B676" s="167" t="str">
        <f t="shared" si="140"/>
        <v>D.1</v>
      </c>
      <c r="C676" s="168">
        <f t="shared" si="141"/>
        <v>2</v>
      </c>
      <c r="D676" s="20"/>
      <c r="E676" s="68" t="str">
        <f t="shared" si="142"/>
        <v>Step 1</v>
      </c>
      <c r="F676" s="262" t="str">
        <f t="shared" si="143"/>
        <v>Is the overall methodology and are the processes, policies and procedures for providing intelligence direction from internal stakeholders fully documented?</v>
      </c>
      <c r="G676" s="174"/>
      <c r="H676" s="175"/>
      <c r="I676" s="175"/>
      <c r="J676" s="175"/>
      <c r="K676" s="175"/>
      <c r="L676" s="175"/>
      <c r="M676" s="175"/>
      <c r="N676" s="67"/>
      <c r="O676" s="67"/>
      <c r="P676" s="168"/>
      <c r="Q676" s="168"/>
      <c r="R676" s="168"/>
      <c r="S676" s="168"/>
      <c r="T676" s="170" t="str">
        <f t="shared" si="150"/>
        <v>Step 1</v>
      </c>
      <c r="U676" s="168"/>
      <c r="V676" s="168"/>
      <c r="W676" s="81">
        <v>3</v>
      </c>
      <c r="X676" s="171">
        <f t="shared" si="144"/>
        <v>3</v>
      </c>
      <c r="Y676" s="172" t="str">
        <f t="shared" si="145"/>
        <v>x 3</v>
      </c>
      <c r="AD676" s="173">
        <f t="shared" si="146"/>
        <v>0</v>
      </c>
      <c r="AE676" s="173">
        <f t="shared" si="147"/>
        <v>0</v>
      </c>
      <c r="AF676" s="173" t="str">
        <f t="shared" si="148"/>
        <v>D</v>
      </c>
      <c r="AG676" s="173">
        <f t="shared" si="149"/>
        <v>3</v>
      </c>
      <c r="AH676" s="173">
        <v>1</v>
      </c>
      <c r="AI676" s="176"/>
    </row>
    <row r="677" spans="1:35" s="173" customFormat="1" ht="30" hidden="1" customHeight="1" x14ac:dyDescent="0.35">
      <c r="A677" s="166">
        <v>673</v>
      </c>
      <c r="B677" s="167" t="str">
        <f t="shared" si="140"/>
        <v>D.1</v>
      </c>
      <c r="C677" s="168">
        <f t="shared" si="141"/>
        <v>2</v>
      </c>
      <c r="D677" s="20"/>
      <c r="E677" s="68" t="str">
        <f t="shared" si="142"/>
        <v>Step 1</v>
      </c>
      <c r="F677" s="262" t="str">
        <f t="shared" si="143"/>
        <v>Is the overall methodology and are the processes, policies and procedures for providing intelligence direction from external stakeholders fully documented?</v>
      </c>
      <c r="G677" s="174"/>
      <c r="H677" s="175"/>
      <c r="I677" s="175"/>
      <c r="J677" s="175"/>
      <c r="K677" s="175"/>
      <c r="L677" s="175"/>
      <c r="M677" s="175"/>
      <c r="N677" s="67"/>
      <c r="O677" s="67"/>
      <c r="P677" s="168"/>
      <c r="Q677" s="168"/>
      <c r="R677" s="168"/>
      <c r="S677" s="168"/>
      <c r="T677" s="170" t="str">
        <f t="shared" si="150"/>
        <v>Step 1</v>
      </c>
      <c r="U677" s="168"/>
      <c r="V677" s="168"/>
      <c r="W677" s="81">
        <v>3</v>
      </c>
      <c r="X677" s="171">
        <f t="shared" si="144"/>
        <v>3</v>
      </c>
      <c r="Y677" s="172" t="str">
        <f t="shared" si="145"/>
        <v>x 3</v>
      </c>
      <c r="AD677" s="173">
        <f t="shared" si="146"/>
        <v>0</v>
      </c>
      <c r="AE677" s="173">
        <f t="shared" si="147"/>
        <v>0</v>
      </c>
      <c r="AF677" s="173" t="str">
        <f t="shared" si="148"/>
        <v>D</v>
      </c>
      <c r="AG677" s="173">
        <f t="shared" si="149"/>
        <v>3</v>
      </c>
      <c r="AH677" s="173">
        <v>1</v>
      </c>
      <c r="AI677" s="176"/>
    </row>
    <row r="678" spans="1:35" s="173" customFormat="1" ht="30" customHeight="1" x14ac:dyDescent="0.35">
      <c r="A678" s="166">
        <v>674</v>
      </c>
      <c r="B678" s="167" t="str">
        <f t="shared" si="140"/>
        <v>D.1.02</v>
      </c>
      <c r="C678" s="168">
        <f t="shared" si="141"/>
        <v>5</v>
      </c>
      <c r="D678" s="20"/>
      <c r="E678" s="68" t="str">
        <f t="shared" si="142"/>
        <v>D.1.02</v>
      </c>
      <c r="F678" s="261" t="str">
        <f t="shared" si="143"/>
        <v xml:space="preserve">Are all methodologies, processes, policies, and procedures used in the Intelligence function clearly documented and regularly reviewed? </v>
      </c>
      <c r="G678" s="174"/>
      <c r="H678" s="175"/>
      <c r="I678" s="175"/>
      <c r="J678" s="175"/>
      <c r="K678" s="175"/>
      <c r="L678" s="175"/>
      <c r="M678" s="175"/>
      <c r="N678" s="67"/>
      <c r="O678" s="67"/>
      <c r="P678" s="168"/>
      <c r="Q678" s="168"/>
      <c r="R678" s="168"/>
      <c r="S678" s="168"/>
      <c r="T678" s="170" t="str">
        <f t="shared" si="150"/>
        <v>D.1.02</v>
      </c>
      <c r="U678" s="168"/>
      <c r="V678" s="168"/>
      <c r="W678" s="81">
        <v>1</v>
      </c>
      <c r="X678" s="171">
        <f t="shared" si="144"/>
        <v>3</v>
      </c>
      <c r="Y678" s="172" t="str">
        <f t="shared" si="145"/>
        <v>x 1</v>
      </c>
      <c r="AD678" s="173">
        <f t="shared" si="146"/>
        <v>0</v>
      </c>
      <c r="AE678" s="173">
        <f t="shared" si="147"/>
        <v>0</v>
      </c>
      <c r="AF678" s="173" t="str">
        <f t="shared" si="148"/>
        <v>D</v>
      </c>
      <c r="AG678" s="173">
        <f t="shared" si="149"/>
        <v>3</v>
      </c>
      <c r="AH678" s="173">
        <v>1</v>
      </c>
      <c r="AI678" s="176"/>
    </row>
    <row r="679" spans="1:35" s="173" customFormat="1" ht="30" customHeight="1" x14ac:dyDescent="0.35">
      <c r="A679" s="166">
        <v>675</v>
      </c>
      <c r="B679" s="167" t="str">
        <f t="shared" si="140"/>
        <v>D.1.03</v>
      </c>
      <c r="C679" s="168">
        <f t="shared" si="141"/>
        <v>5</v>
      </c>
      <c r="D679" s="20"/>
      <c r="E679" s="68" t="str">
        <f t="shared" si="142"/>
        <v>D.1.03</v>
      </c>
      <c r="F679" s="261" t="str">
        <f t="shared" si="143"/>
        <v>Is training provide on all methodologies, processes, policies and procedures to all CTI employees and to wider stakeholders for who it may be deemed necessary (E.g. other SOC members with cross over roles)?</v>
      </c>
      <c r="G679" s="174"/>
      <c r="H679" s="175"/>
      <c r="I679" s="175"/>
      <c r="J679" s="175"/>
      <c r="K679" s="175"/>
      <c r="L679" s="175"/>
      <c r="M679" s="175"/>
      <c r="N679" s="67"/>
      <c r="O679" s="67"/>
      <c r="P679" s="168"/>
      <c r="Q679" s="168"/>
      <c r="R679" s="168"/>
      <c r="S679" s="168"/>
      <c r="T679" s="170" t="str">
        <f t="shared" si="150"/>
        <v>D.1.03</v>
      </c>
      <c r="U679" s="168"/>
      <c r="V679" s="168"/>
      <c r="W679" s="81">
        <v>1</v>
      </c>
      <c r="X679" s="171">
        <f t="shared" si="144"/>
        <v>3</v>
      </c>
      <c r="Y679" s="172" t="str">
        <f t="shared" si="145"/>
        <v>x 1</v>
      </c>
      <c r="AD679" s="173">
        <f t="shared" si="146"/>
        <v>0</v>
      </c>
      <c r="AE679" s="173">
        <f t="shared" si="147"/>
        <v>0</v>
      </c>
      <c r="AF679" s="173" t="str">
        <f t="shared" si="148"/>
        <v>D</v>
      </c>
      <c r="AG679" s="173">
        <f t="shared" si="149"/>
        <v>3</v>
      </c>
      <c r="AH679" s="173">
        <v>1</v>
      </c>
      <c r="AI679" s="176"/>
    </row>
    <row r="680" spans="1:35" s="173" customFormat="1" ht="30" customHeight="1" x14ac:dyDescent="0.35">
      <c r="A680" s="166">
        <v>676</v>
      </c>
      <c r="B680" s="167" t="str">
        <f t="shared" si="140"/>
        <v>D.1.04</v>
      </c>
      <c r="C680" s="168">
        <f t="shared" si="141"/>
        <v>5</v>
      </c>
      <c r="D680" s="20"/>
      <c r="E680" s="68" t="str">
        <f t="shared" si="142"/>
        <v>D.1.04</v>
      </c>
      <c r="F680" s="261" t="str">
        <f t="shared" si="143"/>
        <v>Does the function maintain a 'style guide' in order to drive consistency in quality of products?</v>
      </c>
      <c r="G680" s="174"/>
      <c r="H680" s="175"/>
      <c r="I680" s="175"/>
      <c r="J680" s="175"/>
      <c r="K680" s="175"/>
      <c r="L680" s="175"/>
      <c r="M680" s="175"/>
      <c r="N680" s="67"/>
      <c r="O680" s="67"/>
      <c r="P680" s="168"/>
      <c r="Q680" s="168"/>
      <c r="R680" s="168"/>
      <c r="S680" s="168"/>
      <c r="T680" s="170" t="str">
        <f t="shared" si="150"/>
        <v>D.1.04</v>
      </c>
      <c r="U680" s="168"/>
      <c r="V680" s="168"/>
      <c r="W680" s="81">
        <v>1</v>
      </c>
      <c r="X680" s="171">
        <f t="shared" si="144"/>
        <v>3</v>
      </c>
      <c r="Y680" s="172" t="str">
        <f t="shared" si="145"/>
        <v>x 1</v>
      </c>
      <c r="AD680" s="173">
        <f t="shared" si="146"/>
        <v>0</v>
      </c>
      <c r="AE680" s="173">
        <f t="shared" si="147"/>
        <v>0</v>
      </c>
      <c r="AF680" s="173" t="str">
        <f t="shared" si="148"/>
        <v>D</v>
      </c>
      <c r="AG680" s="173">
        <f t="shared" si="149"/>
        <v>3</v>
      </c>
      <c r="AH680" s="173">
        <v>1</v>
      </c>
      <c r="AI680" s="176"/>
    </row>
    <row r="681" spans="1:35" s="173" customFormat="1" ht="30" customHeight="1" x14ac:dyDescent="0.35">
      <c r="A681" s="166">
        <v>677</v>
      </c>
      <c r="B681" s="167" t="str">
        <f t="shared" si="140"/>
        <v>D.1.05</v>
      </c>
      <c r="C681" s="168">
        <f t="shared" si="141"/>
        <v>5</v>
      </c>
      <c r="D681" s="20"/>
      <c r="E681" s="68" t="str">
        <f t="shared" si="142"/>
        <v>D.1.05</v>
      </c>
      <c r="F681" s="261" t="str">
        <f t="shared" si="143"/>
        <v xml:space="preserve">Does the function maintain a set of templates for each product to ensure consistency? Are these templates regaulrly improved and updated? </v>
      </c>
      <c r="G681" s="174"/>
      <c r="H681" s="175"/>
      <c r="I681" s="175"/>
      <c r="J681" s="175"/>
      <c r="K681" s="175"/>
      <c r="L681" s="175"/>
      <c r="M681" s="175"/>
      <c r="N681" s="67"/>
      <c r="O681" s="67"/>
      <c r="P681" s="168"/>
      <c r="Q681" s="168"/>
      <c r="R681" s="168"/>
      <c r="S681" s="168"/>
      <c r="T681" s="170" t="str">
        <f t="shared" si="150"/>
        <v>D.1.05</v>
      </c>
      <c r="U681" s="168"/>
      <c r="V681" s="168"/>
      <c r="W681" s="81">
        <v>1</v>
      </c>
      <c r="X681" s="171">
        <f t="shared" si="144"/>
        <v>3</v>
      </c>
      <c r="Y681" s="172" t="str">
        <f t="shared" si="145"/>
        <v>x 1</v>
      </c>
      <c r="AD681" s="173">
        <f t="shared" si="146"/>
        <v>0</v>
      </c>
      <c r="AE681" s="173">
        <f t="shared" si="147"/>
        <v>0</v>
      </c>
      <c r="AF681" s="173" t="str">
        <f t="shared" si="148"/>
        <v>D</v>
      </c>
      <c r="AG681" s="173">
        <f t="shared" si="149"/>
        <v>3</v>
      </c>
      <c r="AH681" s="173">
        <v>1</v>
      </c>
      <c r="AI681" s="176"/>
    </row>
    <row r="682" spans="1:35" s="173" customFormat="1" ht="30" customHeight="1" x14ac:dyDescent="0.35">
      <c r="A682" s="166">
        <v>678</v>
      </c>
      <c r="B682" s="167" t="str">
        <f t="shared" si="140"/>
        <v>D.1.06</v>
      </c>
      <c r="C682" s="168">
        <f t="shared" si="141"/>
        <v>5</v>
      </c>
      <c r="D682" s="20"/>
      <c r="E682" s="68" t="str">
        <f t="shared" si="142"/>
        <v>D.1.06</v>
      </c>
      <c r="F682" s="261" t="str">
        <f t="shared" si="143"/>
        <v xml:space="preserve">Is all the above centralised, easily accessibility and part of the 'on-boarding' process for new employees? </v>
      </c>
      <c r="G682" s="174"/>
      <c r="H682" s="175"/>
      <c r="I682" s="175"/>
      <c r="J682" s="175"/>
      <c r="K682" s="175"/>
      <c r="L682" s="175"/>
      <c r="M682" s="175"/>
      <c r="N682" s="67"/>
      <c r="O682" s="67"/>
      <c r="P682" s="168"/>
      <c r="Q682" s="168"/>
      <c r="R682" s="168"/>
      <c r="S682" s="168"/>
      <c r="T682" s="170" t="str">
        <f t="shared" si="150"/>
        <v>D.1.06</v>
      </c>
      <c r="U682" s="168"/>
      <c r="V682" s="168"/>
      <c r="W682" s="81">
        <v>1</v>
      </c>
      <c r="X682" s="171">
        <f t="shared" si="144"/>
        <v>3</v>
      </c>
      <c r="Y682" s="172" t="str">
        <f t="shared" si="145"/>
        <v>x 1</v>
      </c>
      <c r="AD682" s="173">
        <f t="shared" si="146"/>
        <v>0</v>
      </c>
      <c r="AE682" s="173">
        <f t="shared" si="147"/>
        <v>0</v>
      </c>
      <c r="AF682" s="173" t="str">
        <f t="shared" si="148"/>
        <v>D</v>
      </c>
      <c r="AG682" s="173">
        <f t="shared" si="149"/>
        <v>3</v>
      </c>
      <c r="AH682" s="173">
        <v>1</v>
      </c>
      <c r="AI682" s="176"/>
    </row>
    <row r="683" spans="1:35" s="173" customFormat="1" ht="30" hidden="1" customHeight="1" x14ac:dyDescent="0.35">
      <c r="A683" s="166">
        <v>679</v>
      </c>
      <c r="B683" s="167" t="str">
        <f t="shared" si="140"/>
        <v>D.1</v>
      </c>
      <c r="C683" s="168">
        <f t="shared" si="141"/>
        <v>2</v>
      </c>
      <c r="D683" s="20"/>
      <c r="E683" s="68" t="str">
        <f t="shared" si="142"/>
        <v>Step 1</v>
      </c>
      <c r="F683" s="261" t="str">
        <f t="shared" si="143"/>
        <v>Does the Intelligence function maintain a Style Guide to support the creation of Intelligence products?</v>
      </c>
      <c r="G683" s="174"/>
      <c r="H683" s="175"/>
      <c r="I683" s="175"/>
      <c r="J683" s="175"/>
      <c r="K683" s="175"/>
      <c r="L683" s="175"/>
      <c r="M683" s="175"/>
      <c r="N683" s="67"/>
      <c r="O683" s="67"/>
      <c r="P683" s="168"/>
      <c r="Q683" s="168"/>
      <c r="R683" s="168"/>
      <c r="S683" s="168"/>
      <c r="T683" s="170" t="str">
        <f t="shared" si="150"/>
        <v>Step 1</v>
      </c>
      <c r="U683" s="168"/>
      <c r="V683" s="168"/>
      <c r="W683" s="81">
        <v>3</v>
      </c>
      <c r="X683" s="171">
        <f t="shared" si="144"/>
        <v>3</v>
      </c>
      <c r="Y683" s="172" t="str">
        <f t="shared" si="145"/>
        <v>x 3</v>
      </c>
      <c r="AD683" s="173">
        <f t="shared" si="146"/>
        <v>0</v>
      </c>
      <c r="AE683" s="173">
        <f t="shared" si="147"/>
        <v>0</v>
      </c>
      <c r="AF683" s="173" t="str">
        <f t="shared" si="148"/>
        <v>D</v>
      </c>
      <c r="AG683" s="173">
        <f t="shared" si="149"/>
        <v>3</v>
      </c>
      <c r="AH683" s="173">
        <v>1</v>
      </c>
      <c r="AI683" s="176"/>
    </row>
    <row r="684" spans="1:35" s="173" customFormat="1" ht="30" hidden="1" customHeight="1" x14ac:dyDescent="0.35">
      <c r="A684" s="166">
        <v>680</v>
      </c>
      <c r="B684" s="167" t="str">
        <f t="shared" si="140"/>
        <v>D.1</v>
      </c>
      <c r="C684" s="168">
        <f t="shared" si="141"/>
        <v>2</v>
      </c>
      <c r="D684" s="20"/>
      <c r="E684" s="68" t="str">
        <f t="shared" si="142"/>
        <v>Step 1</v>
      </c>
      <c r="F684" s="261" t="str">
        <f t="shared" si="143"/>
        <v>Does the function maintain a list of internal and external intelligence customers with dissemination preferences? (E.g. Type, style and method of dissemination)</v>
      </c>
      <c r="G684" s="174"/>
      <c r="H684" s="175"/>
      <c r="I684" s="175"/>
      <c r="J684" s="175"/>
      <c r="K684" s="175"/>
      <c r="L684" s="175"/>
      <c r="M684" s="175"/>
      <c r="N684" s="67"/>
      <c r="O684" s="67"/>
      <c r="P684" s="168"/>
      <c r="Q684" s="168"/>
      <c r="R684" s="168"/>
      <c r="S684" s="168"/>
      <c r="T684" s="170" t="str">
        <f t="shared" si="150"/>
        <v>Step 1</v>
      </c>
      <c r="U684" s="168"/>
      <c r="V684" s="168"/>
      <c r="W684" s="81">
        <v>3</v>
      </c>
      <c r="X684" s="171">
        <f t="shared" si="144"/>
        <v>3</v>
      </c>
      <c r="Y684" s="172" t="str">
        <f t="shared" si="145"/>
        <v>x 3</v>
      </c>
      <c r="AD684" s="173">
        <f t="shared" si="146"/>
        <v>0</v>
      </c>
      <c r="AE684" s="173">
        <f t="shared" si="147"/>
        <v>0</v>
      </c>
      <c r="AF684" s="173" t="str">
        <f t="shared" si="148"/>
        <v>D</v>
      </c>
      <c r="AG684" s="173">
        <f t="shared" si="149"/>
        <v>3</v>
      </c>
      <c r="AH684" s="173">
        <v>1</v>
      </c>
      <c r="AI684" s="176"/>
    </row>
    <row r="685" spans="1:35" s="173" customFormat="1" ht="30" hidden="1" customHeight="1" x14ac:dyDescent="0.35">
      <c r="A685" s="166">
        <v>681</v>
      </c>
      <c r="B685" s="167" t="str">
        <f t="shared" si="140"/>
        <v>D.1</v>
      </c>
      <c r="C685" s="168">
        <f t="shared" si="141"/>
        <v>2</v>
      </c>
      <c r="D685" s="20"/>
      <c r="E685" s="68" t="str">
        <f t="shared" si="142"/>
        <v>Step 1</v>
      </c>
      <c r="F685" s="261" t="str">
        <f t="shared" si="143"/>
        <v>Is the overall methodology and are the processes, policies and procedures of reviewing and improving intelligence products fully documented?</v>
      </c>
      <c r="G685" s="174"/>
      <c r="H685" s="175"/>
      <c r="I685" s="175"/>
      <c r="J685" s="175"/>
      <c r="K685" s="175"/>
      <c r="L685" s="175"/>
      <c r="M685" s="175"/>
      <c r="N685" s="67"/>
      <c r="O685" s="67"/>
      <c r="P685" s="168"/>
      <c r="Q685" s="168"/>
      <c r="R685" s="168"/>
      <c r="S685" s="168"/>
      <c r="T685" s="170" t="str">
        <f t="shared" si="150"/>
        <v>Step 1</v>
      </c>
      <c r="U685" s="168"/>
      <c r="V685" s="168"/>
      <c r="W685" s="81">
        <v>3</v>
      </c>
      <c r="X685" s="171">
        <f t="shared" si="144"/>
        <v>3</v>
      </c>
      <c r="Y685" s="172" t="str">
        <f t="shared" si="145"/>
        <v>x 3</v>
      </c>
      <c r="AD685" s="173">
        <f t="shared" si="146"/>
        <v>0</v>
      </c>
      <c r="AE685" s="173">
        <f t="shared" si="147"/>
        <v>0</v>
      </c>
      <c r="AF685" s="173" t="str">
        <f t="shared" si="148"/>
        <v>D</v>
      </c>
      <c r="AG685" s="173">
        <f t="shared" si="149"/>
        <v>3</v>
      </c>
      <c r="AH685" s="173">
        <v>1</v>
      </c>
      <c r="AI685" s="176"/>
    </row>
    <row r="686" spans="1:35" s="173" customFormat="1" ht="30" hidden="1" customHeight="1" x14ac:dyDescent="0.35">
      <c r="A686" s="166">
        <v>682</v>
      </c>
      <c r="B686" s="167" t="str">
        <f t="shared" si="140"/>
        <v>D.1</v>
      </c>
      <c r="C686" s="168">
        <f t="shared" si="141"/>
        <v>2</v>
      </c>
      <c r="D686" s="20"/>
      <c r="E686" s="68" t="str">
        <f t="shared" si="142"/>
        <v>Step 1</v>
      </c>
      <c r="F686" s="261" t="str">
        <f t="shared" si="143"/>
        <v>Is the overall methodology and are the processes, policies and procedures of reviewing and improving the intelligence cycle processes fully documented?</v>
      </c>
      <c r="G686" s="174"/>
      <c r="H686" s="175"/>
      <c r="I686" s="175"/>
      <c r="J686" s="175"/>
      <c r="K686" s="175"/>
      <c r="L686" s="175"/>
      <c r="M686" s="175"/>
      <c r="N686" s="67"/>
      <c r="O686" s="67"/>
      <c r="P686" s="168"/>
      <c r="Q686" s="168"/>
      <c r="R686" s="168"/>
      <c r="S686" s="168"/>
      <c r="T686" s="170" t="str">
        <f t="shared" si="150"/>
        <v>Step 1</v>
      </c>
      <c r="U686" s="168"/>
      <c r="V686" s="168"/>
      <c r="W686" s="81">
        <v>3</v>
      </c>
      <c r="X686" s="171">
        <f t="shared" si="144"/>
        <v>3</v>
      </c>
      <c r="Y686" s="172" t="str">
        <f t="shared" si="145"/>
        <v>x 3</v>
      </c>
      <c r="AD686" s="173">
        <f t="shared" si="146"/>
        <v>0</v>
      </c>
      <c r="AE686" s="173">
        <f t="shared" si="147"/>
        <v>0</v>
      </c>
      <c r="AF686" s="173" t="str">
        <f t="shared" si="148"/>
        <v>D</v>
      </c>
      <c r="AG686" s="173">
        <f t="shared" si="149"/>
        <v>3</v>
      </c>
      <c r="AH686" s="173">
        <v>1</v>
      </c>
      <c r="AI686" s="176"/>
    </row>
    <row r="687" spans="1:35" s="173" customFormat="1" ht="30" hidden="1" customHeight="1" x14ac:dyDescent="0.35">
      <c r="A687" s="166">
        <v>683</v>
      </c>
      <c r="B687" s="167" t="str">
        <f t="shared" si="140"/>
        <v>D.1</v>
      </c>
      <c r="C687" s="168">
        <f t="shared" si="141"/>
        <v>2</v>
      </c>
      <c r="D687" s="20"/>
      <c r="E687" s="68" t="str">
        <f t="shared" si="142"/>
        <v>Step 1</v>
      </c>
      <c r="F687" s="261" t="str">
        <f t="shared" si="143"/>
        <v>Are all methodologies, processes, policies and procedures stored and easily accessible in one centralised place?</v>
      </c>
      <c r="G687" s="174"/>
      <c r="H687" s="175"/>
      <c r="I687" s="175"/>
      <c r="J687" s="175"/>
      <c r="K687" s="175"/>
      <c r="L687" s="175"/>
      <c r="M687" s="175"/>
      <c r="N687" s="67"/>
      <c r="O687" s="67"/>
      <c r="P687" s="168"/>
      <c r="Q687" s="168"/>
      <c r="R687" s="168"/>
      <c r="S687" s="168"/>
      <c r="T687" s="170" t="str">
        <f t="shared" si="150"/>
        <v>Step 1</v>
      </c>
      <c r="U687" s="168"/>
      <c r="V687" s="168"/>
      <c r="W687" s="81">
        <v>3</v>
      </c>
      <c r="X687" s="171">
        <f t="shared" si="144"/>
        <v>3</v>
      </c>
      <c r="Y687" s="172" t="str">
        <f t="shared" si="145"/>
        <v>x 3</v>
      </c>
      <c r="AD687" s="173">
        <f t="shared" si="146"/>
        <v>0</v>
      </c>
      <c r="AE687" s="173">
        <f t="shared" si="147"/>
        <v>0</v>
      </c>
      <c r="AF687" s="173" t="str">
        <f t="shared" si="148"/>
        <v>D</v>
      </c>
      <c r="AG687" s="173">
        <f t="shared" si="149"/>
        <v>3</v>
      </c>
      <c r="AI687" s="176"/>
    </row>
    <row r="688" spans="1:35" s="173" customFormat="1" ht="30" hidden="1" customHeight="1" x14ac:dyDescent="0.35">
      <c r="A688" s="166">
        <v>684</v>
      </c>
      <c r="B688" s="167" t="str">
        <f t="shared" si="140"/>
        <v>D.1</v>
      </c>
      <c r="C688" s="168">
        <f t="shared" si="141"/>
        <v>2</v>
      </c>
      <c r="D688" s="20"/>
      <c r="E688" s="68" t="str">
        <f t="shared" si="142"/>
        <v>Step 1</v>
      </c>
      <c r="F688" s="261" t="str">
        <f t="shared" si="143"/>
        <v>Is training provide on all methodologies, processes, policies and procedures to all CTI employees and to wider stakeholders for who it may be deemed necessary (E.g. other SOC members with cross over roles)?</v>
      </c>
      <c r="G688" s="174"/>
      <c r="H688" s="175"/>
      <c r="I688" s="175"/>
      <c r="J688" s="175"/>
      <c r="K688" s="175"/>
      <c r="L688" s="175"/>
      <c r="M688" s="175"/>
      <c r="N688" s="67"/>
      <c r="O688" s="67"/>
      <c r="P688" s="168"/>
      <c r="Q688" s="168"/>
      <c r="R688" s="168"/>
      <c r="S688" s="168"/>
      <c r="T688" s="170" t="str">
        <f t="shared" si="150"/>
        <v>Step 1</v>
      </c>
      <c r="U688" s="168"/>
      <c r="V688" s="168"/>
      <c r="W688" s="81">
        <v>3</v>
      </c>
      <c r="X688" s="171">
        <f t="shared" si="144"/>
        <v>3</v>
      </c>
      <c r="Y688" s="172" t="str">
        <f t="shared" si="145"/>
        <v>x 3</v>
      </c>
      <c r="AD688" s="173">
        <f t="shared" si="146"/>
        <v>0</v>
      </c>
      <c r="AE688" s="173">
        <f t="shared" si="147"/>
        <v>0</v>
      </c>
      <c r="AF688" s="173" t="str">
        <f t="shared" si="148"/>
        <v>D</v>
      </c>
      <c r="AG688" s="173">
        <f t="shared" si="149"/>
        <v>3</v>
      </c>
      <c r="AH688" s="173">
        <v>1</v>
      </c>
      <c r="AI688" s="176"/>
    </row>
    <row r="689" spans="1:35" s="173" customFormat="1" ht="30" customHeight="1" x14ac:dyDescent="0.35">
      <c r="A689" s="166">
        <v>685</v>
      </c>
      <c r="B689" s="167" t="str">
        <f t="shared" si="140"/>
        <v>D.2</v>
      </c>
      <c r="C689" s="168">
        <f t="shared" si="141"/>
        <v>2</v>
      </c>
      <c r="D689" s="20"/>
      <c r="E689" s="212" t="str">
        <f t="shared" si="142"/>
        <v>Step 2</v>
      </c>
      <c r="F689" s="215" t="str">
        <f t="shared" si="143"/>
        <v>Availability</v>
      </c>
      <c r="G689" s="218"/>
      <c r="H689" s="221"/>
      <c r="I689" s="221"/>
      <c r="J689" s="221"/>
      <c r="K689" s="221"/>
      <c r="L689" s="221"/>
      <c r="M689" s="218"/>
      <c r="N689" s="218"/>
      <c r="O689" s="218"/>
      <c r="P689" s="218"/>
      <c r="Q689" s="218"/>
      <c r="R689" s="168"/>
      <c r="S689" s="168"/>
      <c r="T689" s="170" t="str">
        <f t="shared" si="150"/>
        <v>Step 2</v>
      </c>
      <c r="U689" s="168"/>
      <c r="V689" s="168"/>
      <c r="W689" s="81"/>
      <c r="X689" s="171">
        <f t="shared" si="144"/>
        <v>3</v>
      </c>
      <c r="Y689" s="172" t="e">
        <f t="shared" si="145"/>
        <v>#N/A</v>
      </c>
      <c r="AD689" s="173">
        <f t="shared" si="146"/>
        <v>0</v>
      </c>
      <c r="AE689" s="173">
        <f t="shared" si="147"/>
        <v>0</v>
      </c>
      <c r="AF689" s="173" t="str">
        <f t="shared" si="148"/>
        <v>D</v>
      </c>
      <c r="AG689" s="173">
        <f t="shared" si="149"/>
        <v>3</v>
      </c>
      <c r="AH689" s="168">
        <v>1</v>
      </c>
      <c r="AI689" s="176">
        <v>3</v>
      </c>
    </row>
    <row r="690" spans="1:35" s="173" customFormat="1" ht="45" customHeight="1" x14ac:dyDescent="0.35">
      <c r="A690" s="166">
        <v>686</v>
      </c>
      <c r="B690" s="167" t="str">
        <f t="shared" si="140"/>
        <v/>
      </c>
      <c r="C690" s="168">
        <f t="shared" si="141"/>
        <v>3</v>
      </c>
      <c r="D690" s="20"/>
      <c r="E690" s="68" t="str">
        <f t="shared" si="142"/>
        <v/>
      </c>
      <c r="F690" s="162" t="str">
        <f t="shared" si="143"/>
        <v>The collection and processing of data/information/intelligence (indeed in some cases also analysis) should in some circumstances occur on a 24/7/365 basis, meaning it is an automated process. (All tasks completed by the CTI capability in line with the Intelligence Cycle, should be reviewed to see if automation is appropriate).</v>
      </c>
      <c r="G690" s="174"/>
      <c r="H690" s="175"/>
      <c r="I690" s="175"/>
      <c r="J690" s="175"/>
      <c r="K690" s="175"/>
      <c r="L690" s="175"/>
      <c r="M690" s="175"/>
      <c r="N690" s="67"/>
      <c r="O690" s="67"/>
      <c r="P690" s="168"/>
      <c r="Q690" s="168"/>
      <c r="R690" s="168"/>
      <c r="S690" s="168"/>
      <c r="T690" s="170" t="str">
        <f t="shared" si="150"/>
        <v/>
      </c>
      <c r="U690" s="168"/>
      <c r="V690" s="168"/>
      <c r="W690" s="81"/>
      <c r="X690" s="171">
        <f t="shared" si="144"/>
        <v>3</v>
      </c>
      <c r="Y690" s="172" t="e">
        <f t="shared" si="145"/>
        <v>#N/A</v>
      </c>
      <c r="AD690" s="173">
        <f t="shared" si="146"/>
        <v>0</v>
      </c>
      <c r="AE690" s="173">
        <f t="shared" si="147"/>
        <v>0</v>
      </c>
      <c r="AF690" s="173" t="str">
        <f t="shared" si="148"/>
        <v>D</v>
      </c>
      <c r="AG690" s="173">
        <f t="shared" si="149"/>
        <v>3</v>
      </c>
      <c r="AH690" s="173">
        <v>1</v>
      </c>
      <c r="AI690" s="176"/>
    </row>
    <row r="691" spans="1:35" s="173" customFormat="1" ht="30" customHeight="1" x14ac:dyDescent="0.35">
      <c r="A691" s="166">
        <v>687</v>
      </c>
      <c r="B691" s="167" t="str">
        <f t="shared" si="140"/>
        <v>D.2.01</v>
      </c>
      <c r="C691" s="168">
        <f t="shared" si="141"/>
        <v>5</v>
      </c>
      <c r="D691" s="20"/>
      <c r="E691" s="68" t="str">
        <f t="shared" si="142"/>
        <v>D.2.01</v>
      </c>
      <c r="F691" s="261" t="str">
        <f t="shared" si="143"/>
        <v>Does the operational hours of the intelligence function match that of the wider detection and response (D&amp;R) function? Or does the D&amp;R function have access to external or 3rd party support to match their operational hours?</v>
      </c>
      <c r="G691" s="174"/>
      <c r="H691" s="175"/>
      <c r="I691" s="175"/>
      <c r="J691" s="175"/>
      <c r="K691" s="175"/>
      <c r="L691" s="175"/>
      <c r="M691" s="175"/>
      <c r="N691" s="67"/>
      <c r="O691" s="67"/>
      <c r="P691" s="168"/>
      <c r="Q691" s="168"/>
      <c r="R691" s="168"/>
      <c r="S691" s="168"/>
      <c r="T691" s="170" t="str">
        <f t="shared" si="150"/>
        <v>D.2.01</v>
      </c>
      <c r="U691" s="168"/>
      <c r="V691" s="168"/>
      <c r="W691" s="81">
        <v>1</v>
      </c>
      <c r="X691" s="171">
        <f t="shared" si="144"/>
        <v>3</v>
      </c>
      <c r="Y691" s="172" t="str">
        <f t="shared" si="145"/>
        <v>x 1</v>
      </c>
      <c r="AD691" s="173">
        <f t="shared" si="146"/>
        <v>0</v>
      </c>
      <c r="AE691" s="173">
        <f t="shared" si="147"/>
        <v>0</v>
      </c>
      <c r="AF691" s="173" t="str">
        <f t="shared" si="148"/>
        <v>D</v>
      </c>
      <c r="AG691" s="173">
        <f t="shared" si="149"/>
        <v>3</v>
      </c>
      <c r="AH691" s="173">
        <v>1</v>
      </c>
      <c r="AI691" s="176"/>
    </row>
    <row r="692" spans="1:35" s="173" customFormat="1" ht="30" hidden="1" customHeight="1" x14ac:dyDescent="0.35">
      <c r="A692" s="166">
        <v>688</v>
      </c>
      <c r="B692" s="167" t="str">
        <f t="shared" si="140"/>
        <v>D.2</v>
      </c>
      <c r="C692" s="168">
        <f t="shared" si="141"/>
        <v>2</v>
      </c>
      <c r="D692" s="20"/>
      <c r="E692" s="68" t="str">
        <f t="shared" si="142"/>
        <v>Step 2</v>
      </c>
      <c r="F692" s="262" t="str">
        <f t="shared" si="143"/>
        <v>Where the operational hours of the capability does not match that of the wider detection and response function does the function have cross over capability to perform essential intelligence functions itself or does the SOC have 3rd party support it can call on outside of working hours?</v>
      </c>
      <c r="G692" s="174"/>
      <c r="H692" s="175"/>
      <c r="I692" s="175"/>
      <c r="J692" s="175"/>
      <c r="K692" s="175"/>
      <c r="L692" s="175"/>
      <c r="M692" s="175"/>
      <c r="N692" s="67"/>
      <c r="O692" s="67"/>
      <c r="P692" s="168"/>
      <c r="Q692" s="168"/>
      <c r="R692" s="168"/>
      <c r="S692" s="168"/>
      <c r="T692" s="170" t="str">
        <f t="shared" si="150"/>
        <v>Step 2</v>
      </c>
      <c r="U692" s="168"/>
      <c r="V692" s="168"/>
      <c r="W692" s="81">
        <v>3</v>
      </c>
      <c r="X692" s="171">
        <f t="shared" si="144"/>
        <v>3</v>
      </c>
      <c r="Y692" s="172" t="str">
        <f t="shared" si="145"/>
        <v>x 3</v>
      </c>
      <c r="AD692" s="173">
        <f t="shared" si="146"/>
        <v>0</v>
      </c>
      <c r="AE692" s="173">
        <f t="shared" si="147"/>
        <v>0</v>
      </c>
      <c r="AF692" s="173" t="str">
        <f t="shared" si="148"/>
        <v>D</v>
      </c>
      <c r="AG692" s="173">
        <f t="shared" si="149"/>
        <v>3</v>
      </c>
      <c r="AH692" s="168">
        <v>1</v>
      </c>
      <c r="AI692" s="176"/>
    </row>
    <row r="693" spans="1:35" s="173" customFormat="1" ht="30" customHeight="1" x14ac:dyDescent="0.35">
      <c r="A693" s="166">
        <v>689</v>
      </c>
      <c r="B693" s="167" t="str">
        <f t="shared" si="140"/>
        <v>D.2.02</v>
      </c>
      <c r="C693" s="168">
        <f t="shared" si="141"/>
        <v>5</v>
      </c>
      <c r="D693" s="20"/>
      <c r="E693" s="68" t="str">
        <f t="shared" si="142"/>
        <v>D.2.02</v>
      </c>
      <c r="F693" s="261" t="str">
        <f t="shared" si="143"/>
        <v xml:space="preserve">Has automation been implemented to support ingestion, processing and dissemination of data? </v>
      </c>
      <c r="G693" s="174"/>
      <c r="H693" s="175"/>
      <c r="I693" s="175"/>
      <c r="J693" s="175"/>
      <c r="K693" s="175"/>
      <c r="L693" s="175"/>
      <c r="M693" s="175"/>
      <c r="N693" s="67"/>
      <c r="O693" s="67"/>
      <c r="P693" s="168"/>
      <c r="Q693" s="168"/>
      <c r="R693" s="168"/>
      <c r="S693" s="168"/>
      <c r="T693" s="170" t="str">
        <f t="shared" si="150"/>
        <v>D.2.02</v>
      </c>
      <c r="U693" s="168"/>
      <c r="V693" s="168"/>
      <c r="W693" s="81">
        <v>1</v>
      </c>
      <c r="X693" s="171">
        <f t="shared" si="144"/>
        <v>3</v>
      </c>
      <c r="Y693" s="172" t="str">
        <f t="shared" si="145"/>
        <v>x 1</v>
      </c>
      <c r="AD693" s="173">
        <f t="shared" si="146"/>
        <v>0</v>
      </c>
      <c r="AE693" s="173">
        <f t="shared" si="147"/>
        <v>0</v>
      </c>
      <c r="AF693" s="173" t="str">
        <f t="shared" si="148"/>
        <v>D</v>
      </c>
      <c r="AG693" s="173">
        <f t="shared" si="149"/>
        <v>3</v>
      </c>
      <c r="AH693" s="173">
        <v>1</v>
      </c>
      <c r="AI693" s="176"/>
    </row>
    <row r="694" spans="1:35" s="173" customFormat="1" ht="30" hidden="1" customHeight="1" x14ac:dyDescent="0.35">
      <c r="A694" s="166">
        <v>690</v>
      </c>
      <c r="B694" s="167" t="str">
        <f t="shared" si="140"/>
        <v>D.2</v>
      </c>
      <c r="C694" s="168">
        <f t="shared" si="141"/>
        <v>2</v>
      </c>
      <c r="D694" s="20"/>
      <c r="E694" s="68" t="str">
        <f t="shared" si="142"/>
        <v>Step 2</v>
      </c>
      <c r="F694" s="261" t="str">
        <f t="shared" si="143"/>
        <v>Has Machine Learning or Artificial Intelligence applied to perform any form of basic intelligence analysis (E.g. Pattern analysis)?</v>
      </c>
      <c r="G694" s="174"/>
      <c r="H694" s="175"/>
      <c r="I694" s="175"/>
      <c r="J694" s="175"/>
      <c r="K694" s="175"/>
      <c r="L694" s="175"/>
      <c r="M694" s="175"/>
      <c r="N694" s="67"/>
      <c r="O694" s="67"/>
      <c r="P694" s="168"/>
      <c r="Q694" s="168"/>
      <c r="R694" s="168"/>
      <c r="S694" s="168"/>
      <c r="T694" s="170" t="str">
        <f t="shared" si="150"/>
        <v>Step 2</v>
      </c>
      <c r="U694" s="168"/>
      <c r="V694" s="168"/>
      <c r="W694" s="81">
        <v>3</v>
      </c>
      <c r="X694" s="171">
        <f t="shared" si="144"/>
        <v>3</v>
      </c>
      <c r="Y694" s="172" t="str">
        <f t="shared" si="145"/>
        <v>x 3</v>
      </c>
      <c r="AD694" s="173">
        <f t="shared" si="146"/>
        <v>0</v>
      </c>
      <c r="AE694" s="173">
        <f t="shared" si="147"/>
        <v>0</v>
      </c>
      <c r="AF694" s="173" t="str">
        <f t="shared" si="148"/>
        <v>D</v>
      </c>
      <c r="AG694" s="173">
        <f t="shared" si="149"/>
        <v>3</v>
      </c>
      <c r="AH694" s="173">
        <v>1</v>
      </c>
      <c r="AI694" s="176"/>
    </row>
    <row r="695" spans="1:35" s="173" customFormat="1" ht="30" hidden="1" customHeight="1" x14ac:dyDescent="0.35">
      <c r="A695" s="166">
        <v>691</v>
      </c>
      <c r="B695" s="167" t="str">
        <f t="shared" si="140"/>
        <v>D.2</v>
      </c>
      <c r="C695" s="168">
        <f t="shared" si="141"/>
        <v>2</v>
      </c>
      <c r="D695" s="20"/>
      <c r="E695" s="68" t="str">
        <f t="shared" si="142"/>
        <v>Step 2</v>
      </c>
      <c r="F695" s="261" t="str">
        <f t="shared" si="143"/>
        <v>Has Machine Learning or Artificial Intelligence applied to perform any form of advanced intelligence analysis (E.g. ACH?)</v>
      </c>
      <c r="G695" s="174"/>
      <c r="H695" s="175"/>
      <c r="I695" s="175"/>
      <c r="J695" s="175"/>
      <c r="K695" s="175"/>
      <c r="L695" s="175"/>
      <c r="M695" s="175"/>
      <c r="N695" s="67"/>
      <c r="O695" s="67"/>
      <c r="P695" s="168"/>
      <c r="Q695" s="168"/>
      <c r="R695" s="168"/>
      <c r="S695" s="168"/>
      <c r="T695" s="170" t="str">
        <f t="shared" si="150"/>
        <v>Step 2</v>
      </c>
      <c r="U695" s="168"/>
      <c r="V695" s="168"/>
      <c r="W695" s="81">
        <v>3</v>
      </c>
      <c r="X695" s="171">
        <f t="shared" si="144"/>
        <v>3</v>
      </c>
      <c r="Y695" s="172" t="str">
        <f t="shared" si="145"/>
        <v>x 3</v>
      </c>
      <c r="AD695" s="173">
        <f t="shared" si="146"/>
        <v>0</v>
      </c>
      <c r="AE695" s="173">
        <f t="shared" si="147"/>
        <v>0</v>
      </c>
      <c r="AF695" s="173" t="str">
        <f t="shared" si="148"/>
        <v>D</v>
      </c>
      <c r="AG695" s="173">
        <f t="shared" si="149"/>
        <v>3</v>
      </c>
      <c r="AH695" s="173">
        <v>1</v>
      </c>
      <c r="AI695" s="176"/>
    </row>
    <row r="696" spans="1:35" s="173" customFormat="1" ht="30" hidden="1" customHeight="1" x14ac:dyDescent="0.35">
      <c r="A696" s="166">
        <v>692</v>
      </c>
      <c r="B696" s="167" t="str">
        <f t="shared" si="140"/>
        <v>D.2</v>
      </c>
      <c r="C696" s="168">
        <f t="shared" si="141"/>
        <v>2</v>
      </c>
      <c r="D696" s="20"/>
      <c r="E696" s="68" t="str">
        <f t="shared" si="142"/>
        <v>Step 2</v>
      </c>
      <c r="F696" s="261" t="str">
        <f t="shared" si="143"/>
        <v xml:space="preserve">Are elements of the creation of intelligence products that can be automated, fully automated? </v>
      </c>
      <c r="G696" s="174"/>
      <c r="H696" s="175"/>
      <c r="I696" s="175"/>
      <c r="J696" s="175"/>
      <c r="K696" s="175"/>
      <c r="L696" s="175"/>
      <c r="M696" s="175"/>
      <c r="N696" s="67"/>
      <c r="O696" s="67"/>
      <c r="P696" s="168"/>
      <c r="Q696" s="168"/>
      <c r="R696" s="168"/>
      <c r="S696" s="168"/>
      <c r="T696" s="170" t="str">
        <f t="shared" si="150"/>
        <v>Step 2</v>
      </c>
      <c r="U696" s="168"/>
      <c r="V696" s="168"/>
      <c r="W696" s="81">
        <v>3</v>
      </c>
      <c r="X696" s="171">
        <f t="shared" si="144"/>
        <v>3</v>
      </c>
      <c r="Y696" s="172" t="str">
        <f t="shared" si="145"/>
        <v>x 3</v>
      </c>
      <c r="AD696" s="173">
        <f t="shared" si="146"/>
        <v>0</v>
      </c>
      <c r="AE696" s="173">
        <f t="shared" si="147"/>
        <v>0</v>
      </c>
      <c r="AF696" s="173" t="str">
        <f t="shared" si="148"/>
        <v>D</v>
      </c>
      <c r="AG696" s="173">
        <f t="shared" si="149"/>
        <v>3</v>
      </c>
      <c r="AH696" s="168">
        <v>1</v>
      </c>
      <c r="AI696" s="176"/>
    </row>
    <row r="697" spans="1:35" s="173" customFormat="1" ht="30" hidden="1" customHeight="1" x14ac:dyDescent="0.35">
      <c r="A697" s="166">
        <v>693</v>
      </c>
      <c r="B697" s="167" t="str">
        <f t="shared" si="140"/>
        <v>D.2</v>
      </c>
      <c r="C697" s="168">
        <f t="shared" si="141"/>
        <v>2</v>
      </c>
      <c r="D697" s="20"/>
      <c r="E697" s="68" t="str">
        <f t="shared" si="142"/>
        <v>Step 2</v>
      </c>
      <c r="F697" s="261" t="str">
        <f t="shared" si="143"/>
        <v>Are elements of creating threat models automated, or is machine learning applied?</v>
      </c>
      <c r="G697" s="174"/>
      <c r="H697" s="175"/>
      <c r="I697" s="175"/>
      <c r="J697" s="175"/>
      <c r="K697" s="175"/>
      <c r="L697" s="175"/>
      <c r="M697" s="175"/>
      <c r="N697" s="67"/>
      <c r="O697" s="67"/>
      <c r="P697" s="168"/>
      <c r="Q697" s="168"/>
      <c r="R697" s="168"/>
      <c r="S697" s="168"/>
      <c r="T697" s="170" t="str">
        <f t="shared" si="150"/>
        <v>Step 2</v>
      </c>
      <c r="U697" s="168"/>
      <c r="V697" s="168"/>
      <c r="W697" s="81">
        <v>3</v>
      </c>
      <c r="X697" s="171">
        <f t="shared" si="144"/>
        <v>3</v>
      </c>
      <c r="Y697" s="172" t="str">
        <f t="shared" si="145"/>
        <v>x 3</v>
      </c>
      <c r="AD697" s="173">
        <f t="shared" si="146"/>
        <v>0</v>
      </c>
      <c r="AE697" s="173">
        <f t="shared" si="147"/>
        <v>0</v>
      </c>
      <c r="AF697" s="173" t="str">
        <f t="shared" si="148"/>
        <v>D</v>
      </c>
      <c r="AG697" s="173">
        <f t="shared" si="149"/>
        <v>3</v>
      </c>
      <c r="AH697" s="173">
        <v>1</v>
      </c>
      <c r="AI697" s="176"/>
    </row>
    <row r="698" spans="1:35" s="173" customFormat="1" ht="30" hidden="1" customHeight="1" x14ac:dyDescent="0.35">
      <c r="A698" s="166">
        <v>694</v>
      </c>
      <c r="B698" s="167" t="str">
        <f t="shared" si="140"/>
        <v>D.2</v>
      </c>
      <c r="C698" s="168">
        <f t="shared" si="141"/>
        <v>2</v>
      </c>
      <c r="D698" s="20"/>
      <c r="E698" s="68" t="str">
        <f t="shared" si="142"/>
        <v>Step 2</v>
      </c>
      <c r="F698" s="261" t="str">
        <f t="shared" si="143"/>
        <v xml:space="preserve">Where it is possible is the creation of ‘SIGACTS’ or Threat Alerts automated? </v>
      </c>
      <c r="G698" s="174"/>
      <c r="H698" s="175"/>
      <c r="I698" s="175"/>
      <c r="J698" s="175"/>
      <c r="K698" s="175"/>
      <c r="L698" s="175"/>
      <c r="M698" s="175"/>
      <c r="N698" s="67"/>
      <c r="O698" s="67"/>
      <c r="P698" s="168"/>
      <c r="Q698" s="168"/>
      <c r="R698" s="168"/>
      <c r="S698" s="168"/>
      <c r="T698" s="170" t="str">
        <f t="shared" si="150"/>
        <v>Step 2</v>
      </c>
      <c r="U698" s="168"/>
      <c r="V698" s="168"/>
      <c r="W698" s="81">
        <v>3</v>
      </c>
      <c r="X698" s="171">
        <f t="shared" si="144"/>
        <v>3</v>
      </c>
      <c r="Y698" s="172" t="str">
        <f t="shared" si="145"/>
        <v>x 3</v>
      </c>
      <c r="AD698" s="173">
        <f t="shared" si="146"/>
        <v>0</v>
      </c>
      <c r="AE698" s="173">
        <f t="shared" si="147"/>
        <v>0</v>
      </c>
      <c r="AF698" s="173" t="str">
        <f t="shared" si="148"/>
        <v>D</v>
      </c>
      <c r="AG698" s="173">
        <f t="shared" si="149"/>
        <v>3</v>
      </c>
      <c r="AH698" s="173">
        <v>1</v>
      </c>
      <c r="AI698" s="176"/>
    </row>
    <row r="699" spans="1:35" s="173" customFormat="1" ht="30" customHeight="1" x14ac:dyDescent="0.35">
      <c r="A699" s="166">
        <v>695</v>
      </c>
      <c r="B699" s="167" t="str">
        <f t="shared" si="140"/>
        <v>D.3</v>
      </c>
      <c r="C699" s="168">
        <f t="shared" si="141"/>
        <v>2</v>
      </c>
      <c r="D699" s="20"/>
      <c r="E699" s="212" t="str">
        <f t="shared" si="142"/>
        <v>Step 3</v>
      </c>
      <c r="F699" s="215" t="str">
        <f t="shared" si="143"/>
        <v>Resources</v>
      </c>
      <c r="G699" s="218"/>
      <c r="H699" s="221"/>
      <c r="I699" s="221"/>
      <c r="J699" s="221"/>
      <c r="K699" s="221"/>
      <c r="L699" s="221"/>
      <c r="M699" s="218"/>
      <c r="N699" s="218"/>
      <c r="O699" s="218"/>
      <c r="P699" s="218"/>
      <c r="Q699" s="218"/>
      <c r="R699" s="168"/>
      <c r="S699" s="168"/>
      <c r="T699" s="170" t="str">
        <f t="shared" si="150"/>
        <v>Step 3</v>
      </c>
      <c r="U699" s="168"/>
      <c r="V699" s="168"/>
      <c r="W699" s="81"/>
      <c r="X699" s="171">
        <f t="shared" si="144"/>
        <v>3</v>
      </c>
      <c r="Y699" s="172" t="e">
        <f t="shared" si="145"/>
        <v>#N/A</v>
      </c>
      <c r="AD699" s="173">
        <f t="shared" si="146"/>
        <v>0</v>
      </c>
      <c r="AE699" s="173">
        <f t="shared" si="147"/>
        <v>0</v>
      </c>
      <c r="AF699" s="173" t="str">
        <f t="shared" si="148"/>
        <v>D</v>
      </c>
      <c r="AG699" s="173">
        <f t="shared" si="149"/>
        <v>3</v>
      </c>
      <c r="AH699" s="173">
        <v>1</v>
      </c>
      <c r="AI699" s="176">
        <v>3</v>
      </c>
    </row>
    <row r="700" spans="1:35" s="173" customFormat="1" ht="30" customHeight="1" x14ac:dyDescent="0.35">
      <c r="A700" s="166">
        <v>696</v>
      </c>
      <c r="B700" s="167" t="str">
        <f t="shared" si="140"/>
        <v/>
      </c>
      <c r="C700" s="168">
        <f t="shared" si="141"/>
        <v>3</v>
      </c>
      <c r="D700" s="20"/>
      <c r="E700" s="68" t="str">
        <f t="shared" si="142"/>
        <v/>
      </c>
      <c r="F700" s="162" t="str">
        <f t="shared" si="143"/>
        <v xml:space="preserve">The CTI function should provide or at the least support the direction and capability of the wider security function. Without a long term strategy, the security capability could lack clear direction. </v>
      </c>
      <c r="G700" s="174"/>
      <c r="H700" s="175"/>
      <c r="I700" s="175"/>
      <c r="J700" s="175"/>
      <c r="K700" s="175"/>
      <c r="L700" s="175"/>
      <c r="M700" s="175"/>
      <c r="N700" s="67"/>
      <c r="O700" s="67"/>
      <c r="P700" s="168"/>
      <c r="Q700" s="168"/>
      <c r="R700" s="168"/>
      <c r="S700" s="168"/>
      <c r="T700" s="170" t="str">
        <f t="shared" si="150"/>
        <v/>
      </c>
      <c r="U700" s="168"/>
      <c r="V700" s="168"/>
      <c r="W700" s="81"/>
      <c r="X700" s="171">
        <f t="shared" si="144"/>
        <v>3</v>
      </c>
      <c r="Y700" s="172" t="e">
        <f t="shared" si="145"/>
        <v>#N/A</v>
      </c>
      <c r="AD700" s="173">
        <f t="shared" si="146"/>
        <v>0</v>
      </c>
      <c r="AE700" s="173">
        <f t="shared" si="147"/>
        <v>0</v>
      </c>
      <c r="AF700" s="173" t="str">
        <f t="shared" si="148"/>
        <v>D</v>
      </c>
      <c r="AG700" s="173">
        <f t="shared" si="149"/>
        <v>3</v>
      </c>
      <c r="AH700" s="173">
        <v>1</v>
      </c>
      <c r="AI700" s="176"/>
    </row>
    <row r="701" spans="1:35" s="173" customFormat="1" ht="30" customHeight="1" x14ac:dyDescent="0.35">
      <c r="A701" s="166">
        <v>697</v>
      </c>
      <c r="B701" s="167" t="str">
        <f t="shared" si="140"/>
        <v>D.3.01</v>
      </c>
      <c r="C701" s="168">
        <f t="shared" si="141"/>
        <v>5</v>
      </c>
      <c r="D701" s="20"/>
      <c r="E701" s="68" t="str">
        <f t="shared" si="142"/>
        <v>D.3.01</v>
      </c>
      <c r="F701" s="261" t="str">
        <f t="shared" si="143"/>
        <v>Does the Intelligence Function have an adequate budget to perform its function?</v>
      </c>
      <c r="G701" s="174"/>
      <c r="H701" s="175"/>
      <c r="I701" s="175"/>
      <c r="J701" s="175"/>
      <c r="K701" s="175"/>
      <c r="L701" s="175"/>
      <c r="M701" s="175"/>
      <c r="N701" s="67"/>
      <c r="O701" s="67"/>
      <c r="P701" s="168"/>
      <c r="Q701" s="168"/>
      <c r="R701" s="168"/>
      <c r="S701" s="168"/>
      <c r="T701" s="170" t="str">
        <f t="shared" si="150"/>
        <v>D.3.01</v>
      </c>
      <c r="U701" s="168"/>
      <c r="V701" s="168"/>
      <c r="W701" s="81">
        <v>1</v>
      </c>
      <c r="X701" s="171">
        <f t="shared" si="144"/>
        <v>3</v>
      </c>
      <c r="Y701" s="172" t="str">
        <f t="shared" si="145"/>
        <v>x 1</v>
      </c>
      <c r="AD701" s="173">
        <f t="shared" si="146"/>
        <v>0</v>
      </c>
      <c r="AE701" s="173">
        <f t="shared" si="147"/>
        <v>0</v>
      </c>
      <c r="AF701" s="173" t="str">
        <f t="shared" si="148"/>
        <v>D</v>
      </c>
      <c r="AG701" s="173">
        <f t="shared" si="149"/>
        <v>3</v>
      </c>
      <c r="AH701" s="173">
        <v>1</v>
      </c>
      <c r="AI701" s="176"/>
    </row>
    <row r="702" spans="1:35" s="173" customFormat="1" ht="30" customHeight="1" x14ac:dyDescent="0.35">
      <c r="A702" s="166">
        <v>698</v>
      </c>
      <c r="B702" s="167" t="str">
        <f t="shared" si="140"/>
        <v>D.3.02</v>
      </c>
      <c r="C702" s="168">
        <f t="shared" si="141"/>
        <v>5</v>
      </c>
      <c r="D702" s="20"/>
      <c r="E702" s="68" t="str">
        <f t="shared" si="142"/>
        <v>D.3.02</v>
      </c>
      <c r="F702" s="261" t="str">
        <f t="shared" si="143"/>
        <v xml:space="preserve">Dos the function have access to all of the tools it requires to fulfil its objectives and tasking in an accurate, comprehensive and timely manner? </v>
      </c>
      <c r="G702" s="174"/>
      <c r="H702" s="175"/>
      <c r="I702" s="175"/>
      <c r="J702" s="175"/>
      <c r="K702" s="175"/>
      <c r="L702" s="175"/>
      <c r="M702" s="175"/>
      <c r="N702" s="67"/>
      <c r="O702" s="67"/>
      <c r="P702" s="168"/>
      <c r="Q702" s="168"/>
      <c r="R702" s="168"/>
      <c r="S702" s="168"/>
      <c r="T702" s="170" t="str">
        <f t="shared" si="150"/>
        <v>D.3.02</v>
      </c>
      <c r="U702" s="168"/>
      <c r="V702" s="168"/>
      <c r="W702" s="81">
        <v>1</v>
      </c>
      <c r="X702" s="171">
        <f t="shared" si="144"/>
        <v>3</v>
      </c>
      <c r="Y702" s="172" t="str">
        <f t="shared" si="145"/>
        <v>x 1</v>
      </c>
      <c r="AD702" s="173">
        <f t="shared" si="146"/>
        <v>0</v>
      </c>
      <c r="AE702" s="173">
        <f t="shared" si="147"/>
        <v>0</v>
      </c>
      <c r="AF702" s="173" t="str">
        <f t="shared" si="148"/>
        <v>D</v>
      </c>
      <c r="AG702" s="173">
        <f t="shared" si="149"/>
        <v>3</v>
      </c>
      <c r="AH702" s="173">
        <v>1</v>
      </c>
      <c r="AI702" s="176"/>
    </row>
    <row r="703" spans="1:35" s="173" customFormat="1" ht="30" customHeight="1" x14ac:dyDescent="0.35">
      <c r="A703" s="166">
        <v>699</v>
      </c>
      <c r="B703" s="167" t="str">
        <f t="shared" si="140"/>
        <v>D.3.03</v>
      </c>
      <c r="C703" s="168">
        <f t="shared" si="141"/>
        <v>5</v>
      </c>
      <c r="D703" s="20"/>
      <c r="E703" s="68" t="str">
        <f t="shared" si="142"/>
        <v>D.3.03</v>
      </c>
      <c r="F703" s="261" t="str">
        <f t="shared" si="143"/>
        <v>Does the function have an improvement roadmap that is fully costed and is actionable and appropriate?</v>
      </c>
      <c r="G703" s="174"/>
      <c r="H703" s="175"/>
      <c r="I703" s="175"/>
      <c r="J703" s="175"/>
      <c r="K703" s="175"/>
      <c r="L703" s="175"/>
      <c r="M703" s="175"/>
      <c r="N703" s="67"/>
      <c r="O703" s="67"/>
      <c r="P703" s="168"/>
      <c r="Q703" s="168"/>
      <c r="R703" s="168"/>
      <c r="S703" s="168"/>
      <c r="T703" s="170" t="str">
        <f t="shared" si="150"/>
        <v>D.3.03</v>
      </c>
      <c r="U703" s="168"/>
      <c r="V703" s="168"/>
      <c r="W703" s="81">
        <v>1</v>
      </c>
      <c r="X703" s="171">
        <f t="shared" si="144"/>
        <v>3</v>
      </c>
      <c r="Y703" s="172" t="str">
        <f t="shared" si="145"/>
        <v>x 1</v>
      </c>
      <c r="AD703" s="173">
        <f t="shared" si="146"/>
        <v>0</v>
      </c>
      <c r="AE703" s="173">
        <f t="shared" si="147"/>
        <v>0</v>
      </c>
      <c r="AF703" s="173" t="str">
        <f t="shared" si="148"/>
        <v>D</v>
      </c>
      <c r="AG703" s="173">
        <f t="shared" si="149"/>
        <v>3</v>
      </c>
      <c r="AH703" s="173">
        <v>1</v>
      </c>
      <c r="AI703" s="176"/>
    </row>
    <row r="704" spans="1:35" s="173" customFormat="1" ht="30" hidden="1" customHeight="1" x14ac:dyDescent="0.35">
      <c r="A704" s="166">
        <v>700</v>
      </c>
      <c r="B704" s="167" t="str">
        <f t="shared" si="140"/>
        <v>D.3</v>
      </c>
      <c r="C704" s="168">
        <f t="shared" si="141"/>
        <v>2</v>
      </c>
      <c r="D704" s="20"/>
      <c r="E704" s="68" t="str">
        <f t="shared" si="142"/>
        <v>Step 3</v>
      </c>
      <c r="F704" s="261" t="str">
        <f t="shared" si="143"/>
        <v>Does the function have access to the IT hardware that is capable of performing the tasks asked of it?</v>
      </c>
      <c r="G704" s="174"/>
      <c r="H704" s="175"/>
      <c r="I704" s="175"/>
      <c r="J704" s="175"/>
      <c r="K704" s="175"/>
      <c r="L704" s="175"/>
      <c r="M704" s="175"/>
      <c r="N704" s="67"/>
      <c r="O704" s="67"/>
      <c r="P704" s="168"/>
      <c r="Q704" s="168"/>
      <c r="R704" s="168"/>
      <c r="S704" s="168"/>
      <c r="T704" s="170" t="str">
        <f t="shared" si="150"/>
        <v>Step 3</v>
      </c>
      <c r="U704" s="168"/>
      <c r="V704" s="168"/>
      <c r="W704" s="81">
        <v>3</v>
      </c>
      <c r="X704" s="171">
        <f t="shared" si="144"/>
        <v>3</v>
      </c>
      <c r="Y704" s="172" t="str">
        <f t="shared" si="145"/>
        <v>x 3</v>
      </c>
      <c r="AD704" s="173">
        <f t="shared" si="146"/>
        <v>0</v>
      </c>
      <c r="AE704" s="173">
        <f t="shared" si="147"/>
        <v>0</v>
      </c>
      <c r="AF704" s="173" t="str">
        <f t="shared" si="148"/>
        <v>D</v>
      </c>
      <c r="AG704" s="173">
        <f t="shared" si="149"/>
        <v>3</v>
      </c>
      <c r="AH704" s="173">
        <v>1</v>
      </c>
      <c r="AI704" s="176"/>
    </row>
    <row r="705" spans="1:35" s="173" customFormat="1" ht="30" hidden="1" customHeight="1" x14ac:dyDescent="0.35">
      <c r="A705" s="166">
        <v>701</v>
      </c>
      <c r="B705" s="167" t="str">
        <f t="shared" si="140"/>
        <v>D.3</v>
      </c>
      <c r="C705" s="168">
        <f t="shared" si="141"/>
        <v>2</v>
      </c>
      <c r="D705" s="20"/>
      <c r="E705" s="68" t="str">
        <f t="shared" si="142"/>
        <v>Step 3</v>
      </c>
      <c r="F705" s="261" t="str">
        <f t="shared" si="143"/>
        <v xml:space="preserve">Does the function have access to the software and tools it requires to fully perform its tasks? </v>
      </c>
      <c r="G705" s="174"/>
      <c r="H705" s="175"/>
      <c r="I705" s="175"/>
      <c r="J705" s="175"/>
      <c r="K705" s="175"/>
      <c r="L705" s="175"/>
      <c r="M705" s="175"/>
      <c r="N705" s="67"/>
      <c r="O705" s="67"/>
      <c r="P705" s="168"/>
      <c r="Q705" s="168"/>
      <c r="R705" s="168"/>
      <c r="S705" s="168"/>
      <c r="T705" s="170" t="str">
        <f t="shared" si="150"/>
        <v>Step 3</v>
      </c>
      <c r="U705" s="168"/>
      <c r="V705" s="168"/>
      <c r="W705" s="81">
        <v>3</v>
      </c>
      <c r="X705" s="171">
        <f t="shared" si="144"/>
        <v>3</v>
      </c>
      <c r="Y705" s="172" t="str">
        <f t="shared" si="145"/>
        <v>x 3</v>
      </c>
      <c r="AD705" s="173">
        <f t="shared" si="146"/>
        <v>0</v>
      </c>
      <c r="AE705" s="173">
        <f t="shared" si="147"/>
        <v>0</v>
      </c>
      <c r="AF705" s="173" t="str">
        <f t="shared" si="148"/>
        <v>D</v>
      </c>
      <c r="AG705" s="173">
        <f t="shared" si="149"/>
        <v>3</v>
      </c>
      <c r="AH705" s="173">
        <v>1</v>
      </c>
      <c r="AI705" s="176"/>
    </row>
    <row r="706" spans="1:35" s="173" customFormat="1" ht="30" hidden="1" customHeight="1" x14ac:dyDescent="0.35">
      <c r="A706" s="166">
        <v>702</v>
      </c>
      <c r="B706" s="167" t="str">
        <f t="shared" si="140"/>
        <v>D.3</v>
      </c>
      <c r="C706" s="168">
        <f t="shared" si="141"/>
        <v>2</v>
      </c>
      <c r="D706" s="20"/>
      <c r="E706" s="68" t="str">
        <f t="shared" si="142"/>
        <v>Step 3</v>
      </c>
      <c r="F706" s="261" t="str">
        <f t="shared" si="143"/>
        <v>Does the function have access to the appropriate skills and personnel (now and in the future) to support the improvement roadmap?</v>
      </c>
      <c r="G706" s="174"/>
      <c r="H706" s="175"/>
      <c r="I706" s="175"/>
      <c r="J706" s="175"/>
      <c r="K706" s="175"/>
      <c r="L706" s="175"/>
      <c r="M706" s="175"/>
      <c r="N706" s="67"/>
      <c r="O706" s="67"/>
      <c r="P706" s="168"/>
      <c r="Q706" s="168"/>
      <c r="R706" s="168"/>
      <c r="S706" s="168"/>
      <c r="T706" s="170" t="str">
        <f t="shared" si="150"/>
        <v>Step 3</v>
      </c>
      <c r="U706" s="168"/>
      <c r="V706" s="168"/>
      <c r="W706" s="81">
        <v>3</v>
      </c>
      <c r="X706" s="171">
        <f t="shared" si="144"/>
        <v>3</v>
      </c>
      <c r="Y706" s="172" t="str">
        <f t="shared" si="145"/>
        <v>x 3</v>
      </c>
      <c r="AD706" s="173">
        <f t="shared" si="146"/>
        <v>0</v>
      </c>
      <c r="AE706" s="173">
        <f t="shared" si="147"/>
        <v>0</v>
      </c>
      <c r="AF706" s="173" t="str">
        <f t="shared" si="148"/>
        <v>D</v>
      </c>
      <c r="AG706" s="173">
        <f t="shared" si="149"/>
        <v>3</v>
      </c>
      <c r="AH706" s="173">
        <v>1</v>
      </c>
      <c r="AI706" s="176"/>
    </row>
    <row r="707" spans="1:35" s="173" customFormat="1" ht="30" hidden="1" customHeight="1" x14ac:dyDescent="0.35">
      <c r="A707" s="166">
        <v>703</v>
      </c>
      <c r="B707" s="167" t="str">
        <f t="shared" si="140"/>
        <v>D.3</v>
      </c>
      <c r="C707" s="168">
        <f t="shared" si="141"/>
        <v>2</v>
      </c>
      <c r="D707" s="20"/>
      <c r="E707" s="68" t="str">
        <f t="shared" si="142"/>
        <v>Step 3</v>
      </c>
      <c r="F707" s="261" t="str">
        <f t="shared" si="143"/>
        <v>Does the function have appropriate training and understanding in attacker TTPs?</v>
      </c>
      <c r="G707" s="174"/>
      <c r="H707" s="175"/>
      <c r="I707" s="175"/>
      <c r="J707" s="175"/>
      <c r="K707" s="175"/>
      <c r="L707" s="175"/>
      <c r="M707" s="175"/>
      <c r="N707" s="67"/>
      <c r="O707" s="67"/>
      <c r="P707" s="168"/>
      <c r="Q707" s="168"/>
      <c r="R707" s="168"/>
      <c r="S707" s="168"/>
      <c r="T707" s="170" t="str">
        <f t="shared" si="150"/>
        <v>Step 3</v>
      </c>
      <c r="U707" s="168"/>
      <c r="V707" s="168"/>
      <c r="W707" s="81">
        <v>3</v>
      </c>
      <c r="X707" s="171">
        <f t="shared" si="144"/>
        <v>3</v>
      </c>
      <c r="Y707" s="172" t="str">
        <f t="shared" si="145"/>
        <v>x 3</v>
      </c>
      <c r="AD707" s="173">
        <f t="shared" si="146"/>
        <v>0</v>
      </c>
      <c r="AE707" s="173">
        <f t="shared" si="147"/>
        <v>0</v>
      </c>
      <c r="AF707" s="173" t="str">
        <f t="shared" si="148"/>
        <v>D</v>
      </c>
      <c r="AG707" s="173">
        <f t="shared" si="149"/>
        <v>3</v>
      </c>
      <c r="AH707" s="173">
        <v>1</v>
      </c>
      <c r="AI707" s="176"/>
    </row>
    <row r="708" spans="1:35" s="173" customFormat="1" ht="30" customHeight="1" x14ac:dyDescent="0.35">
      <c r="A708" s="166">
        <v>704</v>
      </c>
      <c r="B708" s="167" t="str">
        <f t="shared" si="140"/>
        <v>D.4</v>
      </c>
      <c r="C708" s="168">
        <f t="shared" si="141"/>
        <v>2</v>
      </c>
      <c r="D708" s="20"/>
      <c r="E708" s="212" t="str">
        <f t="shared" si="142"/>
        <v>Step 4</v>
      </c>
      <c r="F708" s="215" t="str">
        <f t="shared" si="143"/>
        <v>Resilience</v>
      </c>
      <c r="G708" s="218"/>
      <c r="H708" s="221"/>
      <c r="I708" s="221"/>
      <c r="J708" s="221"/>
      <c r="K708" s="221"/>
      <c r="L708" s="221"/>
      <c r="M708" s="218"/>
      <c r="N708" s="218"/>
      <c r="O708" s="218"/>
      <c r="P708" s="218"/>
      <c r="Q708" s="218"/>
      <c r="R708" s="168"/>
      <c r="S708" s="168"/>
      <c r="T708" s="170" t="str">
        <f t="shared" si="150"/>
        <v>Step 4</v>
      </c>
      <c r="U708" s="168"/>
      <c r="V708" s="168"/>
      <c r="W708" s="81"/>
      <c r="X708" s="171">
        <f t="shared" si="144"/>
        <v>3</v>
      </c>
      <c r="Y708" s="172" t="e">
        <f t="shared" si="145"/>
        <v>#N/A</v>
      </c>
      <c r="AD708" s="173">
        <f t="shared" si="146"/>
        <v>0</v>
      </c>
      <c r="AE708" s="173">
        <f t="shared" si="147"/>
        <v>0</v>
      </c>
      <c r="AF708" s="173" t="str">
        <f t="shared" si="148"/>
        <v>D</v>
      </c>
      <c r="AG708" s="173">
        <f t="shared" si="149"/>
        <v>3</v>
      </c>
      <c r="AH708" s="173">
        <v>1</v>
      </c>
      <c r="AI708" s="176">
        <v>3</v>
      </c>
    </row>
    <row r="709" spans="1:35" s="173" customFormat="1" ht="30" customHeight="1" x14ac:dyDescent="0.35">
      <c r="A709" s="166">
        <v>705</v>
      </c>
      <c r="B709" s="167" t="str">
        <f t="shared" ref="B709:B724" si="151">VLOOKUP(A709,contentrefmockup,2,FALSE)</f>
        <v/>
      </c>
      <c r="C709" s="168">
        <f t="shared" ref="C709:C724" si="152">VLOOKUP(A709,contentrefmockup,15,FALSE)</f>
        <v>3</v>
      </c>
      <c r="D709" s="20"/>
      <c r="E709" s="68" t="str">
        <f t="shared" ref="E709:E724" si="153">IF(C709=1,"Stage "&amp;B709,IF(C709=2,"Step "&amp;VLOOKUP(A709,contentrefmockup,4,FALSE),B709))</f>
        <v/>
      </c>
      <c r="F709" s="162" t="str">
        <f t="shared" ref="F709:F724" si="154">VLOOKUP(A709,contentrefmockup,7,FALSE)</f>
        <v xml:space="preserve">Reliance on single sources or the loss of a valuable resource can have a big impact on the capabilities effectives and thus quality and in turn reputation. Where applicable resiliency should be brought in. This could also include having external capability on standby to support or enhance operations when needed. </v>
      </c>
      <c r="G709" s="174"/>
      <c r="H709" s="175"/>
      <c r="I709" s="175"/>
      <c r="J709" s="175"/>
      <c r="K709" s="175"/>
      <c r="L709" s="175"/>
      <c r="M709" s="175"/>
      <c r="N709" s="67"/>
      <c r="O709" s="67"/>
      <c r="P709" s="168"/>
      <c r="Q709" s="168"/>
      <c r="R709" s="168"/>
      <c r="S709" s="168"/>
      <c r="T709" s="170" t="str">
        <f t="shared" si="150"/>
        <v/>
      </c>
      <c r="U709" s="168"/>
      <c r="V709" s="168"/>
      <c r="W709" s="81"/>
      <c r="X709" s="171">
        <f t="shared" ref="X709:X724" si="155">VLOOKUP(A709,contentrefmockup,8,FALSE)</f>
        <v>3</v>
      </c>
      <c r="Y709" s="172" t="e">
        <f t="shared" ref="Y709:Y724" si="156">VLOOKUP(W709,weighting_response_reverse,2,FALSE)</f>
        <v>#N/A</v>
      </c>
      <c r="AD709" s="173">
        <f t="shared" ref="AD709:AD724" si="157">VLOOKUP(A709,contentrefmockup,26,FALSE)</f>
        <v>0</v>
      </c>
      <c r="AE709" s="173">
        <f t="shared" ref="AE709:AE724" si="158">VLOOKUP(A709,contentrefmockup,27,FALSE)</f>
        <v>0</v>
      </c>
      <c r="AF709" s="173" t="str">
        <f t="shared" ref="AF709:AF724" si="159">VLOOKUP(A709,contentrefmockup,28,FALSE)</f>
        <v>D</v>
      </c>
      <c r="AG709" s="173">
        <f t="shared" ref="AG709:AG724" si="160">IF(AD709="S",1,IF(AE709="I",2,IF(AF709="D",3,4)))</f>
        <v>3</v>
      </c>
      <c r="AH709" s="173">
        <v>1</v>
      </c>
      <c r="AI709" s="176"/>
    </row>
    <row r="710" spans="1:35" s="173" customFormat="1" ht="30" hidden="1" customHeight="1" x14ac:dyDescent="0.35">
      <c r="A710" s="166">
        <v>706</v>
      </c>
      <c r="B710" s="167" t="str">
        <f t="shared" si="151"/>
        <v>D.4</v>
      </c>
      <c r="C710" s="168">
        <f t="shared" si="152"/>
        <v>2</v>
      </c>
      <c r="D710" s="20"/>
      <c r="E710" s="68" t="str">
        <f t="shared" si="153"/>
        <v>Step 4</v>
      </c>
      <c r="F710" s="261" t="str">
        <f t="shared" si="154"/>
        <v>Are technical methods in place to ensure resilience in the following ways:</v>
      </c>
      <c r="G710" s="174"/>
      <c r="H710" s="175"/>
      <c r="I710" s="175"/>
      <c r="J710" s="175"/>
      <c r="K710" s="175"/>
      <c r="L710" s="175"/>
      <c r="M710" s="175"/>
      <c r="N710" s="67"/>
      <c r="O710" s="67"/>
      <c r="P710" s="168"/>
      <c r="Q710" s="168"/>
      <c r="R710" s="168"/>
      <c r="S710" s="168"/>
      <c r="T710" s="170" t="str">
        <f t="shared" si="150"/>
        <v>Step 4</v>
      </c>
      <c r="U710" s="168"/>
      <c r="V710" s="168"/>
      <c r="W710" s="81"/>
      <c r="X710" s="171">
        <f t="shared" si="155"/>
        <v>3</v>
      </c>
      <c r="Y710" s="172" t="e">
        <f t="shared" si="156"/>
        <v>#N/A</v>
      </c>
      <c r="AD710" s="173">
        <f t="shared" si="157"/>
        <v>0</v>
      </c>
      <c r="AE710" s="173">
        <f t="shared" si="158"/>
        <v>0</v>
      </c>
      <c r="AF710" s="173" t="str">
        <f t="shared" si="159"/>
        <v>D</v>
      </c>
      <c r="AG710" s="173">
        <f t="shared" si="160"/>
        <v>3</v>
      </c>
      <c r="AH710" s="173">
        <v>1</v>
      </c>
      <c r="AI710" s="176"/>
    </row>
    <row r="711" spans="1:35" s="173" customFormat="1" ht="30" customHeight="1" x14ac:dyDescent="0.35">
      <c r="A711" s="166">
        <v>707</v>
      </c>
      <c r="B711" s="167" t="str">
        <f t="shared" si="151"/>
        <v>D.4.01</v>
      </c>
      <c r="C711" s="168">
        <f t="shared" si="152"/>
        <v>5</v>
      </c>
      <c r="D711" s="20"/>
      <c r="E711" s="68" t="str">
        <f t="shared" si="153"/>
        <v>D.4.01</v>
      </c>
      <c r="F711" s="261" t="str">
        <f t="shared" si="154"/>
        <v>Are methods in place to ensure resilience of the function for elements such as personnel, tools and technologies and data backups?</v>
      </c>
      <c r="G711" s="174"/>
      <c r="H711" s="175"/>
      <c r="I711" s="175"/>
      <c r="J711" s="175"/>
      <c r="K711" s="175"/>
      <c r="L711" s="175"/>
      <c r="M711" s="175"/>
      <c r="N711" s="67"/>
      <c r="O711" s="67"/>
      <c r="P711" s="168"/>
      <c r="Q711" s="168"/>
      <c r="R711" s="168"/>
      <c r="S711" s="168"/>
      <c r="T711" s="170" t="str">
        <f t="shared" si="150"/>
        <v>D.4.01</v>
      </c>
      <c r="U711" s="168"/>
      <c r="V711" s="168"/>
      <c r="W711" s="81">
        <v>1</v>
      </c>
      <c r="X711" s="171">
        <f t="shared" si="155"/>
        <v>3</v>
      </c>
      <c r="Y711" s="172" t="str">
        <f t="shared" si="156"/>
        <v>x 1</v>
      </c>
      <c r="AD711" s="173">
        <f t="shared" si="157"/>
        <v>0</v>
      </c>
      <c r="AE711" s="173">
        <f t="shared" si="158"/>
        <v>0</v>
      </c>
      <c r="AF711" s="173" t="str">
        <f t="shared" si="159"/>
        <v>D</v>
      </c>
      <c r="AG711" s="173">
        <f t="shared" si="160"/>
        <v>3</v>
      </c>
      <c r="AH711" s="173">
        <v>1</v>
      </c>
      <c r="AI711" s="176"/>
    </row>
    <row r="712" spans="1:35" s="173" customFormat="1" ht="30" hidden="1" customHeight="1" x14ac:dyDescent="0.35">
      <c r="A712" s="166">
        <v>708</v>
      </c>
      <c r="B712" s="167" t="str">
        <f t="shared" si="151"/>
        <v>D.4</v>
      </c>
      <c r="C712" s="168">
        <f t="shared" si="152"/>
        <v>2</v>
      </c>
      <c r="D712" s="20"/>
      <c r="E712" s="68" t="str">
        <f t="shared" si="153"/>
        <v>Step 4</v>
      </c>
      <c r="F712" s="262" t="str">
        <f t="shared" si="154"/>
        <v>Are repositories, tools or databases that are deemed to be, or hold sensitive data regularly pen tested to ensure security?</v>
      </c>
      <c r="G712" s="174"/>
      <c r="H712" s="175"/>
      <c r="I712" s="175"/>
      <c r="J712" s="175"/>
      <c r="K712" s="175"/>
      <c r="L712" s="175"/>
      <c r="M712" s="175"/>
      <c r="N712" s="67"/>
      <c r="O712" s="67"/>
      <c r="P712" s="168"/>
      <c r="Q712" s="168"/>
      <c r="R712" s="168"/>
      <c r="S712" s="168"/>
      <c r="T712" s="170" t="str">
        <f t="shared" si="150"/>
        <v>Step 4</v>
      </c>
      <c r="U712" s="168"/>
      <c r="V712" s="168"/>
      <c r="W712" s="81">
        <v>3</v>
      </c>
      <c r="X712" s="171">
        <f t="shared" si="155"/>
        <v>3</v>
      </c>
      <c r="Y712" s="172" t="str">
        <f t="shared" si="156"/>
        <v>x 3</v>
      </c>
      <c r="AD712" s="173">
        <f t="shared" si="157"/>
        <v>0</v>
      </c>
      <c r="AE712" s="173">
        <f t="shared" si="158"/>
        <v>0</v>
      </c>
      <c r="AF712" s="173" t="str">
        <f t="shared" si="159"/>
        <v>D</v>
      </c>
      <c r="AG712" s="173">
        <f t="shared" si="160"/>
        <v>3</v>
      </c>
      <c r="AH712" s="173">
        <v>1</v>
      </c>
      <c r="AI712" s="176"/>
    </row>
    <row r="713" spans="1:35" s="173" customFormat="1" ht="30" hidden="1" customHeight="1" x14ac:dyDescent="0.35">
      <c r="A713" s="166">
        <v>709</v>
      </c>
      <c r="B713" s="167" t="str">
        <f t="shared" si="151"/>
        <v>D.4</v>
      </c>
      <c r="C713" s="168">
        <f t="shared" si="152"/>
        <v>2</v>
      </c>
      <c r="D713" s="20"/>
      <c r="E713" s="68" t="str">
        <f t="shared" si="153"/>
        <v>Step 4</v>
      </c>
      <c r="F713" s="262" t="str">
        <f t="shared" si="154"/>
        <v>Are repositories, tools or databases that are deemed to be, or hold crucial data for the function to function properly, tested for stability?</v>
      </c>
      <c r="G713" s="174"/>
      <c r="H713" s="175"/>
      <c r="I713" s="175"/>
      <c r="J713" s="175"/>
      <c r="K713" s="175"/>
      <c r="L713" s="175"/>
      <c r="M713" s="175"/>
      <c r="N713" s="67"/>
      <c r="O713" s="67"/>
      <c r="P713" s="168"/>
      <c r="Q713" s="168"/>
      <c r="R713" s="168"/>
      <c r="S713" s="168"/>
      <c r="T713" s="170" t="str">
        <f t="shared" si="150"/>
        <v>Step 4</v>
      </c>
      <c r="U713" s="168"/>
      <c r="V713" s="168"/>
      <c r="W713" s="81">
        <v>3</v>
      </c>
      <c r="X713" s="171">
        <f t="shared" si="155"/>
        <v>3</v>
      </c>
      <c r="Y713" s="172" t="str">
        <f t="shared" si="156"/>
        <v>x 3</v>
      </c>
      <c r="AD713" s="173">
        <f t="shared" si="157"/>
        <v>0</v>
      </c>
      <c r="AE713" s="173">
        <f t="shared" si="158"/>
        <v>0</v>
      </c>
      <c r="AF713" s="173" t="str">
        <f t="shared" si="159"/>
        <v>D</v>
      </c>
      <c r="AG713" s="173">
        <f t="shared" si="160"/>
        <v>3</v>
      </c>
      <c r="AH713" s="173">
        <v>1</v>
      </c>
      <c r="AI713" s="176"/>
    </row>
    <row r="714" spans="1:35" s="173" customFormat="1" ht="30" hidden="1" customHeight="1" x14ac:dyDescent="0.35">
      <c r="A714" s="166">
        <v>710</v>
      </c>
      <c r="B714" s="167" t="str">
        <f t="shared" si="151"/>
        <v>D.4</v>
      </c>
      <c r="C714" s="168">
        <f t="shared" si="152"/>
        <v>2</v>
      </c>
      <c r="D714" s="20"/>
      <c r="E714" s="68" t="str">
        <f t="shared" si="153"/>
        <v>Step 4</v>
      </c>
      <c r="F714" s="262" t="str">
        <f t="shared" si="154"/>
        <v>Are all databases or repositories backed up?</v>
      </c>
      <c r="G714" s="174"/>
      <c r="H714" s="175"/>
      <c r="I714" s="175"/>
      <c r="J714" s="175"/>
      <c r="K714" s="175"/>
      <c r="L714" s="175"/>
      <c r="M714" s="175"/>
      <c r="N714" s="67"/>
      <c r="O714" s="67"/>
      <c r="P714" s="168"/>
      <c r="Q714" s="168"/>
      <c r="R714" s="168"/>
      <c r="S714" s="168"/>
      <c r="T714" s="170" t="str">
        <f t="shared" si="150"/>
        <v>Step 4</v>
      </c>
      <c r="U714" s="168"/>
      <c r="V714" s="168"/>
      <c r="W714" s="81">
        <v>3</v>
      </c>
      <c r="X714" s="171">
        <f t="shared" si="155"/>
        <v>3</v>
      </c>
      <c r="Y714" s="172" t="str">
        <f t="shared" si="156"/>
        <v>x 3</v>
      </c>
      <c r="AD714" s="173">
        <f t="shared" si="157"/>
        <v>0</v>
      </c>
      <c r="AE714" s="173">
        <f t="shared" si="158"/>
        <v>0</v>
      </c>
      <c r="AF714" s="173" t="str">
        <f t="shared" si="159"/>
        <v>D</v>
      </c>
      <c r="AG714" s="173">
        <f t="shared" si="160"/>
        <v>3</v>
      </c>
      <c r="AH714" s="173">
        <v>1</v>
      </c>
      <c r="AI714" s="176"/>
    </row>
    <row r="715" spans="1:35" s="173" customFormat="1" ht="30" hidden="1" customHeight="1" x14ac:dyDescent="0.35">
      <c r="A715" s="166">
        <v>711</v>
      </c>
      <c r="B715" s="167" t="str">
        <f t="shared" si="151"/>
        <v>D.4</v>
      </c>
      <c r="C715" s="168">
        <f t="shared" si="152"/>
        <v>2</v>
      </c>
      <c r="D715" s="20"/>
      <c r="E715" s="68" t="str">
        <f t="shared" si="153"/>
        <v>Step 4</v>
      </c>
      <c r="F715" s="262" t="str">
        <f t="shared" si="154"/>
        <v>Are all toolsets (their source code) backed up?</v>
      </c>
      <c r="G715" s="174"/>
      <c r="H715" s="175"/>
      <c r="I715" s="175"/>
      <c r="J715" s="175"/>
      <c r="K715" s="175"/>
      <c r="L715" s="175"/>
      <c r="M715" s="175"/>
      <c r="N715" s="67"/>
      <c r="O715" s="67"/>
      <c r="P715" s="168"/>
      <c r="Q715" s="168"/>
      <c r="R715" s="168"/>
      <c r="S715" s="168"/>
      <c r="T715" s="170" t="str">
        <f t="shared" si="150"/>
        <v>Step 4</v>
      </c>
      <c r="U715" s="168"/>
      <c r="V715" s="168"/>
      <c r="W715" s="81">
        <v>3</v>
      </c>
      <c r="X715" s="171">
        <f t="shared" si="155"/>
        <v>3</v>
      </c>
      <c r="Y715" s="172" t="str">
        <f t="shared" si="156"/>
        <v>x 3</v>
      </c>
      <c r="AD715" s="173">
        <f t="shared" si="157"/>
        <v>0</v>
      </c>
      <c r="AE715" s="173">
        <f t="shared" si="158"/>
        <v>0</v>
      </c>
      <c r="AF715" s="173" t="str">
        <f t="shared" si="159"/>
        <v>D</v>
      </c>
      <c r="AG715" s="173">
        <f t="shared" si="160"/>
        <v>3</v>
      </c>
      <c r="AH715" s="173">
        <v>1</v>
      </c>
      <c r="AI715" s="176"/>
    </row>
    <row r="716" spans="1:35" s="173" customFormat="1" ht="30" hidden="1" customHeight="1" x14ac:dyDescent="0.35">
      <c r="A716" s="166">
        <v>712</v>
      </c>
      <c r="B716" s="167" t="str">
        <f t="shared" si="151"/>
        <v>D.4</v>
      </c>
      <c r="C716" s="168">
        <f t="shared" si="152"/>
        <v>2</v>
      </c>
      <c r="D716" s="20"/>
      <c r="E716" s="68" t="str">
        <f t="shared" si="153"/>
        <v>Step 4</v>
      </c>
      <c r="F716" s="262" t="str">
        <f t="shared" si="154"/>
        <v>Are all methodology, process, procedure and policy documents backed up?</v>
      </c>
      <c r="G716" s="174"/>
      <c r="H716" s="175"/>
      <c r="I716" s="175"/>
      <c r="J716" s="175"/>
      <c r="K716" s="175"/>
      <c r="L716" s="175"/>
      <c r="M716" s="175"/>
      <c r="N716" s="67"/>
      <c r="O716" s="67"/>
      <c r="P716" s="168"/>
      <c r="Q716" s="168"/>
      <c r="R716" s="168"/>
      <c r="S716" s="168"/>
      <c r="T716" s="170" t="str">
        <f t="shared" si="150"/>
        <v>Step 4</v>
      </c>
      <c r="U716" s="168"/>
      <c r="V716" s="168"/>
      <c r="W716" s="81">
        <v>3</v>
      </c>
      <c r="X716" s="171">
        <f t="shared" si="155"/>
        <v>3</v>
      </c>
      <c r="Y716" s="172" t="str">
        <f t="shared" si="156"/>
        <v>x 3</v>
      </c>
      <c r="AD716" s="173">
        <f t="shared" si="157"/>
        <v>0</v>
      </c>
      <c r="AE716" s="173">
        <f t="shared" si="158"/>
        <v>0</v>
      </c>
      <c r="AF716" s="173" t="str">
        <f t="shared" si="159"/>
        <v>D</v>
      </c>
      <c r="AG716" s="173">
        <f t="shared" si="160"/>
        <v>3</v>
      </c>
      <c r="AH716" s="173">
        <v>1</v>
      </c>
      <c r="AI716" s="176"/>
    </row>
    <row r="717" spans="1:35" s="173" customFormat="1" ht="30" hidden="1" customHeight="1" x14ac:dyDescent="0.35">
      <c r="A717" s="166">
        <v>713</v>
      </c>
      <c r="B717" s="167" t="str">
        <f t="shared" si="151"/>
        <v>D.4</v>
      </c>
      <c r="C717" s="168">
        <f t="shared" si="152"/>
        <v>2</v>
      </c>
      <c r="D717" s="20"/>
      <c r="E717" s="68" t="str">
        <f t="shared" si="153"/>
        <v>Step 4</v>
      </c>
      <c r="F717" s="262" t="str">
        <f t="shared" si="154"/>
        <v>Is the functions intelligence sources document(s) backed up?</v>
      </c>
      <c r="G717" s="174"/>
      <c r="H717" s="175"/>
      <c r="I717" s="175"/>
      <c r="J717" s="175"/>
      <c r="K717" s="175"/>
      <c r="L717" s="175"/>
      <c r="M717" s="175"/>
      <c r="N717" s="67"/>
      <c r="O717" s="67"/>
      <c r="P717" s="168"/>
      <c r="Q717" s="168"/>
      <c r="R717" s="168"/>
      <c r="S717" s="168"/>
      <c r="T717" s="170" t="str">
        <f t="shared" si="150"/>
        <v>Step 4</v>
      </c>
      <c r="U717" s="168"/>
      <c r="V717" s="168"/>
      <c r="W717" s="81">
        <v>3</v>
      </c>
      <c r="X717" s="171">
        <f t="shared" si="155"/>
        <v>3</v>
      </c>
      <c r="Y717" s="172" t="str">
        <f t="shared" si="156"/>
        <v>x 3</v>
      </c>
      <c r="AD717" s="173">
        <f t="shared" si="157"/>
        <v>0</v>
      </c>
      <c r="AE717" s="173">
        <f t="shared" si="158"/>
        <v>0</v>
      </c>
      <c r="AF717" s="173" t="str">
        <f t="shared" si="159"/>
        <v>D</v>
      </c>
      <c r="AG717" s="173">
        <f t="shared" si="160"/>
        <v>3</v>
      </c>
      <c r="AH717" s="173">
        <v>1</v>
      </c>
      <c r="AI717" s="176"/>
    </row>
    <row r="718" spans="1:35" s="173" customFormat="1" ht="30" hidden="1" customHeight="1" x14ac:dyDescent="0.35">
      <c r="A718" s="166">
        <v>714</v>
      </c>
      <c r="B718" s="167" t="str">
        <f t="shared" si="151"/>
        <v>D.4</v>
      </c>
      <c r="C718" s="168">
        <f t="shared" si="152"/>
        <v>2</v>
      </c>
      <c r="D718" s="20"/>
      <c r="E718" s="68" t="str">
        <f t="shared" si="153"/>
        <v>Step 4</v>
      </c>
      <c r="F718" s="262" t="str">
        <f t="shared" si="154"/>
        <v>Is the function ICP backed up?</v>
      </c>
      <c r="G718" s="174"/>
      <c r="H718" s="175"/>
      <c r="I718" s="175"/>
      <c r="J718" s="175"/>
      <c r="K718" s="175"/>
      <c r="L718" s="175"/>
      <c r="M718" s="175"/>
      <c r="N718" s="67"/>
      <c r="O718" s="67"/>
      <c r="P718" s="168"/>
      <c r="Q718" s="168"/>
      <c r="R718" s="168"/>
      <c r="S718" s="168"/>
      <c r="T718" s="170" t="str">
        <f t="shared" si="150"/>
        <v>Step 4</v>
      </c>
      <c r="U718" s="168"/>
      <c r="V718" s="168"/>
      <c r="W718" s="81">
        <v>3</v>
      </c>
      <c r="X718" s="171">
        <f t="shared" si="155"/>
        <v>3</v>
      </c>
      <c r="Y718" s="172" t="str">
        <f t="shared" si="156"/>
        <v>x 3</v>
      </c>
      <c r="AD718" s="173">
        <f t="shared" si="157"/>
        <v>0</v>
      </c>
      <c r="AE718" s="173">
        <f t="shared" si="158"/>
        <v>0</v>
      </c>
      <c r="AF718" s="173" t="str">
        <f t="shared" si="159"/>
        <v>D</v>
      </c>
      <c r="AG718" s="173">
        <f t="shared" si="160"/>
        <v>3</v>
      </c>
      <c r="AH718" s="173">
        <v>1</v>
      </c>
      <c r="AI718" s="176"/>
    </row>
    <row r="719" spans="1:35" s="173" customFormat="1" ht="30" hidden="1" customHeight="1" x14ac:dyDescent="0.35">
      <c r="A719" s="166">
        <v>715</v>
      </c>
      <c r="B719" s="167" t="str">
        <f t="shared" si="151"/>
        <v>D.4</v>
      </c>
      <c r="C719" s="168">
        <f t="shared" si="152"/>
        <v>2</v>
      </c>
      <c r="D719" s="20"/>
      <c r="E719" s="68" t="str">
        <f t="shared" si="153"/>
        <v>Step 4</v>
      </c>
      <c r="F719" s="262" t="str">
        <f t="shared" si="154"/>
        <v>Is the functions RFI database backed up?</v>
      </c>
      <c r="G719" s="174"/>
      <c r="H719" s="175"/>
      <c r="I719" s="175"/>
      <c r="J719" s="175"/>
      <c r="K719" s="175"/>
      <c r="L719" s="175"/>
      <c r="M719" s="175"/>
      <c r="N719" s="67"/>
      <c r="O719" s="67"/>
      <c r="P719" s="168"/>
      <c r="Q719" s="168"/>
      <c r="R719" s="168"/>
      <c r="S719" s="168"/>
      <c r="T719" s="170" t="str">
        <f t="shared" si="150"/>
        <v>Step 4</v>
      </c>
      <c r="U719" s="168"/>
      <c r="V719" s="168"/>
      <c r="W719" s="81">
        <v>3</v>
      </c>
      <c r="X719" s="171">
        <f t="shared" si="155"/>
        <v>3</v>
      </c>
      <c r="Y719" s="172" t="str">
        <f t="shared" si="156"/>
        <v>x 3</v>
      </c>
      <c r="AD719" s="173">
        <f t="shared" si="157"/>
        <v>0</v>
      </c>
      <c r="AE719" s="173">
        <f t="shared" si="158"/>
        <v>0</v>
      </c>
      <c r="AF719" s="173" t="str">
        <f t="shared" si="159"/>
        <v>D</v>
      </c>
      <c r="AG719" s="173">
        <f t="shared" si="160"/>
        <v>3</v>
      </c>
      <c r="AH719" s="173">
        <v>1</v>
      </c>
      <c r="AI719" s="176"/>
    </row>
    <row r="720" spans="1:35" s="173" customFormat="1" ht="30" customHeight="1" x14ac:dyDescent="0.35">
      <c r="A720" s="166">
        <v>716</v>
      </c>
      <c r="B720" s="167" t="str">
        <f t="shared" si="151"/>
        <v>D.4.02</v>
      </c>
      <c r="C720" s="168">
        <f t="shared" si="152"/>
        <v>5</v>
      </c>
      <c r="D720" s="20"/>
      <c r="E720" s="68" t="str">
        <f t="shared" si="153"/>
        <v>D.4.02</v>
      </c>
      <c r="F720" s="261" t="str">
        <f t="shared" si="154"/>
        <v>Are contingency plans in place that, should operational tempo increase dramatically, the function can receive support from either internal or external sources? (E.g. during a crisis or incident)</v>
      </c>
      <c r="G720" s="174"/>
      <c r="H720" s="175"/>
      <c r="I720" s="175"/>
      <c r="J720" s="175"/>
      <c r="K720" s="175"/>
      <c r="L720" s="175"/>
      <c r="M720" s="175"/>
      <c r="N720" s="67"/>
      <c r="O720" s="67"/>
      <c r="P720" s="168"/>
      <c r="Q720" s="168"/>
      <c r="R720" s="168"/>
      <c r="S720" s="168"/>
      <c r="T720" s="170" t="str">
        <f t="shared" si="150"/>
        <v>D.4.02</v>
      </c>
      <c r="U720" s="168"/>
      <c r="V720" s="168"/>
      <c r="W720" s="81">
        <v>1</v>
      </c>
      <c r="X720" s="171">
        <f t="shared" si="155"/>
        <v>3</v>
      </c>
      <c r="Y720" s="172" t="str">
        <f t="shared" si="156"/>
        <v>x 1</v>
      </c>
      <c r="AD720" s="173">
        <f t="shared" si="157"/>
        <v>0</v>
      </c>
      <c r="AE720" s="173">
        <f t="shared" si="158"/>
        <v>0</v>
      </c>
      <c r="AF720" s="173" t="str">
        <f t="shared" si="159"/>
        <v>D</v>
      </c>
      <c r="AG720" s="173">
        <f t="shared" si="160"/>
        <v>3</v>
      </c>
      <c r="AH720" s="173">
        <v>1</v>
      </c>
      <c r="AI720" s="176"/>
    </row>
    <row r="721" spans="1:35" s="173" customFormat="1" ht="30" customHeight="1" x14ac:dyDescent="0.35">
      <c r="A721" s="166">
        <v>717</v>
      </c>
      <c r="B721" s="167" t="str">
        <f t="shared" si="151"/>
        <v>D.4.03</v>
      </c>
      <c r="C721" s="168">
        <f t="shared" si="152"/>
        <v>5</v>
      </c>
      <c r="D721" s="20"/>
      <c r="E721" s="68" t="str">
        <f t="shared" si="153"/>
        <v>D.4.03</v>
      </c>
      <c r="F721" s="261" t="str">
        <f t="shared" si="154"/>
        <v>Does the function maintain multiple data/information/intelligence sources for each Intelligence Requirement?</v>
      </c>
      <c r="G721" s="174"/>
      <c r="H721" s="175"/>
      <c r="I721" s="175"/>
      <c r="J721" s="175"/>
      <c r="K721" s="175"/>
      <c r="L721" s="175"/>
      <c r="M721" s="175"/>
      <c r="N721" s="67"/>
      <c r="O721" s="67"/>
      <c r="P721" s="168"/>
      <c r="Q721" s="168"/>
      <c r="R721" s="168"/>
      <c r="S721" s="168"/>
      <c r="T721" s="170" t="str">
        <f t="shared" si="150"/>
        <v>D.4.03</v>
      </c>
      <c r="U721" s="168"/>
      <c r="V721" s="168"/>
      <c r="W721" s="81">
        <v>1</v>
      </c>
      <c r="X721" s="171">
        <f t="shared" si="155"/>
        <v>3</v>
      </c>
      <c r="Y721" s="172" t="str">
        <f t="shared" si="156"/>
        <v>x 1</v>
      </c>
      <c r="AD721" s="173">
        <f t="shared" si="157"/>
        <v>0</v>
      </c>
      <c r="AE721" s="173">
        <f t="shared" si="158"/>
        <v>0</v>
      </c>
      <c r="AF721" s="173" t="str">
        <f t="shared" si="159"/>
        <v>D</v>
      </c>
      <c r="AG721" s="173">
        <f t="shared" si="160"/>
        <v>3</v>
      </c>
      <c r="AH721" s="173">
        <v>1</v>
      </c>
      <c r="AI721" s="176"/>
    </row>
    <row r="722" spans="1:35" s="173" customFormat="1" ht="30" customHeight="1" x14ac:dyDescent="0.35">
      <c r="A722" s="166">
        <v>718</v>
      </c>
      <c r="B722" s="167" t="str">
        <f t="shared" si="151"/>
        <v>D.4.04</v>
      </c>
      <c r="C722" s="168">
        <f t="shared" si="152"/>
        <v>5</v>
      </c>
      <c r="D722" s="20"/>
      <c r="E722" s="68" t="str">
        <f t="shared" si="153"/>
        <v>D.4.04</v>
      </c>
      <c r="F722" s="261" t="str">
        <f t="shared" si="154"/>
        <v>Does the function have backups of all of their documents, Intelligence products, template, customer requirements, methodologies, processes, policies and procedures?</v>
      </c>
      <c r="G722" s="174"/>
      <c r="H722" s="175"/>
      <c r="I722" s="175"/>
      <c r="J722" s="175"/>
      <c r="K722" s="175"/>
      <c r="L722" s="175"/>
      <c r="M722" s="175"/>
      <c r="N722" s="67"/>
      <c r="O722" s="67"/>
      <c r="P722" s="168"/>
      <c r="Q722" s="168"/>
      <c r="R722" s="168"/>
      <c r="S722" s="168"/>
      <c r="T722" s="170" t="str">
        <f t="shared" si="150"/>
        <v>D.4.04</v>
      </c>
      <c r="U722" s="168"/>
      <c r="V722" s="168"/>
      <c r="W722" s="81">
        <v>1</v>
      </c>
      <c r="X722" s="171">
        <f t="shared" si="155"/>
        <v>3</v>
      </c>
      <c r="Y722" s="172" t="str">
        <f t="shared" si="156"/>
        <v>x 1</v>
      </c>
      <c r="AD722" s="173">
        <f t="shared" si="157"/>
        <v>0</v>
      </c>
      <c r="AE722" s="173">
        <f t="shared" si="158"/>
        <v>0</v>
      </c>
      <c r="AF722" s="173" t="str">
        <f t="shared" si="159"/>
        <v>D</v>
      </c>
      <c r="AG722" s="173">
        <f t="shared" si="160"/>
        <v>3</v>
      </c>
      <c r="AH722" s="173">
        <v>1</v>
      </c>
      <c r="AI722" s="176"/>
    </row>
    <row r="723" spans="1:35" s="173" customFormat="1" ht="30" hidden="1" customHeight="1" x14ac:dyDescent="0.35">
      <c r="A723" s="166">
        <v>719</v>
      </c>
      <c r="B723" s="167" t="str">
        <f t="shared" si="151"/>
        <v>D.4</v>
      </c>
      <c r="C723" s="168">
        <f t="shared" si="152"/>
        <v>2</v>
      </c>
      <c r="D723" s="20"/>
      <c r="E723" s="68" t="str">
        <f t="shared" si="153"/>
        <v>Step 4</v>
      </c>
      <c r="F723" s="261" t="str">
        <f t="shared" si="154"/>
        <v>Are contingency plans in place that should operational tempo increase dramatically the function can receive support from either internal or external sources? (E.g. during a crisis or incident)</v>
      </c>
      <c r="G723" s="174"/>
      <c r="H723" s="175"/>
      <c r="I723" s="175"/>
      <c r="J723" s="175"/>
      <c r="K723" s="175"/>
      <c r="L723" s="175"/>
      <c r="M723" s="175"/>
      <c r="N723" s="67"/>
      <c r="O723" s="67"/>
      <c r="P723" s="168"/>
      <c r="Q723" s="168"/>
      <c r="R723" s="168"/>
      <c r="S723" s="168"/>
      <c r="T723" s="170" t="str">
        <f t="shared" si="150"/>
        <v>Step 4</v>
      </c>
      <c r="U723" s="168"/>
      <c r="V723" s="168"/>
      <c r="W723" s="81">
        <v>3</v>
      </c>
      <c r="X723" s="171">
        <f t="shared" si="155"/>
        <v>3</v>
      </c>
      <c r="Y723" s="172" t="str">
        <f t="shared" si="156"/>
        <v>x 3</v>
      </c>
      <c r="AD723" s="173">
        <f t="shared" si="157"/>
        <v>0</v>
      </c>
      <c r="AE723" s="173">
        <f t="shared" si="158"/>
        <v>0</v>
      </c>
      <c r="AF723" s="173" t="str">
        <f t="shared" si="159"/>
        <v>D</v>
      </c>
      <c r="AG723" s="173">
        <f t="shared" si="160"/>
        <v>3</v>
      </c>
      <c r="AH723" s="173">
        <v>1</v>
      </c>
      <c r="AI723" s="176"/>
    </row>
    <row r="724" spans="1:35" s="173" customFormat="1" ht="30" hidden="1" customHeight="1" x14ac:dyDescent="0.35">
      <c r="A724" s="166">
        <v>720</v>
      </c>
      <c r="B724" s="167" t="str">
        <f t="shared" si="151"/>
        <v>D.4</v>
      </c>
      <c r="C724" s="168">
        <f t="shared" si="152"/>
        <v>2</v>
      </c>
      <c r="D724" s="20"/>
      <c r="E724" s="68" t="str">
        <f t="shared" si="153"/>
        <v>Step 4</v>
      </c>
      <c r="F724" s="261" t="str">
        <f t="shared" si="154"/>
        <v>Does the function maintain multiple data/information/intelligence sources for each Intelligence Requirement?</v>
      </c>
      <c r="G724" s="174"/>
      <c r="H724" s="175"/>
      <c r="I724" s="175"/>
      <c r="J724" s="175"/>
      <c r="K724" s="175"/>
      <c r="L724" s="175"/>
      <c r="M724" s="175"/>
      <c r="N724" s="67"/>
      <c r="O724" s="67"/>
      <c r="P724" s="168"/>
      <c r="Q724" s="168"/>
      <c r="R724" s="168"/>
      <c r="S724" s="168"/>
      <c r="T724" s="170" t="str">
        <f t="shared" ref="T724" si="161">E724</f>
        <v>Step 4</v>
      </c>
      <c r="U724" s="168"/>
      <c r="V724" s="168"/>
      <c r="W724" s="81">
        <v>3</v>
      </c>
      <c r="X724" s="171">
        <f t="shared" si="155"/>
        <v>3</v>
      </c>
      <c r="Y724" s="172" t="str">
        <f t="shared" si="156"/>
        <v>x 3</v>
      </c>
      <c r="AD724" s="173">
        <f t="shared" si="157"/>
        <v>0</v>
      </c>
      <c r="AE724" s="173">
        <f t="shared" si="158"/>
        <v>0</v>
      </c>
      <c r="AF724" s="173" t="str">
        <f t="shared" si="159"/>
        <v>D</v>
      </c>
      <c r="AG724" s="173">
        <f t="shared" si="160"/>
        <v>3</v>
      </c>
      <c r="AH724" s="173">
        <v>1</v>
      </c>
      <c r="AI724" s="176"/>
    </row>
    <row r="725" spans="1:35" hidden="1" x14ac:dyDescent="0.35">
      <c r="F725" s="273"/>
    </row>
    <row r="726" spans="1:35" x14ac:dyDescent="0.35">
      <c r="F726" s="273"/>
    </row>
    <row r="727" spans="1:35" x14ac:dyDescent="0.35">
      <c r="F727" s="273"/>
    </row>
    <row r="728" spans="1:35" x14ac:dyDescent="0.35">
      <c r="F728" s="273"/>
    </row>
    <row r="729" spans="1:35" x14ac:dyDescent="0.35">
      <c r="F729" s="273"/>
    </row>
    <row r="730" spans="1:35" x14ac:dyDescent="0.35">
      <c r="F730" s="273"/>
    </row>
  </sheetData>
  <sortState xmlns:xlrd2="http://schemas.microsoft.com/office/spreadsheetml/2017/richdata2" ref="A8:AI864">
    <sortCondition ref="A8:A864"/>
  </sortState>
  <mergeCells count="1">
    <mergeCell ref="F2:F5"/>
  </mergeCells>
  <pageMargins left="0.7" right="0.7" top="0.75" bottom="0.75" header="0.3" footer="0.3"/>
  <pageSetup paperSize="9" scale="73" fitToHeight="0" orientation="landscape"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76028" r:id="rId4" name="Drop Down 3996">
              <controlPr defaultSize="0" autoFill="0" autoPict="0">
                <anchor moveWithCells="1">
                  <from>
                    <xdr:col>6</xdr:col>
                    <xdr:colOff>431800</xdr:colOff>
                    <xdr:row>20</xdr:row>
                    <xdr:rowOff>76200</xdr:rowOff>
                  </from>
                  <to>
                    <xdr:col>6</xdr:col>
                    <xdr:colOff>946150</xdr:colOff>
                    <xdr:row>20</xdr:row>
                    <xdr:rowOff>298450</xdr:rowOff>
                  </to>
                </anchor>
              </controlPr>
            </control>
          </mc:Choice>
        </mc:AlternateContent>
        <mc:AlternateContent xmlns:mc="http://schemas.openxmlformats.org/markup-compatibility/2006">
          <mc:Choice Requires="x14">
            <control shapeId="176029" r:id="rId5" name="Drop Down 3997">
              <controlPr defaultSize="0" autoFill="0" autoPict="0">
                <anchor moveWithCells="1">
                  <from>
                    <xdr:col>6</xdr:col>
                    <xdr:colOff>431800</xdr:colOff>
                    <xdr:row>21</xdr:row>
                    <xdr:rowOff>76200</xdr:rowOff>
                  </from>
                  <to>
                    <xdr:col>6</xdr:col>
                    <xdr:colOff>946150</xdr:colOff>
                    <xdr:row>21</xdr:row>
                    <xdr:rowOff>298450</xdr:rowOff>
                  </to>
                </anchor>
              </controlPr>
            </control>
          </mc:Choice>
        </mc:AlternateContent>
        <mc:AlternateContent xmlns:mc="http://schemas.openxmlformats.org/markup-compatibility/2006">
          <mc:Choice Requires="x14">
            <control shapeId="176030" r:id="rId6" name="Drop Down 3998">
              <controlPr defaultSize="0" autoFill="0" autoPict="0">
                <anchor moveWithCells="1">
                  <from>
                    <xdr:col>6</xdr:col>
                    <xdr:colOff>431800</xdr:colOff>
                    <xdr:row>22</xdr:row>
                    <xdr:rowOff>76200</xdr:rowOff>
                  </from>
                  <to>
                    <xdr:col>6</xdr:col>
                    <xdr:colOff>946150</xdr:colOff>
                    <xdr:row>22</xdr:row>
                    <xdr:rowOff>298450</xdr:rowOff>
                  </to>
                </anchor>
              </controlPr>
            </control>
          </mc:Choice>
        </mc:AlternateContent>
        <mc:AlternateContent xmlns:mc="http://schemas.openxmlformats.org/markup-compatibility/2006">
          <mc:Choice Requires="x14">
            <control shapeId="176031" r:id="rId7" name="Drop Down 3999">
              <controlPr defaultSize="0" autoFill="0" autoPict="0">
                <anchor moveWithCells="1">
                  <from>
                    <xdr:col>6</xdr:col>
                    <xdr:colOff>431800</xdr:colOff>
                    <xdr:row>23</xdr:row>
                    <xdr:rowOff>76200</xdr:rowOff>
                  </from>
                  <to>
                    <xdr:col>6</xdr:col>
                    <xdr:colOff>946150</xdr:colOff>
                    <xdr:row>23</xdr:row>
                    <xdr:rowOff>298450</xdr:rowOff>
                  </to>
                </anchor>
              </controlPr>
            </control>
          </mc:Choice>
        </mc:AlternateContent>
        <mc:AlternateContent xmlns:mc="http://schemas.openxmlformats.org/markup-compatibility/2006">
          <mc:Choice Requires="x14">
            <control shapeId="176044" r:id="rId8" name="Drop Down 4012">
              <controlPr defaultSize="0" autoFill="0" autoPict="0">
                <anchor moveWithCells="1">
                  <from>
                    <xdr:col>6</xdr:col>
                    <xdr:colOff>431800</xdr:colOff>
                    <xdr:row>352</xdr:row>
                    <xdr:rowOff>76200</xdr:rowOff>
                  </from>
                  <to>
                    <xdr:col>6</xdr:col>
                    <xdr:colOff>946150</xdr:colOff>
                    <xdr:row>352</xdr:row>
                    <xdr:rowOff>298450</xdr:rowOff>
                  </to>
                </anchor>
              </controlPr>
            </control>
          </mc:Choice>
        </mc:AlternateContent>
        <mc:AlternateContent xmlns:mc="http://schemas.openxmlformats.org/markup-compatibility/2006">
          <mc:Choice Requires="x14">
            <control shapeId="176053" r:id="rId9" name="Drop Down 4021">
              <controlPr defaultSize="0" autoFill="0" autoPict="0">
                <anchor moveWithCells="1">
                  <from>
                    <xdr:col>6</xdr:col>
                    <xdr:colOff>431800</xdr:colOff>
                    <xdr:row>364</xdr:row>
                    <xdr:rowOff>76200</xdr:rowOff>
                  </from>
                  <to>
                    <xdr:col>6</xdr:col>
                    <xdr:colOff>946150</xdr:colOff>
                    <xdr:row>364</xdr:row>
                    <xdr:rowOff>298450</xdr:rowOff>
                  </to>
                </anchor>
              </controlPr>
            </control>
          </mc:Choice>
        </mc:AlternateContent>
        <mc:AlternateContent xmlns:mc="http://schemas.openxmlformats.org/markup-compatibility/2006">
          <mc:Choice Requires="x14">
            <control shapeId="176054" r:id="rId10" name="Drop Down 4022">
              <controlPr defaultSize="0" autoFill="0" autoPict="0">
                <anchor moveWithCells="1">
                  <from>
                    <xdr:col>6</xdr:col>
                    <xdr:colOff>431800</xdr:colOff>
                    <xdr:row>365</xdr:row>
                    <xdr:rowOff>76200</xdr:rowOff>
                  </from>
                  <to>
                    <xdr:col>6</xdr:col>
                    <xdr:colOff>946150</xdr:colOff>
                    <xdr:row>365</xdr:row>
                    <xdr:rowOff>298450</xdr:rowOff>
                  </to>
                </anchor>
              </controlPr>
            </control>
          </mc:Choice>
        </mc:AlternateContent>
        <mc:AlternateContent xmlns:mc="http://schemas.openxmlformats.org/markup-compatibility/2006">
          <mc:Choice Requires="x14">
            <control shapeId="176055" r:id="rId11" name="Drop Down 4023">
              <controlPr defaultSize="0" autoFill="0" autoPict="0">
                <anchor moveWithCells="1">
                  <from>
                    <xdr:col>6</xdr:col>
                    <xdr:colOff>431800</xdr:colOff>
                    <xdr:row>366</xdr:row>
                    <xdr:rowOff>76200</xdr:rowOff>
                  </from>
                  <to>
                    <xdr:col>6</xdr:col>
                    <xdr:colOff>946150</xdr:colOff>
                    <xdr:row>366</xdr:row>
                    <xdr:rowOff>298450</xdr:rowOff>
                  </to>
                </anchor>
              </controlPr>
            </control>
          </mc:Choice>
        </mc:AlternateContent>
        <mc:AlternateContent xmlns:mc="http://schemas.openxmlformats.org/markup-compatibility/2006">
          <mc:Choice Requires="x14">
            <control shapeId="176056" r:id="rId12" name="Drop Down 4024">
              <controlPr defaultSize="0" autoFill="0" autoPict="0">
                <anchor moveWithCells="1">
                  <from>
                    <xdr:col>6</xdr:col>
                    <xdr:colOff>431800</xdr:colOff>
                    <xdr:row>367</xdr:row>
                    <xdr:rowOff>76200</xdr:rowOff>
                  </from>
                  <to>
                    <xdr:col>6</xdr:col>
                    <xdr:colOff>946150</xdr:colOff>
                    <xdr:row>367</xdr:row>
                    <xdr:rowOff>298450</xdr:rowOff>
                  </to>
                </anchor>
              </controlPr>
            </control>
          </mc:Choice>
        </mc:AlternateContent>
        <mc:AlternateContent xmlns:mc="http://schemas.openxmlformats.org/markup-compatibility/2006">
          <mc:Choice Requires="x14">
            <control shapeId="176060" r:id="rId13" name="Drop Down 4028">
              <controlPr defaultSize="0" autoFill="0" autoPict="0">
                <anchor moveWithCells="1">
                  <from>
                    <xdr:col>6</xdr:col>
                    <xdr:colOff>431800</xdr:colOff>
                    <xdr:row>393</xdr:row>
                    <xdr:rowOff>76200</xdr:rowOff>
                  </from>
                  <to>
                    <xdr:col>6</xdr:col>
                    <xdr:colOff>946150</xdr:colOff>
                    <xdr:row>393</xdr:row>
                    <xdr:rowOff>298450</xdr:rowOff>
                  </to>
                </anchor>
              </controlPr>
            </control>
          </mc:Choice>
        </mc:AlternateContent>
        <mc:AlternateContent xmlns:mc="http://schemas.openxmlformats.org/markup-compatibility/2006">
          <mc:Choice Requires="x14">
            <control shapeId="176061" r:id="rId14" name="Drop Down 4029">
              <controlPr defaultSize="0" autoFill="0" autoPict="0">
                <anchor moveWithCells="1">
                  <from>
                    <xdr:col>6</xdr:col>
                    <xdr:colOff>431800</xdr:colOff>
                    <xdr:row>394</xdr:row>
                    <xdr:rowOff>76200</xdr:rowOff>
                  </from>
                  <to>
                    <xdr:col>6</xdr:col>
                    <xdr:colOff>946150</xdr:colOff>
                    <xdr:row>394</xdr:row>
                    <xdr:rowOff>298450</xdr:rowOff>
                  </to>
                </anchor>
              </controlPr>
            </control>
          </mc:Choice>
        </mc:AlternateContent>
        <mc:AlternateContent xmlns:mc="http://schemas.openxmlformats.org/markup-compatibility/2006">
          <mc:Choice Requires="x14">
            <control shapeId="176062" r:id="rId15" name="Drop Down 4030">
              <controlPr defaultSize="0" autoFill="0" autoPict="0">
                <anchor moveWithCells="1">
                  <from>
                    <xdr:col>6</xdr:col>
                    <xdr:colOff>431800</xdr:colOff>
                    <xdr:row>395</xdr:row>
                    <xdr:rowOff>76200</xdr:rowOff>
                  </from>
                  <to>
                    <xdr:col>6</xdr:col>
                    <xdr:colOff>946150</xdr:colOff>
                    <xdr:row>395</xdr:row>
                    <xdr:rowOff>298450</xdr:rowOff>
                  </to>
                </anchor>
              </controlPr>
            </control>
          </mc:Choice>
        </mc:AlternateContent>
        <mc:AlternateContent xmlns:mc="http://schemas.openxmlformats.org/markup-compatibility/2006">
          <mc:Choice Requires="x14">
            <control shapeId="176063" r:id="rId16" name="Drop Down 4031">
              <controlPr defaultSize="0" autoFill="0" autoPict="0">
                <anchor moveWithCells="1">
                  <from>
                    <xdr:col>6</xdr:col>
                    <xdr:colOff>431800</xdr:colOff>
                    <xdr:row>396</xdr:row>
                    <xdr:rowOff>76200</xdr:rowOff>
                  </from>
                  <to>
                    <xdr:col>6</xdr:col>
                    <xdr:colOff>946150</xdr:colOff>
                    <xdr:row>396</xdr:row>
                    <xdr:rowOff>298450</xdr:rowOff>
                  </to>
                </anchor>
              </controlPr>
            </control>
          </mc:Choice>
        </mc:AlternateContent>
        <mc:AlternateContent xmlns:mc="http://schemas.openxmlformats.org/markup-compatibility/2006">
          <mc:Choice Requires="x14">
            <control shapeId="176064" r:id="rId17" name="Drop Down 4032">
              <controlPr defaultSize="0" autoFill="0" autoPict="0">
                <anchor moveWithCells="1">
                  <from>
                    <xdr:col>6</xdr:col>
                    <xdr:colOff>431800</xdr:colOff>
                    <xdr:row>397</xdr:row>
                    <xdr:rowOff>76200</xdr:rowOff>
                  </from>
                  <to>
                    <xdr:col>6</xdr:col>
                    <xdr:colOff>946150</xdr:colOff>
                    <xdr:row>397</xdr:row>
                    <xdr:rowOff>298450</xdr:rowOff>
                  </to>
                </anchor>
              </controlPr>
            </control>
          </mc:Choice>
        </mc:AlternateContent>
        <mc:AlternateContent xmlns:mc="http://schemas.openxmlformats.org/markup-compatibility/2006">
          <mc:Choice Requires="x14">
            <control shapeId="176074" r:id="rId18" name="Drop Down 4042">
              <controlPr defaultSize="0" autoFill="0" autoPict="0">
                <anchor moveWithCells="1">
                  <from>
                    <xdr:col>6</xdr:col>
                    <xdr:colOff>431800</xdr:colOff>
                    <xdr:row>411</xdr:row>
                    <xdr:rowOff>76200</xdr:rowOff>
                  </from>
                  <to>
                    <xdr:col>6</xdr:col>
                    <xdr:colOff>946150</xdr:colOff>
                    <xdr:row>411</xdr:row>
                    <xdr:rowOff>298450</xdr:rowOff>
                  </to>
                </anchor>
              </controlPr>
            </control>
          </mc:Choice>
        </mc:AlternateContent>
        <mc:AlternateContent xmlns:mc="http://schemas.openxmlformats.org/markup-compatibility/2006">
          <mc:Choice Requires="x14">
            <control shapeId="176075" r:id="rId19" name="Drop Down 4043">
              <controlPr defaultSize="0" autoFill="0" autoPict="0">
                <anchor moveWithCells="1">
                  <from>
                    <xdr:col>6</xdr:col>
                    <xdr:colOff>431800</xdr:colOff>
                    <xdr:row>412</xdr:row>
                    <xdr:rowOff>76200</xdr:rowOff>
                  </from>
                  <to>
                    <xdr:col>6</xdr:col>
                    <xdr:colOff>946150</xdr:colOff>
                    <xdr:row>412</xdr:row>
                    <xdr:rowOff>298450</xdr:rowOff>
                  </to>
                </anchor>
              </controlPr>
            </control>
          </mc:Choice>
        </mc:AlternateContent>
        <mc:AlternateContent xmlns:mc="http://schemas.openxmlformats.org/markup-compatibility/2006">
          <mc:Choice Requires="x14">
            <control shapeId="176083" r:id="rId20" name="Drop Down 4051">
              <controlPr defaultSize="0" autoFill="0" autoPict="0">
                <anchor moveWithCells="1">
                  <from>
                    <xdr:col>6</xdr:col>
                    <xdr:colOff>431800</xdr:colOff>
                    <xdr:row>421</xdr:row>
                    <xdr:rowOff>76200</xdr:rowOff>
                  </from>
                  <to>
                    <xdr:col>6</xdr:col>
                    <xdr:colOff>946150</xdr:colOff>
                    <xdr:row>421</xdr:row>
                    <xdr:rowOff>298450</xdr:rowOff>
                  </to>
                </anchor>
              </controlPr>
            </control>
          </mc:Choice>
        </mc:AlternateContent>
        <mc:AlternateContent xmlns:mc="http://schemas.openxmlformats.org/markup-compatibility/2006">
          <mc:Choice Requires="x14">
            <control shapeId="176084" r:id="rId21" name="Drop Down 4052">
              <controlPr defaultSize="0" autoFill="0" autoPict="0">
                <anchor moveWithCells="1">
                  <from>
                    <xdr:col>6</xdr:col>
                    <xdr:colOff>431800</xdr:colOff>
                    <xdr:row>422</xdr:row>
                    <xdr:rowOff>76200</xdr:rowOff>
                  </from>
                  <to>
                    <xdr:col>6</xdr:col>
                    <xdr:colOff>946150</xdr:colOff>
                    <xdr:row>422</xdr:row>
                    <xdr:rowOff>298450</xdr:rowOff>
                  </to>
                </anchor>
              </controlPr>
            </control>
          </mc:Choice>
        </mc:AlternateContent>
        <mc:AlternateContent xmlns:mc="http://schemas.openxmlformats.org/markup-compatibility/2006">
          <mc:Choice Requires="x14">
            <control shapeId="176086" r:id="rId22" name="Drop Down 4054">
              <controlPr defaultSize="0" autoFill="0" autoPict="0">
                <anchor moveWithCells="1">
                  <from>
                    <xdr:col>6</xdr:col>
                    <xdr:colOff>431800</xdr:colOff>
                    <xdr:row>426</xdr:row>
                    <xdr:rowOff>76200</xdr:rowOff>
                  </from>
                  <to>
                    <xdr:col>6</xdr:col>
                    <xdr:colOff>946150</xdr:colOff>
                    <xdr:row>426</xdr:row>
                    <xdr:rowOff>298450</xdr:rowOff>
                  </to>
                </anchor>
              </controlPr>
            </control>
          </mc:Choice>
        </mc:AlternateContent>
        <mc:AlternateContent xmlns:mc="http://schemas.openxmlformats.org/markup-compatibility/2006">
          <mc:Choice Requires="x14">
            <control shapeId="176090" r:id="rId23" name="Drop Down 4058">
              <controlPr defaultSize="0" autoFill="0" autoPict="0">
                <anchor moveWithCells="1">
                  <from>
                    <xdr:col>6</xdr:col>
                    <xdr:colOff>431800</xdr:colOff>
                    <xdr:row>430</xdr:row>
                    <xdr:rowOff>76200</xdr:rowOff>
                  </from>
                  <to>
                    <xdr:col>6</xdr:col>
                    <xdr:colOff>946150</xdr:colOff>
                    <xdr:row>430</xdr:row>
                    <xdr:rowOff>298450</xdr:rowOff>
                  </to>
                </anchor>
              </controlPr>
            </control>
          </mc:Choice>
        </mc:AlternateContent>
        <mc:AlternateContent xmlns:mc="http://schemas.openxmlformats.org/markup-compatibility/2006">
          <mc:Choice Requires="x14">
            <control shapeId="176092" r:id="rId24" name="Drop Down 4060">
              <controlPr defaultSize="0" autoFill="0" autoPict="0">
                <anchor moveWithCells="1">
                  <from>
                    <xdr:col>6</xdr:col>
                    <xdr:colOff>431800</xdr:colOff>
                    <xdr:row>433</xdr:row>
                    <xdr:rowOff>76200</xdr:rowOff>
                  </from>
                  <to>
                    <xdr:col>6</xdr:col>
                    <xdr:colOff>946150</xdr:colOff>
                    <xdr:row>433</xdr:row>
                    <xdr:rowOff>298450</xdr:rowOff>
                  </to>
                </anchor>
              </controlPr>
            </control>
          </mc:Choice>
        </mc:AlternateContent>
        <mc:AlternateContent xmlns:mc="http://schemas.openxmlformats.org/markup-compatibility/2006">
          <mc:Choice Requires="x14">
            <control shapeId="176103" r:id="rId25" name="Drop Down 4071">
              <controlPr defaultSize="0" autoFill="0" autoPict="0">
                <anchor moveWithCells="1">
                  <from>
                    <xdr:col>6</xdr:col>
                    <xdr:colOff>431800</xdr:colOff>
                    <xdr:row>448</xdr:row>
                    <xdr:rowOff>76200</xdr:rowOff>
                  </from>
                  <to>
                    <xdr:col>6</xdr:col>
                    <xdr:colOff>946150</xdr:colOff>
                    <xdr:row>448</xdr:row>
                    <xdr:rowOff>298450</xdr:rowOff>
                  </to>
                </anchor>
              </controlPr>
            </control>
          </mc:Choice>
        </mc:AlternateContent>
        <mc:AlternateContent xmlns:mc="http://schemas.openxmlformats.org/markup-compatibility/2006">
          <mc:Choice Requires="x14">
            <control shapeId="176104" r:id="rId26" name="Drop Down 4072">
              <controlPr defaultSize="0" autoFill="0" autoPict="0">
                <anchor moveWithCells="1">
                  <from>
                    <xdr:col>6</xdr:col>
                    <xdr:colOff>431800</xdr:colOff>
                    <xdr:row>449</xdr:row>
                    <xdr:rowOff>76200</xdr:rowOff>
                  </from>
                  <to>
                    <xdr:col>6</xdr:col>
                    <xdr:colOff>946150</xdr:colOff>
                    <xdr:row>449</xdr:row>
                    <xdr:rowOff>298450</xdr:rowOff>
                  </to>
                </anchor>
              </controlPr>
            </control>
          </mc:Choice>
        </mc:AlternateContent>
        <mc:AlternateContent xmlns:mc="http://schemas.openxmlformats.org/markup-compatibility/2006">
          <mc:Choice Requires="x14">
            <control shapeId="176108" r:id="rId27" name="Drop Down 4076">
              <controlPr defaultSize="0" autoFill="0" autoPict="0">
                <anchor moveWithCells="1">
                  <from>
                    <xdr:col>6</xdr:col>
                    <xdr:colOff>431800</xdr:colOff>
                    <xdr:row>455</xdr:row>
                    <xdr:rowOff>76200</xdr:rowOff>
                  </from>
                  <to>
                    <xdr:col>6</xdr:col>
                    <xdr:colOff>946150</xdr:colOff>
                    <xdr:row>455</xdr:row>
                    <xdr:rowOff>298450</xdr:rowOff>
                  </to>
                </anchor>
              </controlPr>
            </control>
          </mc:Choice>
        </mc:AlternateContent>
        <mc:AlternateContent xmlns:mc="http://schemas.openxmlformats.org/markup-compatibility/2006">
          <mc:Choice Requires="x14">
            <control shapeId="176109" r:id="rId28" name="Drop Down 4077">
              <controlPr defaultSize="0" autoFill="0" autoPict="0">
                <anchor moveWithCells="1">
                  <from>
                    <xdr:col>6</xdr:col>
                    <xdr:colOff>431800</xdr:colOff>
                    <xdr:row>457</xdr:row>
                    <xdr:rowOff>76200</xdr:rowOff>
                  </from>
                  <to>
                    <xdr:col>6</xdr:col>
                    <xdr:colOff>946150</xdr:colOff>
                    <xdr:row>457</xdr:row>
                    <xdr:rowOff>298450</xdr:rowOff>
                  </to>
                </anchor>
              </controlPr>
            </control>
          </mc:Choice>
        </mc:AlternateContent>
        <mc:AlternateContent xmlns:mc="http://schemas.openxmlformats.org/markup-compatibility/2006">
          <mc:Choice Requires="x14">
            <control shapeId="176110" r:id="rId29" name="Drop Down 4078">
              <controlPr defaultSize="0" autoFill="0" autoPict="0">
                <anchor moveWithCells="1">
                  <from>
                    <xdr:col>6</xdr:col>
                    <xdr:colOff>431800</xdr:colOff>
                    <xdr:row>458</xdr:row>
                    <xdr:rowOff>76200</xdr:rowOff>
                  </from>
                  <to>
                    <xdr:col>6</xdr:col>
                    <xdr:colOff>946150</xdr:colOff>
                    <xdr:row>458</xdr:row>
                    <xdr:rowOff>298450</xdr:rowOff>
                  </to>
                </anchor>
              </controlPr>
            </control>
          </mc:Choice>
        </mc:AlternateContent>
        <mc:AlternateContent xmlns:mc="http://schemas.openxmlformats.org/markup-compatibility/2006">
          <mc:Choice Requires="x14">
            <control shapeId="176111" r:id="rId30" name="Drop Down 4079">
              <controlPr defaultSize="0" autoFill="0" autoPict="0">
                <anchor moveWithCells="1">
                  <from>
                    <xdr:col>6</xdr:col>
                    <xdr:colOff>431800</xdr:colOff>
                    <xdr:row>459</xdr:row>
                    <xdr:rowOff>76200</xdr:rowOff>
                  </from>
                  <to>
                    <xdr:col>6</xdr:col>
                    <xdr:colOff>946150</xdr:colOff>
                    <xdr:row>459</xdr:row>
                    <xdr:rowOff>298450</xdr:rowOff>
                  </to>
                </anchor>
              </controlPr>
            </control>
          </mc:Choice>
        </mc:AlternateContent>
        <mc:AlternateContent xmlns:mc="http://schemas.openxmlformats.org/markup-compatibility/2006">
          <mc:Choice Requires="x14">
            <control shapeId="176112" r:id="rId31" name="Drop Down 4080">
              <controlPr defaultSize="0" autoFill="0" autoPict="0">
                <anchor moveWithCells="1">
                  <from>
                    <xdr:col>6</xdr:col>
                    <xdr:colOff>431800</xdr:colOff>
                    <xdr:row>460</xdr:row>
                    <xdr:rowOff>76200</xdr:rowOff>
                  </from>
                  <to>
                    <xdr:col>6</xdr:col>
                    <xdr:colOff>946150</xdr:colOff>
                    <xdr:row>460</xdr:row>
                    <xdr:rowOff>298450</xdr:rowOff>
                  </to>
                </anchor>
              </controlPr>
            </control>
          </mc:Choice>
        </mc:AlternateContent>
        <mc:AlternateContent xmlns:mc="http://schemas.openxmlformats.org/markup-compatibility/2006">
          <mc:Choice Requires="x14">
            <control shapeId="189447" r:id="rId32" name="Drop Down 4103">
              <controlPr defaultSize="0" autoFill="0" autoPict="0">
                <anchor moveWithCells="1">
                  <from>
                    <xdr:col>6</xdr:col>
                    <xdr:colOff>431800</xdr:colOff>
                    <xdr:row>487</xdr:row>
                    <xdr:rowOff>76200</xdr:rowOff>
                  </from>
                  <to>
                    <xdr:col>6</xdr:col>
                    <xdr:colOff>946150</xdr:colOff>
                    <xdr:row>487</xdr:row>
                    <xdr:rowOff>298450</xdr:rowOff>
                  </to>
                </anchor>
              </controlPr>
            </control>
          </mc:Choice>
        </mc:AlternateContent>
        <mc:AlternateContent xmlns:mc="http://schemas.openxmlformats.org/markup-compatibility/2006">
          <mc:Choice Requires="x14">
            <control shapeId="189448" r:id="rId33" name="Drop Down 4104">
              <controlPr defaultSize="0" autoFill="0" autoPict="0">
                <anchor moveWithCells="1">
                  <from>
                    <xdr:col>6</xdr:col>
                    <xdr:colOff>431800</xdr:colOff>
                    <xdr:row>488</xdr:row>
                    <xdr:rowOff>76200</xdr:rowOff>
                  </from>
                  <to>
                    <xdr:col>6</xdr:col>
                    <xdr:colOff>946150</xdr:colOff>
                    <xdr:row>488</xdr:row>
                    <xdr:rowOff>298450</xdr:rowOff>
                  </to>
                </anchor>
              </controlPr>
            </control>
          </mc:Choice>
        </mc:AlternateContent>
        <mc:AlternateContent xmlns:mc="http://schemas.openxmlformats.org/markup-compatibility/2006">
          <mc:Choice Requires="x14">
            <control shapeId="189449" r:id="rId34" name="Drop Down 4105">
              <controlPr defaultSize="0" autoFill="0" autoPict="0">
                <anchor moveWithCells="1">
                  <from>
                    <xdr:col>6</xdr:col>
                    <xdr:colOff>431800</xdr:colOff>
                    <xdr:row>490</xdr:row>
                    <xdr:rowOff>76200</xdr:rowOff>
                  </from>
                  <to>
                    <xdr:col>6</xdr:col>
                    <xdr:colOff>946150</xdr:colOff>
                    <xdr:row>490</xdr:row>
                    <xdr:rowOff>298450</xdr:rowOff>
                  </to>
                </anchor>
              </controlPr>
            </control>
          </mc:Choice>
        </mc:AlternateContent>
        <mc:AlternateContent xmlns:mc="http://schemas.openxmlformats.org/markup-compatibility/2006">
          <mc:Choice Requires="x14">
            <control shapeId="189450" r:id="rId35" name="Drop Down 4106">
              <controlPr defaultSize="0" autoFill="0" autoPict="0">
                <anchor moveWithCells="1">
                  <from>
                    <xdr:col>6</xdr:col>
                    <xdr:colOff>431800</xdr:colOff>
                    <xdr:row>491</xdr:row>
                    <xdr:rowOff>76200</xdr:rowOff>
                  </from>
                  <to>
                    <xdr:col>6</xdr:col>
                    <xdr:colOff>946150</xdr:colOff>
                    <xdr:row>491</xdr:row>
                    <xdr:rowOff>298450</xdr:rowOff>
                  </to>
                </anchor>
              </controlPr>
            </control>
          </mc:Choice>
        </mc:AlternateContent>
        <mc:AlternateContent xmlns:mc="http://schemas.openxmlformats.org/markup-compatibility/2006">
          <mc:Choice Requires="x14">
            <control shapeId="189451" r:id="rId36" name="Drop Down 4107">
              <controlPr defaultSize="0" autoFill="0" autoPict="0">
                <anchor moveWithCells="1">
                  <from>
                    <xdr:col>6</xdr:col>
                    <xdr:colOff>431800</xdr:colOff>
                    <xdr:row>492</xdr:row>
                    <xdr:rowOff>76200</xdr:rowOff>
                  </from>
                  <to>
                    <xdr:col>6</xdr:col>
                    <xdr:colOff>946150</xdr:colOff>
                    <xdr:row>492</xdr:row>
                    <xdr:rowOff>298450</xdr:rowOff>
                  </to>
                </anchor>
              </controlPr>
            </control>
          </mc:Choice>
        </mc:AlternateContent>
        <mc:AlternateContent xmlns:mc="http://schemas.openxmlformats.org/markup-compatibility/2006">
          <mc:Choice Requires="x14">
            <control shapeId="189470" r:id="rId37" name="Drop Down 4126">
              <controlPr defaultSize="0" autoFill="0" autoPict="0">
                <anchor moveWithCells="1">
                  <from>
                    <xdr:col>6</xdr:col>
                    <xdr:colOff>431800</xdr:colOff>
                    <xdr:row>541</xdr:row>
                    <xdr:rowOff>76200</xdr:rowOff>
                  </from>
                  <to>
                    <xdr:col>6</xdr:col>
                    <xdr:colOff>946150</xdr:colOff>
                    <xdr:row>541</xdr:row>
                    <xdr:rowOff>298450</xdr:rowOff>
                  </to>
                </anchor>
              </controlPr>
            </control>
          </mc:Choice>
        </mc:AlternateContent>
        <mc:AlternateContent xmlns:mc="http://schemas.openxmlformats.org/markup-compatibility/2006">
          <mc:Choice Requires="x14">
            <control shapeId="189472" r:id="rId38" name="Drop Down 4128">
              <controlPr defaultSize="0" autoFill="0" autoPict="0">
                <anchor moveWithCells="1">
                  <from>
                    <xdr:col>6</xdr:col>
                    <xdr:colOff>431800</xdr:colOff>
                    <xdr:row>543</xdr:row>
                    <xdr:rowOff>76200</xdr:rowOff>
                  </from>
                  <to>
                    <xdr:col>6</xdr:col>
                    <xdr:colOff>946150</xdr:colOff>
                    <xdr:row>543</xdr:row>
                    <xdr:rowOff>298450</xdr:rowOff>
                  </to>
                </anchor>
              </controlPr>
            </control>
          </mc:Choice>
        </mc:AlternateContent>
        <mc:AlternateContent xmlns:mc="http://schemas.openxmlformats.org/markup-compatibility/2006">
          <mc:Choice Requires="x14">
            <control shapeId="189474" r:id="rId39" name="Drop Down 4130">
              <controlPr defaultSize="0" autoFill="0" autoPict="0">
                <anchor moveWithCells="1">
                  <from>
                    <xdr:col>6</xdr:col>
                    <xdr:colOff>431800</xdr:colOff>
                    <xdr:row>545</xdr:row>
                    <xdr:rowOff>76200</xdr:rowOff>
                  </from>
                  <to>
                    <xdr:col>6</xdr:col>
                    <xdr:colOff>946150</xdr:colOff>
                    <xdr:row>545</xdr:row>
                    <xdr:rowOff>298450</xdr:rowOff>
                  </to>
                </anchor>
              </controlPr>
            </control>
          </mc:Choice>
        </mc:AlternateContent>
        <mc:AlternateContent xmlns:mc="http://schemas.openxmlformats.org/markup-compatibility/2006">
          <mc:Choice Requires="x14">
            <control shapeId="189481" r:id="rId40" name="Drop Down 4137">
              <controlPr defaultSize="0" autoFill="0" autoPict="0">
                <anchor moveWithCells="1">
                  <from>
                    <xdr:col>6</xdr:col>
                    <xdr:colOff>431800</xdr:colOff>
                    <xdr:row>552</xdr:row>
                    <xdr:rowOff>76200</xdr:rowOff>
                  </from>
                  <to>
                    <xdr:col>6</xdr:col>
                    <xdr:colOff>946150</xdr:colOff>
                    <xdr:row>552</xdr:row>
                    <xdr:rowOff>298450</xdr:rowOff>
                  </to>
                </anchor>
              </controlPr>
            </control>
          </mc:Choice>
        </mc:AlternateContent>
        <mc:AlternateContent xmlns:mc="http://schemas.openxmlformats.org/markup-compatibility/2006">
          <mc:Choice Requires="x14">
            <control shapeId="189487" r:id="rId41" name="Drop Down 4143">
              <controlPr defaultSize="0" autoFill="0" autoPict="0">
                <anchor moveWithCells="1">
                  <from>
                    <xdr:col>6</xdr:col>
                    <xdr:colOff>431800</xdr:colOff>
                    <xdr:row>558</xdr:row>
                    <xdr:rowOff>76200</xdr:rowOff>
                  </from>
                  <to>
                    <xdr:col>6</xdr:col>
                    <xdr:colOff>946150</xdr:colOff>
                    <xdr:row>558</xdr:row>
                    <xdr:rowOff>298450</xdr:rowOff>
                  </to>
                </anchor>
              </controlPr>
            </control>
          </mc:Choice>
        </mc:AlternateContent>
        <mc:AlternateContent xmlns:mc="http://schemas.openxmlformats.org/markup-compatibility/2006">
          <mc:Choice Requires="x14">
            <control shapeId="189497" r:id="rId42" name="Drop Down 4153">
              <controlPr defaultSize="0" autoFill="0" autoPict="0">
                <anchor moveWithCells="1">
                  <from>
                    <xdr:col>6</xdr:col>
                    <xdr:colOff>431800</xdr:colOff>
                    <xdr:row>570</xdr:row>
                    <xdr:rowOff>76200</xdr:rowOff>
                  </from>
                  <to>
                    <xdr:col>6</xdr:col>
                    <xdr:colOff>946150</xdr:colOff>
                    <xdr:row>570</xdr:row>
                    <xdr:rowOff>298450</xdr:rowOff>
                  </to>
                </anchor>
              </controlPr>
            </control>
          </mc:Choice>
        </mc:AlternateContent>
        <mc:AlternateContent xmlns:mc="http://schemas.openxmlformats.org/markup-compatibility/2006">
          <mc:Choice Requires="x14">
            <control shapeId="189504" r:id="rId43" name="Drop Down 4160">
              <controlPr defaultSize="0" autoFill="0" autoPict="0">
                <anchor moveWithCells="1">
                  <from>
                    <xdr:col>6</xdr:col>
                    <xdr:colOff>431800</xdr:colOff>
                    <xdr:row>577</xdr:row>
                    <xdr:rowOff>76200</xdr:rowOff>
                  </from>
                  <to>
                    <xdr:col>6</xdr:col>
                    <xdr:colOff>946150</xdr:colOff>
                    <xdr:row>577</xdr:row>
                    <xdr:rowOff>298450</xdr:rowOff>
                  </to>
                </anchor>
              </controlPr>
            </control>
          </mc:Choice>
        </mc:AlternateContent>
        <mc:AlternateContent xmlns:mc="http://schemas.openxmlformats.org/markup-compatibility/2006">
          <mc:Choice Requires="x14">
            <control shapeId="189508" r:id="rId44" name="Drop Down 4164">
              <controlPr defaultSize="0" autoFill="0" autoPict="0">
                <anchor moveWithCells="1">
                  <from>
                    <xdr:col>6</xdr:col>
                    <xdr:colOff>431800</xdr:colOff>
                    <xdr:row>581</xdr:row>
                    <xdr:rowOff>76200</xdr:rowOff>
                  </from>
                  <to>
                    <xdr:col>6</xdr:col>
                    <xdr:colOff>946150</xdr:colOff>
                    <xdr:row>581</xdr:row>
                    <xdr:rowOff>298450</xdr:rowOff>
                  </to>
                </anchor>
              </controlPr>
            </control>
          </mc:Choice>
        </mc:AlternateContent>
        <mc:AlternateContent xmlns:mc="http://schemas.openxmlformats.org/markup-compatibility/2006">
          <mc:Choice Requires="x14">
            <control shapeId="189522" r:id="rId45" name="Drop Down 4178">
              <controlPr defaultSize="0" autoFill="0" autoPict="0">
                <anchor moveWithCells="1">
                  <from>
                    <xdr:col>6</xdr:col>
                    <xdr:colOff>431800</xdr:colOff>
                    <xdr:row>597</xdr:row>
                    <xdr:rowOff>76200</xdr:rowOff>
                  </from>
                  <to>
                    <xdr:col>6</xdr:col>
                    <xdr:colOff>946150</xdr:colOff>
                    <xdr:row>597</xdr:row>
                    <xdr:rowOff>298450</xdr:rowOff>
                  </to>
                </anchor>
              </controlPr>
            </control>
          </mc:Choice>
        </mc:AlternateContent>
        <mc:AlternateContent xmlns:mc="http://schemas.openxmlformats.org/markup-compatibility/2006">
          <mc:Choice Requires="x14">
            <control shapeId="189528" r:id="rId46" name="Drop Down 4184">
              <controlPr defaultSize="0" autoFill="0" autoPict="0">
                <anchor moveWithCells="1">
                  <from>
                    <xdr:col>6</xdr:col>
                    <xdr:colOff>431800</xdr:colOff>
                    <xdr:row>603</xdr:row>
                    <xdr:rowOff>76200</xdr:rowOff>
                  </from>
                  <to>
                    <xdr:col>6</xdr:col>
                    <xdr:colOff>946150</xdr:colOff>
                    <xdr:row>603</xdr:row>
                    <xdr:rowOff>298450</xdr:rowOff>
                  </to>
                </anchor>
              </controlPr>
            </control>
          </mc:Choice>
        </mc:AlternateContent>
        <mc:AlternateContent xmlns:mc="http://schemas.openxmlformats.org/markup-compatibility/2006">
          <mc:Choice Requires="x14">
            <control shapeId="189533" r:id="rId47" name="Drop Down 4189">
              <controlPr defaultSize="0" autoFill="0" autoPict="0">
                <anchor moveWithCells="1">
                  <from>
                    <xdr:col>6</xdr:col>
                    <xdr:colOff>431800</xdr:colOff>
                    <xdr:row>610</xdr:row>
                    <xdr:rowOff>76200</xdr:rowOff>
                  </from>
                  <to>
                    <xdr:col>6</xdr:col>
                    <xdr:colOff>946150</xdr:colOff>
                    <xdr:row>610</xdr:row>
                    <xdr:rowOff>298450</xdr:rowOff>
                  </to>
                </anchor>
              </controlPr>
            </control>
          </mc:Choice>
        </mc:AlternateContent>
        <mc:AlternateContent xmlns:mc="http://schemas.openxmlformats.org/markup-compatibility/2006">
          <mc:Choice Requires="x14">
            <control shapeId="189536" r:id="rId48" name="Drop Down 4192">
              <controlPr defaultSize="0" autoFill="0" autoPict="0">
                <anchor moveWithCells="1">
                  <from>
                    <xdr:col>6</xdr:col>
                    <xdr:colOff>431800</xdr:colOff>
                    <xdr:row>613</xdr:row>
                    <xdr:rowOff>76200</xdr:rowOff>
                  </from>
                  <to>
                    <xdr:col>6</xdr:col>
                    <xdr:colOff>946150</xdr:colOff>
                    <xdr:row>613</xdr:row>
                    <xdr:rowOff>298450</xdr:rowOff>
                  </to>
                </anchor>
              </controlPr>
            </control>
          </mc:Choice>
        </mc:AlternateContent>
        <mc:AlternateContent xmlns:mc="http://schemas.openxmlformats.org/markup-compatibility/2006">
          <mc:Choice Requires="x14">
            <control shapeId="189538" r:id="rId49" name="Drop Down 4194">
              <controlPr defaultSize="0" autoFill="0" autoPict="0">
                <anchor moveWithCells="1">
                  <from>
                    <xdr:col>6</xdr:col>
                    <xdr:colOff>431800</xdr:colOff>
                    <xdr:row>615</xdr:row>
                    <xdr:rowOff>76200</xdr:rowOff>
                  </from>
                  <to>
                    <xdr:col>6</xdr:col>
                    <xdr:colOff>946150</xdr:colOff>
                    <xdr:row>615</xdr:row>
                    <xdr:rowOff>298450</xdr:rowOff>
                  </to>
                </anchor>
              </controlPr>
            </control>
          </mc:Choice>
        </mc:AlternateContent>
        <mc:AlternateContent xmlns:mc="http://schemas.openxmlformats.org/markup-compatibility/2006">
          <mc:Choice Requires="x14">
            <control shapeId="189543" r:id="rId50" name="Drop Down 4199">
              <controlPr defaultSize="0" autoFill="0" autoPict="0">
                <anchor moveWithCells="1">
                  <from>
                    <xdr:col>6</xdr:col>
                    <xdr:colOff>431800</xdr:colOff>
                    <xdr:row>620</xdr:row>
                    <xdr:rowOff>76200</xdr:rowOff>
                  </from>
                  <to>
                    <xdr:col>6</xdr:col>
                    <xdr:colOff>946150</xdr:colOff>
                    <xdr:row>620</xdr:row>
                    <xdr:rowOff>298450</xdr:rowOff>
                  </to>
                </anchor>
              </controlPr>
            </control>
          </mc:Choice>
        </mc:AlternateContent>
        <mc:AlternateContent xmlns:mc="http://schemas.openxmlformats.org/markup-compatibility/2006">
          <mc:Choice Requires="x14">
            <control shapeId="189549" r:id="rId51" name="Drop Down 4205">
              <controlPr defaultSize="0" autoFill="0" autoPict="0">
                <anchor moveWithCells="1">
                  <from>
                    <xdr:col>6</xdr:col>
                    <xdr:colOff>431800</xdr:colOff>
                    <xdr:row>628</xdr:row>
                    <xdr:rowOff>76200</xdr:rowOff>
                  </from>
                  <to>
                    <xdr:col>6</xdr:col>
                    <xdr:colOff>946150</xdr:colOff>
                    <xdr:row>628</xdr:row>
                    <xdr:rowOff>298450</xdr:rowOff>
                  </to>
                </anchor>
              </controlPr>
            </control>
          </mc:Choice>
        </mc:AlternateContent>
        <mc:AlternateContent xmlns:mc="http://schemas.openxmlformats.org/markup-compatibility/2006">
          <mc:Choice Requires="x14">
            <control shapeId="189550" r:id="rId52" name="Drop Down 4206">
              <controlPr defaultSize="0" autoFill="0" autoPict="0">
                <anchor moveWithCells="1">
                  <from>
                    <xdr:col>6</xdr:col>
                    <xdr:colOff>431800</xdr:colOff>
                    <xdr:row>629</xdr:row>
                    <xdr:rowOff>76200</xdr:rowOff>
                  </from>
                  <to>
                    <xdr:col>6</xdr:col>
                    <xdr:colOff>946150</xdr:colOff>
                    <xdr:row>629</xdr:row>
                    <xdr:rowOff>298450</xdr:rowOff>
                  </to>
                </anchor>
              </controlPr>
            </control>
          </mc:Choice>
        </mc:AlternateContent>
        <mc:AlternateContent xmlns:mc="http://schemas.openxmlformats.org/markup-compatibility/2006">
          <mc:Choice Requires="x14">
            <control shapeId="189551" r:id="rId53" name="Drop Down 4207">
              <controlPr defaultSize="0" autoFill="0" autoPict="0">
                <anchor moveWithCells="1">
                  <from>
                    <xdr:col>6</xdr:col>
                    <xdr:colOff>431800</xdr:colOff>
                    <xdr:row>630</xdr:row>
                    <xdr:rowOff>76200</xdr:rowOff>
                  </from>
                  <to>
                    <xdr:col>6</xdr:col>
                    <xdr:colOff>946150</xdr:colOff>
                    <xdr:row>630</xdr:row>
                    <xdr:rowOff>298450</xdr:rowOff>
                  </to>
                </anchor>
              </controlPr>
            </control>
          </mc:Choice>
        </mc:AlternateContent>
        <mc:AlternateContent xmlns:mc="http://schemas.openxmlformats.org/markup-compatibility/2006">
          <mc:Choice Requires="x14">
            <control shapeId="189552" r:id="rId54" name="Drop Down 4208">
              <controlPr defaultSize="0" autoFill="0" autoPict="0">
                <anchor moveWithCells="1">
                  <from>
                    <xdr:col>6</xdr:col>
                    <xdr:colOff>431800</xdr:colOff>
                    <xdr:row>631</xdr:row>
                    <xdr:rowOff>76200</xdr:rowOff>
                  </from>
                  <to>
                    <xdr:col>6</xdr:col>
                    <xdr:colOff>946150</xdr:colOff>
                    <xdr:row>631</xdr:row>
                    <xdr:rowOff>298450</xdr:rowOff>
                  </to>
                </anchor>
              </controlPr>
            </control>
          </mc:Choice>
        </mc:AlternateContent>
        <mc:AlternateContent xmlns:mc="http://schemas.openxmlformats.org/markup-compatibility/2006">
          <mc:Choice Requires="x14">
            <control shapeId="189553" r:id="rId55" name="Drop Down 4209">
              <controlPr defaultSize="0" autoFill="0" autoPict="0">
                <anchor moveWithCells="1">
                  <from>
                    <xdr:col>6</xdr:col>
                    <xdr:colOff>431800</xdr:colOff>
                    <xdr:row>632</xdr:row>
                    <xdr:rowOff>76200</xdr:rowOff>
                  </from>
                  <to>
                    <xdr:col>6</xdr:col>
                    <xdr:colOff>946150</xdr:colOff>
                    <xdr:row>632</xdr:row>
                    <xdr:rowOff>298450</xdr:rowOff>
                  </to>
                </anchor>
              </controlPr>
            </control>
          </mc:Choice>
        </mc:AlternateContent>
        <mc:AlternateContent xmlns:mc="http://schemas.openxmlformats.org/markup-compatibility/2006">
          <mc:Choice Requires="x14">
            <control shapeId="189573" r:id="rId56" name="Drop Down 4229">
              <controlPr defaultSize="0" autoFill="0" autoPict="0">
                <anchor moveWithCells="1">
                  <from>
                    <xdr:col>6</xdr:col>
                    <xdr:colOff>431800</xdr:colOff>
                    <xdr:row>655</xdr:row>
                    <xdr:rowOff>76200</xdr:rowOff>
                  </from>
                  <to>
                    <xdr:col>6</xdr:col>
                    <xdr:colOff>946150</xdr:colOff>
                    <xdr:row>655</xdr:row>
                    <xdr:rowOff>298450</xdr:rowOff>
                  </to>
                </anchor>
              </controlPr>
            </control>
          </mc:Choice>
        </mc:AlternateContent>
        <mc:AlternateContent xmlns:mc="http://schemas.openxmlformats.org/markup-compatibility/2006">
          <mc:Choice Requires="x14">
            <control shapeId="189578" r:id="rId57" name="Drop Down 4234">
              <controlPr defaultSize="0" autoFill="0" autoPict="0">
                <anchor moveWithCells="1">
                  <from>
                    <xdr:col>6</xdr:col>
                    <xdr:colOff>431800</xdr:colOff>
                    <xdr:row>660</xdr:row>
                    <xdr:rowOff>76200</xdr:rowOff>
                  </from>
                  <to>
                    <xdr:col>6</xdr:col>
                    <xdr:colOff>946150</xdr:colOff>
                    <xdr:row>660</xdr:row>
                    <xdr:rowOff>298450</xdr:rowOff>
                  </to>
                </anchor>
              </controlPr>
            </control>
          </mc:Choice>
        </mc:AlternateContent>
        <mc:AlternateContent xmlns:mc="http://schemas.openxmlformats.org/markup-compatibility/2006">
          <mc:Choice Requires="x14">
            <control shapeId="189582" r:id="rId58" name="Drop Down 4238">
              <controlPr defaultSize="0" autoFill="0" autoPict="0">
                <anchor moveWithCells="1">
                  <from>
                    <xdr:col>6</xdr:col>
                    <xdr:colOff>431800</xdr:colOff>
                    <xdr:row>664</xdr:row>
                    <xdr:rowOff>76200</xdr:rowOff>
                  </from>
                  <to>
                    <xdr:col>6</xdr:col>
                    <xdr:colOff>946150</xdr:colOff>
                    <xdr:row>664</xdr:row>
                    <xdr:rowOff>298450</xdr:rowOff>
                  </to>
                </anchor>
              </controlPr>
            </control>
          </mc:Choice>
        </mc:AlternateContent>
        <mc:AlternateContent xmlns:mc="http://schemas.openxmlformats.org/markup-compatibility/2006">
          <mc:Choice Requires="x14">
            <control shapeId="189583" r:id="rId59" name="Drop Down 4239">
              <controlPr defaultSize="0" autoFill="0" autoPict="0">
                <anchor moveWithCells="1">
                  <from>
                    <xdr:col>6</xdr:col>
                    <xdr:colOff>431800</xdr:colOff>
                    <xdr:row>665</xdr:row>
                    <xdr:rowOff>76200</xdr:rowOff>
                  </from>
                  <to>
                    <xdr:col>6</xdr:col>
                    <xdr:colOff>946150</xdr:colOff>
                    <xdr:row>665</xdr:row>
                    <xdr:rowOff>298450</xdr:rowOff>
                  </to>
                </anchor>
              </controlPr>
            </control>
          </mc:Choice>
        </mc:AlternateContent>
        <mc:AlternateContent xmlns:mc="http://schemas.openxmlformats.org/markup-compatibility/2006">
          <mc:Choice Requires="x14">
            <control shapeId="189584" r:id="rId60" name="Drop Down 4240">
              <controlPr defaultSize="0" autoFill="0" autoPict="0">
                <anchor moveWithCells="1">
                  <from>
                    <xdr:col>6</xdr:col>
                    <xdr:colOff>431800</xdr:colOff>
                    <xdr:row>666</xdr:row>
                    <xdr:rowOff>76200</xdr:rowOff>
                  </from>
                  <to>
                    <xdr:col>6</xdr:col>
                    <xdr:colOff>946150</xdr:colOff>
                    <xdr:row>666</xdr:row>
                    <xdr:rowOff>298450</xdr:rowOff>
                  </to>
                </anchor>
              </controlPr>
            </control>
          </mc:Choice>
        </mc:AlternateContent>
        <mc:AlternateContent xmlns:mc="http://schemas.openxmlformats.org/markup-compatibility/2006">
          <mc:Choice Requires="x14">
            <control shapeId="189587" r:id="rId61" name="Drop Down 4243">
              <controlPr defaultSize="0" autoFill="0" autoPict="0">
                <anchor moveWithCells="1">
                  <from>
                    <xdr:col>6</xdr:col>
                    <xdr:colOff>431800</xdr:colOff>
                    <xdr:row>672</xdr:row>
                    <xdr:rowOff>76200</xdr:rowOff>
                  </from>
                  <to>
                    <xdr:col>6</xdr:col>
                    <xdr:colOff>946150</xdr:colOff>
                    <xdr:row>672</xdr:row>
                    <xdr:rowOff>298450</xdr:rowOff>
                  </to>
                </anchor>
              </controlPr>
            </control>
          </mc:Choice>
        </mc:AlternateContent>
        <mc:AlternateContent xmlns:mc="http://schemas.openxmlformats.org/markup-compatibility/2006">
          <mc:Choice Requires="x14">
            <control shapeId="189592" r:id="rId62" name="Drop Down 4248">
              <controlPr defaultSize="0" autoFill="0" autoPict="0">
                <anchor moveWithCells="1">
                  <from>
                    <xdr:col>6</xdr:col>
                    <xdr:colOff>431800</xdr:colOff>
                    <xdr:row>677</xdr:row>
                    <xdr:rowOff>76200</xdr:rowOff>
                  </from>
                  <to>
                    <xdr:col>6</xdr:col>
                    <xdr:colOff>946150</xdr:colOff>
                    <xdr:row>677</xdr:row>
                    <xdr:rowOff>298450</xdr:rowOff>
                  </to>
                </anchor>
              </controlPr>
            </control>
          </mc:Choice>
        </mc:AlternateContent>
        <mc:AlternateContent xmlns:mc="http://schemas.openxmlformats.org/markup-compatibility/2006">
          <mc:Choice Requires="x14">
            <control shapeId="189593" r:id="rId63" name="Drop Down 4249">
              <controlPr defaultSize="0" autoFill="0" autoPict="0">
                <anchor moveWithCells="1">
                  <from>
                    <xdr:col>6</xdr:col>
                    <xdr:colOff>431800</xdr:colOff>
                    <xdr:row>678</xdr:row>
                    <xdr:rowOff>76200</xdr:rowOff>
                  </from>
                  <to>
                    <xdr:col>6</xdr:col>
                    <xdr:colOff>946150</xdr:colOff>
                    <xdr:row>678</xdr:row>
                    <xdr:rowOff>298450</xdr:rowOff>
                  </to>
                </anchor>
              </controlPr>
            </control>
          </mc:Choice>
        </mc:AlternateContent>
        <mc:AlternateContent xmlns:mc="http://schemas.openxmlformats.org/markup-compatibility/2006">
          <mc:Choice Requires="x14">
            <control shapeId="189594" r:id="rId64" name="Drop Down 4250">
              <controlPr defaultSize="0" autoFill="0" autoPict="0">
                <anchor moveWithCells="1">
                  <from>
                    <xdr:col>6</xdr:col>
                    <xdr:colOff>431800</xdr:colOff>
                    <xdr:row>679</xdr:row>
                    <xdr:rowOff>76200</xdr:rowOff>
                  </from>
                  <to>
                    <xdr:col>6</xdr:col>
                    <xdr:colOff>946150</xdr:colOff>
                    <xdr:row>679</xdr:row>
                    <xdr:rowOff>298450</xdr:rowOff>
                  </to>
                </anchor>
              </controlPr>
            </control>
          </mc:Choice>
        </mc:AlternateContent>
        <mc:AlternateContent xmlns:mc="http://schemas.openxmlformats.org/markup-compatibility/2006">
          <mc:Choice Requires="x14">
            <control shapeId="189595" r:id="rId65" name="Drop Down 4251">
              <controlPr defaultSize="0" autoFill="0" autoPict="0">
                <anchor moveWithCells="1">
                  <from>
                    <xdr:col>6</xdr:col>
                    <xdr:colOff>431800</xdr:colOff>
                    <xdr:row>680</xdr:row>
                    <xdr:rowOff>76200</xdr:rowOff>
                  </from>
                  <to>
                    <xdr:col>6</xdr:col>
                    <xdr:colOff>946150</xdr:colOff>
                    <xdr:row>680</xdr:row>
                    <xdr:rowOff>298450</xdr:rowOff>
                  </to>
                </anchor>
              </controlPr>
            </control>
          </mc:Choice>
        </mc:AlternateContent>
        <mc:AlternateContent xmlns:mc="http://schemas.openxmlformats.org/markup-compatibility/2006">
          <mc:Choice Requires="x14">
            <control shapeId="189596" r:id="rId66" name="Drop Down 4252">
              <controlPr defaultSize="0" autoFill="0" autoPict="0">
                <anchor moveWithCells="1">
                  <from>
                    <xdr:col>6</xdr:col>
                    <xdr:colOff>431800</xdr:colOff>
                    <xdr:row>681</xdr:row>
                    <xdr:rowOff>76200</xdr:rowOff>
                  </from>
                  <to>
                    <xdr:col>6</xdr:col>
                    <xdr:colOff>946150</xdr:colOff>
                    <xdr:row>681</xdr:row>
                    <xdr:rowOff>298450</xdr:rowOff>
                  </to>
                </anchor>
              </controlPr>
            </control>
          </mc:Choice>
        </mc:AlternateContent>
        <mc:AlternateContent xmlns:mc="http://schemas.openxmlformats.org/markup-compatibility/2006">
          <mc:Choice Requires="x14">
            <control shapeId="189603" r:id="rId67" name="Drop Down 4259">
              <controlPr defaultSize="0" autoFill="0" autoPict="0">
                <anchor moveWithCells="1">
                  <from>
                    <xdr:col>6</xdr:col>
                    <xdr:colOff>431800</xdr:colOff>
                    <xdr:row>690</xdr:row>
                    <xdr:rowOff>76200</xdr:rowOff>
                  </from>
                  <to>
                    <xdr:col>6</xdr:col>
                    <xdr:colOff>946150</xdr:colOff>
                    <xdr:row>690</xdr:row>
                    <xdr:rowOff>298450</xdr:rowOff>
                  </to>
                </anchor>
              </controlPr>
            </control>
          </mc:Choice>
        </mc:AlternateContent>
        <mc:AlternateContent xmlns:mc="http://schemas.openxmlformats.org/markup-compatibility/2006">
          <mc:Choice Requires="x14">
            <control shapeId="189605" r:id="rId68" name="Drop Down 4261">
              <controlPr defaultSize="0" autoFill="0" autoPict="0">
                <anchor moveWithCells="1">
                  <from>
                    <xdr:col>6</xdr:col>
                    <xdr:colOff>431800</xdr:colOff>
                    <xdr:row>692</xdr:row>
                    <xdr:rowOff>76200</xdr:rowOff>
                  </from>
                  <to>
                    <xdr:col>6</xdr:col>
                    <xdr:colOff>946150</xdr:colOff>
                    <xdr:row>692</xdr:row>
                    <xdr:rowOff>298450</xdr:rowOff>
                  </to>
                </anchor>
              </controlPr>
            </control>
          </mc:Choice>
        </mc:AlternateContent>
        <mc:AlternateContent xmlns:mc="http://schemas.openxmlformats.org/markup-compatibility/2006">
          <mc:Choice Requires="x14">
            <control shapeId="189611" r:id="rId69" name="Drop Down 4267">
              <controlPr defaultSize="0" autoFill="0" autoPict="0">
                <anchor moveWithCells="1">
                  <from>
                    <xdr:col>6</xdr:col>
                    <xdr:colOff>431800</xdr:colOff>
                    <xdr:row>700</xdr:row>
                    <xdr:rowOff>76200</xdr:rowOff>
                  </from>
                  <to>
                    <xdr:col>6</xdr:col>
                    <xdr:colOff>946150</xdr:colOff>
                    <xdr:row>700</xdr:row>
                    <xdr:rowOff>298450</xdr:rowOff>
                  </to>
                </anchor>
              </controlPr>
            </control>
          </mc:Choice>
        </mc:AlternateContent>
        <mc:AlternateContent xmlns:mc="http://schemas.openxmlformats.org/markup-compatibility/2006">
          <mc:Choice Requires="x14">
            <control shapeId="189612" r:id="rId70" name="Drop Down 4268">
              <controlPr defaultSize="0" autoFill="0" autoPict="0">
                <anchor moveWithCells="1">
                  <from>
                    <xdr:col>6</xdr:col>
                    <xdr:colOff>431800</xdr:colOff>
                    <xdr:row>701</xdr:row>
                    <xdr:rowOff>76200</xdr:rowOff>
                  </from>
                  <to>
                    <xdr:col>6</xdr:col>
                    <xdr:colOff>946150</xdr:colOff>
                    <xdr:row>701</xdr:row>
                    <xdr:rowOff>298450</xdr:rowOff>
                  </to>
                </anchor>
              </controlPr>
            </control>
          </mc:Choice>
        </mc:AlternateContent>
        <mc:AlternateContent xmlns:mc="http://schemas.openxmlformats.org/markup-compatibility/2006">
          <mc:Choice Requires="x14">
            <control shapeId="189613" r:id="rId71" name="Drop Down 4269">
              <controlPr defaultSize="0" autoFill="0" autoPict="0">
                <anchor moveWithCells="1">
                  <from>
                    <xdr:col>6</xdr:col>
                    <xdr:colOff>431800</xdr:colOff>
                    <xdr:row>702</xdr:row>
                    <xdr:rowOff>76200</xdr:rowOff>
                  </from>
                  <to>
                    <xdr:col>6</xdr:col>
                    <xdr:colOff>946150</xdr:colOff>
                    <xdr:row>702</xdr:row>
                    <xdr:rowOff>298450</xdr:rowOff>
                  </to>
                </anchor>
              </controlPr>
            </control>
          </mc:Choice>
        </mc:AlternateContent>
        <mc:AlternateContent xmlns:mc="http://schemas.openxmlformats.org/markup-compatibility/2006">
          <mc:Choice Requires="x14">
            <control shapeId="189618" r:id="rId72" name="Drop Down 4274">
              <controlPr defaultSize="0" autoFill="0" autoPict="0">
                <anchor moveWithCells="1">
                  <from>
                    <xdr:col>6</xdr:col>
                    <xdr:colOff>431800</xdr:colOff>
                    <xdr:row>710</xdr:row>
                    <xdr:rowOff>76200</xdr:rowOff>
                  </from>
                  <to>
                    <xdr:col>6</xdr:col>
                    <xdr:colOff>946150</xdr:colOff>
                    <xdr:row>710</xdr:row>
                    <xdr:rowOff>298450</xdr:rowOff>
                  </to>
                </anchor>
              </controlPr>
            </control>
          </mc:Choice>
        </mc:AlternateContent>
        <mc:AlternateContent xmlns:mc="http://schemas.openxmlformats.org/markup-compatibility/2006">
          <mc:Choice Requires="x14">
            <control shapeId="189627" r:id="rId73" name="Drop Down 4283">
              <controlPr defaultSize="0" autoFill="0" autoPict="0">
                <anchor moveWithCells="1">
                  <from>
                    <xdr:col>6</xdr:col>
                    <xdr:colOff>431800</xdr:colOff>
                    <xdr:row>719</xdr:row>
                    <xdr:rowOff>76200</xdr:rowOff>
                  </from>
                  <to>
                    <xdr:col>6</xdr:col>
                    <xdr:colOff>946150</xdr:colOff>
                    <xdr:row>719</xdr:row>
                    <xdr:rowOff>298450</xdr:rowOff>
                  </to>
                </anchor>
              </controlPr>
            </control>
          </mc:Choice>
        </mc:AlternateContent>
        <mc:AlternateContent xmlns:mc="http://schemas.openxmlformats.org/markup-compatibility/2006">
          <mc:Choice Requires="x14">
            <control shapeId="189628" r:id="rId74" name="Drop Down 4284">
              <controlPr defaultSize="0" autoFill="0" autoPict="0">
                <anchor moveWithCells="1">
                  <from>
                    <xdr:col>6</xdr:col>
                    <xdr:colOff>431800</xdr:colOff>
                    <xdr:row>720</xdr:row>
                    <xdr:rowOff>76200</xdr:rowOff>
                  </from>
                  <to>
                    <xdr:col>6</xdr:col>
                    <xdr:colOff>946150</xdr:colOff>
                    <xdr:row>720</xdr:row>
                    <xdr:rowOff>298450</xdr:rowOff>
                  </to>
                </anchor>
              </controlPr>
            </control>
          </mc:Choice>
        </mc:AlternateContent>
        <mc:AlternateContent xmlns:mc="http://schemas.openxmlformats.org/markup-compatibility/2006">
          <mc:Choice Requires="x14">
            <control shapeId="189629" r:id="rId75" name="Drop Down 4285">
              <controlPr defaultSize="0" autoFill="0" autoPict="0">
                <anchor moveWithCells="1">
                  <from>
                    <xdr:col>6</xdr:col>
                    <xdr:colOff>431800</xdr:colOff>
                    <xdr:row>721</xdr:row>
                    <xdr:rowOff>76200</xdr:rowOff>
                  </from>
                  <to>
                    <xdr:col>6</xdr:col>
                    <xdr:colOff>946150</xdr:colOff>
                    <xdr:row>721</xdr:row>
                    <xdr:rowOff>298450</xdr:rowOff>
                  </to>
                </anchor>
              </controlPr>
            </control>
          </mc:Choice>
        </mc:AlternateContent>
        <mc:AlternateContent xmlns:mc="http://schemas.openxmlformats.org/markup-compatibility/2006">
          <mc:Choice Requires="x14">
            <control shapeId="189632" r:id="rId76" name="Drop Down 4288">
              <controlPr defaultSize="0" autoFill="0" autoPict="0">
                <anchor moveWithCells="1">
                  <from>
                    <xdr:col>6</xdr:col>
                    <xdr:colOff>431800</xdr:colOff>
                    <xdr:row>24</xdr:row>
                    <xdr:rowOff>76200</xdr:rowOff>
                  </from>
                  <to>
                    <xdr:col>6</xdr:col>
                    <xdr:colOff>946150</xdr:colOff>
                    <xdr:row>24</xdr:row>
                    <xdr:rowOff>298450</xdr:rowOff>
                  </to>
                </anchor>
              </controlPr>
            </control>
          </mc:Choice>
        </mc:AlternateContent>
        <mc:AlternateContent xmlns:mc="http://schemas.openxmlformats.org/markup-compatibility/2006">
          <mc:Choice Requires="x14">
            <control shapeId="189633" r:id="rId77" name="Drop Down 4289">
              <controlPr defaultSize="0" autoFill="0" autoPict="0">
                <anchor moveWithCells="1">
                  <from>
                    <xdr:col>6</xdr:col>
                    <xdr:colOff>431800</xdr:colOff>
                    <xdr:row>368</xdr:row>
                    <xdr:rowOff>76200</xdr:rowOff>
                  </from>
                  <to>
                    <xdr:col>6</xdr:col>
                    <xdr:colOff>946150</xdr:colOff>
                    <xdr:row>368</xdr:row>
                    <xdr:rowOff>298450</xdr:rowOff>
                  </to>
                </anchor>
              </controlPr>
            </control>
          </mc:Choice>
        </mc:AlternateContent>
        <mc:AlternateContent xmlns:mc="http://schemas.openxmlformats.org/markup-compatibility/2006">
          <mc:Choice Requires="x14">
            <control shapeId="189637" r:id="rId78" name="Drop Down 4293">
              <controlPr defaultSize="0" autoFill="0" autoPict="0">
                <anchor moveWithCells="1">
                  <from>
                    <xdr:col>6</xdr:col>
                    <xdr:colOff>431800</xdr:colOff>
                    <xdr:row>413</xdr:row>
                    <xdr:rowOff>76200</xdr:rowOff>
                  </from>
                  <to>
                    <xdr:col>6</xdr:col>
                    <xdr:colOff>946150</xdr:colOff>
                    <xdr:row>413</xdr:row>
                    <xdr:rowOff>298450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tabColor rgb="FF00B050"/>
    <pageSetUpPr autoPageBreaks="0" fitToPage="1"/>
  </sheetPr>
  <dimension ref="A1:BE61"/>
  <sheetViews>
    <sheetView showGridLines="0" showRowColHeaders="0" zoomScale="70" zoomScaleNormal="70" workbookViewId="0">
      <selection activeCell="E4" sqref="E4:F4"/>
    </sheetView>
  </sheetViews>
  <sheetFormatPr defaultColWidth="9.1796875" defaultRowHeight="14.5" x14ac:dyDescent="0.35"/>
  <cols>
    <col min="1" max="1" width="4.1796875" style="13" customWidth="1"/>
    <col min="2" max="2" width="4.453125" style="13" hidden="1" customWidth="1"/>
    <col min="3" max="3" width="5" style="13" hidden="1" customWidth="1"/>
    <col min="4" max="4" width="51" style="13" customWidth="1"/>
    <col min="5" max="5" width="18.54296875" style="13" customWidth="1"/>
    <col min="6" max="6" width="6.54296875" style="13" customWidth="1"/>
    <col min="7" max="7" width="18.54296875" style="13" customWidth="1"/>
    <col min="8" max="8" width="6.54296875" style="13" customWidth="1"/>
    <col min="9" max="9" width="14.453125" style="13" customWidth="1"/>
    <col min="10" max="23" width="9.1796875" style="13"/>
    <col min="24" max="24" width="2" style="13" hidden="1" customWidth="1"/>
    <col min="25" max="25" width="2.54296875" style="13" hidden="1" customWidth="1"/>
    <col min="26" max="26" width="4.81640625" style="13" hidden="1" customWidth="1"/>
    <col min="27" max="32" width="6.453125" style="13" hidden="1" customWidth="1"/>
    <col min="33" max="33" width="6.453125" style="252" hidden="1" customWidth="1"/>
    <col min="34" max="36" width="6.453125" style="13" hidden="1" customWidth="1"/>
    <col min="37" max="37" width="6.453125" style="252" hidden="1" customWidth="1"/>
    <col min="38" max="38" width="8" style="13" hidden="1" customWidth="1"/>
    <col min="39" max="39" width="6.453125" style="13" hidden="1" customWidth="1"/>
    <col min="40" max="51" width="2" style="13" hidden="1" customWidth="1"/>
    <col min="52" max="52" width="8.1796875" style="13" hidden="1" customWidth="1"/>
    <col min="53" max="57" width="2" style="13" hidden="1" customWidth="1"/>
    <col min="58" max="58" width="0" style="13" hidden="1" customWidth="1"/>
    <col min="59" max="16384" width="9.1796875" style="13"/>
  </cols>
  <sheetData>
    <row r="1" spans="1:52" ht="111.65" customHeight="1" x14ac:dyDescent="0.35">
      <c r="D1" s="382" t="str">
        <f>"Aggregated maturity levels"&amp;CHAR(10)&amp;'Profile and Scope'!F5</f>
        <v xml:space="preserve">Aggregated maturity levels
</v>
      </c>
      <c r="E1" s="382"/>
      <c r="F1" s="382"/>
      <c r="G1" s="382"/>
      <c r="H1" s="382"/>
      <c r="I1" s="128"/>
      <c r="J1" s="128"/>
      <c r="K1" s="128"/>
      <c r="L1" s="128"/>
      <c r="M1" s="128"/>
      <c r="N1" s="128"/>
      <c r="O1" s="128"/>
      <c r="P1" s="128"/>
      <c r="Q1" s="128"/>
      <c r="R1" s="128"/>
      <c r="S1" s="128"/>
      <c r="AD1" s="383" t="s">
        <v>218</v>
      </c>
      <c r="AE1" s="383"/>
      <c r="AF1" s="383"/>
      <c r="AG1" s="269"/>
      <c r="AH1" s="383" t="s">
        <v>219</v>
      </c>
      <c r="AI1" s="383"/>
      <c r="AJ1" s="383"/>
      <c r="AK1" s="269"/>
      <c r="AL1" s="383" t="s">
        <v>179</v>
      </c>
      <c r="AM1" s="383"/>
      <c r="AN1" s="383"/>
      <c r="AO1" s="207"/>
      <c r="AP1" s="207"/>
      <c r="AQ1" s="207"/>
      <c r="AR1" s="207"/>
      <c r="AS1" s="207"/>
      <c r="AT1" s="207"/>
      <c r="AY1" s="49" t="b">
        <v>1</v>
      </c>
    </row>
    <row r="2" spans="1:52" s="7" customFormat="1" ht="30" customHeight="1" x14ac:dyDescent="0.35">
      <c r="B2" s="6"/>
      <c r="C2" s="6" t="s">
        <v>21</v>
      </c>
      <c r="D2" s="34"/>
      <c r="E2" s="373" t="s">
        <v>623</v>
      </c>
      <c r="F2" s="374"/>
      <c r="G2" s="373" t="s">
        <v>624</v>
      </c>
      <c r="H2" s="374"/>
      <c r="I2" s="188" t="s">
        <v>221</v>
      </c>
      <c r="J2"/>
      <c r="AB2" s="7" t="s">
        <v>23</v>
      </c>
      <c r="AC2" s="7" t="s">
        <v>24</v>
      </c>
      <c r="AD2" s="121" t="s">
        <v>123</v>
      </c>
      <c r="AE2" s="121" t="s">
        <v>124</v>
      </c>
      <c r="AF2" s="121" t="s">
        <v>125</v>
      </c>
      <c r="AG2" s="121" t="s">
        <v>126</v>
      </c>
      <c r="AH2" s="121" t="s">
        <v>123</v>
      </c>
      <c r="AI2" s="121" t="s">
        <v>124</v>
      </c>
      <c r="AJ2" s="121" t="s">
        <v>125</v>
      </c>
      <c r="AK2" s="121" t="s">
        <v>126</v>
      </c>
      <c r="AL2" s="121" t="s">
        <v>123</v>
      </c>
      <c r="AM2" s="121" t="s">
        <v>124</v>
      </c>
      <c r="AN2" s="121" t="s">
        <v>125</v>
      </c>
      <c r="AO2" s="121" t="s">
        <v>126</v>
      </c>
      <c r="AP2"/>
      <c r="AQ2"/>
      <c r="AR2"/>
      <c r="AS2"/>
      <c r="AT2"/>
      <c r="AU2" s="121"/>
      <c r="AV2" s="121"/>
      <c r="AW2" s="121"/>
      <c r="AY2" s="192" t="b">
        <v>1</v>
      </c>
    </row>
    <row r="3" spans="1:52" ht="26.25" hidden="1" customHeight="1" x14ac:dyDescent="0.35">
      <c r="A3" s="7"/>
      <c r="B3" s="22" t="s">
        <v>30</v>
      </c>
      <c r="C3" s="22" t="e">
        <f>VLOOKUP(B3,'mmat ref'!A:E,2,FALSE)</f>
        <v>#N/A</v>
      </c>
      <c r="D3" s="144" t="e">
        <f>B3&amp;" - "&amp;C3</f>
        <v>#N/A</v>
      </c>
      <c r="E3" s="26" t="e">
        <f>VLOOKUP(B3,'mmat ref'!A:E,4,FALSE)</f>
        <v>#N/A</v>
      </c>
      <c r="F3" s="27" t="str">
        <f>IF(ISERROR(E3),"",E3)</f>
        <v/>
      </c>
      <c r="G3" s="23" t="e">
        <f>H3</f>
        <v>#N/A</v>
      </c>
      <c r="H3" s="25" t="e">
        <f>VLOOKUP(B3,'mmat ref'!A:F,6,FALSE)</f>
        <v>#N/A</v>
      </c>
      <c r="AA3" s="29"/>
      <c r="AB3" s="29"/>
      <c r="AC3" s="31"/>
      <c r="AD3" s="31"/>
      <c r="AE3" s="31"/>
      <c r="AF3" s="31"/>
      <c r="AG3" s="31"/>
      <c r="AH3" s="31"/>
      <c r="AI3" s="31"/>
      <c r="AJ3" s="31"/>
      <c r="AK3" s="31"/>
      <c r="AL3" s="31"/>
      <c r="AM3" s="31"/>
      <c r="AN3" s="31"/>
      <c r="AO3"/>
      <c r="AP3"/>
      <c r="AQ3"/>
      <c r="AR3"/>
      <c r="AS3"/>
      <c r="AT3"/>
    </row>
    <row r="4" spans="1:52" ht="26.25" customHeight="1" x14ac:dyDescent="0.35">
      <c r="A4" s="7"/>
      <c r="B4" s="98" t="str">
        <f>'mmat ref'!AE1</f>
        <v>A</v>
      </c>
      <c r="C4" s="98" t="str">
        <f>VLOOKUP(B4,'mmat ref'!AE:AG,3,FALSE)</f>
        <v>Governance</v>
      </c>
      <c r="D4" s="185" t="str">
        <f>VLOOKUP(B4,'mmat ref'!AE:AG,2,FALSE)&amp; " - "&amp;C4</f>
        <v>Stage A - Governance</v>
      </c>
      <c r="E4" s="379" t="str">
        <f ca="1">$AY$4</f>
        <v>Maturity level: Level 0</v>
      </c>
      <c r="F4" s="380"/>
      <c r="G4" s="381" t="str">
        <f ca="1">$AZ$4</f>
        <v>Actual Maturity: 0.00</v>
      </c>
      <c r="H4" s="381"/>
      <c r="I4" s="186"/>
      <c r="J4"/>
      <c r="K4"/>
      <c r="L4"/>
      <c r="O4" s="49" t="b">
        <v>1</v>
      </c>
      <c r="P4" s="49" t="b">
        <v>1</v>
      </c>
      <c r="Q4" s="49" t="b">
        <v>1</v>
      </c>
      <c r="Z4" s="13" t="str">
        <f>'mmat ref'!Q1</f>
        <v>A.1</v>
      </c>
      <c r="AA4" s="29" t="str">
        <f t="shared" ref="AA4:AA18" si="0">Z4&amp;" - "&amp;VLOOKUP(Z4,textref,3,FALSE)</f>
        <v>A.1 - Governance</v>
      </c>
      <c r="AB4" s="30">
        <f ca="1">VLOOKUP(Z4,'mmat ref'!Q:R,2,FALSE)</f>
        <v>0</v>
      </c>
      <c r="AC4" s="31">
        <f t="shared" ref="AC4:AC21" si="1">VLOOKUP(Z4,B:H,7,FALSE)</f>
        <v>4.5</v>
      </c>
      <c r="AD4" s="31">
        <f ca="1">IF(LEFT($AA4,1)=AD$2,$AB4,"")</f>
        <v>0</v>
      </c>
      <c r="AE4" s="31">
        <f t="shared" ref="AE4:AE21" ca="1" si="2">$AB4</f>
        <v>0</v>
      </c>
      <c r="AF4" s="31"/>
      <c r="AG4" s="31"/>
      <c r="AH4" s="31">
        <f>$AC4</f>
        <v>4.5</v>
      </c>
      <c r="AI4" s="31"/>
      <c r="AJ4" s="31"/>
      <c r="AK4" s="31"/>
      <c r="AL4" s="189">
        <f>$I5</f>
        <v>4</v>
      </c>
      <c r="AM4" s="31"/>
      <c r="AN4" s="31"/>
      <c r="AO4" s="31"/>
      <c r="AP4"/>
      <c r="AQ4"/>
      <c r="AR4"/>
      <c r="AS4"/>
      <c r="AT4"/>
      <c r="AY4" s="13" t="str">
        <f ca="1">"Maturity level: Level "&amp;MIN(F5:F5)</f>
        <v>Maturity level: Level 0</v>
      </c>
      <c r="AZ4" s="13" t="str">
        <f ca="1">"Actual Maturity: "&amp;TEXT(AVERAGE(F5:F5),"0.00")</f>
        <v>Actual Maturity: 0.00</v>
      </c>
    </row>
    <row r="5" spans="1:52" ht="18.75" customHeight="1" x14ac:dyDescent="0.35">
      <c r="A5" s="7"/>
      <c r="B5" s="8" t="str">
        <f>'mmat ref'!AE2</f>
        <v>A.1</v>
      </c>
      <c r="C5" s="8" t="str">
        <f>VLOOKUP(B5,'mmat ref'!AE:AG,3,FALSE)</f>
        <v>Governance</v>
      </c>
      <c r="D5" s="145" t="str">
        <f>VLOOKUP(B5,'mmat ref'!AE:AG,2,FALSE)&amp; " - "&amp;C5</f>
        <v>Step 1 - Governance</v>
      </c>
      <c r="E5" s="26">
        <f ca="1">IF($AY$1,VLOOKUP(B5,MaturityRatingsTable,3,FALSE),VLOOKUP(B5,MaturityLevelsTable,3,FALSE))</f>
        <v>0</v>
      </c>
      <c r="F5" s="27">
        <f ca="1">IF(ISERROR(E5),"",E5)</f>
        <v>0</v>
      </c>
      <c r="G5" s="23">
        <f>H5</f>
        <v>4.5</v>
      </c>
      <c r="H5" s="25">
        <f>Targets!F5</f>
        <v>4.5</v>
      </c>
      <c r="I5" s="348">
        <v>4</v>
      </c>
      <c r="Z5" s="13" t="str">
        <f>'mmat ref'!Q2</f>
        <v>B.1</v>
      </c>
      <c r="AA5" s="29" t="str">
        <f t="shared" si="0"/>
        <v>B.1 - Evaluation of CTI drivers</v>
      </c>
      <c r="AB5" s="30">
        <f ca="1">VLOOKUP(Z5,'mmat ref'!Q:R,2,FALSE)</f>
        <v>0</v>
      </c>
      <c r="AC5" s="31">
        <f t="shared" si="1"/>
        <v>4.5</v>
      </c>
      <c r="AD5" s="31" t="str">
        <f t="shared" ref="AD5:AG19" si="3">IF(LEFT($AA5,1)=AD$2,$AB5,"")</f>
        <v/>
      </c>
      <c r="AE5" s="31">
        <f t="shared" ca="1" si="2"/>
        <v>0</v>
      </c>
      <c r="AF5" s="31"/>
      <c r="AG5" s="31"/>
      <c r="AH5" s="31">
        <f t="shared" ref="AH5:AH21" si="4">$AC5</f>
        <v>4.5</v>
      </c>
      <c r="AI5" s="31">
        <f t="shared" ref="AI5:AK19" si="5">IF(LEFT($AA5,1)=AI$2,$AC5,"")</f>
        <v>4.5</v>
      </c>
      <c r="AJ5" s="31"/>
      <c r="AK5" s="31"/>
      <c r="AL5" s="189">
        <f>$I7</f>
        <v>4</v>
      </c>
      <c r="AM5" s="189">
        <f>$I7</f>
        <v>4</v>
      </c>
      <c r="AN5" s="31"/>
      <c r="AO5" s="31"/>
      <c r="AP5"/>
      <c r="AQ5"/>
      <c r="AR5"/>
      <c r="AS5"/>
      <c r="AT5"/>
    </row>
    <row r="6" spans="1:52" ht="26.25" customHeight="1" x14ac:dyDescent="0.35">
      <c r="B6" s="98" t="str">
        <f>'mmat ref'!AE9</f>
        <v>B</v>
      </c>
      <c r="C6" s="98" t="str">
        <f>VLOOKUP(B6,'mmat ref'!AE:AG,3,FALSE)</f>
        <v>Program Planning &amp; Requirements</v>
      </c>
      <c r="D6" s="185" t="str">
        <f>VLOOKUP(B6,'mmat ref'!AE:AG,2,FALSE)&amp; " - "&amp;C6</f>
        <v>Stage B - Program Planning &amp; Requirements</v>
      </c>
      <c r="E6" s="379" t="str">
        <f ca="1">$AY$12</f>
        <v>Maturity level: Level 0</v>
      </c>
      <c r="F6" s="380"/>
      <c r="G6" s="381" t="str">
        <f ca="1">$AZ$12</f>
        <v>Actual Maturity: 0.00</v>
      </c>
      <c r="H6" s="381"/>
      <c r="I6" s="208"/>
      <c r="Z6" s="13" t="str">
        <f>'mmat ref'!Q3</f>
        <v>B.2</v>
      </c>
      <c r="AA6" s="29" t="str">
        <f t="shared" si="0"/>
        <v>B.2 - Identifying the environment</v>
      </c>
      <c r="AB6" s="30">
        <f ca="1">VLOOKUP(Z6,'mmat ref'!Q:R,2,FALSE)</f>
        <v>0</v>
      </c>
      <c r="AC6" s="31">
        <f t="shared" si="1"/>
        <v>4.5</v>
      </c>
      <c r="AD6" s="31"/>
      <c r="AE6" s="31">
        <f t="shared" ca="1" si="2"/>
        <v>0</v>
      </c>
      <c r="AF6" s="31"/>
      <c r="AG6" s="31"/>
      <c r="AH6" s="31">
        <f t="shared" si="4"/>
        <v>4.5</v>
      </c>
      <c r="AI6" s="31">
        <f t="shared" si="5"/>
        <v>4.5</v>
      </c>
      <c r="AJ6" s="31"/>
      <c r="AK6" s="31"/>
      <c r="AL6" s="189">
        <f t="shared" ref="AL6:AM11" si="6">$I8</f>
        <v>4</v>
      </c>
      <c r="AM6" s="189">
        <f t="shared" si="6"/>
        <v>4</v>
      </c>
      <c r="AN6" s="31"/>
      <c r="AO6" s="31"/>
      <c r="AP6"/>
      <c r="AQ6"/>
      <c r="AR6"/>
      <c r="AS6"/>
      <c r="AT6"/>
    </row>
    <row r="7" spans="1:52" ht="18.75" customHeight="1" x14ac:dyDescent="0.35">
      <c r="B7" s="8" t="str">
        <f>'mmat ref'!AE10</f>
        <v>B.1</v>
      </c>
      <c r="C7" s="8" t="str">
        <f>VLOOKUP(B7,'mmat ref'!AE:AG,3,FALSE)</f>
        <v>Evaluation of CTI drivers</v>
      </c>
      <c r="D7" s="145" t="str">
        <f>VLOOKUP(B7,'mmat ref'!AE:AG,2,FALSE)&amp; " - "&amp;C7</f>
        <v>Step 1 - Evaluation of CTI drivers</v>
      </c>
      <c r="E7" s="26">
        <f t="shared" ref="E7:E13" ca="1" si="7">IF($AY$1,VLOOKUP(B7,MaturityRatingsTable,3,FALSE),VLOOKUP(B7,MaturityLevelsTable,3,FALSE))</f>
        <v>0</v>
      </c>
      <c r="F7" s="27">
        <f t="shared" ref="F7:F9" ca="1" si="8">IF(ISERROR(E7),"",E7)</f>
        <v>0</v>
      </c>
      <c r="G7" s="23">
        <f t="shared" ref="G7:G9" si="9">H7</f>
        <v>4.5</v>
      </c>
      <c r="H7" s="25">
        <f>Targets!F7</f>
        <v>4.5</v>
      </c>
      <c r="I7" s="348">
        <v>4</v>
      </c>
      <c r="Z7" s="13" t="str">
        <f>'mmat ref'!Q4</f>
        <v>B.3</v>
      </c>
      <c r="AA7" s="29" t="str">
        <f t="shared" si="0"/>
        <v>B.3 - Function Identification</v>
      </c>
      <c r="AB7" s="30">
        <f ca="1">VLOOKUP(Z7,'mmat ref'!Q:R,2,FALSE)</f>
        <v>0</v>
      </c>
      <c r="AC7" s="31">
        <f t="shared" si="1"/>
        <v>4.5</v>
      </c>
      <c r="AD7" s="31"/>
      <c r="AE7" s="31">
        <f t="shared" ca="1" si="2"/>
        <v>0</v>
      </c>
      <c r="AF7" s="31"/>
      <c r="AG7" s="31"/>
      <c r="AH7" s="31">
        <f t="shared" si="4"/>
        <v>4.5</v>
      </c>
      <c r="AI7" s="31">
        <f t="shared" si="5"/>
        <v>4.5</v>
      </c>
      <c r="AJ7" s="31"/>
      <c r="AK7" s="31"/>
      <c r="AL7" s="189">
        <f t="shared" si="6"/>
        <v>4</v>
      </c>
      <c r="AM7" s="189">
        <f t="shared" si="6"/>
        <v>4</v>
      </c>
      <c r="AN7" s="31"/>
      <c r="AO7" s="31"/>
      <c r="AP7"/>
      <c r="AQ7"/>
      <c r="AR7"/>
      <c r="AS7"/>
      <c r="AT7"/>
    </row>
    <row r="8" spans="1:52" ht="18.75" customHeight="1" x14ac:dyDescent="0.35">
      <c r="B8" s="8" t="str">
        <f>'mmat ref'!AE11</f>
        <v>B.2</v>
      </c>
      <c r="C8" s="8" t="str">
        <f>VLOOKUP(B8,'mmat ref'!AE:AG,3,FALSE)</f>
        <v>Identifying the environment</v>
      </c>
      <c r="D8" s="187" t="str">
        <f>VLOOKUP(B8,'mmat ref'!AE:AG,2,FALSE)&amp; " - "&amp;C8</f>
        <v>Step 2 - Identifying the environment</v>
      </c>
      <c r="E8" s="26">
        <f t="shared" ca="1" si="7"/>
        <v>0</v>
      </c>
      <c r="F8" s="27">
        <f t="shared" ca="1" si="8"/>
        <v>0</v>
      </c>
      <c r="G8" s="23">
        <f t="shared" si="9"/>
        <v>4.5</v>
      </c>
      <c r="H8" s="25">
        <f>Targets!F8</f>
        <v>4.5</v>
      </c>
      <c r="I8" s="348">
        <v>4</v>
      </c>
      <c r="Z8" s="13" t="str">
        <f>'mmat ref'!Q5</f>
        <v>B.4</v>
      </c>
      <c r="AA8" s="29" t="str">
        <f t="shared" si="0"/>
        <v>B.4 - Human Resources</v>
      </c>
      <c r="AB8" s="30">
        <f ca="1">VLOOKUP(Z8,'mmat ref'!Q:R,2,FALSE)</f>
        <v>0</v>
      </c>
      <c r="AC8" s="31">
        <f t="shared" si="1"/>
        <v>4.5</v>
      </c>
      <c r="AD8" s="31"/>
      <c r="AE8" s="31">
        <f t="shared" ca="1" si="2"/>
        <v>0</v>
      </c>
      <c r="AF8" s="31"/>
      <c r="AG8" s="31"/>
      <c r="AH8" s="31">
        <f t="shared" si="4"/>
        <v>4.5</v>
      </c>
      <c r="AI8" s="31">
        <f t="shared" si="5"/>
        <v>4.5</v>
      </c>
      <c r="AJ8" s="31"/>
      <c r="AK8" s="31"/>
      <c r="AL8" s="189">
        <f t="shared" si="6"/>
        <v>4</v>
      </c>
      <c r="AM8" s="189">
        <f t="shared" si="6"/>
        <v>4</v>
      </c>
      <c r="AN8" s="31"/>
      <c r="AO8" s="31"/>
      <c r="AP8"/>
      <c r="AQ8"/>
      <c r="AR8"/>
      <c r="AS8"/>
      <c r="AT8"/>
    </row>
    <row r="9" spans="1:52" ht="18.75" customHeight="1" x14ac:dyDescent="0.35">
      <c r="B9" s="8" t="str">
        <f>'mmat ref'!AE12</f>
        <v>B.3</v>
      </c>
      <c r="C9" s="8" t="str">
        <f>VLOOKUP(B9,'mmat ref'!AE:AG,3,FALSE)</f>
        <v>Function Identification</v>
      </c>
      <c r="D9" s="275" t="str">
        <f>VLOOKUP(B9,'mmat ref'!AE:AG,2,FALSE)&amp; " - "&amp;C9</f>
        <v>Step 3 - Function Identification</v>
      </c>
      <c r="E9" s="26">
        <f t="shared" ca="1" si="7"/>
        <v>0</v>
      </c>
      <c r="F9" s="27">
        <f t="shared" ca="1" si="8"/>
        <v>0</v>
      </c>
      <c r="G9" s="23">
        <f t="shared" si="9"/>
        <v>4.5</v>
      </c>
      <c r="H9" s="25">
        <f>Targets!F9</f>
        <v>4.5</v>
      </c>
      <c r="I9" s="348">
        <v>4</v>
      </c>
      <c r="Z9" s="13" t="str">
        <f>'mmat ref'!Q6</f>
        <v>B.5</v>
      </c>
      <c r="AA9" s="29" t="str">
        <f t="shared" si="0"/>
        <v>B.5 - Context</v>
      </c>
      <c r="AB9" s="30">
        <f ca="1">VLOOKUP(Z9,'mmat ref'!Q:R,2,FALSE)</f>
        <v>0</v>
      </c>
      <c r="AC9" s="31">
        <f t="shared" si="1"/>
        <v>4.5</v>
      </c>
      <c r="AD9" s="31"/>
      <c r="AE9" s="31">
        <f t="shared" ca="1" si="2"/>
        <v>0</v>
      </c>
      <c r="AF9" s="31"/>
      <c r="AG9" s="31"/>
      <c r="AH9" s="31">
        <f t="shared" si="4"/>
        <v>4.5</v>
      </c>
      <c r="AI9" s="31">
        <f t="shared" si="5"/>
        <v>4.5</v>
      </c>
      <c r="AJ9" s="31"/>
      <c r="AK9" s="31"/>
      <c r="AL9" s="189">
        <f t="shared" si="6"/>
        <v>4</v>
      </c>
      <c r="AM9" s="189">
        <f t="shared" si="6"/>
        <v>4</v>
      </c>
      <c r="AN9" s="31"/>
      <c r="AO9" s="31"/>
      <c r="AP9"/>
      <c r="AQ9"/>
      <c r="AR9"/>
      <c r="AS9"/>
      <c r="AT9"/>
    </row>
    <row r="10" spans="1:52" ht="18.75" customHeight="1" x14ac:dyDescent="0.35">
      <c r="B10" s="8" t="str">
        <f>'mmat ref'!AE13</f>
        <v>B.4</v>
      </c>
      <c r="C10" s="8" t="str">
        <f>VLOOKUP(B10,'mmat ref'!AE:AG,3,FALSE)</f>
        <v>Human Resources</v>
      </c>
      <c r="D10" s="145" t="str">
        <f>VLOOKUP(B10,'mmat ref'!AE:AG,2,FALSE)&amp; " - "&amp;C10</f>
        <v>Step 4 - Human Resources</v>
      </c>
      <c r="E10" s="26">
        <f t="shared" ca="1" si="7"/>
        <v>0</v>
      </c>
      <c r="F10" s="27">
        <f t="shared" ref="F10:F13" ca="1" si="10">IF(ISERROR(E10),"",E10)</f>
        <v>0</v>
      </c>
      <c r="G10" s="23">
        <f t="shared" ref="G10:G13" si="11">H10</f>
        <v>4.5</v>
      </c>
      <c r="H10" s="25">
        <f>Targets!F10</f>
        <v>4.5</v>
      </c>
      <c r="I10" s="348">
        <v>4</v>
      </c>
      <c r="Z10" s="13" t="str">
        <f>'mmat ref'!Q7</f>
        <v>B.6</v>
      </c>
      <c r="AA10" s="29" t="str">
        <f t="shared" si="0"/>
        <v>B.6 - Purpose</v>
      </c>
      <c r="AB10" s="30">
        <f ca="1">VLOOKUP(Z10,'mmat ref'!Q:R,2,FALSE)</f>
        <v>0</v>
      </c>
      <c r="AC10" s="31">
        <f t="shared" si="1"/>
        <v>4.5</v>
      </c>
      <c r="AD10" s="31"/>
      <c r="AE10" s="31">
        <f t="shared" ca="1" si="2"/>
        <v>0</v>
      </c>
      <c r="AF10" s="31"/>
      <c r="AG10" s="31"/>
      <c r="AH10" s="31">
        <f t="shared" si="4"/>
        <v>4.5</v>
      </c>
      <c r="AI10" s="31">
        <f t="shared" si="5"/>
        <v>4.5</v>
      </c>
      <c r="AJ10" s="31"/>
      <c r="AK10" s="31"/>
      <c r="AL10" s="189">
        <f t="shared" si="6"/>
        <v>4</v>
      </c>
      <c r="AM10" s="189">
        <f t="shared" si="6"/>
        <v>4</v>
      </c>
      <c r="AN10" s="31"/>
      <c r="AO10" s="31"/>
      <c r="AP10"/>
      <c r="AQ10"/>
      <c r="AR10"/>
      <c r="AS10"/>
      <c r="AT10"/>
    </row>
    <row r="11" spans="1:52" ht="18.75" customHeight="1" x14ac:dyDescent="0.35">
      <c r="B11" s="8" t="str">
        <f>'mmat ref'!AE14</f>
        <v>B.5</v>
      </c>
      <c r="C11" s="8" t="str">
        <f>VLOOKUP(B11,'mmat ref'!AE:AG,3,FALSE)</f>
        <v>Context</v>
      </c>
      <c r="D11" s="145" t="str">
        <f>VLOOKUP(B11,'mmat ref'!AE:AG,2,FALSE)&amp; " - "&amp;C11</f>
        <v>Step 5 - Context</v>
      </c>
      <c r="E11" s="26">
        <f t="shared" ca="1" si="7"/>
        <v>0</v>
      </c>
      <c r="F11" s="27">
        <f t="shared" ca="1" si="10"/>
        <v>0</v>
      </c>
      <c r="G11" s="23">
        <f t="shared" si="11"/>
        <v>4.5</v>
      </c>
      <c r="H11" s="25">
        <f>Targets!F11</f>
        <v>4.5</v>
      </c>
      <c r="I11" s="348">
        <v>4</v>
      </c>
      <c r="Z11" s="13" t="str">
        <f>'mmat ref'!Q8</f>
        <v>B.7</v>
      </c>
      <c r="AA11" s="29" t="str">
        <f t="shared" si="0"/>
        <v>B.7 - Supplier Selection</v>
      </c>
      <c r="AB11" s="30">
        <f ca="1">VLOOKUP(Z11,'mmat ref'!Q:R,2,FALSE)</f>
        <v>0</v>
      </c>
      <c r="AC11" s="31">
        <f t="shared" si="1"/>
        <v>4.5</v>
      </c>
      <c r="AD11" s="31"/>
      <c r="AE11" s="31">
        <f ca="1">$AB11</f>
        <v>0</v>
      </c>
      <c r="AF11" s="31"/>
      <c r="AG11" s="31"/>
      <c r="AH11" s="31">
        <f t="shared" si="4"/>
        <v>4.5</v>
      </c>
      <c r="AI11" s="31">
        <f>IF(LEFT($AA11,1)=AI$2,$AC11,"")</f>
        <v>4.5</v>
      </c>
      <c r="AJ11" s="31"/>
      <c r="AK11" s="31"/>
      <c r="AL11" s="189">
        <f t="shared" si="6"/>
        <v>4</v>
      </c>
      <c r="AM11" s="189">
        <f t="shared" si="6"/>
        <v>4</v>
      </c>
      <c r="AN11" s="31"/>
      <c r="AO11" s="31"/>
      <c r="AP11"/>
      <c r="AQ11"/>
      <c r="AR11"/>
      <c r="AS11"/>
      <c r="AT11"/>
    </row>
    <row r="12" spans="1:52" ht="18.75" customHeight="1" x14ac:dyDescent="0.35">
      <c r="B12" s="8" t="str">
        <f>'mmat ref'!AE15</f>
        <v>B.6</v>
      </c>
      <c r="C12" s="8" t="str">
        <f>VLOOKUP(B12,'mmat ref'!AE:AG,3,FALSE)</f>
        <v>Purpose</v>
      </c>
      <c r="D12" s="145" t="str">
        <f>VLOOKUP(B12,'mmat ref'!AE:AG,2,FALSE)&amp; " - "&amp;C12</f>
        <v>Step 6 - Purpose</v>
      </c>
      <c r="E12" s="26">
        <f t="shared" ca="1" si="7"/>
        <v>0</v>
      </c>
      <c r="F12" s="27">
        <f t="shared" ca="1" si="10"/>
        <v>0</v>
      </c>
      <c r="G12" s="23">
        <f t="shared" si="11"/>
        <v>4.5</v>
      </c>
      <c r="H12" s="25">
        <f>Targets!F12</f>
        <v>4.5</v>
      </c>
      <c r="I12" s="348">
        <v>4</v>
      </c>
      <c r="Z12" s="13" t="str">
        <f>'mmat ref'!Q9</f>
        <v>C.1</v>
      </c>
      <c r="AA12" s="29" t="str">
        <f t="shared" si="0"/>
        <v>C.1 - Direction</v>
      </c>
      <c r="AB12" s="30">
        <f ca="1">VLOOKUP(Z12,'mmat ref'!Q:R,2,FALSE)</f>
        <v>0</v>
      </c>
      <c r="AC12" s="31">
        <f t="shared" si="1"/>
        <v>4.5</v>
      </c>
      <c r="AD12" s="31"/>
      <c r="AE12" s="31">
        <f t="shared" ca="1" si="2"/>
        <v>0</v>
      </c>
      <c r="AF12" s="31">
        <v>2</v>
      </c>
      <c r="AG12" s="31"/>
      <c r="AH12" s="31">
        <f t="shared" si="4"/>
        <v>4.5</v>
      </c>
      <c r="AI12" s="31"/>
      <c r="AJ12" s="31">
        <f t="shared" si="5"/>
        <v>4.5</v>
      </c>
      <c r="AK12" s="31"/>
      <c r="AL12" s="189">
        <f t="shared" ref="AL12:AM12" si="12">$I15</f>
        <v>4</v>
      </c>
      <c r="AM12" s="189">
        <f t="shared" si="12"/>
        <v>4</v>
      </c>
      <c r="AN12" s="189">
        <f>$I15</f>
        <v>4</v>
      </c>
      <c r="AO12" s="31"/>
      <c r="AP12"/>
      <c r="AQ12"/>
      <c r="AR12"/>
      <c r="AS12"/>
      <c r="AT12"/>
      <c r="AY12" s="13" t="str">
        <f ca="1">"Maturity level: Level "&amp;MIN(F$7:F$13)</f>
        <v>Maturity level: Level 0</v>
      </c>
      <c r="AZ12" s="252" t="str">
        <f ca="1">"Actual Maturity: "&amp;TEXT(AVERAGE(F7:F13),"0.00")</f>
        <v>Actual Maturity: 0.00</v>
      </c>
    </row>
    <row r="13" spans="1:52" ht="18.75" customHeight="1" x14ac:dyDescent="0.35">
      <c r="B13" s="8" t="str">
        <f>'mmat ref'!AE16</f>
        <v>B.7</v>
      </c>
      <c r="C13" s="8" t="str">
        <f>VLOOKUP(B13,'mmat ref'!AE:AG,3,FALSE)</f>
        <v>Supplier Selection</v>
      </c>
      <c r="D13" s="145" t="str">
        <f>VLOOKUP(B13,'mmat ref'!AE:AG,2,FALSE)&amp; " - "&amp;C13</f>
        <v>Step 7 - Supplier Selection</v>
      </c>
      <c r="E13" s="26">
        <f t="shared" ca="1" si="7"/>
        <v>0</v>
      </c>
      <c r="F13" s="27">
        <f t="shared" ca="1" si="10"/>
        <v>0</v>
      </c>
      <c r="G13" s="23">
        <f t="shared" si="11"/>
        <v>4.5</v>
      </c>
      <c r="H13" s="25">
        <f>Targets!F13</f>
        <v>4.5</v>
      </c>
      <c r="I13" s="348">
        <v>4</v>
      </c>
      <c r="Z13" s="13" t="str">
        <f>'mmat ref'!Q10</f>
        <v>C.2</v>
      </c>
      <c r="AA13" s="29" t="str">
        <f t="shared" si="0"/>
        <v xml:space="preserve">C.2 - Intelligence Collection </v>
      </c>
      <c r="AB13" s="30">
        <f ca="1">VLOOKUP(Z13,'mmat ref'!Q:R,2,FALSE)</f>
        <v>0</v>
      </c>
      <c r="AC13" s="31">
        <f t="shared" si="1"/>
        <v>4.5</v>
      </c>
      <c r="AD13" s="31"/>
      <c r="AE13" s="31">
        <f t="shared" ca="1" si="2"/>
        <v>0</v>
      </c>
      <c r="AF13" s="31">
        <v>2</v>
      </c>
      <c r="AG13" s="31"/>
      <c r="AH13" s="31">
        <f t="shared" si="4"/>
        <v>4.5</v>
      </c>
      <c r="AI13" s="31"/>
      <c r="AJ13" s="31">
        <f t="shared" si="5"/>
        <v>4.5</v>
      </c>
      <c r="AK13" s="31"/>
      <c r="AL13" s="189">
        <f t="shared" ref="AL13:AN17" si="13">$I16</f>
        <v>4</v>
      </c>
      <c r="AM13" s="189">
        <f t="shared" si="13"/>
        <v>4</v>
      </c>
      <c r="AN13" s="189">
        <f t="shared" si="13"/>
        <v>4</v>
      </c>
      <c r="AO13" s="31"/>
      <c r="AP13"/>
      <c r="AQ13"/>
      <c r="AR13"/>
      <c r="AS13"/>
      <c r="AT13"/>
    </row>
    <row r="14" spans="1:52" ht="26.25" customHeight="1" x14ac:dyDescent="0.35">
      <c r="B14" s="98" t="str">
        <f>'mmat ref'!AE17</f>
        <v>C</v>
      </c>
      <c r="C14" s="98" t="str">
        <f>VLOOKUP(B14,'mmat ref'!AE:AG,3,FALSE)</f>
        <v>Threat Intelligence Operation</v>
      </c>
      <c r="D14" s="185" t="str">
        <f>VLOOKUP(B14,'mmat ref'!AE:AG,2,FALSE)&amp; " - "&amp;C14</f>
        <v>Stage C - Threat Intelligence Operation</v>
      </c>
      <c r="E14" s="379" t="str">
        <f ca="1">$AY$22</f>
        <v>Maturity level: Level 0</v>
      </c>
      <c r="F14" s="380"/>
      <c r="G14" s="381" t="str">
        <f ca="1">$AZ$22</f>
        <v>Actual Maturity: 0.00</v>
      </c>
      <c r="H14" s="381"/>
      <c r="I14" s="257"/>
      <c r="Z14" s="13" t="str">
        <f>'mmat ref'!Q11</f>
        <v>C.3</v>
      </c>
      <c r="AA14" s="29" t="str">
        <f t="shared" si="0"/>
        <v>C.3 - Processing</v>
      </c>
      <c r="AB14" s="30">
        <f ca="1">VLOOKUP(Z14,'mmat ref'!Q:R,2,FALSE)</f>
        <v>0</v>
      </c>
      <c r="AC14" s="31">
        <f t="shared" si="1"/>
        <v>4.5</v>
      </c>
      <c r="AD14" s="31"/>
      <c r="AE14" s="31">
        <f t="shared" ca="1" si="2"/>
        <v>0</v>
      </c>
      <c r="AF14" s="31">
        <v>2</v>
      </c>
      <c r="AG14" s="31"/>
      <c r="AH14" s="31">
        <f t="shared" si="4"/>
        <v>4.5</v>
      </c>
      <c r="AI14" s="31"/>
      <c r="AJ14" s="31">
        <f t="shared" si="5"/>
        <v>4.5</v>
      </c>
      <c r="AK14" s="31"/>
      <c r="AL14" s="189">
        <f t="shared" si="13"/>
        <v>4</v>
      </c>
      <c r="AM14" s="189">
        <f t="shared" si="13"/>
        <v>4</v>
      </c>
      <c r="AN14" s="189">
        <f t="shared" si="13"/>
        <v>4</v>
      </c>
      <c r="AO14" s="31"/>
      <c r="AP14"/>
      <c r="AQ14"/>
      <c r="AR14"/>
      <c r="AS14"/>
      <c r="AT14"/>
    </row>
    <row r="15" spans="1:52" ht="18.75" customHeight="1" x14ac:dyDescent="0.35">
      <c r="B15" s="8" t="str">
        <f>'mmat ref'!AE18</f>
        <v>C.1</v>
      </c>
      <c r="C15" s="8" t="str">
        <f>VLOOKUP(B15,'mmat ref'!AE:AG,3,FALSE)</f>
        <v>Direction</v>
      </c>
      <c r="D15" s="145" t="str">
        <f>VLOOKUP(B15,'mmat ref'!AE:AG,2,FALSE)&amp; " - "&amp;C15</f>
        <v>Step 1 - Direction</v>
      </c>
      <c r="E15" s="26">
        <f t="shared" ref="E15:E20" ca="1" si="14">IF($AY$1,VLOOKUP(B15,MaturityRatingsTable,3,FALSE),VLOOKUP(B15,MaturityLevelsTable,3,FALSE))</f>
        <v>0</v>
      </c>
      <c r="F15" s="27">
        <f t="shared" ref="F15:F16" ca="1" si="15">IF(ISERROR(E15),"",E15)</f>
        <v>0</v>
      </c>
      <c r="G15" s="23">
        <f t="shared" ref="G15:G16" si="16">H15</f>
        <v>4.5</v>
      </c>
      <c r="H15" s="25">
        <f>Targets!F15</f>
        <v>4.5</v>
      </c>
      <c r="I15" s="348">
        <v>4</v>
      </c>
      <c r="Z15" s="13" t="str">
        <f>'mmat ref'!Q12</f>
        <v>C.4</v>
      </c>
      <c r="AA15" s="29" t="str">
        <f t="shared" si="0"/>
        <v xml:space="preserve">C.4 - Analysis </v>
      </c>
      <c r="AB15" s="30">
        <f ca="1">VLOOKUP(Z15,'mmat ref'!Q:R,2,FALSE)</f>
        <v>0</v>
      </c>
      <c r="AC15" s="31">
        <f t="shared" si="1"/>
        <v>4.5</v>
      </c>
      <c r="AD15" s="31"/>
      <c r="AE15" s="31">
        <f t="shared" ca="1" si="2"/>
        <v>0</v>
      </c>
      <c r="AF15" s="31">
        <v>2</v>
      </c>
      <c r="AG15" s="31"/>
      <c r="AH15" s="31">
        <f t="shared" si="4"/>
        <v>4.5</v>
      </c>
      <c r="AI15" s="31"/>
      <c r="AJ15" s="31">
        <f t="shared" si="5"/>
        <v>4.5</v>
      </c>
      <c r="AK15" s="31"/>
      <c r="AL15" s="189">
        <f t="shared" si="13"/>
        <v>4</v>
      </c>
      <c r="AM15" s="189">
        <f t="shared" si="13"/>
        <v>4</v>
      </c>
      <c r="AN15" s="189">
        <f t="shared" si="13"/>
        <v>4</v>
      </c>
      <c r="AO15" s="31"/>
      <c r="AP15"/>
      <c r="AQ15"/>
      <c r="AR15"/>
      <c r="AS15"/>
      <c r="AT15"/>
    </row>
    <row r="16" spans="1:52" ht="18.75" customHeight="1" x14ac:dyDescent="0.35">
      <c r="B16" s="8" t="str">
        <f>'mmat ref'!AE19</f>
        <v>C.2</v>
      </c>
      <c r="C16" s="8" t="str">
        <f>VLOOKUP(B16,'mmat ref'!AE:AG,3,FALSE)</f>
        <v xml:space="preserve">Intelligence Collection </v>
      </c>
      <c r="D16" s="145" t="str">
        <f>VLOOKUP(B16,'mmat ref'!AE:AG,2,FALSE)&amp; " - "&amp;C16</f>
        <v xml:space="preserve">Step 2 - Intelligence Collection </v>
      </c>
      <c r="E16" s="26">
        <f t="shared" ca="1" si="14"/>
        <v>0</v>
      </c>
      <c r="F16" s="27">
        <f t="shared" ca="1" si="15"/>
        <v>0</v>
      </c>
      <c r="G16" s="23">
        <f t="shared" si="16"/>
        <v>4.5</v>
      </c>
      <c r="H16" s="25">
        <f>Targets!F16</f>
        <v>4.5</v>
      </c>
      <c r="I16" s="348">
        <v>4</v>
      </c>
      <c r="Z16" s="13" t="str">
        <f>'mmat ref'!Q13</f>
        <v>C.5</v>
      </c>
      <c r="AA16" s="29" t="str">
        <f t="shared" si="0"/>
        <v xml:space="preserve">C.5 - Dissemination </v>
      </c>
      <c r="AB16" s="30">
        <f ca="1">VLOOKUP(Z16,'mmat ref'!Q:R,2,FALSE)</f>
        <v>0</v>
      </c>
      <c r="AC16" s="31">
        <f t="shared" si="1"/>
        <v>4.5</v>
      </c>
      <c r="AD16" s="31"/>
      <c r="AE16" s="31">
        <f t="shared" ca="1" si="2"/>
        <v>0</v>
      </c>
      <c r="AF16" s="31">
        <v>2</v>
      </c>
      <c r="AG16" s="31"/>
      <c r="AH16" s="31">
        <f t="shared" si="4"/>
        <v>4.5</v>
      </c>
      <c r="AI16" s="31"/>
      <c r="AJ16" s="31">
        <f t="shared" si="5"/>
        <v>4.5</v>
      </c>
      <c r="AK16" s="31"/>
      <c r="AL16" s="189">
        <f t="shared" si="13"/>
        <v>4</v>
      </c>
      <c r="AM16" s="189">
        <f t="shared" si="13"/>
        <v>4</v>
      </c>
      <c r="AN16" s="189">
        <f t="shared" si="13"/>
        <v>4</v>
      </c>
      <c r="AO16" s="31"/>
      <c r="AP16"/>
      <c r="AQ16"/>
      <c r="AR16"/>
      <c r="AS16"/>
      <c r="AT16"/>
    </row>
    <row r="17" spans="2:53" ht="18.75" customHeight="1" x14ac:dyDescent="0.35">
      <c r="B17" s="8" t="str">
        <f>'mmat ref'!AE20</f>
        <v>C.3</v>
      </c>
      <c r="C17" s="8" t="str">
        <f>VLOOKUP(B17,'mmat ref'!AE:AG,3,FALSE)</f>
        <v>Processing</v>
      </c>
      <c r="D17" s="145" t="str">
        <f>VLOOKUP(B17,'mmat ref'!AE:AG,2,FALSE)&amp; " - "&amp;C17</f>
        <v>Step 3 - Processing</v>
      </c>
      <c r="E17" s="26">
        <f t="shared" ca="1" si="14"/>
        <v>0</v>
      </c>
      <c r="F17" s="27">
        <f t="shared" ref="F17:F22" ca="1" si="17">IF(ISERROR(E17),"",E17)</f>
        <v>0</v>
      </c>
      <c r="G17" s="23">
        <f t="shared" ref="G17:G22" si="18">H17</f>
        <v>4.5</v>
      </c>
      <c r="H17" s="25">
        <f>Targets!F17</f>
        <v>4.5</v>
      </c>
      <c r="I17" s="348">
        <v>4</v>
      </c>
      <c r="Z17" s="13" t="str">
        <f>'mmat ref'!Q14</f>
        <v>C.6</v>
      </c>
      <c r="AA17" s="29" t="str">
        <f t="shared" si="0"/>
        <v>C.6 - Review</v>
      </c>
      <c r="AB17" s="30">
        <f ca="1">VLOOKUP(Z17,'mmat ref'!Q:R,2,FALSE)</f>
        <v>0</v>
      </c>
      <c r="AC17" s="31">
        <f t="shared" si="1"/>
        <v>4.5</v>
      </c>
      <c r="AD17" s="31"/>
      <c r="AE17" s="31">
        <f t="shared" ca="1" si="2"/>
        <v>0</v>
      </c>
      <c r="AF17" s="31">
        <v>2</v>
      </c>
      <c r="AG17" s="31"/>
      <c r="AH17" s="31">
        <f t="shared" si="4"/>
        <v>4.5</v>
      </c>
      <c r="AI17" s="31"/>
      <c r="AJ17" s="31">
        <f t="shared" si="5"/>
        <v>4.5</v>
      </c>
      <c r="AK17" s="31"/>
      <c r="AL17" s="189">
        <f t="shared" si="13"/>
        <v>4</v>
      </c>
      <c r="AM17" s="189">
        <f t="shared" si="13"/>
        <v>4</v>
      </c>
      <c r="AN17" s="189">
        <f t="shared" si="13"/>
        <v>4</v>
      </c>
      <c r="AO17" s="31"/>
      <c r="AP17"/>
      <c r="AQ17"/>
      <c r="AR17"/>
      <c r="AS17"/>
      <c r="AT17"/>
    </row>
    <row r="18" spans="2:53" ht="18.75" customHeight="1" x14ac:dyDescent="0.35">
      <c r="B18" s="8" t="str">
        <f>'mmat ref'!AE21</f>
        <v>C.4</v>
      </c>
      <c r="C18" s="8" t="str">
        <f>VLOOKUP(B18,'mmat ref'!AE:AG,3,FALSE)</f>
        <v xml:space="preserve">Analysis </v>
      </c>
      <c r="D18" s="145" t="str">
        <f>VLOOKUP(B18,'mmat ref'!AE:AG,2,FALSE)&amp; " - "&amp;C18</f>
        <v xml:space="preserve">Step 4 - Analysis </v>
      </c>
      <c r="E18" s="26">
        <f t="shared" ca="1" si="14"/>
        <v>0</v>
      </c>
      <c r="F18" s="27">
        <f t="shared" ca="1" si="17"/>
        <v>0</v>
      </c>
      <c r="G18" s="23">
        <f t="shared" si="18"/>
        <v>4.5</v>
      </c>
      <c r="H18" s="25">
        <f>Targets!F18</f>
        <v>4.5</v>
      </c>
      <c r="I18" s="348">
        <v>4</v>
      </c>
      <c r="Z18" s="13" t="str">
        <f>'mmat ref'!Q15</f>
        <v>D.1</v>
      </c>
      <c r="AA18" s="30" t="str">
        <f t="shared" si="0"/>
        <v>D.1 - Repeatable</v>
      </c>
      <c r="AB18" s="30">
        <f ca="1">VLOOKUP(Z18,'mmat ref'!Q:R,2,FALSE)</f>
        <v>0</v>
      </c>
      <c r="AC18" s="31">
        <f t="shared" si="1"/>
        <v>4.5</v>
      </c>
      <c r="AD18" s="31"/>
      <c r="AE18" s="31">
        <f t="shared" ca="1" si="2"/>
        <v>0</v>
      </c>
      <c r="AF18" s="31"/>
      <c r="AG18" s="31">
        <f t="shared" ca="1" si="3"/>
        <v>0</v>
      </c>
      <c r="AH18" s="31">
        <f t="shared" si="4"/>
        <v>4.5</v>
      </c>
      <c r="AI18" s="31"/>
      <c r="AJ18" s="31"/>
      <c r="AK18" s="31">
        <f t="shared" si="5"/>
        <v>4.5</v>
      </c>
      <c r="AL18" s="189">
        <f>$I22</f>
        <v>4</v>
      </c>
      <c r="AM18" s="189"/>
      <c r="AN18" s="189"/>
      <c r="AO18" s="189">
        <f>$I22</f>
        <v>4</v>
      </c>
      <c r="AP18"/>
      <c r="AQ18"/>
      <c r="AR18"/>
      <c r="AS18"/>
      <c r="AT18"/>
    </row>
    <row r="19" spans="2:53" ht="18.75" customHeight="1" x14ac:dyDescent="0.35">
      <c r="B19" s="8" t="str">
        <f>'mmat ref'!AE22</f>
        <v>C.5</v>
      </c>
      <c r="C19" s="8" t="str">
        <f>VLOOKUP(B19,'mmat ref'!AE:AG,3,FALSE)</f>
        <v xml:space="preserve">Dissemination </v>
      </c>
      <c r="D19" s="145" t="str">
        <f>VLOOKUP(B19,'mmat ref'!AE:AG,2,FALSE)&amp; " - "&amp;C19</f>
        <v xml:space="preserve">Step 5 - Dissemination </v>
      </c>
      <c r="E19" s="26">
        <f t="shared" ca="1" si="14"/>
        <v>0</v>
      </c>
      <c r="F19" s="27">
        <f t="shared" ca="1" si="17"/>
        <v>0</v>
      </c>
      <c r="G19" s="23">
        <f t="shared" si="18"/>
        <v>4.5</v>
      </c>
      <c r="H19" s="25">
        <f>Targets!F19</f>
        <v>4.5</v>
      </c>
      <c r="I19" s="348">
        <v>4</v>
      </c>
      <c r="Z19" s="13" t="str">
        <f>'mmat ref'!Q16</f>
        <v>D.2</v>
      </c>
      <c r="AA19" s="30" t="str">
        <f t="shared" ref="AA19:AA21" si="19">Z19&amp;" - "&amp;VLOOKUP(Z19,textref,3,FALSE)</f>
        <v>D.2 - Availability</v>
      </c>
      <c r="AB19" s="30">
        <f ca="1">VLOOKUP(Z19,'mmat ref'!Q:R,2,FALSE)</f>
        <v>0</v>
      </c>
      <c r="AC19" s="31">
        <f t="shared" si="1"/>
        <v>4.5</v>
      </c>
      <c r="AD19" s="31"/>
      <c r="AE19" s="31">
        <f t="shared" ca="1" si="2"/>
        <v>0</v>
      </c>
      <c r="AF19" s="31"/>
      <c r="AG19" s="31">
        <f t="shared" ca="1" si="3"/>
        <v>0</v>
      </c>
      <c r="AH19" s="31">
        <f t="shared" si="4"/>
        <v>4.5</v>
      </c>
      <c r="AI19" s="31"/>
      <c r="AJ19" s="31"/>
      <c r="AK19" s="31">
        <f t="shared" si="5"/>
        <v>4.5</v>
      </c>
      <c r="AL19" s="189">
        <f t="shared" ref="AL19:AL21" si="20">$I23</f>
        <v>4</v>
      </c>
      <c r="AM19" s="189"/>
      <c r="AN19" s="189"/>
      <c r="AO19" s="189">
        <f t="shared" ref="AO19:AO21" si="21">$I23</f>
        <v>4</v>
      </c>
      <c r="AP19"/>
      <c r="AQ19"/>
      <c r="AR19"/>
      <c r="AS19"/>
      <c r="AT19"/>
    </row>
    <row r="20" spans="2:53" ht="18.75" customHeight="1" x14ac:dyDescent="0.35">
      <c r="B20" s="8" t="str">
        <f>'mmat ref'!AE23</f>
        <v>C.6</v>
      </c>
      <c r="C20" s="8" t="str">
        <f>VLOOKUP(B20,'mmat ref'!AE:AG,3,FALSE)</f>
        <v>Review</v>
      </c>
      <c r="D20" s="145" t="str">
        <f>VLOOKUP(B20,'mmat ref'!AE:AG,2,FALSE)&amp; " - "&amp;C20</f>
        <v>Step 6 - Review</v>
      </c>
      <c r="E20" s="26">
        <f t="shared" ca="1" si="14"/>
        <v>0</v>
      </c>
      <c r="F20" s="27">
        <f t="shared" ca="1" si="17"/>
        <v>0</v>
      </c>
      <c r="G20" s="23">
        <f t="shared" si="18"/>
        <v>4.5</v>
      </c>
      <c r="H20" s="25">
        <f>Targets!F20</f>
        <v>4.5</v>
      </c>
      <c r="I20" s="348">
        <v>4</v>
      </c>
      <c r="Z20" s="13" t="str">
        <f>'mmat ref'!Q17</f>
        <v>D.3</v>
      </c>
      <c r="AA20" s="30" t="str">
        <f t="shared" si="19"/>
        <v>D.3 - Resources</v>
      </c>
      <c r="AB20" s="30">
        <f ca="1">VLOOKUP(Z20,'mmat ref'!Q:R,2,FALSE)</f>
        <v>0</v>
      </c>
      <c r="AC20" s="31">
        <f t="shared" si="1"/>
        <v>4.5</v>
      </c>
      <c r="AD20" s="31"/>
      <c r="AE20" s="31">
        <f t="shared" ca="1" si="2"/>
        <v>0</v>
      </c>
      <c r="AF20" s="31"/>
      <c r="AG20" s="31">
        <f t="shared" ref="AG20:AG21" ca="1" si="22">IF(LEFT($AA20,1)=AG$2,$AB20,"")</f>
        <v>0</v>
      </c>
      <c r="AH20" s="31">
        <f t="shared" si="4"/>
        <v>4.5</v>
      </c>
      <c r="AI20" s="31"/>
      <c r="AJ20" s="31"/>
      <c r="AK20" s="31">
        <f t="shared" ref="AK20:AK21" si="23">IF(LEFT($AA20,1)=AK$2,$AC20,"")</f>
        <v>4.5</v>
      </c>
      <c r="AL20" s="189">
        <f t="shared" si="20"/>
        <v>4</v>
      </c>
      <c r="AM20" s="189"/>
      <c r="AN20" s="189"/>
      <c r="AO20" s="189">
        <f t="shared" si="21"/>
        <v>4</v>
      </c>
      <c r="AP20"/>
      <c r="AQ20"/>
      <c r="AR20"/>
      <c r="AS20"/>
      <c r="AT20"/>
    </row>
    <row r="21" spans="2:53" ht="26.25" customHeight="1" x14ac:dyDescent="0.35">
      <c r="B21" s="98" t="str">
        <f>'mmat ref'!AE24</f>
        <v>D</v>
      </c>
      <c r="C21" s="98" t="str">
        <f>VLOOKUP(B21,'mmat ref'!AE:AG,3,FALSE)</f>
        <v>Functional Management</v>
      </c>
      <c r="D21" s="185" t="str">
        <f>VLOOKUP(B21,'mmat ref'!AE:AG,2,FALSE)&amp; " - "&amp;C21</f>
        <v>Stage D - Functional Management</v>
      </c>
      <c r="E21" s="379" t="str">
        <f ca="1">$AY$32</f>
        <v>Maturity level: Level 0</v>
      </c>
      <c r="F21" s="380"/>
      <c r="G21" s="381" t="str">
        <f ca="1">$AZ$32</f>
        <v>Actual Maturity: 0.00</v>
      </c>
      <c r="H21" s="381"/>
      <c r="I21" s="258"/>
      <c r="Z21" s="13" t="str">
        <f>'mmat ref'!Q18</f>
        <v>D.4</v>
      </c>
      <c r="AA21" s="30" t="str">
        <f t="shared" si="19"/>
        <v>D.4 - Resilience</v>
      </c>
      <c r="AB21" s="30">
        <f ca="1">VLOOKUP(Z21,'mmat ref'!Q:R,2,FALSE)</f>
        <v>0</v>
      </c>
      <c r="AC21" s="28">
        <f t="shared" si="1"/>
        <v>4.5</v>
      </c>
      <c r="AD21" s="28"/>
      <c r="AE21" s="31">
        <f t="shared" ca="1" si="2"/>
        <v>0</v>
      </c>
      <c r="AF21" s="28"/>
      <c r="AG21" s="28">
        <f t="shared" ca="1" si="22"/>
        <v>0</v>
      </c>
      <c r="AH21" s="31">
        <f t="shared" si="4"/>
        <v>4.5</v>
      </c>
      <c r="AI21" s="28"/>
      <c r="AJ21" s="28"/>
      <c r="AK21" s="28">
        <f t="shared" si="23"/>
        <v>4.5</v>
      </c>
      <c r="AL21" s="190">
        <f t="shared" si="20"/>
        <v>4</v>
      </c>
      <c r="AM21" s="190"/>
      <c r="AN21" s="190"/>
      <c r="AO21" s="190">
        <f t="shared" si="21"/>
        <v>4</v>
      </c>
      <c r="AP21"/>
      <c r="AQ21"/>
      <c r="AR21"/>
      <c r="AS21"/>
      <c r="AT21"/>
    </row>
    <row r="22" spans="2:53" ht="18.75" customHeight="1" x14ac:dyDescent="0.35">
      <c r="B22" s="8" t="str">
        <f>'mmat ref'!AE25</f>
        <v>D.1</v>
      </c>
      <c r="C22" s="8" t="str">
        <f>VLOOKUP(B22,'mmat ref'!AE:AG,3,FALSE)</f>
        <v>Repeatable</v>
      </c>
      <c r="D22" s="145" t="str">
        <f>VLOOKUP(B22,'mmat ref'!AE:AG,2,FALSE)&amp; " - "&amp;C22</f>
        <v>Step 1 - Repeatable</v>
      </c>
      <c r="E22" s="26">
        <f ca="1">IF($AY$1,VLOOKUP(B22,MaturityRatingsTable,3,FALSE),VLOOKUP(B22,MaturityLevelsTable,3,FALSE))</f>
        <v>0</v>
      </c>
      <c r="F22" s="27">
        <f t="shared" ca="1" si="17"/>
        <v>0</v>
      </c>
      <c r="G22" s="23">
        <f t="shared" si="18"/>
        <v>4.5</v>
      </c>
      <c r="H22" s="25">
        <f>Targets!F22</f>
        <v>4.5</v>
      </c>
      <c r="I22" s="348">
        <v>4</v>
      </c>
      <c r="AA22" s="252"/>
      <c r="AB22" s="252"/>
      <c r="AC22" s="252"/>
      <c r="AD22" s="252"/>
      <c r="AE22" s="252"/>
      <c r="AF22" s="252"/>
      <c r="AH22" s="252"/>
      <c r="AI22" s="252"/>
      <c r="AJ22" s="252"/>
      <c r="AL22" s="252"/>
      <c r="AM22" s="252"/>
      <c r="AN22" s="252"/>
      <c r="AO22"/>
      <c r="AP22"/>
      <c r="AQ22"/>
      <c r="AR22"/>
      <c r="AS22"/>
      <c r="AT22"/>
      <c r="AY22" s="13" t="str">
        <f ca="1">"Maturity level: Level "&amp;MIN(F$15:F$20)</f>
        <v>Maturity level: Level 0</v>
      </c>
      <c r="AZ22" s="13" t="str">
        <f ca="1">"Actual Maturity: "&amp;TEXT(AVERAGE(F$15:F$20),"0.00")</f>
        <v>Actual Maturity: 0.00</v>
      </c>
    </row>
    <row r="23" spans="2:53" ht="18.75" customHeight="1" x14ac:dyDescent="0.35">
      <c r="B23" s="8" t="str">
        <f>'mmat ref'!AE26</f>
        <v>D.2</v>
      </c>
      <c r="C23" s="8" t="str">
        <f>VLOOKUP(B23,'mmat ref'!AE:AG,3,FALSE)</f>
        <v>Availability</v>
      </c>
      <c r="D23" s="145" t="str">
        <f>VLOOKUP(B23,'mmat ref'!AE:AG,2,FALSE)&amp; " - "&amp;C23</f>
        <v>Step 2 - Availability</v>
      </c>
      <c r="E23" s="26">
        <f ca="1">IF($AY$1,VLOOKUP(B23,MaturityRatingsTable,3,FALSE),VLOOKUP(B23,MaturityLevelsTable,3,FALSE))</f>
        <v>0</v>
      </c>
      <c r="F23" s="27">
        <f t="shared" ref="F23:F25" ca="1" si="24">IF(ISERROR(E23),"",E23)</f>
        <v>0</v>
      </c>
      <c r="G23" s="23">
        <f t="shared" ref="G23:G25" si="25">H23</f>
        <v>4.5</v>
      </c>
      <c r="H23" s="25">
        <f>Targets!F23</f>
        <v>4.5</v>
      </c>
      <c r="I23" s="348">
        <v>4</v>
      </c>
      <c r="AA23" s="252"/>
      <c r="AB23" s="252"/>
      <c r="AC23" s="252"/>
      <c r="AD23" s="252"/>
      <c r="AE23" s="252"/>
      <c r="AF23" s="252"/>
      <c r="AH23" s="252"/>
      <c r="AI23" s="252"/>
      <c r="AJ23" s="252"/>
      <c r="AL23" s="252"/>
      <c r="AM23" s="252"/>
      <c r="AN23" s="252"/>
      <c r="AO23"/>
      <c r="AP23"/>
      <c r="AQ23"/>
      <c r="AR23"/>
      <c r="AS23"/>
      <c r="AT23"/>
    </row>
    <row r="24" spans="2:53" ht="18.75" customHeight="1" x14ac:dyDescent="0.35">
      <c r="B24" s="8" t="str">
        <f>'mmat ref'!AE27</f>
        <v>D.3</v>
      </c>
      <c r="C24" s="8" t="str">
        <f>VLOOKUP(B24,'mmat ref'!AE:AG,3,FALSE)</f>
        <v>Resources</v>
      </c>
      <c r="D24" s="145" t="str">
        <f>VLOOKUP(B24,'mmat ref'!AE:AG,2,FALSE)&amp; " - "&amp;C24</f>
        <v>Step 3 - Resources</v>
      </c>
      <c r="E24" s="26">
        <f ca="1">IF($AY$1,VLOOKUP(B24,MaturityRatingsTable,3,FALSE),VLOOKUP(B24,MaturityLevelsTable,3,FALSE))</f>
        <v>0</v>
      </c>
      <c r="F24" s="27">
        <f t="shared" ca="1" si="24"/>
        <v>0</v>
      </c>
      <c r="G24" s="23">
        <f t="shared" si="25"/>
        <v>4.5</v>
      </c>
      <c r="H24" s="25">
        <f>Targets!F24</f>
        <v>4.5</v>
      </c>
      <c r="I24" s="348">
        <v>4</v>
      </c>
      <c r="AA24" s="252"/>
      <c r="AB24" s="252"/>
      <c r="AC24" s="252"/>
      <c r="AD24" s="252"/>
      <c r="AE24" s="252"/>
      <c r="AF24" s="252"/>
      <c r="AH24" s="252"/>
      <c r="AI24" s="252"/>
      <c r="AJ24" s="252"/>
      <c r="AL24" s="252"/>
      <c r="AM24" s="252"/>
      <c r="AN24" s="252"/>
      <c r="AO24"/>
      <c r="AP24"/>
      <c r="AQ24"/>
      <c r="AR24"/>
      <c r="AS24"/>
      <c r="AT24"/>
    </row>
    <row r="25" spans="2:53" ht="18.75" customHeight="1" x14ac:dyDescent="0.35">
      <c r="B25" s="8" t="str">
        <f>'mmat ref'!AE28</f>
        <v>D.4</v>
      </c>
      <c r="C25" s="8" t="str">
        <f>VLOOKUP(B25,'mmat ref'!AE:AG,3,FALSE)</f>
        <v>Resilience</v>
      </c>
      <c r="D25" s="145" t="str">
        <f>VLOOKUP(B25,'mmat ref'!AE:AG,2,FALSE)&amp; " - "&amp;C25</f>
        <v>Step 4 - Resilience</v>
      </c>
      <c r="E25" s="276">
        <f ca="1">IF($AY$1,VLOOKUP(B25,MaturityRatingsTable,3,FALSE),VLOOKUP(B25,MaturityLevelsTable,3,FALSE))</f>
        <v>0</v>
      </c>
      <c r="F25" s="347">
        <f t="shared" ca="1" si="24"/>
        <v>0</v>
      </c>
      <c r="G25" s="24">
        <f t="shared" si="25"/>
        <v>4.5</v>
      </c>
      <c r="H25" s="346">
        <f>Targets!F25</f>
        <v>4.5</v>
      </c>
      <c r="I25" s="349">
        <v>4</v>
      </c>
      <c r="AA25" s="252"/>
      <c r="AB25" s="252"/>
      <c r="AC25" s="252"/>
      <c r="AD25" s="252"/>
      <c r="AE25" s="252"/>
      <c r="AF25" s="252"/>
      <c r="AH25" s="252"/>
      <c r="AI25" s="252"/>
      <c r="AJ25" s="252"/>
      <c r="AL25" s="252"/>
      <c r="AM25" s="252"/>
      <c r="AN25" s="252"/>
      <c r="AO25"/>
      <c r="AP25"/>
      <c r="AQ25"/>
      <c r="AR25"/>
      <c r="AS25"/>
      <c r="AT25"/>
    </row>
    <row r="26" spans="2:53" ht="30" customHeight="1" x14ac:dyDescent="0.35">
      <c r="B26"/>
      <c r="C26"/>
      <c r="D26"/>
      <c r="E26"/>
      <c r="F26"/>
      <c r="G26"/>
      <c r="H26"/>
      <c r="I26"/>
      <c r="Z26" s="252"/>
      <c r="AA26"/>
      <c r="AB26"/>
      <c r="AC26"/>
      <c r="AD26"/>
      <c r="AE26"/>
      <c r="AF26"/>
      <c r="AH26"/>
      <c r="AI26"/>
      <c r="AJ26"/>
      <c r="AL26"/>
      <c r="AM26"/>
      <c r="AN26"/>
      <c r="AO26"/>
      <c r="AP26"/>
      <c r="AQ26"/>
      <c r="AR26"/>
      <c r="AS26"/>
      <c r="AT26"/>
    </row>
    <row r="27" spans="2:53" ht="30" customHeight="1" x14ac:dyDescent="0.35">
      <c r="B27"/>
      <c r="C27"/>
      <c r="D27"/>
      <c r="E27"/>
      <c r="F27"/>
      <c r="G27"/>
      <c r="H27"/>
      <c r="I27"/>
      <c r="Z27" s="252"/>
      <c r="AA27"/>
      <c r="AB27"/>
      <c r="AC27"/>
      <c r="AD27"/>
      <c r="AE27"/>
      <c r="AF27"/>
      <c r="AH27"/>
      <c r="AI27"/>
      <c r="AJ27"/>
      <c r="AL27"/>
      <c r="AM27"/>
      <c r="AN27"/>
      <c r="AO27"/>
      <c r="AP27"/>
      <c r="AQ27"/>
      <c r="AR27"/>
      <c r="AS27"/>
      <c r="AT27"/>
    </row>
    <row r="28" spans="2:53" ht="30" customHeight="1" x14ac:dyDescent="0.35">
      <c r="B28"/>
      <c r="C28"/>
      <c r="D28"/>
      <c r="E28"/>
      <c r="F28"/>
      <c r="G28"/>
      <c r="H28"/>
      <c r="I28"/>
      <c r="Z28" s="252"/>
      <c r="AA28"/>
      <c r="AB28"/>
      <c r="AC28"/>
      <c r="AD28"/>
      <c r="AE28"/>
      <c r="AF28"/>
      <c r="AH28"/>
      <c r="AI28"/>
      <c r="AJ28"/>
      <c r="AL28"/>
      <c r="AM28"/>
      <c r="AN28"/>
      <c r="AO28"/>
      <c r="AP28"/>
      <c r="AQ28"/>
      <c r="AR28"/>
      <c r="AS28"/>
      <c r="AT28"/>
    </row>
    <row r="29" spans="2:53" ht="30" customHeight="1" x14ac:dyDescent="0.35">
      <c r="B29"/>
      <c r="C29"/>
      <c r="D29"/>
      <c r="E29"/>
      <c r="F29"/>
      <c r="G29"/>
      <c r="H29"/>
      <c r="I29"/>
      <c r="Z29" s="252"/>
      <c r="AA29"/>
      <c r="AB29"/>
      <c r="AC29"/>
      <c r="AD29"/>
      <c r="AE29"/>
      <c r="AF29"/>
      <c r="AH29"/>
      <c r="AI29"/>
      <c r="AJ29"/>
      <c r="AL29"/>
      <c r="AM29"/>
      <c r="AN29"/>
      <c r="AO29"/>
      <c r="AP29"/>
      <c r="AQ29"/>
      <c r="AR29"/>
      <c r="AS29"/>
      <c r="AT29"/>
    </row>
    <row r="30" spans="2:53" ht="30" customHeight="1" x14ac:dyDescent="0.35">
      <c r="B30"/>
      <c r="C30"/>
      <c r="D30"/>
      <c r="E30"/>
      <c r="F30"/>
      <c r="G30"/>
      <c r="H30"/>
      <c r="I30"/>
      <c r="Z30" s="252"/>
      <c r="AA30"/>
      <c r="AB30"/>
      <c r="AC30"/>
      <c r="AD30"/>
      <c r="AE30"/>
      <c r="AF30"/>
      <c r="AH30"/>
      <c r="AI30"/>
      <c r="AJ30"/>
      <c r="AL30"/>
      <c r="AM30"/>
      <c r="AN30"/>
      <c r="AO30"/>
      <c r="AP30"/>
      <c r="AQ30"/>
      <c r="AR30"/>
      <c r="AS30"/>
      <c r="AT30"/>
    </row>
    <row r="31" spans="2:53" ht="30" customHeight="1" x14ac:dyDescent="0.35">
      <c r="Z31"/>
      <c r="AA31"/>
      <c r="AB31"/>
      <c r="AC31"/>
      <c r="AD31"/>
      <c r="AE31"/>
      <c r="AF31"/>
      <c r="AH31"/>
      <c r="AI31"/>
      <c r="AJ31"/>
      <c r="AL31"/>
      <c r="AM31"/>
      <c r="AN31"/>
      <c r="AO31"/>
      <c r="AP31"/>
      <c r="AQ31"/>
      <c r="AR31"/>
      <c r="AS31"/>
      <c r="AT31"/>
    </row>
    <row r="32" spans="2:53" ht="30" customHeight="1" x14ac:dyDescent="0.35">
      <c r="Z32"/>
      <c r="AA32"/>
      <c r="AD32" s="383" t="s">
        <v>218</v>
      </c>
      <c r="AE32" s="383"/>
      <c r="AF32" s="383"/>
      <c r="AG32" s="383"/>
      <c r="AH32" s="383"/>
      <c r="AI32" s="383"/>
      <c r="AJ32" s="383" t="s">
        <v>219</v>
      </c>
      <c r="AK32" s="383"/>
      <c r="AL32" s="383"/>
      <c r="AM32" s="383"/>
      <c r="AN32" s="383"/>
      <c r="AO32" s="383"/>
      <c r="AP32" s="383" t="s">
        <v>179</v>
      </c>
      <c r="AQ32" s="383"/>
      <c r="AR32" s="383"/>
      <c r="AS32" s="383"/>
      <c r="AT32" s="383"/>
      <c r="AY32" s="252" t="str">
        <f ca="1">"Maturity level: Level "&amp;MIN(F$22:F$25)</f>
        <v>Maturity level: Level 0</v>
      </c>
      <c r="AZ32" s="252" t="str">
        <f ca="1">"Actual Maturity: "&amp;TEXT(AVERAGE(F$22:F$25),"0.00")</f>
        <v>Actual Maturity: 0.00</v>
      </c>
      <c r="BA32" s="252"/>
    </row>
    <row r="33" spans="26:46" ht="30" customHeight="1" x14ac:dyDescent="0.35">
      <c r="Z33"/>
      <c r="AA33"/>
      <c r="AB33" s="7" t="s">
        <v>23</v>
      </c>
      <c r="AC33" s="7" t="s">
        <v>24</v>
      </c>
      <c r="AD33" s="121" t="s">
        <v>123</v>
      </c>
      <c r="AE33" s="121" t="s">
        <v>124</v>
      </c>
      <c r="AF33" s="121" t="s">
        <v>125</v>
      </c>
      <c r="AG33" s="121"/>
      <c r="AH33" s="121" t="s">
        <v>123</v>
      </c>
      <c r="AI33" s="121" t="s">
        <v>124</v>
      </c>
      <c r="AJ33" s="121" t="s">
        <v>125</v>
      </c>
      <c r="AK33" s="121"/>
      <c r="AL33" s="121" t="s">
        <v>123</v>
      </c>
      <c r="AM33" s="121" t="s">
        <v>124</v>
      </c>
      <c r="AN33" s="121" t="s">
        <v>125</v>
      </c>
      <c r="AO33"/>
      <c r="AP33"/>
      <c r="AQ33"/>
      <c r="AR33"/>
      <c r="AS33"/>
      <c r="AT33"/>
    </row>
    <row r="34" spans="26:46" ht="30" customHeight="1" x14ac:dyDescent="0.35">
      <c r="Z34" s="13" t="str">
        <f>'mmat ref'!Q1</f>
        <v>A.1</v>
      </c>
      <c r="AA34" s="29" t="str">
        <f t="shared" ref="AA34:AA51" si="26">Z34&amp;" - "&amp;VLOOKUP(Z34,textref,3,FALSE)</f>
        <v>A.1 - Governance</v>
      </c>
      <c r="AB34" s="191">
        <f ca="1">VLOOKUP(Z34,'mmat ref'!Q:S,3,FALSE)</f>
        <v>0</v>
      </c>
      <c r="AC34" s="189">
        <f t="shared" ref="AC34:AC51" si="27">VLOOKUP(Z34,B:H,7,FALSE)</f>
        <v>4.5</v>
      </c>
      <c r="AD34" s="189">
        <f ca="1">IF(LEFT($AA34,1)=AD$2,$AB34,"")</f>
        <v>0</v>
      </c>
      <c r="AE34" s="189"/>
      <c r="AF34" s="189"/>
      <c r="AG34" s="189"/>
      <c r="AH34" s="189">
        <f t="shared" ref="AH34:AJ50" si="28">IF(LEFT($AA34,1)=AH$2,$AC34,"")</f>
        <v>4.5</v>
      </c>
      <c r="AI34" s="189"/>
      <c r="AJ34" s="189"/>
      <c r="AK34" s="189"/>
      <c r="AL34" s="189">
        <f>$I5</f>
        <v>4</v>
      </c>
      <c r="AM34" s="189"/>
      <c r="AN34" s="189"/>
      <c r="AO34"/>
      <c r="AP34"/>
      <c r="AQ34"/>
      <c r="AR34"/>
      <c r="AS34"/>
      <c r="AT34"/>
    </row>
    <row r="35" spans="26:46" ht="30" customHeight="1" x14ac:dyDescent="0.35">
      <c r="Z35" s="13" t="str">
        <f>'mmat ref'!Q2</f>
        <v>B.1</v>
      </c>
      <c r="AA35" s="29" t="str">
        <f t="shared" si="26"/>
        <v>B.1 - Evaluation of CTI drivers</v>
      </c>
      <c r="AB35" s="191">
        <f ca="1">VLOOKUP(Z35,'mmat ref'!Q:S,3,FALSE)</f>
        <v>0</v>
      </c>
      <c r="AC35" s="189">
        <f t="shared" si="27"/>
        <v>4.5</v>
      </c>
      <c r="AD35" s="189" t="str">
        <f>IF(LEFT($AA35,1)=AD$2,$AB35,"")</f>
        <v/>
      </c>
      <c r="AE35" s="189"/>
      <c r="AF35" s="189"/>
      <c r="AG35" s="189"/>
      <c r="AH35" s="189" t="str">
        <f t="shared" si="28"/>
        <v/>
      </c>
      <c r="AI35" s="189"/>
      <c r="AJ35" s="189"/>
      <c r="AK35" s="189"/>
      <c r="AL35" s="189" t="e">
        <f>#REF!</f>
        <v>#REF!</v>
      </c>
      <c r="AM35" s="189"/>
      <c r="AN35" s="189"/>
      <c r="AO35"/>
      <c r="AP35"/>
      <c r="AQ35"/>
      <c r="AR35"/>
      <c r="AS35"/>
      <c r="AT35"/>
    </row>
    <row r="36" spans="26:46" ht="30" customHeight="1" x14ac:dyDescent="0.35">
      <c r="Z36" s="13" t="str">
        <f>'mmat ref'!Q3</f>
        <v>B.2</v>
      </c>
      <c r="AA36" s="29" t="str">
        <f t="shared" si="26"/>
        <v>B.2 - Identifying the environment</v>
      </c>
      <c r="AB36" s="191">
        <f ca="1">VLOOKUP(Z36,'mmat ref'!Q:S,3,FALSE)</f>
        <v>0</v>
      </c>
      <c r="AC36" s="189">
        <f t="shared" si="27"/>
        <v>4.5</v>
      </c>
      <c r="AD36" s="189" t="str">
        <f>IF(LEFT($AA36,1)=AD$2,$AB36,"")</f>
        <v/>
      </c>
      <c r="AE36" s="189"/>
      <c r="AF36" s="189"/>
      <c r="AG36" s="189"/>
      <c r="AH36" s="189" t="str">
        <f t="shared" si="28"/>
        <v/>
      </c>
      <c r="AI36" s="189"/>
      <c r="AJ36" s="189"/>
      <c r="AK36" s="189"/>
      <c r="AL36" s="189" t="e">
        <f>#REF!</f>
        <v>#REF!</v>
      </c>
      <c r="AM36" s="189"/>
      <c r="AN36" s="189"/>
      <c r="AO36"/>
      <c r="AP36"/>
      <c r="AQ36"/>
      <c r="AR36"/>
      <c r="AS36"/>
      <c r="AT36"/>
    </row>
    <row r="37" spans="26:46" ht="30" customHeight="1" x14ac:dyDescent="0.35">
      <c r="Z37" s="13" t="str">
        <f>'mmat ref'!Q4</f>
        <v>B.3</v>
      </c>
      <c r="AA37" s="29" t="str">
        <f t="shared" si="26"/>
        <v>B.3 - Function Identification</v>
      </c>
      <c r="AB37" s="191">
        <f ca="1">VLOOKUP(Z37,'mmat ref'!Q:S,3,FALSE)</f>
        <v>0</v>
      </c>
      <c r="AC37" s="189">
        <f t="shared" si="27"/>
        <v>4.5</v>
      </c>
      <c r="AD37" s="189" t="str">
        <f>IF(LEFT($AA37,1)=AD$2,$AB37,"")</f>
        <v/>
      </c>
      <c r="AE37" s="189"/>
      <c r="AF37" s="189"/>
      <c r="AG37" s="189"/>
      <c r="AH37" s="189" t="str">
        <f t="shared" si="28"/>
        <v/>
      </c>
      <c r="AI37" s="189"/>
      <c r="AJ37" s="189"/>
      <c r="AK37" s="189"/>
      <c r="AL37" s="189" t="e">
        <f>#REF!</f>
        <v>#REF!</v>
      </c>
      <c r="AM37" s="189"/>
      <c r="AN37" s="189"/>
      <c r="AO37"/>
      <c r="AP37"/>
      <c r="AQ37"/>
      <c r="AR37"/>
      <c r="AS37"/>
      <c r="AT37"/>
    </row>
    <row r="38" spans="26:46" ht="30" customHeight="1" x14ac:dyDescent="0.35">
      <c r="Z38" s="13" t="str">
        <f>'mmat ref'!Q5</f>
        <v>B.4</v>
      </c>
      <c r="AA38" s="29" t="str">
        <f t="shared" si="26"/>
        <v>B.4 - Human Resources</v>
      </c>
      <c r="AB38" s="191">
        <f ca="1">VLOOKUP(Z38,'mmat ref'!Q:S,3,FALSE)</f>
        <v>0</v>
      </c>
      <c r="AC38" s="189">
        <f t="shared" si="27"/>
        <v>4.5</v>
      </c>
      <c r="AD38" s="189" t="str">
        <f t="shared" ref="AD38:AD40" si="29">IF(LEFT($AA38,1)=AD$2,$AB38,"")</f>
        <v/>
      </c>
      <c r="AE38" s="189"/>
      <c r="AF38" s="189"/>
      <c r="AG38" s="189"/>
      <c r="AH38" s="189" t="str">
        <f t="shared" si="28"/>
        <v/>
      </c>
      <c r="AI38" s="189"/>
      <c r="AJ38" s="189"/>
      <c r="AK38" s="189"/>
      <c r="AL38" s="189" t="e">
        <f>#REF!</f>
        <v>#REF!</v>
      </c>
      <c r="AM38" s="189"/>
      <c r="AN38" s="189"/>
      <c r="AO38"/>
      <c r="AP38"/>
      <c r="AQ38"/>
      <c r="AR38"/>
      <c r="AS38"/>
      <c r="AT38"/>
    </row>
    <row r="39" spans="26:46" ht="30" customHeight="1" x14ac:dyDescent="0.35">
      <c r="Z39" s="13" t="str">
        <f>'mmat ref'!Q6</f>
        <v>B.5</v>
      </c>
      <c r="AA39" s="29" t="str">
        <f t="shared" si="26"/>
        <v>B.5 - Context</v>
      </c>
      <c r="AB39" s="191">
        <f ca="1">VLOOKUP(Z39,'mmat ref'!Q:S,3,FALSE)</f>
        <v>0</v>
      </c>
      <c r="AC39" s="189">
        <f t="shared" si="27"/>
        <v>4.5</v>
      </c>
      <c r="AD39" s="189" t="str">
        <f t="shared" si="29"/>
        <v/>
      </c>
      <c r="AE39" s="189"/>
      <c r="AF39" s="189"/>
      <c r="AG39" s="189"/>
      <c r="AH39" s="189" t="str">
        <f t="shared" si="28"/>
        <v/>
      </c>
      <c r="AI39" s="189"/>
      <c r="AJ39" s="189"/>
      <c r="AK39" s="189"/>
      <c r="AL39" s="189" t="e">
        <f>#REF!</f>
        <v>#REF!</v>
      </c>
      <c r="AM39" s="189"/>
      <c r="AN39" s="189"/>
      <c r="AO39"/>
      <c r="AP39"/>
      <c r="AQ39"/>
      <c r="AR39"/>
      <c r="AS39"/>
      <c r="AT39"/>
    </row>
    <row r="40" spans="26:46" ht="30" customHeight="1" x14ac:dyDescent="0.35">
      <c r="Z40" s="13" t="str">
        <f>'mmat ref'!Q7</f>
        <v>B.6</v>
      </c>
      <c r="AA40" s="29" t="str">
        <f t="shared" si="26"/>
        <v>B.6 - Purpose</v>
      </c>
      <c r="AB40" s="191">
        <f ca="1">VLOOKUP(Z40,'mmat ref'!Q:S,3,FALSE)</f>
        <v>0</v>
      </c>
      <c r="AC40" s="189">
        <f t="shared" si="27"/>
        <v>4.5</v>
      </c>
      <c r="AD40" s="189" t="str">
        <f t="shared" si="29"/>
        <v/>
      </c>
      <c r="AE40" s="189"/>
      <c r="AF40" s="189"/>
      <c r="AG40" s="189"/>
      <c r="AH40" s="189" t="str">
        <f t="shared" si="28"/>
        <v/>
      </c>
      <c r="AI40" s="189"/>
      <c r="AJ40" s="189"/>
      <c r="AK40" s="189"/>
      <c r="AL40" s="189" t="e">
        <f>#REF!</f>
        <v>#REF!</v>
      </c>
      <c r="AM40" s="189"/>
      <c r="AN40" s="189"/>
      <c r="AO40"/>
      <c r="AP40"/>
      <c r="AQ40"/>
      <c r="AR40"/>
      <c r="AS40"/>
      <c r="AT40"/>
    </row>
    <row r="41" spans="26:46" ht="30" customHeight="1" x14ac:dyDescent="0.35">
      <c r="Z41" s="13" t="str">
        <f>'mmat ref'!Q8</f>
        <v>B.7</v>
      </c>
      <c r="AA41" s="29" t="str">
        <f t="shared" si="26"/>
        <v>B.7 - Supplier Selection</v>
      </c>
      <c r="AB41" s="191">
        <f ca="1">VLOOKUP(Z41,'mmat ref'!Q:S,3,FALSE)</f>
        <v>0</v>
      </c>
      <c r="AC41" s="189">
        <f t="shared" si="27"/>
        <v>4.5</v>
      </c>
      <c r="AD41" s="189"/>
      <c r="AE41" s="189">
        <f ca="1">IF(LEFT($AA41,1)=AE$2,$AB41,"")</f>
        <v>0</v>
      </c>
      <c r="AF41" s="189"/>
      <c r="AG41" s="189"/>
      <c r="AH41" s="189"/>
      <c r="AI41" s="189">
        <f t="shared" si="28"/>
        <v>4.5</v>
      </c>
      <c r="AJ41" s="189"/>
      <c r="AK41" s="189"/>
      <c r="AL41" s="189"/>
      <c r="AM41" s="189">
        <f t="shared" ref="AM41:AM49" si="30">$I7</f>
        <v>4</v>
      </c>
      <c r="AN41" s="189"/>
      <c r="AO41"/>
      <c r="AP41"/>
      <c r="AQ41"/>
      <c r="AR41"/>
      <c r="AS41"/>
      <c r="AT41"/>
    </row>
    <row r="42" spans="26:46" ht="30" customHeight="1" x14ac:dyDescent="0.35">
      <c r="Z42" s="13" t="str">
        <f>'mmat ref'!Q9</f>
        <v>C.1</v>
      </c>
      <c r="AA42" s="29" t="str">
        <f t="shared" si="26"/>
        <v>C.1 - Direction</v>
      </c>
      <c r="AB42" s="191">
        <f ca="1">VLOOKUP(Z42,'mmat ref'!Q:S,3,FALSE)</f>
        <v>0</v>
      </c>
      <c r="AC42" s="189">
        <f t="shared" si="27"/>
        <v>4.5</v>
      </c>
      <c r="AD42" s="189"/>
      <c r="AE42" s="189" t="str">
        <f>IF(LEFT($AA42,1)=AE$2,$AB42,"")</f>
        <v/>
      </c>
      <c r="AF42" s="189"/>
      <c r="AG42" s="189"/>
      <c r="AH42" s="189"/>
      <c r="AI42" s="189" t="str">
        <f t="shared" si="28"/>
        <v/>
      </c>
      <c r="AJ42" s="189"/>
      <c r="AK42" s="189"/>
      <c r="AL42" s="189"/>
      <c r="AM42" s="189">
        <f t="shared" si="30"/>
        <v>4</v>
      </c>
      <c r="AN42" s="189"/>
      <c r="AO42"/>
      <c r="AP42"/>
      <c r="AQ42"/>
      <c r="AR42"/>
      <c r="AS42"/>
      <c r="AT42"/>
    </row>
    <row r="43" spans="26:46" ht="30" customHeight="1" x14ac:dyDescent="0.35">
      <c r="Z43" s="13" t="str">
        <f>'mmat ref'!Q10</f>
        <v>C.2</v>
      </c>
      <c r="AA43" s="29" t="str">
        <f t="shared" si="26"/>
        <v xml:space="preserve">C.2 - Intelligence Collection </v>
      </c>
      <c r="AB43" s="191">
        <f ca="1">VLOOKUP(Z43,'mmat ref'!Q:S,3,FALSE)</f>
        <v>0</v>
      </c>
      <c r="AC43" s="189">
        <f t="shared" si="27"/>
        <v>4.5</v>
      </c>
      <c r="AD43" s="189"/>
      <c r="AE43" s="189" t="str">
        <f t="shared" ref="AE43:AF51" si="31">IF(LEFT($AA43,1)=AE$2,$AB43,"")</f>
        <v/>
      </c>
      <c r="AF43" s="189"/>
      <c r="AG43" s="189"/>
      <c r="AH43" s="189"/>
      <c r="AI43" s="189" t="str">
        <f t="shared" si="28"/>
        <v/>
      </c>
      <c r="AJ43" s="189"/>
      <c r="AK43" s="189"/>
      <c r="AL43" s="189"/>
      <c r="AM43" s="189">
        <f t="shared" si="30"/>
        <v>4</v>
      </c>
      <c r="AN43" s="189"/>
      <c r="AO43"/>
      <c r="AP43"/>
      <c r="AQ43"/>
      <c r="AR43"/>
      <c r="AS43"/>
      <c r="AT43"/>
    </row>
    <row r="44" spans="26:46" ht="30" customHeight="1" x14ac:dyDescent="0.35">
      <c r="Z44" s="13" t="str">
        <f>'mmat ref'!Q11</f>
        <v>C.3</v>
      </c>
      <c r="AA44" s="29" t="str">
        <f t="shared" si="26"/>
        <v>C.3 - Processing</v>
      </c>
      <c r="AB44" s="191">
        <f ca="1">VLOOKUP(Z44,'mmat ref'!Q:S,3,FALSE)</f>
        <v>0</v>
      </c>
      <c r="AC44" s="189">
        <f t="shared" si="27"/>
        <v>4.5</v>
      </c>
      <c r="AD44" s="189"/>
      <c r="AE44" s="189" t="str">
        <f t="shared" si="31"/>
        <v/>
      </c>
      <c r="AF44" s="189"/>
      <c r="AG44" s="189"/>
      <c r="AH44" s="189"/>
      <c r="AI44" s="189" t="str">
        <f t="shared" si="28"/>
        <v/>
      </c>
      <c r="AJ44" s="189"/>
      <c r="AK44" s="189"/>
      <c r="AL44" s="189"/>
      <c r="AM44" s="189">
        <f t="shared" si="30"/>
        <v>4</v>
      </c>
      <c r="AN44" s="189"/>
      <c r="AO44"/>
      <c r="AP44"/>
      <c r="AQ44"/>
      <c r="AR44"/>
      <c r="AS44"/>
      <c r="AT44"/>
    </row>
    <row r="45" spans="26:46" ht="30" customHeight="1" x14ac:dyDescent="0.35">
      <c r="Z45" s="13" t="str">
        <f>'mmat ref'!Q12</f>
        <v>C.4</v>
      </c>
      <c r="AA45" s="29" t="str">
        <f t="shared" si="26"/>
        <v xml:space="preserve">C.4 - Analysis </v>
      </c>
      <c r="AB45" s="191">
        <f ca="1">VLOOKUP(Z45,'mmat ref'!Q:S,3,FALSE)</f>
        <v>0</v>
      </c>
      <c r="AC45" s="189">
        <f t="shared" si="27"/>
        <v>4.5</v>
      </c>
      <c r="AD45" s="189"/>
      <c r="AE45" s="189" t="str">
        <f t="shared" si="31"/>
        <v/>
      </c>
      <c r="AF45" s="189"/>
      <c r="AG45" s="189"/>
      <c r="AH45" s="189"/>
      <c r="AI45" s="189" t="str">
        <f t="shared" si="28"/>
        <v/>
      </c>
      <c r="AJ45" s="189"/>
      <c r="AK45" s="189"/>
      <c r="AL45" s="189"/>
      <c r="AM45" s="189">
        <f t="shared" si="30"/>
        <v>4</v>
      </c>
      <c r="AN45" s="189"/>
      <c r="AO45"/>
      <c r="AP45"/>
      <c r="AQ45"/>
      <c r="AR45"/>
      <c r="AS45"/>
      <c r="AT45"/>
    </row>
    <row r="46" spans="26:46" ht="30" customHeight="1" x14ac:dyDescent="0.35">
      <c r="Z46" s="13" t="str">
        <f>'mmat ref'!Q13</f>
        <v>C.5</v>
      </c>
      <c r="AA46" s="29" t="str">
        <f t="shared" si="26"/>
        <v xml:space="preserve">C.5 - Dissemination </v>
      </c>
      <c r="AB46" s="191">
        <f ca="1">VLOOKUP(Z46,'mmat ref'!Q:S,3,FALSE)</f>
        <v>0</v>
      </c>
      <c r="AC46" s="189">
        <f t="shared" si="27"/>
        <v>4.5</v>
      </c>
      <c r="AD46" s="189"/>
      <c r="AE46" s="189" t="str">
        <f t="shared" si="31"/>
        <v/>
      </c>
      <c r="AF46" s="189"/>
      <c r="AG46" s="189"/>
      <c r="AH46" s="189"/>
      <c r="AI46" s="189" t="str">
        <f t="shared" si="28"/>
        <v/>
      </c>
      <c r="AJ46" s="189"/>
      <c r="AK46" s="189"/>
      <c r="AL46" s="189"/>
      <c r="AM46" s="189">
        <f t="shared" si="30"/>
        <v>4</v>
      </c>
      <c r="AN46" s="189"/>
      <c r="AO46"/>
      <c r="AP46"/>
      <c r="AQ46"/>
      <c r="AR46"/>
      <c r="AS46"/>
      <c r="AT46"/>
    </row>
    <row r="47" spans="26:46" ht="30" customHeight="1" x14ac:dyDescent="0.35">
      <c r="Z47" s="13" t="str">
        <f>'mmat ref'!Q14</f>
        <v>C.6</v>
      </c>
      <c r="AA47" s="29" t="str">
        <f t="shared" si="26"/>
        <v>C.6 - Review</v>
      </c>
      <c r="AB47" s="191">
        <f ca="1">VLOOKUP(Z47,'mmat ref'!Q:S,3,FALSE)</f>
        <v>0</v>
      </c>
      <c r="AC47" s="189">
        <f t="shared" si="27"/>
        <v>4.5</v>
      </c>
      <c r="AD47" s="189"/>
      <c r="AE47" s="189" t="str">
        <f t="shared" si="31"/>
        <v/>
      </c>
      <c r="AF47" s="189"/>
      <c r="AG47" s="189"/>
      <c r="AH47" s="189"/>
      <c r="AI47" s="189" t="str">
        <f t="shared" si="28"/>
        <v/>
      </c>
      <c r="AJ47" s="189"/>
      <c r="AK47" s="189"/>
      <c r="AL47" s="189"/>
      <c r="AM47" s="189">
        <f t="shared" si="30"/>
        <v>4</v>
      </c>
      <c r="AN47" s="189"/>
      <c r="AO47"/>
      <c r="AP47"/>
      <c r="AQ47"/>
      <c r="AR47"/>
      <c r="AS47"/>
      <c r="AT47"/>
    </row>
    <row r="48" spans="26:46" ht="30" customHeight="1" x14ac:dyDescent="0.35">
      <c r="Z48" s="13" t="str">
        <f>'mmat ref'!Q15</f>
        <v>D.1</v>
      </c>
      <c r="AA48" s="30" t="str">
        <f t="shared" si="26"/>
        <v>D.1 - Repeatable</v>
      </c>
      <c r="AB48" s="191">
        <f ca="1">VLOOKUP(Z48,'mmat ref'!Q:S,3,FALSE)</f>
        <v>0</v>
      </c>
      <c r="AC48" s="189">
        <f t="shared" si="27"/>
        <v>4.5</v>
      </c>
      <c r="AD48" s="190"/>
      <c r="AE48" s="189" t="str">
        <f t="shared" si="31"/>
        <v/>
      </c>
      <c r="AF48" s="189"/>
      <c r="AG48" s="189"/>
      <c r="AH48" s="189"/>
      <c r="AI48" s="189" t="str">
        <f t="shared" si="28"/>
        <v/>
      </c>
      <c r="AJ48" s="190"/>
      <c r="AK48" s="190"/>
      <c r="AL48" s="190"/>
      <c r="AM48" s="189">
        <f t="shared" si="30"/>
        <v>0</v>
      </c>
      <c r="AN48" s="190"/>
      <c r="AO48"/>
      <c r="AP48"/>
      <c r="AQ48"/>
      <c r="AR48"/>
      <c r="AS48"/>
      <c r="AT48"/>
    </row>
    <row r="49" spans="25:46" ht="30" customHeight="1" x14ac:dyDescent="0.35">
      <c r="Z49" s="13" t="str">
        <f>'mmat ref'!Q16</f>
        <v>D.2</v>
      </c>
      <c r="AA49" s="30" t="str">
        <f t="shared" si="26"/>
        <v>D.2 - Availability</v>
      </c>
      <c r="AB49" s="191">
        <f ca="1">VLOOKUP(Z49,'mmat ref'!Q:S,3,FALSE)</f>
        <v>0</v>
      </c>
      <c r="AC49" s="189">
        <f t="shared" si="27"/>
        <v>4.5</v>
      </c>
      <c r="AD49" s="190"/>
      <c r="AE49" s="189" t="str">
        <f t="shared" si="31"/>
        <v/>
      </c>
      <c r="AF49" s="190"/>
      <c r="AG49" s="189"/>
      <c r="AH49" s="189"/>
      <c r="AI49" s="189" t="str">
        <f t="shared" si="28"/>
        <v/>
      </c>
      <c r="AJ49" s="190"/>
      <c r="AK49" s="190"/>
      <c r="AL49" s="190"/>
      <c r="AM49" s="189">
        <f t="shared" si="30"/>
        <v>4</v>
      </c>
      <c r="AN49" s="189"/>
      <c r="AO49"/>
      <c r="AP49"/>
      <c r="AQ49"/>
      <c r="AR49"/>
      <c r="AS49"/>
      <c r="AT49"/>
    </row>
    <row r="50" spans="25:46" ht="30" customHeight="1" x14ac:dyDescent="0.35">
      <c r="Z50" s="13" t="str">
        <f>'mmat ref'!Q17</f>
        <v>D.3</v>
      </c>
      <c r="AA50" s="30" t="str">
        <f t="shared" si="26"/>
        <v>D.3 - Resources</v>
      </c>
      <c r="AB50" s="191">
        <f ca="1">VLOOKUP(Z50,'mmat ref'!Q:S,3,FALSE)</f>
        <v>0</v>
      </c>
      <c r="AC50" s="189">
        <f t="shared" si="27"/>
        <v>4.5</v>
      </c>
      <c r="AD50" s="190"/>
      <c r="AE50" s="190"/>
      <c r="AF50" s="189" t="str">
        <f t="shared" si="31"/>
        <v/>
      </c>
      <c r="AG50" s="189"/>
      <c r="AH50" s="189"/>
      <c r="AI50" s="190"/>
      <c r="AJ50" s="189" t="str">
        <f t="shared" si="28"/>
        <v/>
      </c>
      <c r="AK50" s="189"/>
      <c r="AL50" s="190"/>
      <c r="AM50" s="190"/>
      <c r="AN50" s="189">
        <f>$I17</f>
        <v>4</v>
      </c>
      <c r="AO50"/>
      <c r="AP50"/>
      <c r="AQ50"/>
      <c r="AR50"/>
      <c r="AS50"/>
      <c r="AT50"/>
    </row>
    <row r="51" spans="25:46" ht="30" customHeight="1" x14ac:dyDescent="0.35">
      <c r="Z51" s="13" t="str">
        <f>'mmat ref'!Q18</f>
        <v>D.4</v>
      </c>
      <c r="AA51" s="30" t="str">
        <f t="shared" si="26"/>
        <v>D.4 - Resilience</v>
      </c>
      <c r="AB51" s="191">
        <f ca="1">VLOOKUP(Z51,'mmat ref'!Q:S,3,FALSE)</f>
        <v>0</v>
      </c>
      <c r="AC51" s="189">
        <f t="shared" si="27"/>
        <v>4.5</v>
      </c>
      <c r="AD51" s="190"/>
      <c r="AE51" s="190"/>
      <c r="AF51" s="189" t="str">
        <f t="shared" si="31"/>
        <v/>
      </c>
      <c r="AG51" s="189"/>
      <c r="AH51" s="189"/>
      <c r="AI51" s="190"/>
      <c r="AJ51" s="189" t="str">
        <f t="shared" ref="AJ51" si="32">IF(LEFT($AA51,1)=AJ$2,$AC51,"")</f>
        <v/>
      </c>
      <c r="AK51" s="189"/>
      <c r="AL51" s="190"/>
      <c r="AM51" s="190"/>
      <c r="AN51" s="189">
        <f t="shared" ref="AN51" si="33">$I18</f>
        <v>4</v>
      </c>
      <c r="AO51"/>
      <c r="AP51"/>
      <c r="AQ51"/>
      <c r="AR51"/>
      <c r="AS51"/>
      <c r="AT51"/>
    </row>
    <row r="52" spans="25:46" ht="30" customHeight="1" x14ac:dyDescent="0.35">
      <c r="Y52" s="252"/>
      <c r="Z52" s="252"/>
      <c r="AA52" s="252"/>
      <c r="AB52" s="252"/>
      <c r="AC52" s="252"/>
      <c r="AD52" s="252"/>
      <c r="AE52" s="252"/>
      <c r="AF52" s="252"/>
      <c r="AH52" s="252"/>
      <c r="AI52" s="252"/>
      <c r="AJ52" s="252"/>
      <c r="AL52" s="252"/>
      <c r="AM52" s="252"/>
      <c r="AN52" s="252"/>
      <c r="AO52"/>
      <c r="AP52"/>
      <c r="AQ52"/>
      <c r="AR52"/>
      <c r="AS52"/>
      <c r="AT52"/>
    </row>
    <row r="53" spans="25:46" ht="30" customHeight="1" x14ac:dyDescent="0.35">
      <c r="Y53" s="252"/>
      <c r="Z53" s="252"/>
      <c r="AA53" s="252"/>
      <c r="AB53" s="252"/>
      <c r="AC53" s="252"/>
      <c r="AD53" s="252"/>
      <c r="AE53" s="252"/>
      <c r="AF53" s="252"/>
      <c r="AH53" s="252"/>
      <c r="AI53" s="252"/>
      <c r="AJ53" s="252"/>
      <c r="AL53" s="252"/>
      <c r="AM53" s="252"/>
      <c r="AN53" s="252"/>
      <c r="AO53"/>
      <c r="AP53"/>
      <c r="AQ53"/>
      <c r="AR53"/>
      <c r="AS53"/>
      <c r="AT53"/>
    </row>
    <row r="54" spans="25:46" ht="30" customHeight="1" x14ac:dyDescent="0.35">
      <c r="Y54" s="252"/>
      <c r="Z54" s="252"/>
      <c r="AA54" s="252"/>
      <c r="AB54" s="252"/>
      <c r="AC54" s="252"/>
      <c r="AD54" s="252"/>
      <c r="AE54" s="252"/>
      <c r="AF54" s="252"/>
      <c r="AH54" s="252"/>
      <c r="AI54" s="252"/>
      <c r="AJ54" s="252"/>
      <c r="AL54" s="252"/>
      <c r="AM54" s="252"/>
      <c r="AN54" s="252"/>
      <c r="AO54"/>
      <c r="AP54"/>
      <c r="AQ54"/>
      <c r="AR54"/>
      <c r="AS54"/>
      <c r="AT54"/>
    </row>
    <row r="55" spans="25:46" ht="30" customHeight="1" x14ac:dyDescent="0.35">
      <c r="Y55" s="252"/>
      <c r="Z55" s="252"/>
      <c r="AA55" s="252"/>
      <c r="AB55" s="252"/>
      <c r="AC55" s="252"/>
      <c r="AD55" s="252"/>
      <c r="AE55" s="252"/>
      <c r="AF55" s="252"/>
      <c r="AH55" s="252"/>
      <c r="AI55" s="252"/>
      <c r="AJ55" s="252"/>
      <c r="AL55" s="252"/>
      <c r="AM55" s="252"/>
      <c r="AN55" s="252"/>
      <c r="AO55"/>
      <c r="AP55"/>
      <c r="AQ55"/>
      <c r="AR55"/>
      <c r="AS55"/>
      <c r="AT55"/>
    </row>
    <row r="56" spans="25:46" ht="30" customHeight="1" x14ac:dyDescent="0.35">
      <c r="Y56" s="252"/>
      <c r="Z56" s="252"/>
      <c r="AA56" s="252"/>
      <c r="AB56" s="252"/>
      <c r="AC56" s="252"/>
      <c r="AD56" s="252"/>
      <c r="AE56" s="252"/>
      <c r="AF56" s="252"/>
      <c r="AH56" s="252"/>
      <c r="AI56" s="252"/>
      <c r="AJ56" s="252"/>
      <c r="AL56" s="252"/>
      <c r="AM56" s="252"/>
      <c r="AN56" s="252"/>
      <c r="AO56"/>
      <c r="AP56"/>
      <c r="AQ56"/>
      <c r="AR56"/>
      <c r="AS56"/>
      <c r="AT56"/>
    </row>
    <row r="57" spans="25:46" ht="30" customHeight="1" x14ac:dyDescent="0.35">
      <c r="Z57"/>
      <c r="AA57"/>
      <c r="AB57"/>
      <c r="AC57"/>
      <c r="AD57"/>
      <c r="AE57"/>
      <c r="AF57"/>
      <c r="AH57"/>
      <c r="AI57"/>
      <c r="AJ57"/>
      <c r="AL57"/>
      <c r="AM57"/>
      <c r="AN57"/>
      <c r="AO57"/>
      <c r="AP57"/>
      <c r="AQ57"/>
      <c r="AR57"/>
      <c r="AS57"/>
      <c r="AT57"/>
    </row>
    <row r="58" spans="25:46" ht="30" customHeight="1" x14ac:dyDescent="0.35">
      <c r="Z58"/>
      <c r="AA58"/>
      <c r="AB58"/>
      <c r="AC58"/>
      <c r="AD58"/>
      <c r="AE58"/>
      <c r="AF58"/>
      <c r="AH58"/>
      <c r="AI58"/>
      <c r="AJ58"/>
      <c r="AL58"/>
      <c r="AM58"/>
      <c r="AN58"/>
      <c r="AO58"/>
      <c r="AP58"/>
      <c r="AQ58"/>
      <c r="AR58"/>
      <c r="AS58"/>
      <c r="AT58"/>
    </row>
    <row r="59" spans="25:46" ht="30" customHeight="1" x14ac:dyDescent="0.35">
      <c r="Z59"/>
      <c r="AA59"/>
      <c r="AB59"/>
      <c r="AC59"/>
      <c r="AD59"/>
      <c r="AE59"/>
      <c r="AF59"/>
      <c r="AH59"/>
      <c r="AI59"/>
      <c r="AJ59"/>
      <c r="AL59"/>
      <c r="AM59"/>
      <c r="AN59"/>
      <c r="AO59"/>
      <c r="AP59"/>
      <c r="AQ59"/>
      <c r="AR59"/>
      <c r="AS59"/>
      <c r="AT59"/>
    </row>
    <row r="60" spans="25:46" ht="30" customHeight="1" x14ac:dyDescent="0.35">
      <c r="Z60"/>
      <c r="AA60"/>
      <c r="AB60"/>
      <c r="AC60"/>
      <c r="AD60"/>
      <c r="AE60"/>
      <c r="AF60"/>
      <c r="AH60"/>
      <c r="AI60"/>
      <c r="AJ60"/>
      <c r="AL60"/>
      <c r="AM60"/>
      <c r="AN60"/>
      <c r="AO60"/>
      <c r="AP60"/>
      <c r="AQ60"/>
      <c r="AR60"/>
      <c r="AS60"/>
      <c r="AT60"/>
    </row>
    <row r="61" spans="25:46" ht="30" customHeight="1" x14ac:dyDescent="0.35">
      <c r="Z61"/>
      <c r="AA61"/>
      <c r="AB61"/>
      <c r="AC61"/>
      <c r="AD61"/>
      <c r="AE61"/>
      <c r="AF61"/>
      <c r="AH61"/>
      <c r="AI61"/>
      <c r="AJ61"/>
      <c r="AL61"/>
      <c r="AM61"/>
      <c r="AN61"/>
      <c r="AO61"/>
      <c r="AP61"/>
      <c r="AQ61"/>
      <c r="AR61"/>
      <c r="AS61"/>
      <c r="AT61"/>
    </row>
  </sheetData>
  <mergeCells count="17">
    <mergeCell ref="AL1:AN1"/>
    <mergeCell ref="AD32:AI32"/>
    <mergeCell ref="AJ32:AO32"/>
    <mergeCell ref="AP32:AT32"/>
    <mergeCell ref="E2:F2"/>
    <mergeCell ref="G2:H2"/>
    <mergeCell ref="D1:H1"/>
    <mergeCell ref="AD1:AF1"/>
    <mergeCell ref="AH1:AJ1"/>
    <mergeCell ref="E4:F4"/>
    <mergeCell ref="E6:F6"/>
    <mergeCell ref="E14:F14"/>
    <mergeCell ref="E21:F21"/>
    <mergeCell ref="G6:H6"/>
    <mergeCell ref="G4:H4"/>
    <mergeCell ref="G14:H14"/>
    <mergeCell ref="G21:H21"/>
  </mergeCells>
  <conditionalFormatting sqref="E5">
    <cfRule type="dataBar" priority="56">
      <dataBar>
        <cfvo type="num" val="0"/>
        <cfvo type="num" val="5"/>
        <color rgb="FF3156BD"/>
      </dataBar>
      <extLst>
        <ext xmlns:x14="http://schemas.microsoft.com/office/spreadsheetml/2009/9/main" uri="{B025F937-C7B1-47D3-B67F-A62EFF666E3E}">
          <x14:id>{DCAF092A-962D-4367-A0EE-9C6E84CCE8AE}</x14:id>
        </ext>
      </extLst>
    </cfRule>
  </conditionalFormatting>
  <conditionalFormatting sqref="G5">
    <cfRule type="dataBar" priority="54">
      <dataBar>
        <cfvo type="num" val="0"/>
        <cfvo type="num" val="5"/>
        <color rgb="FF00B050"/>
      </dataBar>
      <extLst>
        <ext xmlns:x14="http://schemas.microsoft.com/office/spreadsheetml/2009/9/main" uri="{B025F937-C7B1-47D3-B67F-A62EFF666E3E}">
          <x14:id>{2338CE7B-7641-4A34-B942-C8A15467EA48}</x14:id>
        </ext>
      </extLst>
    </cfRule>
  </conditionalFormatting>
  <conditionalFormatting sqref="G7:G8">
    <cfRule type="dataBar" priority="20">
      <dataBar>
        <cfvo type="num" val="0"/>
        <cfvo type="num" val="5"/>
        <color rgb="FF00B050"/>
      </dataBar>
      <extLst>
        <ext xmlns:x14="http://schemas.microsoft.com/office/spreadsheetml/2009/9/main" uri="{B025F937-C7B1-47D3-B67F-A62EFF666E3E}">
          <x14:id>{A6E39582-5E49-4477-A2A5-6BB84F754018}</x14:id>
        </ext>
      </extLst>
    </cfRule>
  </conditionalFormatting>
  <conditionalFormatting sqref="G10:G13">
    <cfRule type="dataBar" priority="18">
      <dataBar>
        <cfvo type="num" val="0"/>
        <cfvo type="num" val="5"/>
        <color rgb="FF00B050"/>
      </dataBar>
      <extLst>
        <ext xmlns:x14="http://schemas.microsoft.com/office/spreadsheetml/2009/9/main" uri="{B025F937-C7B1-47D3-B67F-A62EFF666E3E}">
          <x14:id>{1EE6F314-E181-4484-94FD-ED463B6BD787}</x14:id>
        </ext>
      </extLst>
    </cfRule>
  </conditionalFormatting>
  <conditionalFormatting sqref="G15:G20 G25">
    <cfRule type="dataBar" priority="16">
      <dataBar>
        <cfvo type="num" val="0"/>
        <cfvo type="num" val="5"/>
        <color rgb="FF00B050"/>
      </dataBar>
      <extLst>
        <ext xmlns:x14="http://schemas.microsoft.com/office/spreadsheetml/2009/9/main" uri="{B025F937-C7B1-47D3-B67F-A62EFF666E3E}">
          <x14:id>{A2B2DD3E-F1CA-42F4-81A8-111E7C38E884}</x14:id>
        </ext>
      </extLst>
    </cfRule>
  </conditionalFormatting>
  <conditionalFormatting sqref="E7:E8">
    <cfRule type="dataBar" priority="10">
      <dataBar>
        <cfvo type="num" val="0"/>
        <cfvo type="num" val="5"/>
        <color rgb="FF3156BD"/>
      </dataBar>
      <extLst>
        <ext xmlns:x14="http://schemas.microsoft.com/office/spreadsheetml/2009/9/main" uri="{B025F937-C7B1-47D3-B67F-A62EFF666E3E}">
          <x14:id>{EC4A5AF6-C497-417B-A864-80F2436B9B51}</x14:id>
        </ext>
      </extLst>
    </cfRule>
  </conditionalFormatting>
  <conditionalFormatting sqref="E9">
    <cfRule type="dataBar" priority="3">
      <dataBar>
        <cfvo type="num" val="0"/>
        <cfvo type="num" val="5"/>
        <color rgb="FF3156BD"/>
      </dataBar>
      <extLst>
        <ext xmlns:x14="http://schemas.microsoft.com/office/spreadsheetml/2009/9/main" uri="{B025F937-C7B1-47D3-B67F-A62EFF666E3E}">
          <x14:id>{1DB42617-B7D2-415A-AC52-FAA0F1958EE3}</x14:id>
        </ext>
      </extLst>
    </cfRule>
  </conditionalFormatting>
  <conditionalFormatting sqref="E10:E13">
    <cfRule type="dataBar" priority="9">
      <dataBar>
        <cfvo type="num" val="0"/>
        <cfvo type="num" val="5"/>
        <color rgb="FF3156BD"/>
      </dataBar>
      <extLst>
        <ext xmlns:x14="http://schemas.microsoft.com/office/spreadsheetml/2009/9/main" uri="{B025F937-C7B1-47D3-B67F-A62EFF666E3E}">
          <x14:id>{03EFA48D-E315-4E94-B94C-5D39ED9F9518}</x14:id>
        </ext>
      </extLst>
    </cfRule>
  </conditionalFormatting>
  <conditionalFormatting sqref="E15:E20 E25">
    <cfRule type="dataBar" priority="8">
      <dataBar>
        <cfvo type="num" val="0"/>
        <cfvo type="num" val="5"/>
        <color rgb="FF3156BD"/>
      </dataBar>
      <extLst>
        <ext xmlns:x14="http://schemas.microsoft.com/office/spreadsheetml/2009/9/main" uri="{B025F937-C7B1-47D3-B67F-A62EFF666E3E}">
          <x14:id>{716C5170-F01B-4A6A-B370-2798EF17A82B}</x14:id>
        </ext>
      </extLst>
    </cfRule>
  </conditionalFormatting>
  <conditionalFormatting sqref="G9">
    <cfRule type="dataBar" priority="4">
      <dataBar>
        <cfvo type="num" val="0"/>
        <cfvo type="num" val="5"/>
        <color rgb="FF00B050"/>
      </dataBar>
      <extLst>
        <ext xmlns:x14="http://schemas.microsoft.com/office/spreadsheetml/2009/9/main" uri="{B025F937-C7B1-47D3-B67F-A62EFF666E3E}">
          <x14:id>{2F349851-F8B1-4630-8943-DDBA3FD34644}</x14:id>
        </ext>
      </extLst>
    </cfRule>
  </conditionalFormatting>
  <conditionalFormatting sqref="E22:E24">
    <cfRule type="dataBar" priority="1">
      <dataBar>
        <cfvo type="num" val="0"/>
        <cfvo type="num" val="5"/>
        <color rgb="FF3156BD"/>
      </dataBar>
      <extLst>
        <ext xmlns:x14="http://schemas.microsoft.com/office/spreadsheetml/2009/9/main" uri="{B025F937-C7B1-47D3-B67F-A62EFF666E3E}">
          <x14:id>{DCD56222-D154-43DE-A6EE-D9C31535F845}</x14:id>
        </ext>
      </extLst>
    </cfRule>
  </conditionalFormatting>
  <conditionalFormatting sqref="G22:G24">
    <cfRule type="dataBar" priority="2">
      <dataBar>
        <cfvo type="num" val="0"/>
        <cfvo type="num" val="5"/>
        <color rgb="FF00B050"/>
      </dataBar>
      <extLst>
        <ext xmlns:x14="http://schemas.microsoft.com/office/spreadsheetml/2009/9/main" uri="{B025F937-C7B1-47D3-B67F-A62EFF666E3E}">
          <x14:id>{C6C42C6E-68D1-49E1-BE2D-54D8D9EF8A8C}</x14:id>
        </ext>
      </extLst>
    </cfRule>
  </conditionalFormatting>
  <dataValidations disablePrompts="1" count="1">
    <dataValidation type="decimal" allowBlank="1" showInputMessage="1" showErrorMessage="1" errorTitle="Invalid entry" error="Benchmark rating must be a decimal number or integer less than or equal to 5" sqref="I5 I7:I25" xr:uid="{00000000-0002-0000-0800-000000000000}">
      <formula1>0</formula1>
      <formula2>5</formula2>
    </dataValidation>
  </dataValidations>
  <pageMargins left="0.7" right="0.7" top="0.75" bottom="0.75" header="0.3" footer="0.3"/>
  <pageSetup paperSize="9" scale="58" fitToHeight="0" orientation="landscape" horizontalDpi="4294967293" r:id="rId1"/>
  <drawing r:id="rId2"/>
  <extLst>
    <ext xmlns:x14="http://schemas.microsoft.com/office/spreadsheetml/2009/9/main" uri="{78C0D931-6437-407d-A8EE-F0AAD7539E65}">
      <x14:conditionalFormattings>
        <x14:conditionalFormatting xmlns:xm="http://schemas.microsoft.com/office/excel/2006/main">
          <x14:cfRule type="dataBar" id="{DCAF092A-962D-4367-A0EE-9C6E84CCE8AE}">
            <x14:dataBar minLength="0" maxLength="100" gradient="0">
              <x14:cfvo type="num">
                <xm:f>0</xm:f>
              </x14:cfvo>
              <x14:cfvo type="num">
                <xm:f>5</xm:f>
              </x14:cfvo>
              <x14:negativeFillColor rgb="FFFF0000"/>
              <x14:axisColor rgb="FF000000"/>
            </x14:dataBar>
          </x14:cfRule>
          <xm:sqref>E5</xm:sqref>
        </x14:conditionalFormatting>
        <x14:conditionalFormatting xmlns:xm="http://schemas.microsoft.com/office/excel/2006/main">
          <x14:cfRule type="dataBar" id="{2338CE7B-7641-4A34-B942-C8A15467EA48}">
            <x14:dataBar minLength="0" maxLength="100" gradient="0">
              <x14:cfvo type="num">
                <xm:f>0</xm:f>
              </x14:cfvo>
              <x14:cfvo type="num">
                <xm:f>5</xm:f>
              </x14:cfvo>
              <x14:negativeFillColor rgb="FFFF0000"/>
              <x14:axisColor rgb="FF000000"/>
            </x14:dataBar>
          </x14:cfRule>
          <xm:sqref>G5</xm:sqref>
        </x14:conditionalFormatting>
        <x14:conditionalFormatting xmlns:xm="http://schemas.microsoft.com/office/excel/2006/main">
          <x14:cfRule type="dataBar" id="{A6E39582-5E49-4477-A2A5-6BB84F754018}">
            <x14:dataBar minLength="0" maxLength="100" gradient="0">
              <x14:cfvo type="num">
                <xm:f>0</xm:f>
              </x14:cfvo>
              <x14:cfvo type="num">
                <xm:f>5</xm:f>
              </x14:cfvo>
              <x14:negativeFillColor rgb="FFFF0000"/>
              <x14:axisColor rgb="FF000000"/>
            </x14:dataBar>
          </x14:cfRule>
          <xm:sqref>G7:G8</xm:sqref>
        </x14:conditionalFormatting>
        <x14:conditionalFormatting xmlns:xm="http://schemas.microsoft.com/office/excel/2006/main">
          <x14:cfRule type="dataBar" id="{1EE6F314-E181-4484-94FD-ED463B6BD787}">
            <x14:dataBar minLength="0" maxLength="100" gradient="0">
              <x14:cfvo type="num">
                <xm:f>0</xm:f>
              </x14:cfvo>
              <x14:cfvo type="num">
                <xm:f>5</xm:f>
              </x14:cfvo>
              <x14:negativeFillColor rgb="FFFF0000"/>
              <x14:axisColor rgb="FF000000"/>
            </x14:dataBar>
          </x14:cfRule>
          <xm:sqref>G10:G13</xm:sqref>
        </x14:conditionalFormatting>
        <x14:conditionalFormatting xmlns:xm="http://schemas.microsoft.com/office/excel/2006/main">
          <x14:cfRule type="dataBar" id="{A2B2DD3E-F1CA-42F4-81A8-111E7C38E884}">
            <x14:dataBar minLength="0" maxLength="100" gradient="0">
              <x14:cfvo type="num">
                <xm:f>0</xm:f>
              </x14:cfvo>
              <x14:cfvo type="num">
                <xm:f>5</xm:f>
              </x14:cfvo>
              <x14:negativeFillColor rgb="FFFF0000"/>
              <x14:axisColor rgb="FF000000"/>
            </x14:dataBar>
          </x14:cfRule>
          <xm:sqref>G15:G20 G25</xm:sqref>
        </x14:conditionalFormatting>
        <x14:conditionalFormatting xmlns:xm="http://schemas.microsoft.com/office/excel/2006/main">
          <x14:cfRule type="dataBar" id="{EC4A5AF6-C497-417B-A864-80F2436B9B51}">
            <x14:dataBar minLength="0" maxLength="100" gradient="0">
              <x14:cfvo type="num">
                <xm:f>0</xm:f>
              </x14:cfvo>
              <x14:cfvo type="num">
                <xm:f>5</xm:f>
              </x14:cfvo>
              <x14:negativeFillColor rgb="FFFF0000"/>
              <x14:axisColor rgb="FF000000"/>
            </x14:dataBar>
          </x14:cfRule>
          <xm:sqref>E7:E8</xm:sqref>
        </x14:conditionalFormatting>
        <x14:conditionalFormatting xmlns:xm="http://schemas.microsoft.com/office/excel/2006/main">
          <x14:cfRule type="dataBar" id="{1DB42617-B7D2-415A-AC52-FAA0F1958EE3}">
            <x14:dataBar minLength="0" maxLength="100" gradient="0">
              <x14:cfvo type="num">
                <xm:f>0</xm:f>
              </x14:cfvo>
              <x14:cfvo type="num">
                <xm:f>5</xm:f>
              </x14:cfvo>
              <x14:negativeFillColor rgb="FFFF0000"/>
              <x14:axisColor rgb="FF000000"/>
            </x14:dataBar>
          </x14:cfRule>
          <xm:sqref>E9</xm:sqref>
        </x14:conditionalFormatting>
        <x14:conditionalFormatting xmlns:xm="http://schemas.microsoft.com/office/excel/2006/main">
          <x14:cfRule type="dataBar" id="{03EFA48D-E315-4E94-B94C-5D39ED9F9518}">
            <x14:dataBar minLength="0" maxLength="100" gradient="0">
              <x14:cfvo type="num">
                <xm:f>0</xm:f>
              </x14:cfvo>
              <x14:cfvo type="num">
                <xm:f>5</xm:f>
              </x14:cfvo>
              <x14:negativeFillColor rgb="FFFF0000"/>
              <x14:axisColor rgb="FF000000"/>
            </x14:dataBar>
          </x14:cfRule>
          <xm:sqref>E10:E13</xm:sqref>
        </x14:conditionalFormatting>
        <x14:conditionalFormatting xmlns:xm="http://schemas.microsoft.com/office/excel/2006/main">
          <x14:cfRule type="dataBar" id="{716C5170-F01B-4A6A-B370-2798EF17A82B}">
            <x14:dataBar minLength="0" maxLength="100" gradient="0">
              <x14:cfvo type="num">
                <xm:f>0</xm:f>
              </x14:cfvo>
              <x14:cfvo type="num">
                <xm:f>5</xm:f>
              </x14:cfvo>
              <x14:negativeFillColor rgb="FFFF0000"/>
              <x14:axisColor rgb="FF000000"/>
            </x14:dataBar>
          </x14:cfRule>
          <xm:sqref>E15:E20 E25</xm:sqref>
        </x14:conditionalFormatting>
        <x14:conditionalFormatting xmlns:xm="http://schemas.microsoft.com/office/excel/2006/main">
          <x14:cfRule type="dataBar" id="{2F349851-F8B1-4630-8943-DDBA3FD34644}">
            <x14:dataBar minLength="0" maxLength="100" gradient="0">
              <x14:cfvo type="num">
                <xm:f>0</xm:f>
              </x14:cfvo>
              <x14:cfvo type="num">
                <xm:f>5</xm:f>
              </x14:cfvo>
              <x14:negativeFillColor rgb="FFFF0000"/>
              <x14:axisColor rgb="FF000000"/>
            </x14:dataBar>
          </x14:cfRule>
          <xm:sqref>G9</xm:sqref>
        </x14:conditionalFormatting>
        <x14:conditionalFormatting xmlns:xm="http://schemas.microsoft.com/office/excel/2006/main">
          <x14:cfRule type="dataBar" id="{DCD56222-D154-43DE-A6EE-D9C31535F845}">
            <x14:dataBar minLength="0" maxLength="100" gradient="0">
              <x14:cfvo type="num">
                <xm:f>0</xm:f>
              </x14:cfvo>
              <x14:cfvo type="num">
                <xm:f>5</xm:f>
              </x14:cfvo>
              <x14:negativeFillColor rgb="FFFF0000"/>
              <x14:axisColor rgb="FF000000"/>
            </x14:dataBar>
          </x14:cfRule>
          <xm:sqref>E22:E24</xm:sqref>
        </x14:conditionalFormatting>
        <x14:conditionalFormatting xmlns:xm="http://schemas.microsoft.com/office/excel/2006/main">
          <x14:cfRule type="dataBar" id="{C6C42C6E-68D1-49E1-BE2D-54D8D9EF8A8C}">
            <x14:dataBar minLength="0" maxLength="100" gradient="0">
              <x14:cfvo type="num">
                <xm:f>0</xm:f>
              </x14:cfvo>
              <x14:cfvo type="num">
                <xm:f>5</xm:f>
              </x14:cfvo>
              <x14:negativeFillColor rgb="FFFF0000"/>
              <x14:axisColor rgb="FF000000"/>
            </x14:dataBar>
          </x14:cfRule>
          <xm:sqref>G22:G24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6717BC9682E1E4883F171C6F4CAE1E1" ma:contentTypeVersion="12" ma:contentTypeDescription="Create a new document." ma:contentTypeScope="" ma:versionID="d0e5a54c02fe12984298d36c1a38f307">
  <xsd:schema xmlns:xsd="http://www.w3.org/2001/XMLSchema" xmlns:xs="http://www.w3.org/2001/XMLSchema" xmlns:p="http://schemas.microsoft.com/office/2006/metadata/properties" xmlns:ns2="55dffd3b-8816-40f4-a6e1-f221333b3a84" xmlns:ns3="c3e2fce7-69bd-406d-9d97-5be86120755d" targetNamespace="http://schemas.microsoft.com/office/2006/metadata/properties" ma:root="true" ma:fieldsID="79f1eff1a778c313e4fff8d7dc0df858" ns2:_="" ns3:_="">
    <xsd:import namespace="55dffd3b-8816-40f4-a6e1-f221333b3a84"/>
    <xsd:import namespace="c3e2fce7-69bd-406d-9d97-5be86120755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dffd3b-8816-40f4-a6e1-f221333b3a8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3e2fce7-69bd-406d-9d97-5be86120755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FF287C-4091-4AB7-9694-6FD73780452E}">
  <ds:schemaRefs>
    <ds:schemaRef ds:uri="http://purl.org/dc/dcmitype/"/>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schemas.microsoft.com/office/infopath/2007/PartnerControls"/>
    <ds:schemaRef ds:uri="cd124194-cd81-491c-86f5-a7df54fa1a35"/>
    <ds:schemaRef ds:uri="63e79197-09c0-4bb2-b9e0-80776102ca8e"/>
    <ds:schemaRef ds:uri="http://www.w3.org/XML/1998/namespace"/>
    <ds:schemaRef ds:uri="http://purl.org/dc/terms/"/>
  </ds:schemaRefs>
</ds:datastoreItem>
</file>

<file path=customXml/itemProps2.xml><?xml version="1.0" encoding="utf-8"?>
<ds:datastoreItem xmlns:ds="http://schemas.openxmlformats.org/officeDocument/2006/customXml" ds:itemID="{D4881EFB-4A9D-4F74-BAED-89C1139519E6}">
  <ds:schemaRefs>
    <ds:schemaRef ds:uri="http://schemas.microsoft.com/sharepoint/v3/contenttype/forms"/>
  </ds:schemaRefs>
</ds:datastoreItem>
</file>

<file path=customXml/itemProps3.xml><?xml version="1.0" encoding="utf-8"?>
<ds:datastoreItem xmlns:ds="http://schemas.openxmlformats.org/officeDocument/2006/customXml" ds:itemID="{D990C895-5356-455A-ACAF-82B7BC7973A3}"/>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69</vt:i4>
      </vt:variant>
    </vt:vector>
  </HeadingPairs>
  <TitlesOfParts>
    <vt:vector size="85" baseType="lpstr">
      <vt:lpstr>Introduction</vt:lpstr>
      <vt:lpstr>Guidelines</vt:lpstr>
      <vt:lpstr>Profile and Scope</vt:lpstr>
      <vt:lpstr>Targets</vt:lpstr>
      <vt:lpstr>references</vt:lpstr>
      <vt:lpstr>mmat ref</vt:lpstr>
      <vt:lpstr>Aggregated Results</vt:lpstr>
      <vt:lpstr>content</vt:lpstr>
      <vt:lpstr>Assess A</vt:lpstr>
      <vt:lpstr>Assess B</vt:lpstr>
      <vt:lpstr>Assess C</vt:lpstr>
      <vt:lpstr>Assess D</vt:lpstr>
      <vt:lpstr>Results A</vt:lpstr>
      <vt:lpstr>Results B</vt:lpstr>
      <vt:lpstr>Results C</vt:lpstr>
      <vt:lpstr>Results D</vt:lpstr>
      <vt:lpstr>contentref</vt:lpstr>
      <vt:lpstr>contentrefmockup</vt:lpstr>
      <vt:lpstr>detail_maturity_score</vt:lpstr>
      <vt:lpstr>it_environment_responses</vt:lpstr>
      <vt:lpstr>key_components_responses</vt:lpstr>
      <vt:lpstr>level_ref</vt:lpstr>
      <vt:lpstr>level_selection_ref</vt:lpstr>
      <vt:lpstr>leveltext</vt:lpstr>
      <vt:lpstr>lock_weighting_password</vt:lpstr>
      <vt:lpstr>Maturity_Header</vt:lpstr>
      <vt:lpstr>maturity_level_thresholds</vt:lpstr>
      <vt:lpstr>maturity_response_frame</vt:lpstr>
      <vt:lpstr>Maturity_Target_Header</vt:lpstr>
      <vt:lpstr>MaturityLevelsTable</vt:lpstr>
      <vt:lpstr>MaturityRatingsTable</vt:lpstr>
      <vt:lpstr>MMATref</vt:lpstr>
      <vt:lpstr>'Aggregated Results'!Print_Area</vt:lpstr>
      <vt:lpstr>'Assess A'!Print_Area</vt:lpstr>
      <vt:lpstr>'Assess B'!Print_Area</vt:lpstr>
      <vt:lpstr>'Assess C'!Print_Area</vt:lpstr>
      <vt:lpstr>'Assess D'!Print_Area</vt:lpstr>
      <vt:lpstr>Guidelines!Print_Area</vt:lpstr>
      <vt:lpstr>Introduction!Print_Area</vt:lpstr>
      <vt:lpstr>Macros!Print_Area</vt:lpstr>
      <vt:lpstr>'Profile and Scope'!Print_Area</vt:lpstr>
      <vt:lpstr>'Results A'!Print_Area</vt:lpstr>
      <vt:lpstr>'Results B'!Print_Area</vt:lpstr>
      <vt:lpstr>'Results C'!Print_Area</vt:lpstr>
      <vt:lpstr>'Results D'!Print_Area</vt:lpstr>
      <vt:lpstr>Targets!Print_Area</vt:lpstr>
      <vt:lpstr>Weightings!Print_Area</vt:lpstr>
      <vt:lpstr>profile_business_unit</vt:lpstr>
      <vt:lpstr>profile_date_of_assessment</vt:lpstr>
      <vt:lpstr>profile_internal_pt_coordinator</vt:lpstr>
      <vt:lpstr>profile_name_of_organisation</vt:lpstr>
      <vt:lpstr>profile_pt_coordinator_role_or_position</vt:lpstr>
      <vt:lpstr>profile_sector</vt:lpstr>
      <vt:lpstr>profile_size_of_business</vt:lpstr>
      <vt:lpstr>profile_type_of_business</vt:lpstr>
      <vt:lpstr>reponses_maximum_acceptable_objective</vt:lpstr>
      <vt:lpstr>response_frames</vt:lpstr>
      <vt:lpstr>responses_confidentiality_of_info_handled</vt:lpstr>
      <vt:lpstr>responses_maximum_outage_objective</vt:lpstr>
      <vt:lpstr>responses_personal_data_handled</vt:lpstr>
      <vt:lpstr>responses_possible_impact</vt:lpstr>
      <vt:lpstr>responses_reliance_data_integrity</vt:lpstr>
      <vt:lpstr>Results</vt:lpstr>
      <vt:lpstr>scope_responses</vt:lpstr>
      <vt:lpstr>sector_responses</vt:lpstr>
      <vt:lpstr>SIDarray</vt:lpstr>
      <vt:lpstr>SIDfullarray</vt:lpstr>
      <vt:lpstr>size_of_business_responses</vt:lpstr>
      <vt:lpstr>stuff</vt:lpstr>
      <vt:lpstr>target_response_frame</vt:lpstr>
      <vt:lpstr>target_scores</vt:lpstr>
      <vt:lpstr>Targets_Heading</vt:lpstr>
      <vt:lpstr>targets_lookup</vt:lpstr>
      <vt:lpstr>textref</vt:lpstr>
      <vt:lpstr>type_of_business_responses</vt:lpstr>
      <vt:lpstr>type_of_software_responses</vt:lpstr>
      <vt:lpstr>Version</vt:lpstr>
      <vt:lpstr>weighting_column_width</vt:lpstr>
      <vt:lpstr>weighting_frame</vt:lpstr>
      <vt:lpstr>weighting_initial</vt:lpstr>
      <vt:lpstr>weighting_response_reverse</vt:lpstr>
      <vt:lpstr>weighting_responses</vt:lpstr>
      <vt:lpstr>weighting_scores</vt:lpstr>
      <vt:lpstr>weighting_stuff</vt:lpstr>
      <vt:lpstr>yesno_response_frame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Jones</dc:creator>
  <cp:lastModifiedBy>Robert</cp:lastModifiedBy>
  <cp:lastPrinted>2014-05-21T13:24:25Z</cp:lastPrinted>
  <dcterms:created xsi:type="dcterms:W3CDTF">2013-12-31T13:54:42Z</dcterms:created>
  <dcterms:modified xsi:type="dcterms:W3CDTF">2021-01-06T12:58:33Z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linkTarget="Version">
    <vt:lpwstr>v3.7</vt:lpwstr>
  </property>
  <property fmtid="{D5CDD505-2E9C-101B-9397-08002B2CF9AE}" pid="3" name="ContentTypeId">
    <vt:lpwstr>0x010100E6717BC9682E1E4883F171C6F4CAE1E1</vt:lpwstr>
  </property>
</Properties>
</file>