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xl/ctrlProps/ctrlProp39.xml" ContentType="application/vnd.ms-excel.controlproperties+xml"/>
  <Override PartName="/xl/ctrlProps/ctrlProp40.xml" ContentType="application/vnd.ms-excel.controlproperties+xml"/>
  <Override PartName="/xl/drawings/drawing9.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drawings/drawing10.xml" ContentType="application/vnd.openxmlformats-officedocument.drawing+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drawings/drawing11.xml" ContentType="application/vnd.openxmlformats-officedocument.drawing+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showInkAnnotation="0" codeName="ThisWorkbook" defaultThemeVersion="124226"/>
  <mc:AlternateContent xmlns:mc="http://schemas.openxmlformats.org/markup-compatibility/2006">
    <mc:Choice Requires="x15">
      <x15ac:absPath xmlns:x15ac="http://schemas.microsoft.com/office/spreadsheetml/2010/11/ac" url="https://crestuk.sharepoint.com/UK/Shared Documents/Office (CONTROLLED ACCESS)/ELAINE/RESEARCH + GUIDES + PROJECTS/Maturity Models/Threat Intelligence/"/>
    </mc:Choice>
  </mc:AlternateContent>
  <xr:revisionPtr revIDLastSave="0" documentId="8_{F817563A-6E7A-4A68-8E66-393AE2F97587}" xr6:coauthVersionLast="45" xr6:coauthVersionMax="45" xr10:uidLastSave="{00000000-0000-0000-0000-000000000000}"/>
  <bookViews>
    <workbookView xWindow="60" yWindow="0" windowWidth="22320" windowHeight="15060" tabRatio="879" firstSheet="1" activeTab="1" xr2:uid="{00000000-000D-0000-FFFF-FFFF00000000}"/>
  </bookViews>
  <sheets>
    <sheet name="Macros" sheetId="63" state="veryHidden" r:id="rId1"/>
    <sheet name="Introduction" sheetId="44" r:id="rId2"/>
    <sheet name="Guidelines" sheetId="45" r:id="rId3"/>
    <sheet name="Profile and Scope" sheetId="30" r:id="rId4"/>
    <sheet name="Targets" sheetId="43" r:id="rId5"/>
    <sheet name="references" sheetId="20" state="veryHidden" r:id="rId6"/>
    <sheet name="mmat ref" sheetId="21" state="veryHidden" r:id="rId7"/>
    <sheet name="Weightings" sheetId="34" r:id="rId8"/>
    <sheet name="Aggregated Results" sheetId="22" r:id="rId9"/>
    <sheet name="content" sheetId="53" state="veryHidden" r:id="rId10"/>
    <sheet name="Assess A" sheetId="52" r:id="rId11"/>
    <sheet name="Assess B" sheetId="55" r:id="rId12"/>
    <sheet name="Assess C" sheetId="57" r:id="rId13"/>
    <sheet name="Assess D" sheetId="65" r:id="rId14"/>
    <sheet name="Results A" sheetId="35" r:id="rId15"/>
    <sheet name="Results B" sheetId="56" r:id="rId16"/>
    <sheet name="Results C" sheetId="58" r:id="rId17"/>
    <sheet name="Results D" sheetId="64" r:id="rId18"/>
  </sheets>
  <definedNames>
    <definedName name="_xlnm._FilterDatabase" localSheetId="10" hidden="1">'Assess A'!$C$2:$C$115</definedName>
    <definedName name="_xlnm._FilterDatabase" localSheetId="11" hidden="1">'Assess B'!$C$2:$C$54</definedName>
    <definedName name="_xlnm._FilterDatabase" localSheetId="12" hidden="1">'Assess C'!$C$2:$C$30</definedName>
    <definedName name="_xlnm._FilterDatabase" localSheetId="13" hidden="1">'Assess D'!$C$2:$C$23</definedName>
    <definedName name="_xlnm._FilterDatabase" localSheetId="9" hidden="1">content!$O$1:$O$410</definedName>
    <definedName name="_xlnm._FilterDatabase" localSheetId="3" hidden="1">'Profile and Scope'!$C$1:$C$27</definedName>
    <definedName name="_xlnm._FilterDatabase" localSheetId="14" hidden="1">'Results A'!$C$2:$C$21</definedName>
    <definedName name="_xlnm._FilterDatabase" localSheetId="15" hidden="1">'Results B'!$C$2:$C$50</definedName>
    <definedName name="_xlnm._FilterDatabase" localSheetId="16" hidden="1">'Results C'!$C$2:$C$26</definedName>
    <definedName name="_xlnm._FilterDatabase" localSheetId="17" hidden="1">'Results D'!$C$2:$C$23</definedName>
    <definedName name="_xlnm._FilterDatabase" localSheetId="7" hidden="1">Weightings!$C$1:$C$422</definedName>
    <definedName name="contentref">content!$A:$AH</definedName>
    <definedName name="contentrefmockup">content!$A:$AB</definedName>
    <definedName name="detail_maturity_score">references!$L$12:$N$19</definedName>
    <definedName name="it_environment_responses">references!$AA$23:$AA$27</definedName>
    <definedName name="key_components_responses">references!$A$23:$A$28</definedName>
    <definedName name="level_ref">Weightings!$R$4:$V$6</definedName>
    <definedName name="level_selection_ref">references!$R$9:$S$11</definedName>
    <definedName name="leveltext">references!$F$11:$F$15</definedName>
    <definedName name="lock_weighting_password">references!$R$54</definedName>
    <definedName name="Maturity_Header">'Aggregated Results'!$E$2</definedName>
    <definedName name="maturity_level_thresholds">Weightings!$I$4:$M$4</definedName>
    <definedName name="maturity_response_frame">references!$M$12:$M$19</definedName>
    <definedName name="Maturity_Target_Header">'Aggregated Results'!$G$2</definedName>
    <definedName name="MaturityLevelsTable">'Aggregated Results'!$Z$4:$AT$31</definedName>
    <definedName name="MaturityRatingsTable">'Aggregated Results'!$Z$34:$AT$61</definedName>
    <definedName name="MMATref">'mmat ref'!$Z:$AQ</definedName>
    <definedName name="_xlnm.Print_Area" localSheetId="8">'Aggregated Results'!$D$1:$V$36</definedName>
    <definedName name="_xlnm.Print_Area" localSheetId="10">'Assess A'!$E$1:$Q$115</definedName>
    <definedName name="_xlnm.Print_Area" localSheetId="11">'Assess B'!$E$1:$Q$54</definedName>
    <definedName name="_xlnm.Print_Area" localSheetId="12">'Assess C'!$E$1:$Q$30</definedName>
    <definedName name="_xlnm.Print_Area" localSheetId="13">'Assess D'!$E$1:$Q$23</definedName>
    <definedName name="_xlnm.Print_Area" localSheetId="2">Guidelines!$A$1:$M$80</definedName>
    <definedName name="_xlnm.Print_Area" localSheetId="1">Introduction!$A$1:$M$77</definedName>
    <definedName name="_xlnm.Print_Area" localSheetId="0">Macros!$A$1:$M$19</definedName>
    <definedName name="_xlnm.Print_Area" localSheetId="3">'Profile and Scope'!$D$1:$H$27</definedName>
    <definedName name="_xlnm.Print_Area" localSheetId="14">'Results A'!$E$1:$K$21</definedName>
    <definedName name="_xlnm.Print_Area" localSheetId="15">'Results B'!$E$1:$K$54</definedName>
    <definedName name="_xlnm.Print_Area" localSheetId="16">'Results C'!$E$1:$K$26</definedName>
    <definedName name="_xlnm.Print_Area" localSheetId="17">'Results D'!$E$1:$K$23</definedName>
    <definedName name="_xlnm.Print_Area" localSheetId="4">Targets!$D$1:$S$23</definedName>
    <definedName name="_xlnm.Print_Area" localSheetId="7">Weightings!$E$1:$M$431</definedName>
    <definedName name="profile_business_unit">'Profile and Scope'!$F$14</definedName>
    <definedName name="profile_date_of_assessment">'Profile and Scope'!$F$26</definedName>
    <definedName name="profile_internal_pt_coordinator">'Profile and Scope'!$F$8</definedName>
    <definedName name="profile_it_environment" localSheetId="13">'Profile and Scope'!#REF!</definedName>
    <definedName name="profile_it_environment" localSheetId="17">'Profile and Scope'!#REF!</definedName>
    <definedName name="profile_it_environment">'Profile and Scope'!#REF!</definedName>
    <definedName name="profile_name_of_organisation">'Profile and Scope'!$F$5</definedName>
    <definedName name="profile_pt_coordinator_role_or_position">'Profile and Scope'!$F$11</definedName>
    <definedName name="profile_scope_of_assessment" localSheetId="13">'Profile and Scope'!#REF!</definedName>
    <definedName name="profile_scope_of_assessment" localSheetId="17">'Profile and Scope'!#REF!</definedName>
    <definedName name="profile_scope_of_assessment">'Profile and Scope'!#REF!</definedName>
    <definedName name="profile_sector">'Profile and Scope'!$J$17</definedName>
    <definedName name="profile_size_of_business">'Profile and Scope'!$J$20</definedName>
    <definedName name="profile_type_of_business">'Profile and Scope'!$J$23</definedName>
    <definedName name="profile_type_of_software" localSheetId="13">'Profile and Scope'!#REF!</definedName>
    <definedName name="profile_type_of_software" localSheetId="17">'Profile and Scope'!#REF!</definedName>
    <definedName name="profile_type_of_software">'Profile and Scope'!#REF!</definedName>
    <definedName name="reponses_maximum_acceptable_objective">references!$V$51:$V$62</definedName>
    <definedName name="req_confidentiality_of_info_handled" localSheetId="13">'Profile and Scope'!#REF!</definedName>
    <definedName name="req_confidentiality_of_info_handled" localSheetId="17">'Profile and Scope'!#REF!</definedName>
    <definedName name="req_confidentiality_of_info_handled">'Profile and Scope'!#REF!</definedName>
    <definedName name="req_maximum_acceptable_objective" localSheetId="13">'Profile and Scope'!#REF!</definedName>
    <definedName name="req_maximum_acceptable_objective" localSheetId="17">'Profile and Scope'!#REF!</definedName>
    <definedName name="req_maximum_acceptable_objective">'Profile and Scope'!#REF!</definedName>
    <definedName name="req_maximum_outage_objective" localSheetId="13">'Profile and Scope'!#REF!</definedName>
    <definedName name="req_maximum_outage_objective" localSheetId="17">'Profile and Scope'!#REF!</definedName>
    <definedName name="req_maximum_outage_objective">'Profile and Scope'!#REF!</definedName>
    <definedName name="req_personal_data_handled" localSheetId="13">'Profile and Scope'!#REF!</definedName>
    <definedName name="req_personal_data_handled" localSheetId="17">'Profile and Scope'!#REF!</definedName>
    <definedName name="req_personal_data_handled">'Profile and Scope'!#REF!</definedName>
    <definedName name="req_possible_availability_impact" localSheetId="13">'Profile and Scope'!#REF!</definedName>
    <definedName name="req_possible_availability_impact" localSheetId="17">'Profile and Scope'!#REF!</definedName>
    <definedName name="req_possible_availability_impact">'Profile and Scope'!#REF!</definedName>
    <definedName name="req_possible_confidentiality_impact" localSheetId="13">'Profile and Scope'!#REF!</definedName>
    <definedName name="req_possible_confidentiality_impact" localSheetId="17">'Profile and Scope'!#REF!</definedName>
    <definedName name="req_possible_confidentiality_impact">'Profile and Scope'!#REF!</definedName>
    <definedName name="req_possible_impact" localSheetId="13">'Profile and Scope'!#REF!</definedName>
    <definedName name="req_possible_impact" localSheetId="17">'Profile and Scope'!#REF!</definedName>
    <definedName name="req_possible_impact">'Profile and Scope'!#REF!</definedName>
    <definedName name="req_possible_integrity_impact" localSheetId="13">'Profile and Scope'!#REF!</definedName>
    <definedName name="req_possible_integrity_impact" localSheetId="17">'Profile and Scope'!#REF!</definedName>
    <definedName name="req_possible_integrity_impact">'Profile and Scope'!#REF!</definedName>
    <definedName name="req_reliance_data_integrity" localSheetId="13">'Profile and Scope'!#REF!</definedName>
    <definedName name="req_reliance_data_integrity" localSheetId="17">'Profile and Scope'!#REF!</definedName>
    <definedName name="req_reliance_data_integrity">'Profile and Scope'!#REF!</definedName>
    <definedName name="response_frames">references!$A$1:$A$9</definedName>
    <definedName name="responses_confidentiality_of_info_handled">references!$B$51:$B$55</definedName>
    <definedName name="responses_maximum_outage_objective">references!$R$51:$R$63</definedName>
    <definedName name="responses_personal_data_handled">references!$F$51:$F$54</definedName>
    <definedName name="responses_possible_impact">references!$J$51:$J$56</definedName>
    <definedName name="responses_reliance_data_integrity">references!$N$51:$N$56</definedName>
    <definedName name="scope_responses">references!$K$23:$K$30</definedName>
    <definedName name="sector_responses">references!$F$23:$F$49</definedName>
    <definedName name="SIDarray">content!$Z$1</definedName>
    <definedName name="SIDfullarray">references!$A$62:$B$64</definedName>
    <definedName name="size_of_business_responses">references!$O$23:$O$29</definedName>
    <definedName name="stuff">references!$C$1:$K$3</definedName>
    <definedName name="target_response_frame">references!$M$1:$M$6</definedName>
    <definedName name="target_scores">references!$C$1:$H$3</definedName>
    <definedName name="Targets_Heading">Targets!$D$1</definedName>
    <definedName name="targets_lookup">Targets!$B$4:$F$25</definedName>
    <definedName name="textref">'mmat ref'!$AE:$AG</definedName>
    <definedName name="type_of_business_responses">references!$S$23:$S$28</definedName>
    <definedName name="type_of_software_responses">references!$W$23:$W$27</definedName>
    <definedName name="Version">references!$A$33</definedName>
    <definedName name="weighting_column_width">references!$P$1</definedName>
    <definedName name="weighting_frame">references!$S$1:$S$5</definedName>
    <definedName name="weighting_initial">references!$V$2:$W$6</definedName>
    <definedName name="weighting_response_reverse">references!$T$1:$U$5</definedName>
    <definedName name="weighting_responses">references!$S$1:$S$5</definedName>
    <definedName name="weighting_scores">references!$S$1:$T$5</definedName>
    <definedName name="weighting_stuff">references!$C$17:$G$19</definedName>
    <definedName name="yesno_response_frame">references!$M$9:$M$10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70" i="53" l="1"/>
  <c r="Q370" i="53"/>
  <c r="N370" i="53"/>
  <c r="M370" i="53"/>
  <c r="L370" i="53"/>
  <c r="K370" i="53"/>
  <c r="J370" i="53"/>
  <c r="I370" i="53"/>
  <c r="I399" i="53"/>
  <c r="J399" i="53"/>
  <c r="K399" i="53"/>
  <c r="L399" i="53"/>
  <c r="M399" i="53"/>
  <c r="N399" i="53"/>
  <c r="Q399" i="53"/>
  <c r="AC399" i="53"/>
  <c r="I400" i="53"/>
  <c r="J400" i="53"/>
  <c r="K400" i="53"/>
  <c r="L400" i="53"/>
  <c r="M400" i="53"/>
  <c r="N400" i="53"/>
  <c r="Q400" i="53"/>
  <c r="AC400" i="53"/>
  <c r="I401" i="53"/>
  <c r="J401" i="53"/>
  <c r="K401" i="53"/>
  <c r="L401" i="53"/>
  <c r="M401" i="53"/>
  <c r="N401" i="53"/>
  <c r="Q401" i="53"/>
  <c r="AC401" i="53"/>
  <c r="O370" i="53" l="1"/>
  <c r="R370" i="53" s="1"/>
  <c r="B370" i="53" s="1"/>
  <c r="O400" i="53"/>
  <c r="R400" i="53" s="1"/>
  <c r="B400" i="53" s="1"/>
  <c r="O401" i="53"/>
  <c r="R401" i="53" s="1"/>
  <c r="B401" i="53" s="1"/>
  <c r="O399" i="53"/>
  <c r="R399" i="53" s="1"/>
  <c r="B399" i="53" s="1"/>
  <c r="G17" i="56" l="1"/>
  <c r="AK3" i="56" l="1"/>
  <c r="F2" i="35"/>
  <c r="F8" i="35"/>
  <c r="F9" i="35"/>
  <c r="F10" i="35"/>
  <c r="F11" i="35"/>
  <c r="F12" i="35"/>
  <c r="F13" i="35"/>
  <c r="F14" i="35"/>
  <c r="F15" i="35"/>
  <c r="F16" i="35"/>
  <c r="F17" i="35"/>
  <c r="F18" i="35"/>
  <c r="F19" i="35"/>
  <c r="F20" i="35"/>
  <c r="F21" i="35"/>
  <c r="K9" i="35"/>
  <c r="K11" i="35"/>
  <c r="K13" i="35"/>
  <c r="K14" i="35"/>
  <c r="K15" i="35"/>
  <c r="K17" i="35"/>
  <c r="K18" i="35"/>
  <c r="K20" i="35"/>
  <c r="K21" i="35"/>
  <c r="AL11" i="22"/>
  <c r="AL5" i="22"/>
  <c r="AL6" i="22"/>
  <c r="AL7" i="22"/>
  <c r="AL8" i="22"/>
  <c r="AL9" i="22"/>
  <c r="AL10" i="22"/>
  <c r="AL12" i="22"/>
  <c r="AM12" i="22"/>
  <c r="AL13" i="22"/>
  <c r="AM13" i="22"/>
  <c r="AL14" i="22"/>
  <c r="AM14" i="22"/>
  <c r="AL15" i="22"/>
  <c r="AM15" i="22"/>
  <c r="AL16" i="22"/>
  <c r="AM16" i="22"/>
  <c r="AL17" i="22"/>
  <c r="AM17" i="22"/>
  <c r="AL18" i="22"/>
  <c r="AL19" i="22"/>
  <c r="AL20" i="22"/>
  <c r="AL21" i="22"/>
  <c r="AO19" i="22" l="1"/>
  <c r="AO20" i="22"/>
  <c r="AO21" i="22"/>
  <c r="AO18" i="22"/>
  <c r="AN13" i="22"/>
  <c r="AN14" i="22"/>
  <c r="AN15" i="22"/>
  <c r="AN16" i="22"/>
  <c r="AN17" i="22"/>
  <c r="AN12" i="22"/>
  <c r="AM6" i="22"/>
  <c r="AM7" i="22"/>
  <c r="AM8" i="22"/>
  <c r="AM9" i="22"/>
  <c r="AM10" i="22"/>
  <c r="AM11" i="22"/>
  <c r="AM5" i="22"/>
  <c r="Y19" i="64"/>
  <c r="X19" i="64"/>
  <c r="U19" i="64"/>
  <c r="Y15" i="64"/>
  <c r="X15" i="64"/>
  <c r="U15" i="64"/>
  <c r="Y12" i="64"/>
  <c r="X12" i="64"/>
  <c r="U12" i="64"/>
  <c r="Y27" i="58"/>
  <c r="X27" i="58"/>
  <c r="U27" i="58"/>
  <c r="Y23" i="58"/>
  <c r="X23" i="58"/>
  <c r="U23" i="58"/>
  <c r="Y19" i="58"/>
  <c r="X19" i="58"/>
  <c r="U19" i="58"/>
  <c r="U8" i="64"/>
  <c r="K11" i="64"/>
  <c r="K13" i="64"/>
  <c r="K14" i="64"/>
  <c r="K16" i="64"/>
  <c r="K17" i="64"/>
  <c r="K18" i="64"/>
  <c r="K20" i="64"/>
  <c r="K21" i="64"/>
  <c r="K22" i="64"/>
  <c r="K23" i="64"/>
  <c r="K10" i="64"/>
  <c r="Y8" i="64"/>
  <c r="Y9" i="64"/>
  <c r="Y10" i="64"/>
  <c r="Y11" i="64"/>
  <c r="Y13" i="64"/>
  <c r="Y14" i="64"/>
  <c r="Y16" i="64"/>
  <c r="Y17" i="64"/>
  <c r="Y18" i="64"/>
  <c r="Y20" i="64"/>
  <c r="Y21" i="64"/>
  <c r="Y22" i="64"/>
  <c r="Y23" i="64"/>
  <c r="Y16" i="58"/>
  <c r="X16" i="58"/>
  <c r="U16" i="58"/>
  <c r="F17" i="58"/>
  <c r="K17" i="58"/>
  <c r="X17" i="58"/>
  <c r="Y17" i="58"/>
  <c r="U12" i="58"/>
  <c r="F8" i="58"/>
  <c r="F55" i="56"/>
  <c r="U51" i="56"/>
  <c r="K51" i="56"/>
  <c r="U49" i="56"/>
  <c r="K49" i="56"/>
  <c r="U46" i="56"/>
  <c r="K46" i="56"/>
  <c r="Z12" i="64" l="1"/>
  <c r="Z23" i="58"/>
  <c r="Z19" i="58"/>
  <c r="Z27" i="58"/>
  <c r="Z15" i="64"/>
  <c r="Z16" i="58"/>
  <c r="Z19" i="64"/>
  <c r="Z17" i="58"/>
  <c r="F45" i="56"/>
  <c r="F22" i="56"/>
  <c r="F8" i="56"/>
  <c r="F9" i="56"/>
  <c r="F10" i="56"/>
  <c r="F11" i="56"/>
  <c r="F12" i="56"/>
  <c r="F13" i="56"/>
  <c r="F14" i="56"/>
  <c r="F15" i="56"/>
  <c r="F16" i="56"/>
  <c r="AH23" i="64"/>
  <c r="AI23" i="64" s="1"/>
  <c r="X23" i="64"/>
  <c r="F23" i="64"/>
  <c r="AH22" i="64"/>
  <c r="AI22" i="64" s="1"/>
  <c r="X22" i="64"/>
  <c r="F22" i="64"/>
  <c r="AH21" i="64"/>
  <c r="AI21" i="64" s="1"/>
  <c r="X21" i="64"/>
  <c r="F21" i="64"/>
  <c r="AH20" i="64"/>
  <c r="AI20" i="64" s="1"/>
  <c r="X20" i="64"/>
  <c r="F20" i="64"/>
  <c r="AH19" i="64"/>
  <c r="AI19" i="64" s="1"/>
  <c r="F19" i="64"/>
  <c r="AH18" i="64"/>
  <c r="AI18" i="64" s="1"/>
  <c r="X18" i="64"/>
  <c r="F18" i="64"/>
  <c r="AH17" i="64"/>
  <c r="AI17" i="64" s="1"/>
  <c r="X17" i="64"/>
  <c r="F17" i="64"/>
  <c r="AH16" i="64"/>
  <c r="AI16" i="64" s="1"/>
  <c r="X16" i="64"/>
  <c r="F16" i="64"/>
  <c r="AH15" i="64"/>
  <c r="AI15" i="64" s="1"/>
  <c r="F15" i="64"/>
  <c r="AH14" i="64"/>
  <c r="AI14" i="64" s="1"/>
  <c r="X14" i="64"/>
  <c r="F14" i="64"/>
  <c r="AH13" i="64"/>
  <c r="AI13" i="64" s="1"/>
  <c r="X13" i="64"/>
  <c r="F13" i="64"/>
  <c r="AH12" i="64"/>
  <c r="AI12" i="64" s="1"/>
  <c r="F12" i="64"/>
  <c r="AH11" i="64"/>
  <c r="AI11" i="64" s="1"/>
  <c r="X11" i="64"/>
  <c r="F11" i="64"/>
  <c r="AH10" i="64"/>
  <c r="AI10" i="64" s="1"/>
  <c r="X10" i="64"/>
  <c r="Z10" i="64" s="1"/>
  <c r="F10" i="64"/>
  <c r="AH9" i="64"/>
  <c r="AI9" i="64" s="1"/>
  <c r="X9" i="64"/>
  <c r="Z9" i="64" s="1"/>
  <c r="F9" i="64"/>
  <c r="AH8" i="64"/>
  <c r="AI8" i="64" s="1"/>
  <c r="X8" i="64"/>
  <c r="F8" i="64"/>
  <c r="AH9" i="56"/>
  <c r="AH10" i="56"/>
  <c r="AH11" i="56"/>
  <c r="AH12" i="56"/>
  <c r="AH13" i="56"/>
  <c r="AH14" i="56"/>
  <c r="AH15" i="56"/>
  <c r="AH16" i="56"/>
  <c r="AH17" i="56"/>
  <c r="AH18" i="56"/>
  <c r="AH19" i="56"/>
  <c r="AH20" i="56"/>
  <c r="AH21" i="56"/>
  <c r="AH22" i="56"/>
  <c r="AH23" i="56"/>
  <c r="AH24" i="56"/>
  <c r="AH25" i="56"/>
  <c r="AH26" i="56"/>
  <c r="AH27" i="56"/>
  <c r="AH28" i="56"/>
  <c r="AH29" i="56"/>
  <c r="AH30" i="56"/>
  <c r="AH31" i="56"/>
  <c r="AH32" i="56"/>
  <c r="AH33" i="56"/>
  <c r="AH34" i="56"/>
  <c r="AH35" i="56"/>
  <c r="AH36" i="56"/>
  <c r="AH37" i="56"/>
  <c r="AH38" i="56"/>
  <c r="AH39" i="56"/>
  <c r="AH40" i="56"/>
  <c r="AH41" i="56"/>
  <c r="AH42" i="56"/>
  <c r="AH43" i="56"/>
  <c r="AH44" i="56"/>
  <c r="AH45" i="56"/>
  <c r="AH46" i="56"/>
  <c r="AH47" i="56"/>
  <c r="AH48" i="56"/>
  <c r="AH49" i="56"/>
  <c r="AH50" i="56"/>
  <c r="AH51" i="56"/>
  <c r="AH52" i="56"/>
  <c r="AH53" i="56"/>
  <c r="AH54" i="56"/>
  <c r="AH55" i="56"/>
  <c r="AH56" i="56"/>
  <c r="AH57" i="56"/>
  <c r="AH58" i="56"/>
  <c r="U42" i="56"/>
  <c r="AB28" i="21"/>
  <c r="AC28" i="21"/>
  <c r="AF28" i="21" s="1"/>
  <c r="AG28" i="21"/>
  <c r="Y429" i="34"/>
  <c r="Y432" i="34"/>
  <c r="Y433" i="34"/>
  <c r="Y435" i="34"/>
  <c r="Y436" i="34"/>
  <c r="Y439" i="34"/>
  <c r="Y440" i="34"/>
  <c r="AF23" i="65"/>
  <c r="AE23" i="65"/>
  <c r="AD23" i="65"/>
  <c r="F23" i="65"/>
  <c r="AF22" i="65"/>
  <c r="AE22" i="65"/>
  <c r="AD22" i="65"/>
  <c r="F22" i="65"/>
  <c r="AF21" i="65"/>
  <c r="AE21" i="65"/>
  <c r="AD21" i="65"/>
  <c r="F21" i="65"/>
  <c r="AF20" i="65"/>
  <c r="AE20" i="65"/>
  <c r="AD20" i="65"/>
  <c r="F20" i="65"/>
  <c r="AF19" i="65"/>
  <c r="AE19" i="65"/>
  <c r="AD19" i="65"/>
  <c r="F19" i="65"/>
  <c r="AF18" i="65"/>
  <c r="AE18" i="65"/>
  <c r="AD18" i="65"/>
  <c r="F18" i="65"/>
  <c r="AF17" i="65"/>
  <c r="AE17" i="65"/>
  <c r="AD17" i="65"/>
  <c r="F17" i="65"/>
  <c r="AF16" i="65"/>
  <c r="AE16" i="65"/>
  <c r="AD16" i="65"/>
  <c r="F16" i="65"/>
  <c r="AF15" i="65"/>
  <c r="AE15" i="65"/>
  <c r="AD15" i="65"/>
  <c r="F15" i="65"/>
  <c r="AF14" i="65"/>
  <c r="AE14" i="65"/>
  <c r="AD14" i="65"/>
  <c r="F14" i="65"/>
  <c r="AF13" i="65"/>
  <c r="AE13" i="65"/>
  <c r="AD13" i="65"/>
  <c r="F13" i="65"/>
  <c r="AF12" i="65"/>
  <c r="AE12" i="65"/>
  <c r="AD12" i="65"/>
  <c r="F12" i="65"/>
  <c r="AF11" i="65"/>
  <c r="AE11" i="65"/>
  <c r="AD11" i="65"/>
  <c r="F11" i="65"/>
  <c r="AF10" i="65"/>
  <c r="AE10" i="65"/>
  <c r="AD10" i="65"/>
  <c r="F10" i="65"/>
  <c r="AF9" i="65"/>
  <c r="AE9" i="65"/>
  <c r="AD9" i="65"/>
  <c r="O9" i="65"/>
  <c r="F9" i="65"/>
  <c r="AF8" i="65"/>
  <c r="AE8" i="65"/>
  <c r="AD8" i="65"/>
  <c r="O8" i="65"/>
  <c r="F8" i="65"/>
  <c r="AB26" i="21"/>
  <c r="AC26" i="21"/>
  <c r="AF26" i="21" s="1"/>
  <c r="AG26" i="21"/>
  <c r="AB27" i="21"/>
  <c r="AC27" i="21"/>
  <c r="AF27" i="21" s="1"/>
  <c r="AG27" i="21"/>
  <c r="F24" i="43"/>
  <c r="F22" i="43"/>
  <c r="F23" i="43"/>
  <c r="F25" i="43"/>
  <c r="F8" i="55"/>
  <c r="O8" i="55"/>
  <c r="AD8" i="55"/>
  <c r="AE8" i="55"/>
  <c r="AF8" i="55"/>
  <c r="AF30" i="57"/>
  <c r="AE30" i="57"/>
  <c r="AD30" i="57"/>
  <c r="F30" i="57"/>
  <c r="AF29" i="57"/>
  <c r="AE29" i="57"/>
  <c r="AD29" i="57"/>
  <c r="F29" i="57"/>
  <c r="AF28" i="57"/>
  <c r="AE28" i="57"/>
  <c r="AD28" i="57"/>
  <c r="F28" i="57"/>
  <c r="AF27" i="57"/>
  <c r="AE27" i="57"/>
  <c r="AD27" i="57"/>
  <c r="F27" i="57"/>
  <c r="AF26" i="57"/>
  <c r="AE26" i="57"/>
  <c r="AD26" i="57"/>
  <c r="F26" i="57"/>
  <c r="AF25" i="57"/>
  <c r="AE25" i="57"/>
  <c r="AD25" i="57"/>
  <c r="F25" i="57"/>
  <c r="AF24" i="57"/>
  <c r="AE24" i="57"/>
  <c r="AD24" i="57"/>
  <c r="F24" i="57"/>
  <c r="AF23" i="57"/>
  <c r="AE23" i="57"/>
  <c r="AD23" i="57"/>
  <c r="F23" i="57"/>
  <c r="AF22" i="57"/>
  <c r="AE22" i="57"/>
  <c r="AD22" i="57"/>
  <c r="F22" i="57"/>
  <c r="AF21" i="57"/>
  <c r="AE21" i="57"/>
  <c r="AD21" i="57"/>
  <c r="F21" i="57"/>
  <c r="AF20" i="57"/>
  <c r="AE20" i="57"/>
  <c r="AD20" i="57"/>
  <c r="F20" i="57"/>
  <c r="AF19" i="57"/>
  <c r="AE19" i="57"/>
  <c r="AD19" i="57"/>
  <c r="F19" i="57"/>
  <c r="AF18" i="57"/>
  <c r="AE18" i="57"/>
  <c r="AD18" i="57"/>
  <c r="F18" i="57"/>
  <c r="AF17" i="57"/>
  <c r="AE17" i="57"/>
  <c r="AD17" i="57"/>
  <c r="F17" i="57"/>
  <c r="AF16" i="57"/>
  <c r="AE16" i="57"/>
  <c r="AD16" i="57"/>
  <c r="F16" i="57"/>
  <c r="AF15" i="57"/>
  <c r="AE15" i="57"/>
  <c r="AD15" i="57"/>
  <c r="F15" i="57"/>
  <c r="AF14" i="57"/>
  <c r="AE14" i="57"/>
  <c r="AD14" i="57"/>
  <c r="F14" i="57"/>
  <c r="AF13" i="57"/>
  <c r="AE13" i="57"/>
  <c r="AD13" i="57"/>
  <c r="F13" i="57"/>
  <c r="AF12" i="57"/>
  <c r="AE12" i="57"/>
  <c r="AD12" i="57"/>
  <c r="F12" i="57"/>
  <c r="AF11" i="57"/>
  <c r="AE11" i="57"/>
  <c r="AD11" i="57"/>
  <c r="F11" i="57"/>
  <c r="AF10" i="57"/>
  <c r="AE10" i="57"/>
  <c r="AD10" i="57"/>
  <c r="F10" i="57"/>
  <c r="AF9" i="57"/>
  <c r="AE9" i="57"/>
  <c r="AD9" i="57"/>
  <c r="O9" i="57"/>
  <c r="F9" i="57"/>
  <c r="AF8" i="57"/>
  <c r="AE8" i="57"/>
  <c r="AD8" i="57"/>
  <c r="O8" i="57"/>
  <c r="F8" i="57"/>
  <c r="E24" i="43" l="1"/>
  <c r="E23" i="43"/>
  <c r="E22" i="43"/>
  <c r="E25" i="43"/>
  <c r="Z13" i="64"/>
  <c r="Z23" i="64"/>
  <c r="Z20" i="64"/>
  <c r="Z21" i="64"/>
  <c r="Z17" i="64"/>
  <c r="Z18" i="64"/>
  <c r="Z16" i="64"/>
  <c r="Z22" i="64"/>
  <c r="Z11" i="64"/>
  <c r="Z14" i="64"/>
  <c r="Z8" i="64"/>
  <c r="AG8" i="55"/>
  <c r="AG12" i="65"/>
  <c r="AG8" i="57"/>
  <c r="AG9" i="57"/>
  <c r="H23" i="22"/>
  <c r="G23" i="22" s="1"/>
  <c r="H25" i="22"/>
  <c r="G25" i="22" s="1"/>
  <c r="H24" i="22"/>
  <c r="G24" i="22" s="1"/>
  <c r="AE28" i="21"/>
  <c r="AG13" i="65"/>
  <c r="AG9" i="65"/>
  <c r="AG15" i="65"/>
  <c r="AG18" i="65"/>
  <c r="AG23" i="65"/>
  <c r="AG22" i="65"/>
  <c r="AG14" i="65"/>
  <c r="AG16" i="65"/>
  <c r="AG19" i="65"/>
  <c r="AG20" i="65"/>
  <c r="AG11" i="65"/>
  <c r="AG10" i="65"/>
  <c r="AG8" i="65"/>
  <c r="AG17" i="65"/>
  <c r="AG21" i="65"/>
  <c r="AE27" i="21"/>
  <c r="AE26" i="21"/>
  <c r="AG11" i="57"/>
  <c r="AG27" i="57"/>
  <c r="AG17" i="57"/>
  <c r="AG18" i="57"/>
  <c r="AG10" i="57"/>
  <c r="AG19" i="57"/>
  <c r="AG20" i="57"/>
  <c r="AG23" i="57"/>
  <c r="AG24" i="57"/>
  <c r="AG25" i="57"/>
  <c r="AG30" i="57"/>
  <c r="AG22" i="57"/>
  <c r="AG28" i="57"/>
  <c r="AG13" i="57"/>
  <c r="AG15" i="57"/>
  <c r="AG16" i="57"/>
  <c r="AG21" i="57"/>
  <c r="AG14" i="57"/>
  <c r="AG12" i="57"/>
  <c r="AG26" i="57"/>
  <c r="AG29" i="57"/>
  <c r="F16" i="43"/>
  <c r="F7" i="43"/>
  <c r="F8" i="43"/>
  <c r="F9" i="43"/>
  <c r="F10" i="43"/>
  <c r="F11" i="43"/>
  <c r="F12" i="43"/>
  <c r="F13" i="43"/>
  <c r="F15" i="43"/>
  <c r="F17" i="43"/>
  <c r="F18" i="43"/>
  <c r="F19" i="43"/>
  <c r="F20" i="43"/>
  <c r="F5" i="43"/>
  <c r="F369" i="34"/>
  <c r="X329" i="34"/>
  <c r="X330" i="34"/>
  <c r="X331" i="34"/>
  <c r="X332" i="34"/>
  <c r="X333" i="34"/>
  <c r="X334" i="34"/>
  <c r="X335" i="34"/>
  <c r="X336" i="34"/>
  <c r="X337" i="34"/>
  <c r="E16" i="43" l="1"/>
  <c r="H15" i="22"/>
  <c r="G15" i="22" s="1"/>
  <c r="B23" i="43"/>
  <c r="B23" i="22"/>
  <c r="B24" i="43"/>
  <c r="B24" i="22"/>
  <c r="B25" i="43"/>
  <c r="B25" i="22"/>
  <c r="H16" i="22"/>
  <c r="G16" i="22" s="1"/>
  <c r="AB3" i="21"/>
  <c r="AC3" i="21"/>
  <c r="AG3" i="21"/>
  <c r="AB4" i="21"/>
  <c r="AC4" i="21"/>
  <c r="AG4" i="21"/>
  <c r="AB5" i="21"/>
  <c r="AC5" i="21"/>
  <c r="AG5" i="21"/>
  <c r="AB6" i="21"/>
  <c r="AC6" i="21"/>
  <c r="AG6" i="21"/>
  <c r="AB7" i="21"/>
  <c r="AC7" i="21"/>
  <c r="AG7" i="21"/>
  <c r="AB8" i="21"/>
  <c r="AC8" i="21"/>
  <c r="AG8" i="21"/>
  <c r="AF6" i="21" l="1"/>
  <c r="AF5" i="21"/>
  <c r="AF7" i="21"/>
  <c r="AF3" i="21"/>
  <c r="AF8" i="21"/>
  <c r="AF4" i="21"/>
  <c r="AE4" i="21"/>
  <c r="AE5" i="21"/>
  <c r="AE3" i="21"/>
  <c r="AE8" i="21"/>
  <c r="AE7" i="21"/>
  <c r="AE6" i="21"/>
  <c r="I17" i="53"/>
  <c r="J17" i="53"/>
  <c r="K17" i="53"/>
  <c r="L17" i="53"/>
  <c r="M17" i="53"/>
  <c r="N17" i="53"/>
  <c r="Q17" i="53"/>
  <c r="AC17" i="53"/>
  <c r="I18" i="53"/>
  <c r="J18" i="53"/>
  <c r="K18" i="53"/>
  <c r="L18" i="53"/>
  <c r="M18" i="53"/>
  <c r="N18" i="53"/>
  <c r="Q18" i="53"/>
  <c r="AC18" i="53"/>
  <c r="I19" i="53"/>
  <c r="J19" i="53"/>
  <c r="K19" i="53"/>
  <c r="L19" i="53"/>
  <c r="M19" i="53"/>
  <c r="N19" i="53"/>
  <c r="Q19" i="53"/>
  <c r="AC19" i="53"/>
  <c r="I20" i="53"/>
  <c r="J20" i="53"/>
  <c r="K20" i="53"/>
  <c r="L20" i="53"/>
  <c r="M20" i="53"/>
  <c r="N20" i="53"/>
  <c r="Q20" i="53"/>
  <c r="AC20" i="53"/>
  <c r="I21" i="53"/>
  <c r="J21" i="53"/>
  <c r="K21" i="53"/>
  <c r="L21" i="53"/>
  <c r="M21" i="53"/>
  <c r="N21" i="53"/>
  <c r="Q21" i="53"/>
  <c r="AC21" i="53"/>
  <c r="I22" i="53"/>
  <c r="J22" i="53"/>
  <c r="K22" i="53"/>
  <c r="L22" i="53"/>
  <c r="M22" i="53"/>
  <c r="N22" i="53"/>
  <c r="Q22" i="53"/>
  <c r="AC22" i="53"/>
  <c r="I23" i="53"/>
  <c r="J23" i="53"/>
  <c r="K23" i="53"/>
  <c r="L23" i="53"/>
  <c r="M23" i="53"/>
  <c r="N23" i="53"/>
  <c r="Q23" i="53"/>
  <c r="AC23" i="53"/>
  <c r="I24" i="53"/>
  <c r="J24" i="53"/>
  <c r="K24" i="53"/>
  <c r="L24" i="53"/>
  <c r="M24" i="53"/>
  <c r="N24" i="53"/>
  <c r="Q24" i="53"/>
  <c r="AC24" i="53"/>
  <c r="I25" i="53"/>
  <c r="J25" i="53"/>
  <c r="K25" i="53"/>
  <c r="L25" i="53"/>
  <c r="M25" i="53"/>
  <c r="N25" i="53"/>
  <c r="Q25" i="53"/>
  <c r="AC25" i="53"/>
  <c r="I26" i="53"/>
  <c r="J26" i="53"/>
  <c r="K26" i="53"/>
  <c r="L26" i="53"/>
  <c r="M26" i="53"/>
  <c r="N26" i="53"/>
  <c r="Q26" i="53"/>
  <c r="AC26" i="53"/>
  <c r="I27" i="53"/>
  <c r="J27" i="53"/>
  <c r="K27" i="53"/>
  <c r="L27" i="53"/>
  <c r="M27" i="53"/>
  <c r="N27" i="53"/>
  <c r="Q27" i="53"/>
  <c r="AC27" i="53"/>
  <c r="I28" i="53"/>
  <c r="J28" i="53"/>
  <c r="K28" i="53"/>
  <c r="L28" i="53"/>
  <c r="M28" i="53"/>
  <c r="N28" i="53"/>
  <c r="Q28" i="53"/>
  <c r="AC28" i="53"/>
  <c r="I29" i="53"/>
  <c r="J29" i="53"/>
  <c r="K29" i="53"/>
  <c r="L29" i="53"/>
  <c r="M29" i="53"/>
  <c r="N29" i="53"/>
  <c r="Q29" i="53"/>
  <c r="AC29" i="53"/>
  <c r="I30" i="53"/>
  <c r="J30" i="53"/>
  <c r="K30" i="53"/>
  <c r="L30" i="53"/>
  <c r="M30" i="53"/>
  <c r="N30" i="53"/>
  <c r="Q30" i="53"/>
  <c r="AC30" i="53"/>
  <c r="I31" i="53"/>
  <c r="J31" i="53"/>
  <c r="K31" i="53"/>
  <c r="L31" i="53"/>
  <c r="M31" i="53"/>
  <c r="N31" i="53"/>
  <c r="Q31" i="53"/>
  <c r="AC31" i="53"/>
  <c r="I32" i="53"/>
  <c r="J32" i="53"/>
  <c r="K32" i="53"/>
  <c r="L32" i="53"/>
  <c r="M32" i="53"/>
  <c r="N32" i="53"/>
  <c r="Q32" i="53"/>
  <c r="AC32" i="53"/>
  <c r="I33" i="53"/>
  <c r="J33" i="53"/>
  <c r="K33" i="53"/>
  <c r="L33" i="53"/>
  <c r="M33" i="53"/>
  <c r="N33" i="53"/>
  <c r="Q33" i="53"/>
  <c r="AC33" i="53"/>
  <c r="I34" i="53"/>
  <c r="J34" i="53"/>
  <c r="K34" i="53"/>
  <c r="L34" i="53"/>
  <c r="M34" i="53"/>
  <c r="N34" i="53"/>
  <c r="Q34" i="53"/>
  <c r="AC34" i="53"/>
  <c r="I35" i="53"/>
  <c r="J35" i="53"/>
  <c r="K35" i="53"/>
  <c r="L35" i="53"/>
  <c r="M35" i="53"/>
  <c r="N35" i="53"/>
  <c r="Q35" i="53"/>
  <c r="AC35" i="53"/>
  <c r="I36" i="53"/>
  <c r="J36" i="53"/>
  <c r="K36" i="53"/>
  <c r="L36" i="53"/>
  <c r="M36" i="53"/>
  <c r="N36" i="53"/>
  <c r="Q36" i="53"/>
  <c r="AC36" i="53"/>
  <c r="I37" i="53"/>
  <c r="J37" i="53"/>
  <c r="K37" i="53"/>
  <c r="L37" i="53"/>
  <c r="M37" i="53"/>
  <c r="N37" i="53"/>
  <c r="Q37" i="53"/>
  <c r="AC37" i="53"/>
  <c r="I38" i="53"/>
  <c r="J38" i="53"/>
  <c r="K38" i="53"/>
  <c r="L38" i="53"/>
  <c r="M38" i="53"/>
  <c r="N38" i="53"/>
  <c r="Q38" i="53"/>
  <c r="AC38" i="53"/>
  <c r="I39" i="53"/>
  <c r="J39" i="53"/>
  <c r="K39" i="53"/>
  <c r="L39" i="53"/>
  <c r="M39" i="53"/>
  <c r="N39" i="53"/>
  <c r="Q39" i="53"/>
  <c r="AC39" i="53"/>
  <c r="I40" i="53"/>
  <c r="J40" i="53"/>
  <c r="K40" i="53"/>
  <c r="L40" i="53"/>
  <c r="M40" i="53"/>
  <c r="N40" i="53"/>
  <c r="Q40" i="53"/>
  <c r="AC40" i="53"/>
  <c r="I41" i="53"/>
  <c r="J41" i="53"/>
  <c r="K41" i="53"/>
  <c r="L41" i="53"/>
  <c r="M41" i="53"/>
  <c r="N41" i="53"/>
  <c r="Q41" i="53"/>
  <c r="AC41" i="53"/>
  <c r="I42" i="53"/>
  <c r="J42" i="53"/>
  <c r="K42" i="53"/>
  <c r="L42" i="53"/>
  <c r="M42" i="53"/>
  <c r="N42" i="53"/>
  <c r="Q42" i="53"/>
  <c r="AC42" i="53"/>
  <c r="I43" i="53"/>
  <c r="J43" i="53"/>
  <c r="K43" i="53"/>
  <c r="L43" i="53"/>
  <c r="M43" i="53"/>
  <c r="N43" i="53"/>
  <c r="Q43" i="53"/>
  <c r="AC43" i="53"/>
  <c r="I44" i="53"/>
  <c r="J44" i="53"/>
  <c r="K44" i="53"/>
  <c r="L44" i="53"/>
  <c r="M44" i="53"/>
  <c r="N44" i="53"/>
  <c r="Q44" i="53"/>
  <c r="AC44" i="53"/>
  <c r="I45" i="53"/>
  <c r="J45" i="53"/>
  <c r="K45" i="53"/>
  <c r="L45" i="53"/>
  <c r="M45" i="53"/>
  <c r="N45" i="53"/>
  <c r="Q45" i="53"/>
  <c r="AC45" i="53"/>
  <c r="I46" i="53"/>
  <c r="J46" i="53"/>
  <c r="K46" i="53"/>
  <c r="L46" i="53"/>
  <c r="M46" i="53"/>
  <c r="N46" i="53"/>
  <c r="Q46" i="53"/>
  <c r="AC46" i="53"/>
  <c r="I47" i="53"/>
  <c r="J47" i="53"/>
  <c r="K47" i="53"/>
  <c r="L47" i="53"/>
  <c r="M47" i="53"/>
  <c r="N47" i="53"/>
  <c r="Q47" i="53"/>
  <c r="AC47" i="53"/>
  <c r="I48" i="53"/>
  <c r="J48" i="53"/>
  <c r="K48" i="53"/>
  <c r="L48" i="53"/>
  <c r="M48" i="53"/>
  <c r="N48" i="53"/>
  <c r="Q48" i="53"/>
  <c r="AC48" i="53"/>
  <c r="I49" i="53"/>
  <c r="J49" i="53"/>
  <c r="K49" i="53"/>
  <c r="L49" i="53"/>
  <c r="M49" i="53"/>
  <c r="N49" i="53"/>
  <c r="Q49" i="53"/>
  <c r="AC49" i="53"/>
  <c r="I50" i="53"/>
  <c r="J50" i="53"/>
  <c r="K50" i="53"/>
  <c r="L50" i="53"/>
  <c r="M50" i="53"/>
  <c r="N50" i="53"/>
  <c r="Q50" i="53"/>
  <c r="AC50" i="53"/>
  <c r="I51" i="53"/>
  <c r="J51" i="53"/>
  <c r="K51" i="53"/>
  <c r="L51" i="53"/>
  <c r="M51" i="53"/>
  <c r="N51" i="53"/>
  <c r="Q51" i="53"/>
  <c r="AC51" i="53"/>
  <c r="I52" i="53"/>
  <c r="J52" i="53"/>
  <c r="K52" i="53"/>
  <c r="L52" i="53"/>
  <c r="M52" i="53"/>
  <c r="N52" i="53"/>
  <c r="Q52" i="53"/>
  <c r="AC52" i="53"/>
  <c r="I53" i="53"/>
  <c r="J53" i="53"/>
  <c r="K53" i="53"/>
  <c r="L53" i="53"/>
  <c r="M53" i="53"/>
  <c r="N53" i="53"/>
  <c r="Q53" i="53"/>
  <c r="AC53" i="53"/>
  <c r="I54" i="53"/>
  <c r="J54" i="53"/>
  <c r="K54" i="53"/>
  <c r="L54" i="53"/>
  <c r="M54" i="53"/>
  <c r="N54" i="53"/>
  <c r="Q54" i="53"/>
  <c r="AC54" i="53"/>
  <c r="I55" i="53"/>
  <c r="J55" i="53"/>
  <c r="K55" i="53"/>
  <c r="L55" i="53"/>
  <c r="M55" i="53"/>
  <c r="N55" i="53"/>
  <c r="Q55" i="53"/>
  <c r="AC55" i="53"/>
  <c r="I56" i="53"/>
  <c r="J56" i="53"/>
  <c r="K56" i="53"/>
  <c r="L56" i="53"/>
  <c r="M56" i="53"/>
  <c r="N56" i="53"/>
  <c r="Q56" i="53"/>
  <c r="AC56" i="53"/>
  <c r="I57" i="53"/>
  <c r="J57" i="53"/>
  <c r="K57" i="53"/>
  <c r="L57" i="53"/>
  <c r="M57" i="53"/>
  <c r="N57" i="53"/>
  <c r="Q57" i="53"/>
  <c r="AC57" i="53"/>
  <c r="I58" i="53"/>
  <c r="J58" i="53"/>
  <c r="K58" i="53"/>
  <c r="L58" i="53"/>
  <c r="M58" i="53"/>
  <c r="N58" i="53"/>
  <c r="Q58" i="53"/>
  <c r="AC58" i="53"/>
  <c r="I59" i="53"/>
  <c r="J59" i="53"/>
  <c r="K59" i="53"/>
  <c r="L59" i="53"/>
  <c r="M59" i="53"/>
  <c r="N59" i="53"/>
  <c r="Q59" i="53"/>
  <c r="AC59" i="53"/>
  <c r="I60" i="53"/>
  <c r="J60" i="53"/>
  <c r="K60" i="53"/>
  <c r="L60" i="53"/>
  <c r="M60" i="53"/>
  <c r="N60" i="53"/>
  <c r="Q60" i="53"/>
  <c r="AC60" i="53"/>
  <c r="I61" i="53"/>
  <c r="J61" i="53"/>
  <c r="K61" i="53"/>
  <c r="L61" i="53"/>
  <c r="M61" i="53"/>
  <c r="N61" i="53"/>
  <c r="Q61" i="53"/>
  <c r="AC61" i="53"/>
  <c r="I62" i="53"/>
  <c r="J62" i="53"/>
  <c r="K62" i="53"/>
  <c r="L62" i="53"/>
  <c r="M62" i="53"/>
  <c r="N62" i="53"/>
  <c r="Q62" i="53"/>
  <c r="AC62" i="53"/>
  <c r="I63" i="53"/>
  <c r="J63" i="53"/>
  <c r="K63" i="53"/>
  <c r="L63" i="53"/>
  <c r="M63" i="53"/>
  <c r="N63" i="53"/>
  <c r="Q63" i="53"/>
  <c r="AC63" i="53"/>
  <c r="I64" i="53"/>
  <c r="J64" i="53"/>
  <c r="K64" i="53"/>
  <c r="L64" i="53"/>
  <c r="M64" i="53"/>
  <c r="N64" i="53"/>
  <c r="Q64" i="53"/>
  <c r="AC64" i="53"/>
  <c r="I65" i="53"/>
  <c r="J65" i="53"/>
  <c r="K65" i="53"/>
  <c r="L65" i="53"/>
  <c r="M65" i="53"/>
  <c r="N65" i="53"/>
  <c r="Q65" i="53"/>
  <c r="AC65" i="53"/>
  <c r="I66" i="53"/>
  <c r="J66" i="53"/>
  <c r="K66" i="53"/>
  <c r="L66" i="53"/>
  <c r="M66" i="53"/>
  <c r="N66" i="53"/>
  <c r="Q66" i="53"/>
  <c r="AC66" i="53"/>
  <c r="I67" i="53"/>
  <c r="J67" i="53"/>
  <c r="K67" i="53"/>
  <c r="L67" i="53"/>
  <c r="M67" i="53"/>
  <c r="N67" i="53"/>
  <c r="Q67" i="53"/>
  <c r="AC67" i="53"/>
  <c r="I68" i="53"/>
  <c r="J68" i="53"/>
  <c r="K68" i="53"/>
  <c r="L68" i="53"/>
  <c r="M68" i="53"/>
  <c r="N68" i="53"/>
  <c r="Q68" i="53"/>
  <c r="AC68" i="53"/>
  <c r="I69" i="53"/>
  <c r="J69" i="53"/>
  <c r="K69" i="53"/>
  <c r="L69" i="53"/>
  <c r="M69" i="53"/>
  <c r="N69" i="53"/>
  <c r="Q69" i="53"/>
  <c r="AC69" i="53"/>
  <c r="I70" i="53"/>
  <c r="J70" i="53"/>
  <c r="K70" i="53"/>
  <c r="L70" i="53"/>
  <c r="M70" i="53"/>
  <c r="N70" i="53"/>
  <c r="Q70" i="53"/>
  <c r="AC70" i="53"/>
  <c r="I71" i="53"/>
  <c r="J71" i="53"/>
  <c r="K71" i="53"/>
  <c r="L71" i="53"/>
  <c r="M71" i="53"/>
  <c r="N71" i="53"/>
  <c r="Q71" i="53"/>
  <c r="AC71" i="53"/>
  <c r="I72" i="53"/>
  <c r="J72" i="53"/>
  <c r="K72" i="53"/>
  <c r="L72" i="53"/>
  <c r="M72" i="53"/>
  <c r="N72" i="53"/>
  <c r="Q72" i="53"/>
  <c r="AC72" i="53"/>
  <c r="I73" i="53"/>
  <c r="J73" i="53"/>
  <c r="K73" i="53"/>
  <c r="L73" i="53"/>
  <c r="M73" i="53"/>
  <c r="N73" i="53"/>
  <c r="Q73" i="53"/>
  <c r="AC73" i="53"/>
  <c r="I74" i="53"/>
  <c r="J74" i="53"/>
  <c r="K74" i="53"/>
  <c r="L74" i="53"/>
  <c r="M74" i="53"/>
  <c r="N74" i="53"/>
  <c r="Q74" i="53"/>
  <c r="AC74" i="53"/>
  <c r="I75" i="53"/>
  <c r="J75" i="53"/>
  <c r="K75" i="53"/>
  <c r="L75" i="53"/>
  <c r="M75" i="53"/>
  <c r="N75" i="53"/>
  <c r="Q75" i="53"/>
  <c r="AC75" i="53"/>
  <c r="I76" i="53"/>
  <c r="J76" i="53"/>
  <c r="K76" i="53"/>
  <c r="L76" i="53"/>
  <c r="M76" i="53"/>
  <c r="N76" i="53"/>
  <c r="Q76" i="53"/>
  <c r="AC76" i="53"/>
  <c r="I77" i="53"/>
  <c r="J77" i="53"/>
  <c r="K77" i="53"/>
  <c r="L77" i="53"/>
  <c r="M77" i="53"/>
  <c r="N77" i="53"/>
  <c r="Q77" i="53"/>
  <c r="AC77" i="53"/>
  <c r="I78" i="53"/>
  <c r="J78" i="53"/>
  <c r="K78" i="53"/>
  <c r="L78" i="53"/>
  <c r="M78" i="53"/>
  <c r="N78" i="53"/>
  <c r="Q78" i="53"/>
  <c r="AC78" i="53"/>
  <c r="I79" i="53"/>
  <c r="J79" i="53"/>
  <c r="K79" i="53"/>
  <c r="L79" i="53"/>
  <c r="M79" i="53"/>
  <c r="N79" i="53"/>
  <c r="Q79" i="53"/>
  <c r="AC79" i="53"/>
  <c r="I80" i="53"/>
  <c r="J80" i="53"/>
  <c r="K80" i="53"/>
  <c r="L80" i="53"/>
  <c r="M80" i="53"/>
  <c r="N80" i="53"/>
  <c r="Q80" i="53"/>
  <c r="AC80" i="53"/>
  <c r="I81" i="53"/>
  <c r="J81" i="53"/>
  <c r="K81" i="53"/>
  <c r="L81" i="53"/>
  <c r="M81" i="53"/>
  <c r="N81" i="53"/>
  <c r="Q81" i="53"/>
  <c r="AC81" i="53"/>
  <c r="I82" i="53"/>
  <c r="J82" i="53"/>
  <c r="K82" i="53"/>
  <c r="L82" i="53"/>
  <c r="M82" i="53"/>
  <c r="N82" i="53"/>
  <c r="Q82" i="53"/>
  <c r="AC82" i="53"/>
  <c r="I83" i="53"/>
  <c r="J83" i="53"/>
  <c r="K83" i="53"/>
  <c r="L83" i="53"/>
  <c r="M83" i="53"/>
  <c r="N83" i="53"/>
  <c r="Q83" i="53"/>
  <c r="AC83" i="53"/>
  <c r="I84" i="53"/>
  <c r="J84" i="53"/>
  <c r="K84" i="53"/>
  <c r="L84" i="53"/>
  <c r="M84" i="53"/>
  <c r="N84" i="53"/>
  <c r="Q84" i="53"/>
  <c r="AC84" i="53"/>
  <c r="I85" i="53"/>
  <c r="J85" i="53"/>
  <c r="K85" i="53"/>
  <c r="L85" i="53"/>
  <c r="M85" i="53"/>
  <c r="N85" i="53"/>
  <c r="Q85" i="53"/>
  <c r="AC85" i="53"/>
  <c r="I86" i="53"/>
  <c r="J86" i="53"/>
  <c r="K86" i="53"/>
  <c r="L86" i="53"/>
  <c r="M86" i="53"/>
  <c r="N86" i="53"/>
  <c r="Q86" i="53"/>
  <c r="AC86" i="53"/>
  <c r="I87" i="53"/>
  <c r="J87" i="53"/>
  <c r="K87" i="53"/>
  <c r="L87" i="53"/>
  <c r="M87" i="53"/>
  <c r="N87" i="53"/>
  <c r="Q87" i="53"/>
  <c r="AC87" i="53"/>
  <c r="I88" i="53"/>
  <c r="J88" i="53"/>
  <c r="K88" i="53"/>
  <c r="L88" i="53"/>
  <c r="M88" i="53"/>
  <c r="N88" i="53"/>
  <c r="Q88" i="53"/>
  <c r="AC88" i="53"/>
  <c r="I89" i="53"/>
  <c r="J89" i="53"/>
  <c r="K89" i="53"/>
  <c r="L89" i="53"/>
  <c r="M89" i="53"/>
  <c r="N89" i="53"/>
  <c r="Q89" i="53"/>
  <c r="AC89" i="53"/>
  <c r="I90" i="53"/>
  <c r="J90" i="53"/>
  <c r="K90" i="53"/>
  <c r="L90" i="53"/>
  <c r="M90" i="53"/>
  <c r="N90" i="53"/>
  <c r="Q90" i="53"/>
  <c r="AC90" i="53"/>
  <c r="I91" i="53"/>
  <c r="J91" i="53"/>
  <c r="K91" i="53"/>
  <c r="L91" i="53"/>
  <c r="M91" i="53"/>
  <c r="N91" i="53"/>
  <c r="Q91" i="53"/>
  <c r="AC91" i="53"/>
  <c r="I92" i="53"/>
  <c r="J92" i="53"/>
  <c r="K92" i="53"/>
  <c r="L92" i="53"/>
  <c r="M92" i="53"/>
  <c r="N92" i="53"/>
  <c r="Q92" i="53"/>
  <c r="AC92" i="53"/>
  <c r="I93" i="53"/>
  <c r="J93" i="53"/>
  <c r="K93" i="53"/>
  <c r="L93" i="53"/>
  <c r="M93" i="53"/>
  <c r="N93" i="53"/>
  <c r="Q93" i="53"/>
  <c r="AC93" i="53"/>
  <c r="I94" i="53"/>
  <c r="J94" i="53"/>
  <c r="K94" i="53"/>
  <c r="L94" i="53"/>
  <c r="M94" i="53"/>
  <c r="N94" i="53"/>
  <c r="Q94" i="53"/>
  <c r="AC94" i="53"/>
  <c r="I95" i="53"/>
  <c r="J95" i="53"/>
  <c r="K95" i="53"/>
  <c r="L95" i="53"/>
  <c r="M95" i="53"/>
  <c r="N95" i="53"/>
  <c r="Q95" i="53"/>
  <c r="AC95" i="53"/>
  <c r="I96" i="53"/>
  <c r="J96" i="53"/>
  <c r="K96" i="53"/>
  <c r="L96" i="53"/>
  <c r="M96" i="53"/>
  <c r="N96" i="53"/>
  <c r="Q96" i="53"/>
  <c r="AC96" i="53"/>
  <c r="I97" i="53"/>
  <c r="J97" i="53"/>
  <c r="K97" i="53"/>
  <c r="L97" i="53"/>
  <c r="M97" i="53"/>
  <c r="N97" i="53"/>
  <c r="Q97" i="53"/>
  <c r="AC97" i="53"/>
  <c r="I98" i="53"/>
  <c r="J98" i="53"/>
  <c r="K98" i="53"/>
  <c r="L98" i="53"/>
  <c r="M98" i="53"/>
  <c r="N98" i="53"/>
  <c r="Q98" i="53"/>
  <c r="AC98" i="53"/>
  <c r="I99" i="53"/>
  <c r="J99" i="53"/>
  <c r="K99" i="53"/>
  <c r="L99" i="53"/>
  <c r="M99" i="53"/>
  <c r="N99" i="53"/>
  <c r="Q99" i="53"/>
  <c r="AC99" i="53"/>
  <c r="I100" i="53"/>
  <c r="J100" i="53"/>
  <c r="K100" i="53"/>
  <c r="L100" i="53"/>
  <c r="M100" i="53"/>
  <c r="N100" i="53"/>
  <c r="Q100" i="53"/>
  <c r="AC100" i="53"/>
  <c r="I101" i="53"/>
  <c r="J101" i="53"/>
  <c r="K101" i="53"/>
  <c r="L101" i="53"/>
  <c r="M101" i="53"/>
  <c r="N101" i="53"/>
  <c r="Q101" i="53"/>
  <c r="AC101" i="53"/>
  <c r="I102" i="53"/>
  <c r="J102" i="53"/>
  <c r="K102" i="53"/>
  <c r="L102" i="53"/>
  <c r="M102" i="53"/>
  <c r="N102" i="53"/>
  <c r="Q102" i="53"/>
  <c r="AC102" i="53"/>
  <c r="I103" i="53"/>
  <c r="J103" i="53"/>
  <c r="K103" i="53"/>
  <c r="L103" i="53"/>
  <c r="M103" i="53"/>
  <c r="N103" i="53"/>
  <c r="Q103" i="53"/>
  <c r="AC103" i="53"/>
  <c r="I104" i="53"/>
  <c r="J104" i="53"/>
  <c r="K104" i="53"/>
  <c r="L104" i="53"/>
  <c r="M104" i="53"/>
  <c r="N104" i="53"/>
  <c r="Q104" i="53"/>
  <c r="AC104" i="53"/>
  <c r="I105" i="53"/>
  <c r="J105" i="53"/>
  <c r="K105" i="53"/>
  <c r="L105" i="53"/>
  <c r="M105" i="53"/>
  <c r="N105" i="53"/>
  <c r="Q105" i="53"/>
  <c r="AC105" i="53"/>
  <c r="I106" i="53"/>
  <c r="J106" i="53"/>
  <c r="K106" i="53"/>
  <c r="L106" i="53"/>
  <c r="M106" i="53"/>
  <c r="N106" i="53"/>
  <c r="Q106" i="53"/>
  <c r="AC106" i="53"/>
  <c r="I107" i="53"/>
  <c r="J107" i="53"/>
  <c r="K107" i="53"/>
  <c r="L107" i="53"/>
  <c r="M107" i="53"/>
  <c r="N107" i="53"/>
  <c r="Q107" i="53"/>
  <c r="AC107" i="53"/>
  <c r="I108" i="53"/>
  <c r="J108" i="53"/>
  <c r="K108" i="53"/>
  <c r="L108" i="53"/>
  <c r="M108" i="53"/>
  <c r="N108" i="53"/>
  <c r="Q108" i="53"/>
  <c r="AC108" i="53"/>
  <c r="I109" i="53"/>
  <c r="J109" i="53"/>
  <c r="K109" i="53"/>
  <c r="L109" i="53"/>
  <c r="M109" i="53"/>
  <c r="N109" i="53"/>
  <c r="Q109" i="53"/>
  <c r="AC109" i="53"/>
  <c r="I110" i="53"/>
  <c r="J110" i="53"/>
  <c r="K110" i="53"/>
  <c r="L110" i="53"/>
  <c r="M110" i="53"/>
  <c r="N110" i="53"/>
  <c r="Q110" i="53"/>
  <c r="AC110" i="53"/>
  <c r="I111" i="53"/>
  <c r="J111" i="53"/>
  <c r="K111" i="53"/>
  <c r="L111" i="53"/>
  <c r="M111" i="53"/>
  <c r="N111" i="53"/>
  <c r="Q111" i="53"/>
  <c r="AC111" i="53"/>
  <c r="I112" i="53"/>
  <c r="J112" i="53"/>
  <c r="K112" i="53"/>
  <c r="L112" i="53"/>
  <c r="M112" i="53"/>
  <c r="N112" i="53"/>
  <c r="Q112" i="53"/>
  <c r="AC112" i="53"/>
  <c r="I113" i="53"/>
  <c r="J113" i="53"/>
  <c r="K113" i="53"/>
  <c r="L113" i="53"/>
  <c r="M113" i="53"/>
  <c r="N113" i="53"/>
  <c r="Q113" i="53"/>
  <c r="AC113" i="53"/>
  <c r="I114" i="53"/>
  <c r="J114" i="53"/>
  <c r="K114" i="53"/>
  <c r="L114" i="53"/>
  <c r="M114" i="53"/>
  <c r="N114" i="53"/>
  <c r="Q114" i="53"/>
  <c r="AC114" i="53"/>
  <c r="I115" i="53"/>
  <c r="J115" i="53"/>
  <c r="K115" i="53"/>
  <c r="L115" i="53"/>
  <c r="M115" i="53"/>
  <c r="N115" i="53"/>
  <c r="Q115" i="53"/>
  <c r="AC115" i="53"/>
  <c r="I116" i="53"/>
  <c r="J116" i="53"/>
  <c r="K116" i="53"/>
  <c r="L116" i="53"/>
  <c r="M116" i="53"/>
  <c r="N116" i="53"/>
  <c r="Q116" i="53"/>
  <c r="AC116" i="53"/>
  <c r="I117" i="53"/>
  <c r="J117" i="53"/>
  <c r="K117" i="53"/>
  <c r="L117" i="53"/>
  <c r="M117" i="53"/>
  <c r="N117" i="53"/>
  <c r="Q117" i="53"/>
  <c r="AC117" i="53"/>
  <c r="I118" i="53"/>
  <c r="J118" i="53"/>
  <c r="K118" i="53"/>
  <c r="L118" i="53"/>
  <c r="M118" i="53"/>
  <c r="N118" i="53"/>
  <c r="Q118" i="53"/>
  <c r="AC118" i="53"/>
  <c r="I119" i="53"/>
  <c r="J119" i="53"/>
  <c r="K119" i="53"/>
  <c r="L119" i="53"/>
  <c r="M119" i="53"/>
  <c r="N119" i="53"/>
  <c r="Q119" i="53"/>
  <c r="AC119" i="53"/>
  <c r="I120" i="53"/>
  <c r="J120" i="53"/>
  <c r="K120" i="53"/>
  <c r="L120" i="53"/>
  <c r="M120" i="53"/>
  <c r="N120" i="53"/>
  <c r="Q120" i="53"/>
  <c r="AC120" i="53"/>
  <c r="I121" i="53"/>
  <c r="J121" i="53"/>
  <c r="K121" i="53"/>
  <c r="L121" i="53"/>
  <c r="M121" i="53"/>
  <c r="N121" i="53"/>
  <c r="Q121" i="53"/>
  <c r="AC121" i="53"/>
  <c r="I122" i="53"/>
  <c r="J122" i="53"/>
  <c r="K122" i="53"/>
  <c r="L122" i="53"/>
  <c r="M122" i="53"/>
  <c r="N122" i="53"/>
  <c r="Q122" i="53"/>
  <c r="AC122" i="53"/>
  <c r="I123" i="53"/>
  <c r="J123" i="53"/>
  <c r="K123" i="53"/>
  <c r="L123" i="53"/>
  <c r="M123" i="53"/>
  <c r="N123" i="53"/>
  <c r="Q123" i="53"/>
  <c r="AC123" i="53"/>
  <c r="I124" i="53"/>
  <c r="J124" i="53"/>
  <c r="K124" i="53"/>
  <c r="L124" i="53"/>
  <c r="M124" i="53"/>
  <c r="N124" i="53"/>
  <c r="Q124" i="53"/>
  <c r="AC124" i="53"/>
  <c r="I125" i="53"/>
  <c r="J125" i="53"/>
  <c r="K125" i="53"/>
  <c r="L125" i="53"/>
  <c r="M125" i="53"/>
  <c r="N125" i="53"/>
  <c r="Q125" i="53"/>
  <c r="AC125" i="53"/>
  <c r="I126" i="53"/>
  <c r="J126" i="53"/>
  <c r="K126" i="53"/>
  <c r="L126" i="53"/>
  <c r="M126" i="53"/>
  <c r="N126" i="53"/>
  <c r="Q126" i="53"/>
  <c r="AC126" i="53"/>
  <c r="I127" i="53"/>
  <c r="J127" i="53"/>
  <c r="K127" i="53"/>
  <c r="L127" i="53"/>
  <c r="M127" i="53"/>
  <c r="N127" i="53"/>
  <c r="Q127" i="53"/>
  <c r="AC127" i="53"/>
  <c r="I128" i="53"/>
  <c r="J128" i="53"/>
  <c r="K128" i="53"/>
  <c r="L128" i="53"/>
  <c r="M128" i="53"/>
  <c r="N128" i="53"/>
  <c r="Q128" i="53"/>
  <c r="AC128" i="53"/>
  <c r="I129" i="53"/>
  <c r="J129" i="53"/>
  <c r="K129" i="53"/>
  <c r="L129" i="53"/>
  <c r="M129" i="53"/>
  <c r="N129" i="53"/>
  <c r="Q129" i="53"/>
  <c r="AC129" i="53"/>
  <c r="I130" i="53"/>
  <c r="J130" i="53"/>
  <c r="K130" i="53"/>
  <c r="L130" i="53"/>
  <c r="M130" i="53"/>
  <c r="N130" i="53"/>
  <c r="Q130" i="53"/>
  <c r="AC130" i="53"/>
  <c r="I131" i="53"/>
  <c r="J131" i="53"/>
  <c r="K131" i="53"/>
  <c r="L131" i="53"/>
  <c r="M131" i="53"/>
  <c r="N131" i="53"/>
  <c r="Q131" i="53"/>
  <c r="AC131" i="53"/>
  <c r="I132" i="53"/>
  <c r="J132" i="53"/>
  <c r="K132" i="53"/>
  <c r="L132" i="53"/>
  <c r="M132" i="53"/>
  <c r="N132" i="53"/>
  <c r="Q132" i="53"/>
  <c r="AC132" i="53"/>
  <c r="I133" i="53"/>
  <c r="J133" i="53"/>
  <c r="K133" i="53"/>
  <c r="L133" i="53"/>
  <c r="M133" i="53"/>
  <c r="N133" i="53"/>
  <c r="Q133" i="53"/>
  <c r="AC133" i="53"/>
  <c r="I134" i="53"/>
  <c r="J134" i="53"/>
  <c r="K134" i="53"/>
  <c r="L134" i="53"/>
  <c r="M134" i="53"/>
  <c r="N134" i="53"/>
  <c r="Q134" i="53"/>
  <c r="AC134" i="53"/>
  <c r="I135" i="53"/>
  <c r="J135" i="53"/>
  <c r="K135" i="53"/>
  <c r="L135" i="53"/>
  <c r="M135" i="53"/>
  <c r="N135" i="53"/>
  <c r="Q135" i="53"/>
  <c r="AC135" i="53"/>
  <c r="I136" i="53"/>
  <c r="J136" i="53"/>
  <c r="K136" i="53"/>
  <c r="L136" i="53"/>
  <c r="M136" i="53"/>
  <c r="N136" i="53"/>
  <c r="Q136" i="53"/>
  <c r="AC136" i="53"/>
  <c r="I137" i="53"/>
  <c r="J137" i="53"/>
  <c r="K137" i="53"/>
  <c r="L137" i="53"/>
  <c r="M137" i="53"/>
  <c r="N137" i="53"/>
  <c r="Q137" i="53"/>
  <c r="AC137" i="53"/>
  <c r="I138" i="53"/>
  <c r="J138" i="53"/>
  <c r="K138" i="53"/>
  <c r="L138" i="53"/>
  <c r="M138" i="53"/>
  <c r="N138" i="53"/>
  <c r="Q138" i="53"/>
  <c r="AC138" i="53"/>
  <c r="I139" i="53"/>
  <c r="J139" i="53"/>
  <c r="K139" i="53"/>
  <c r="L139" i="53"/>
  <c r="M139" i="53"/>
  <c r="N139" i="53"/>
  <c r="Q139" i="53"/>
  <c r="AC139" i="53"/>
  <c r="I140" i="53"/>
  <c r="J140" i="53"/>
  <c r="K140" i="53"/>
  <c r="L140" i="53"/>
  <c r="M140" i="53"/>
  <c r="N140" i="53"/>
  <c r="Q140" i="53"/>
  <c r="AC140" i="53"/>
  <c r="I141" i="53"/>
  <c r="J141" i="53"/>
  <c r="K141" i="53"/>
  <c r="L141" i="53"/>
  <c r="M141" i="53"/>
  <c r="N141" i="53"/>
  <c r="Q141" i="53"/>
  <c r="AC141" i="53"/>
  <c r="I142" i="53"/>
  <c r="J142" i="53"/>
  <c r="K142" i="53"/>
  <c r="L142" i="53"/>
  <c r="M142" i="53"/>
  <c r="N142" i="53"/>
  <c r="Q142" i="53"/>
  <c r="AC142" i="53"/>
  <c r="I143" i="53"/>
  <c r="J143" i="53"/>
  <c r="K143" i="53"/>
  <c r="L143" i="53"/>
  <c r="M143" i="53"/>
  <c r="N143" i="53"/>
  <c r="Q143" i="53"/>
  <c r="AC143" i="53"/>
  <c r="I144" i="53"/>
  <c r="J144" i="53"/>
  <c r="K144" i="53"/>
  <c r="L144" i="53"/>
  <c r="M144" i="53"/>
  <c r="N144" i="53"/>
  <c r="Q144" i="53"/>
  <c r="AC144" i="53"/>
  <c r="I145" i="53"/>
  <c r="J145" i="53"/>
  <c r="K145" i="53"/>
  <c r="L145" i="53"/>
  <c r="M145" i="53"/>
  <c r="N145" i="53"/>
  <c r="Q145" i="53"/>
  <c r="AC145" i="53"/>
  <c r="I146" i="53"/>
  <c r="J146" i="53"/>
  <c r="K146" i="53"/>
  <c r="L146" i="53"/>
  <c r="M146" i="53"/>
  <c r="N146" i="53"/>
  <c r="Q146" i="53"/>
  <c r="AC146" i="53"/>
  <c r="I147" i="53"/>
  <c r="J147" i="53"/>
  <c r="K147" i="53"/>
  <c r="L147" i="53"/>
  <c r="M147" i="53"/>
  <c r="N147" i="53"/>
  <c r="Q147" i="53"/>
  <c r="AC147" i="53"/>
  <c r="I148" i="53"/>
  <c r="J148" i="53"/>
  <c r="K148" i="53"/>
  <c r="L148" i="53"/>
  <c r="M148" i="53"/>
  <c r="N148" i="53"/>
  <c r="Q148" i="53"/>
  <c r="AC148" i="53"/>
  <c r="I149" i="53"/>
  <c r="J149" i="53"/>
  <c r="K149" i="53"/>
  <c r="L149" i="53"/>
  <c r="M149" i="53"/>
  <c r="N149" i="53"/>
  <c r="Q149" i="53"/>
  <c r="AC149" i="53"/>
  <c r="I150" i="53"/>
  <c r="J150" i="53"/>
  <c r="K150" i="53"/>
  <c r="L150" i="53"/>
  <c r="M150" i="53"/>
  <c r="N150" i="53"/>
  <c r="Q150" i="53"/>
  <c r="AC150" i="53"/>
  <c r="I151" i="53"/>
  <c r="J151" i="53"/>
  <c r="K151" i="53"/>
  <c r="L151" i="53"/>
  <c r="M151" i="53"/>
  <c r="N151" i="53"/>
  <c r="Q151" i="53"/>
  <c r="AC151" i="53"/>
  <c r="I152" i="53"/>
  <c r="J152" i="53"/>
  <c r="K152" i="53"/>
  <c r="L152" i="53"/>
  <c r="M152" i="53"/>
  <c r="N152" i="53"/>
  <c r="Q152" i="53"/>
  <c r="AC152" i="53"/>
  <c r="I153" i="53"/>
  <c r="J153" i="53"/>
  <c r="K153" i="53"/>
  <c r="L153" i="53"/>
  <c r="M153" i="53"/>
  <c r="N153" i="53"/>
  <c r="Q153" i="53"/>
  <c r="AC153" i="53"/>
  <c r="I154" i="53"/>
  <c r="J154" i="53"/>
  <c r="K154" i="53"/>
  <c r="L154" i="53"/>
  <c r="M154" i="53"/>
  <c r="N154" i="53"/>
  <c r="Q154" i="53"/>
  <c r="AC154" i="53"/>
  <c r="I155" i="53"/>
  <c r="J155" i="53"/>
  <c r="K155" i="53"/>
  <c r="L155" i="53"/>
  <c r="M155" i="53"/>
  <c r="N155" i="53"/>
  <c r="Q155" i="53"/>
  <c r="AC155" i="53"/>
  <c r="I156" i="53"/>
  <c r="J156" i="53"/>
  <c r="K156" i="53"/>
  <c r="L156" i="53"/>
  <c r="M156" i="53"/>
  <c r="N156" i="53"/>
  <c r="Q156" i="53"/>
  <c r="AC156" i="53"/>
  <c r="I157" i="53"/>
  <c r="J157" i="53"/>
  <c r="K157" i="53"/>
  <c r="L157" i="53"/>
  <c r="M157" i="53"/>
  <c r="N157" i="53"/>
  <c r="Q157" i="53"/>
  <c r="AC157" i="53"/>
  <c r="I158" i="53"/>
  <c r="J158" i="53"/>
  <c r="K158" i="53"/>
  <c r="L158" i="53"/>
  <c r="M158" i="53"/>
  <c r="N158" i="53"/>
  <c r="Q158" i="53"/>
  <c r="AC158" i="53"/>
  <c r="I159" i="53"/>
  <c r="J159" i="53"/>
  <c r="K159" i="53"/>
  <c r="L159" i="53"/>
  <c r="M159" i="53"/>
  <c r="N159" i="53"/>
  <c r="Q159" i="53"/>
  <c r="AC159" i="53"/>
  <c r="I160" i="53"/>
  <c r="J160" i="53"/>
  <c r="K160" i="53"/>
  <c r="L160" i="53"/>
  <c r="M160" i="53"/>
  <c r="N160" i="53"/>
  <c r="Q160" i="53"/>
  <c r="AC160" i="53"/>
  <c r="I161" i="53"/>
  <c r="J161" i="53"/>
  <c r="K161" i="53"/>
  <c r="L161" i="53"/>
  <c r="M161" i="53"/>
  <c r="N161" i="53"/>
  <c r="Q161" i="53"/>
  <c r="AC161" i="53"/>
  <c r="I162" i="53"/>
  <c r="J162" i="53"/>
  <c r="K162" i="53"/>
  <c r="L162" i="53"/>
  <c r="M162" i="53"/>
  <c r="N162" i="53"/>
  <c r="Q162" i="53"/>
  <c r="AC162" i="53"/>
  <c r="I163" i="53"/>
  <c r="J163" i="53"/>
  <c r="K163" i="53"/>
  <c r="L163" i="53"/>
  <c r="M163" i="53"/>
  <c r="N163" i="53"/>
  <c r="Q163" i="53"/>
  <c r="AC163" i="53"/>
  <c r="I164" i="53"/>
  <c r="J164" i="53"/>
  <c r="K164" i="53"/>
  <c r="L164" i="53"/>
  <c r="M164" i="53"/>
  <c r="N164" i="53"/>
  <c r="Q164" i="53"/>
  <c r="AC164" i="53"/>
  <c r="I165" i="53"/>
  <c r="J165" i="53"/>
  <c r="K165" i="53"/>
  <c r="L165" i="53"/>
  <c r="M165" i="53"/>
  <c r="N165" i="53"/>
  <c r="Q165" i="53"/>
  <c r="AC165" i="53"/>
  <c r="I166" i="53"/>
  <c r="J166" i="53"/>
  <c r="K166" i="53"/>
  <c r="L166" i="53"/>
  <c r="M166" i="53"/>
  <c r="N166" i="53"/>
  <c r="Q166" i="53"/>
  <c r="AC166" i="53"/>
  <c r="I167" i="53"/>
  <c r="J167" i="53"/>
  <c r="K167" i="53"/>
  <c r="L167" i="53"/>
  <c r="M167" i="53"/>
  <c r="N167" i="53"/>
  <c r="Q167" i="53"/>
  <c r="AC167" i="53"/>
  <c r="I168" i="53"/>
  <c r="J168" i="53"/>
  <c r="K168" i="53"/>
  <c r="L168" i="53"/>
  <c r="M168" i="53"/>
  <c r="N168" i="53"/>
  <c r="Q168" i="53"/>
  <c r="AC168" i="53"/>
  <c r="I169" i="53"/>
  <c r="J169" i="53"/>
  <c r="K169" i="53"/>
  <c r="L169" i="53"/>
  <c r="M169" i="53"/>
  <c r="N169" i="53"/>
  <c r="Q169" i="53"/>
  <c r="AC169" i="53"/>
  <c r="I170" i="53"/>
  <c r="J170" i="53"/>
  <c r="K170" i="53"/>
  <c r="L170" i="53"/>
  <c r="M170" i="53"/>
  <c r="N170" i="53"/>
  <c r="Q170" i="53"/>
  <c r="AC170" i="53"/>
  <c r="I171" i="53"/>
  <c r="J171" i="53"/>
  <c r="K171" i="53"/>
  <c r="L171" i="53"/>
  <c r="M171" i="53"/>
  <c r="N171" i="53"/>
  <c r="Q171" i="53"/>
  <c r="AC171" i="53"/>
  <c r="I172" i="53"/>
  <c r="J172" i="53"/>
  <c r="K172" i="53"/>
  <c r="L172" i="53"/>
  <c r="M172" i="53"/>
  <c r="N172" i="53"/>
  <c r="Q172" i="53"/>
  <c r="AC172" i="53"/>
  <c r="I173" i="53"/>
  <c r="J173" i="53"/>
  <c r="K173" i="53"/>
  <c r="L173" i="53"/>
  <c r="M173" i="53"/>
  <c r="N173" i="53"/>
  <c r="Q173" i="53"/>
  <c r="AC173" i="53"/>
  <c r="I174" i="53"/>
  <c r="J174" i="53"/>
  <c r="K174" i="53"/>
  <c r="L174" i="53"/>
  <c r="M174" i="53"/>
  <c r="N174" i="53"/>
  <c r="Q174" i="53"/>
  <c r="AC174" i="53"/>
  <c r="I175" i="53"/>
  <c r="J175" i="53"/>
  <c r="K175" i="53"/>
  <c r="L175" i="53"/>
  <c r="M175" i="53"/>
  <c r="N175" i="53"/>
  <c r="Q175" i="53"/>
  <c r="AC175" i="53"/>
  <c r="I176" i="53"/>
  <c r="J176" i="53"/>
  <c r="K176" i="53"/>
  <c r="L176" i="53"/>
  <c r="M176" i="53"/>
  <c r="N176" i="53"/>
  <c r="Q176" i="53"/>
  <c r="AC176" i="53"/>
  <c r="I177" i="53"/>
  <c r="J177" i="53"/>
  <c r="K177" i="53"/>
  <c r="L177" i="53"/>
  <c r="M177" i="53"/>
  <c r="N177" i="53"/>
  <c r="Q177" i="53"/>
  <c r="AC177" i="53"/>
  <c r="I178" i="53"/>
  <c r="J178" i="53"/>
  <c r="K178" i="53"/>
  <c r="L178" i="53"/>
  <c r="M178" i="53"/>
  <c r="N178" i="53"/>
  <c r="Q178" i="53"/>
  <c r="AC178" i="53"/>
  <c r="I179" i="53"/>
  <c r="J179" i="53"/>
  <c r="K179" i="53"/>
  <c r="L179" i="53"/>
  <c r="M179" i="53"/>
  <c r="N179" i="53"/>
  <c r="Q179" i="53"/>
  <c r="AC179" i="53"/>
  <c r="I180" i="53"/>
  <c r="J180" i="53"/>
  <c r="K180" i="53"/>
  <c r="L180" i="53"/>
  <c r="M180" i="53"/>
  <c r="N180" i="53"/>
  <c r="Q180" i="53"/>
  <c r="AC180" i="53"/>
  <c r="I181" i="53"/>
  <c r="J181" i="53"/>
  <c r="K181" i="53"/>
  <c r="L181" i="53"/>
  <c r="M181" i="53"/>
  <c r="N181" i="53"/>
  <c r="Q181" i="53"/>
  <c r="AC181" i="53"/>
  <c r="I182" i="53"/>
  <c r="J182" i="53"/>
  <c r="K182" i="53"/>
  <c r="L182" i="53"/>
  <c r="M182" i="53"/>
  <c r="N182" i="53"/>
  <c r="Q182" i="53"/>
  <c r="AC182" i="53"/>
  <c r="I183" i="53"/>
  <c r="J183" i="53"/>
  <c r="K183" i="53"/>
  <c r="L183" i="53"/>
  <c r="M183" i="53"/>
  <c r="N183" i="53"/>
  <c r="Q183" i="53"/>
  <c r="AC183" i="53"/>
  <c r="I184" i="53"/>
  <c r="J184" i="53"/>
  <c r="K184" i="53"/>
  <c r="L184" i="53"/>
  <c r="M184" i="53"/>
  <c r="N184" i="53"/>
  <c r="Q184" i="53"/>
  <c r="AC184" i="53"/>
  <c r="I185" i="53"/>
  <c r="J185" i="53"/>
  <c r="K185" i="53"/>
  <c r="L185" i="53"/>
  <c r="M185" i="53"/>
  <c r="N185" i="53"/>
  <c r="Q185" i="53"/>
  <c r="AC185" i="53"/>
  <c r="I186" i="53"/>
  <c r="J186" i="53"/>
  <c r="K186" i="53"/>
  <c r="L186" i="53"/>
  <c r="M186" i="53"/>
  <c r="N186" i="53"/>
  <c r="Q186" i="53"/>
  <c r="AC186" i="53"/>
  <c r="I187" i="53"/>
  <c r="J187" i="53"/>
  <c r="K187" i="53"/>
  <c r="L187" i="53"/>
  <c r="M187" i="53"/>
  <c r="N187" i="53"/>
  <c r="Q187" i="53"/>
  <c r="AC187" i="53"/>
  <c r="I188" i="53"/>
  <c r="J188" i="53"/>
  <c r="K188" i="53"/>
  <c r="L188" i="53"/>
  <c r="M188" i="53"/>
  <c r="N188" i="53"/>
  <c r="Q188" i="53"/>
  <c r="AC188" i="53"/>
  <c r="I189" i="53"/>
  <c r="J189" i="53"/>
  <c r="K189" i="53"/>
  <c r="L189" i="53"/>
  <c r="M189" i="53"/>
  <c r="N189" i="53"/>
  <c r="Q189" i="53"/>
  <c r="AC189" i="53"/>
  <c r="I190" i="53"/>
  <c r="J190" i="53"/>
  <c r="K190" i="53"/>
  <c r="L190" i="53"/>
  <c r="M190" i="53"/>
  <c r="N190" i="53"/>
  <c r="Q190" i="53"/>
  <c r="AC190" i="53"/>
  <c r="I191" i="53"/>
  <c r="J191" i="53"/>
  <c r="K191" i="53"/>
  <c r="L191" i="53"/>
  <c r="M191" i="53"/>
  <c r="N191" i="53"/>
  <c r="Q191" i="53"/>
  <c r="AC191" i="53"/>
  <c r="I192" i="53"/>
  <c r="J192" i="53"/>
  <c r="K192" i="53"/>
  <c r="L192" i="53"/>
  <c r="M192" i="53"/>
  <c r="N192" i="53"/>
  <c r="Q192" i="53"/>
  <c r="AC192" i="53"/>
  <c r="I193" i="53"/>
  <c r="J193" i="53"/>
  <c r="K193" i="53"/>
  <c r="L193" i="53"/>
  <c r="M193" i="53"/>
  <c r="N193" i="53"/>
  <c r="Q193" i="53"/>
  <c r="AC193" i="53"/>
  <c r="I194" i="53"/>
  <c r="J194" i="53"/>
  <c r="K194" i="53"/>
  <c r="L194" i="53"/>
  <c r="M194" i="53"/>
  <c r="N194" i="53"/>
  <c r="Q194" i="53"/>
  <c r="AC194" i="53"/>
  <c r="I195" i="53"/>
  <c r="J195" i="53"/>
  <c r="K195" i="53"/>
  <c r="L195" i="53"/>
  <c r="M195" i="53"/>
  <c r="N195" i="53"/>
  <c r="Q195" i="53"/>
  <c r="AC195" i="53"/>
  <c r="I196" i="53"/>
  <c r="J196" i="53"/>
  <c r="K196" i="53"/>
  <c r="L196" i="53"/>
  <c r="M196" i="53"/>
  <c r="N196" i="53"/>
  <c r="Q196" i="53"/>
  <c r="AC196" i="53"/>
  <c r="I197" i="53"/>
  <c r="J197" i="53"/>
  <c r="K197" i="53"/>
  <c r="L197" i="53"/>
  <c r="M197" i="53"/>
  <c r="N197" i="53"/>
  <c r="Q197" i="53"/>
  <c r="AC197" i="53"/>
  <c r="I198" i="53"/>
  <c r="J198" i="53"/>
  <c r="K198" i="53"/>
  <c r="L198" i="53"/>
  <c r="M198" i="53"/>
  <c r="N198" i="53"/>
  <c r="Q198" i="53"/>
  <c r="AC198" i="53"/>
  <c r="I199" i="53"/>
  <c r="J199" i="53"/>
  <c r="K199" i="53"/>
  <c r="L199" i="53"/>
  <c r="M199" i="53"/>
  <c r="N199" i="53"/>
  <c r="Q199" i="53"/>
  <c r="AC199" i="53"/>
  <c r="I200" i="53"/>
  <c r="J200" i="53"/>
  <c r="K200" i="53"/>
  <c r="L200" i="53"/>
  <c r="M200" i="53"/>
  <c r="N200" i="53"/>
  <c r="Q200" i="53"/>
  <c r="AC200" i="53"/>
  <c r="I201" i="53"/>
  <c r="J201" i="53"/>
  <c r="K201" i="53"/>
  <c r="L201" i="53"/>
  <c r="M201" i="53"/>
  <c r="N201" i="53"/>
  <c r="Q201" i="53"/>
  <c r="AC201" i="53"/>
  <c r="I202" i="53"/>
  <c r="J202" i="53"/>
  <c r="K202" i="53"/>
  <c r="L202" i="53"/>
  <c r="M202" i="53"/>
  <c r="N202" i="53"/>
  <c r="Q202" i="53"/>
  <c r="AC202" i="53"/>
  <c r="I203" i="53"/>
  <c r="J203" i="53"/>
  <c r="K203" i="53"/>
  <c r="L203" i="53"/>
  <c r="M203" i="53"/>
  <c r="N203" i="53"/>
  <c r="Q203" i="53"/>
  <c r="AC203" i="53"/>
  <c r="I204" i="53"/>
  <c r="J204" i="53"/>
  <c r="K204" i="53"/>
  <c r="L204" i="53"/>
  <c r="M204" i="53"/>
  <c r="N204" i="53"/>
  <c r="Q204" i="53"/>
  <c r="AC204" i="53"/>
  <c r="I205" i="53"/>
  <c r="J205" i="53"/>
  <c r="K205" i="53"/>
  <c r="L205" i="53"/>
  <c r="M205" i="53"/>
  <c r="N205" i="53"/>
  <c r="Q205" i="53"/>
  <c r="AC205" i="53"/>
  <c r="I206" i="53"/>
  <c r="J206" i="53"/>
  <c r="K206" i="53"/>
  <c r="L206" i="53"/>
  <c r="M206" i="53"/>
  <c r="N206" i="53"/>
  <c r="Q206" i="53"/>
  <c r="AC206" i="53"/>
  <c r="I207" i="53"/>
  <c r="J207" i="53"/>
  <c r="K207" i="53"/>
  <c r="L207" i="53"/>
  <c r="M207" i="53"/>
  <c r="N207" i="53"/>
  <c r="Q207" i="53"/>
  <c r="AC207" i="53"/>
  <c r="I208" i="53"/>
  <c r="J208" i="53"/>
  <c r="K208" i="53"/>
  <c r="L208" i="53"/>
  <c r="M208" i="53"/>
  <c r="N208" i="53"/>
  <c r="Q208" i="53"/>
  <c r="AC208" i="53"/>
  <c r="I209" i="53"/>
  <c r="J209" i="53"/>
  <c r="K209" i="53"/>
  <c r="L209" i="53"/>
  <c r="M209" i="53"/>
  <c r="N209" i="53"/>
  <c r="Q209" i="53"/>
  <c r="AC209" i="53"/>
  <c r="I210" i="53"/>
  <c r="J210" i="53"/>
  <c r="K210" i="53"/>
  <c r="L210" i="53"/>
  <c r="M210" i="53"/>
  <c r="N210" i="53"/>
  <c r="Q210" i="53"/>
  <c r="AC210" i="53"/>
  <c r="I211" i="53"/>
  <c r="J211" i="53"/>
  <c r="K211" i="53"/>
  <c r="L211" i="53"/>
  <c r="M211" i="53"/>
  <c r="N211" i="53"/>
  <c r="Q211" i="53"/>
  <c r="AC211" i="53"/>
  <c r="I212" i="53"/>
  <c r="J212" i="53"/>
  <c r="K212" i="53"/>
  <c r="L212" i="53"/>
  <c r="M212" i="53"/>
  <c r="N212" i="53"/>
  <c r="Q212" i="53"/>
  <c r="AC212" i="53"/>
  <c r="I213" i="53"/>
  <c r="J213" i="53"/>
  <c r="K213" i="53"/>
  <c r="L213" i="53"/>
  <c r="M213" i="53"/>
  <c r="N213" i="53"/>
  <c r="Q213" i="53"/>
  <c r="AC213" i="53"/>
  <c r="I214" i="53"/>
  <c r="J214" i="53"/>
  <c r="K214" i="53"/>
  <c r="L214" i="53"/>
  <c r="M214" i="53"/>
  <c r="N214" i="53"/>
  <c r="Q214" i="53"/>
  <c r="AC214" i="53"/>
  <c r="I215" i="53"/>
  <c r="J215" i="53"/>
  <c r="K215" i="53"/>
  <c r="L215" i="53"/>
  <c r="M215" i="53"/>
  <c r="N215" i="53"/>
  <c r="Q215" i="53"/>
  <c r="AC215" i="53"/>
  <c r="I216" i="53"/>
  <c r="J216" i="53"/>
  <c r="K216" i="53"/>
  <c r="L216" i="53"/>
  <c r="M216" i="53"/>
  <c r="N216" i="53"/>
  <c r="Q216" i="53"/>
  <c r="AC216" i="53"/>
  <c r="I217" i="53"/>
  <c r="J217" i="53"/>
  <c r="K217" i="53"/>
  <c r="L217" i="53"/>
  <c r="M217" i="53"/>
  <c r="N217" i="53"/>
  <c r="Q217" i="53"/>
  <c r="AC217" i="53"/>
  <c r="I218" i="53"/>
  <c r="J218" i="53"/>
  <c r="K218" i="53"/>
  <c r="L218" i="53"/>
  <c r="M218" i="53"/>
  <c r="N218" i="53"/>
  <c r="Q218" i="53"/>
  <c r="AC218" i="53"/>
  <c r="I219" i="53"/>
  <c r="J219" i="53"/>
  <c r="K219" i="53"/>
  <c r="L219" i="53"/>
  <c r="M219" i="53"/>
  <c r="N219" i="53"/>
  <c r="Q219" i="53"/>
  <c r="AC219" i="53"/>
  <c r="I220" i="53"/>
  <c r="J220" i="53"/>
  <c r="K220" i="53"/>
  <c r="L220" i="53"/>
  <c r="M220" i="53"/>
  <c r="N220" i="53"/>
  <c r="Q220" i="53"/>
  <c r="AC220" i="53"/>
  <c r="I221" i="53"/>
  <c r="J221" i="53"/>
  <c r="K221" i="53"/>
  <c r="L221" i="53"/>
  <c r="M221" i="53"/>
  <c r="N221" i="53"/>
  <c r="Q221" i="53"/>
  <c r="AC221" i="53"/>
  <c r="I222" i="53"/>
  <c r="J222" i="53"/>
  <c r="K222" i="53"/>
  <c r="L222" i="53"/>
  <c r="M222" i="53"/>
  <c r="N222" i="53"/>
  <c r="Q222" i="53"/>
  <c r="AC222" i="53"/>
  <c r="I223" i="53"/>
  <c r="J223" i="53"/>
  <c r="K223" i="53"/>
  <c r="L223" i="53"/>
  <c r="M223" i="53"/>
  <c r="N223" i="53"/>
  <c r="Q223" i="53"/>
  <c r="AC223" i="53"/>
  <c r="I224" i="53"/>
  <c r="J224" i="53"/>
  <c r="K224" i="53"/>
  <c r="L224" i="53"/>
  <c r="M224" i="53"/>
  <c r="N224" i="53"/>
  <c r="Q224" i="53"/>
  <c r="AC224" i="53"/>
  <c r="I225" i="53"/>
  <c r="J225" i="53"/>
  <c r="K225" i="53"/>
  <c r="L225" i="53"/>
  <c r="M225" i="53"/>
  <c r="N225" i="53"/>
  <c r="Q225" i="53"/>
  <c r="AC225" i="53"/>
  <c r="I226" i="53"/>
  <c r="J226" i="53"/>
  <c r="K226" i="53"/>
  <c r="L226" i="53"/>
  <c r="M226" i="53"/>
  <c r="N226" i="53"/>
  <c r="Q226" i="53"/>
  <c r="AC226" i="53"/>
  <c r="I227" i="53"/>
  <c r="J227" i="53"/>
  <c r="K227" i="53"/>
  <c r="L227" i="53"/>
  <c r="M227" i="53"/>
  <c r="N227" i="53"/>
  <c r="Q227" i="53"/>
  <c r="AC227" i="53"/>
  <c r="I228" i="53"/>
  <c r="J228" i="53"/>
  <c r="K228" i="53"/>
  <c r="L228" i="53"/>
  <c r="M228" i="53"/>
  <c r="N228" i="53"/>
  <c r="Q228" i="53"/>
  <c r="AC228" i="53"/>
  <c r="I229" i="53"/>
  <c r="J229" i="53"/>
  <c r="K229" i="53"/>
  <c r="L229" i="53"/>
  <c r="M229" i="53"/>
  <c r="N229" i="53"/>
  <c r="Q229" i="53"/>
  <c r="AC229" i="53"/>
  <c r="I230" i="53"/>
  <c r="J230" i="53"/>
  <c r="K230" i="53"/>
  <c r="L230" i="53"/>
  <c r="M230" i="53"/>
  <c r="N230" i="53"/>
  <c r="Q230" i="53"/>
  <c r="AC230" i="53"/>
  <c r="I231" i="53"/>
  <c r="J231" i="53"/>
  <c r="K231" i="53"/>
  <c r="L231" i="53"/>
  <c r="M231" i="53"/>
  <c r="N231" i="53"/>
  <c r="Q231" i="53"/>
  <c r="AC231" i="53"/>
  <c r="I232" i="53"/>
  <c r="J232" i="53"/>
  <c r="K232" i="53"/>
  <c r="L232" i="53"/>
  <c r="M232" i="53"/>
  <c r="N232" i="53"/>
  <c r="Q232" i="53"/>
  <c r="AC232" i="53"/>
  <c r="I233" i="53"/>
  <c r="J233" i="53"/>
  <c r="K233" i="53"/>
  <c r="L233" i="53"/>
  <c r="M233" i="53"/>
  <c r="N233" i="53"/>
  <c r="Q233" i="53"/>
  <c r="AC233" i="53"/>
  <c r="I234" i="53"/>
  <c r="J234" i="53"/>
  <c r="K234" i="53"/>
  <c r="L234" i="53"/>
  <c r="M234" i="53"/>
  <c r="N234" i="53"/>
  <c r="Q234" i="53"/>
  <c r="AC234" i="53"/>
  <c r="I235" i="53"/>
  <c r="J235" i="53"/>
  <c r="K235" i="53"/>
  <c r="L235" i="53"/>
  <c r="M235" i="53"/>
  <c r="N235" i="53"/>
  <c r="Q235" i="53"/>
  <c r="AC235" i="53"/>
  <c r="I236" i="53"/>
  <c r="J236" i="53"/>
  <c r="K236" i="53"/>
  <c r="L236" i="53"/>
  <c r="M236" i="53"/>
  <c r="N236" i="53"/>
  <c r="Q236" i="53"/>
  <c r="AC236" i="53"/>
  <c r="I237" i="53"/>
  <c r="J237" i="53"/>
  <c r="K237" i="53"/>
  <c r="L237" i="53"/>
  <c r="M237" i="53"/>
  <c r="N237" i="53"/>
  <c r="Q237" i="53"/>
  <c r="AC237" i="53"/>
  <c r="I238" i="53"/>
  <c r="J238" i="53"/>
  <c r="K238" i="53"/>
  <c r="L238" i="53"/>
  <c r="M238" i="53"/>
  <c r="N238" i="53"/>
  <c r="Q238" i="53"/>
  <c r="AC238" i="53"/>
  <c r="I239" i="53"/>
  <c r="J239" i="53"/>
  <c r="K239" i="53"/>
  <c r="L239" i="53"/>
  <c r="M239" i="53"/>
  <c r="N239" i="53"/>
  <c r="Q239" i="53"/>
  <c r="AC239" i="53"/>
  <c r="I240" i="53"/>
  <c r="J240" i="53"/>
  <c r="K240" i="53"/>
  <c r="L240" i="53"/>
  <c r="M240" i="53"/>
  <c r="N240" i="53"/>
  <c r="Q240" i="53"/>
  <c r="AC240" i="53"/>
  <c r="I241" i="53"/>
  <c r="J241" i="53"/>
  <c r="K241" i="53"/>
  <c r="L241" i="53"/>
  <c r="M241" i="53"/>
  <c r="N241" i="53"/>
  <c r="Q241" i="53"/>
  <c r="AC241" i="53"/>
  <c r="I242" i="53"/>
  <c r="J242" i="53"/>
  <c r="K242" i="53"/>
  <c r="L242" i="53"/>
  <c r="M242" i="53"/>
  <c r="N242" i="53"/>
  <c r="Q242" i="53"/>
  <c r="AC242" i="53"/>
  <c r="I243" i="53"/>
  <c r="J243" i="53"/>
  <c r="K243" i="53"/>
  <c r="L243" i="53"/>
  <c r="M243" i="53"/>
  <c r="N243" i="53"/>
  <c r="Q243" i="53"/>
  <c r="AC243" i="53"/>
  <c r="I244" i="53"/>
  <c r="J244" i="53"/>
  <c r="K244" i="53"/>
  <c r="L244" i="53"/>
  <c r="M244" i="53"/>
  <c r="N244" i="53"/>
  <c r="Q244" i="53"/>
  <c r="AC244" i="53"/>
  <c r="I245" i="53"/>
  <c r="J245" i="53"/>
  <c r="K245" i="53"/>
  <c r="L245" i="53"/>
  <c r="M245" i="53"/>
  <c r="N245" i="53"/>
  <c r="Q245" i="53"/>
  <c r="AC245" i="53"/>
  <c r="I246" i="53"/>
  <c r="J246" i="53"/>
  <c r="K246" i="53"/>
  <c r="L246" i="53"/>
  <c r="M246" i="53"/>
  <c r="N246" i="53"/>
  <c r="Q246" i="53"/>
  <c r="AC246" i="53"/>
  <c r="I247" i="53"/>
  <c r="J247" i="53"/>
  <c r="K247" i="53"/>
  <c r="L247" i="53"/>
  <c r="M247" i="53"/>
  <c r="N247" i="53"/>
  <c r="Q247" i="53"/>
  <c r="AC247" i="53"/>
  <c r="I248" i="53"/>
  <c r="J248" i="53"/>
  <c r="K248" i="53"/>
  <c r="L248" i="53"/>
  <c r="M248" i="53"/>
  <c r="N248" i="53"/>
  <c r="Q248" i="53"/>
  <c r="AC248" i="53"/>
  <c r="I249" i="53"/>
  <c r="J249" i="53"/>
  <c r="K249" i="53"/>
  <c r="L249" i="53"/>
  <c r="M249" i="53"/>
  <c r="N249" i="53"/>
  <c r="Q249" i="53"/>
  <c r="AC249" i="53"/>
  <c r="I250" i="53"/>
  <c r="J250" i="53"/>
  <c r="K250" i="53"/>
  <c r="L250" i="53"/>
  <c r="M250" i="53"/>
  <c r="N250" i="53"/>
  <c r="Q250" i="53"/>
  <c r="AC250" i="53"/>
  <c r="I251" i="53"/>
  <c r="J251" i="53"/>
  <c r="K251" i="53"/>
  <c r="L251" i="53"/>
  <c r="M251" i="53"/>
  <c r="N251" i="53"/>
  <c r="Q251" i="53"/>
  <c r="AC251" i="53"/>
  <c r="I252" i="53"/>
  <c r="J252" i="53"/>
  <c r="K252" i="53"/>
  <c r="L252" i="53"/>
  <c r="M252" i="53"/>
  <c r="N252" i="53"/>
  <c r="Q252" i="53"/>
  <c r="AC252" i="53"/>
  <c r="I253" i="53"/>
  <c r="J253" i="53"/>
  <c r="K253" i="53"/>
  <c r="L253" i="53"/>
  <c r="M253" i="53"/>
  <c r="N253" i="53"/>
  <c r="Q253" i="53"/>
  <c r="AC253" i="53"/>
  <c r="I254" i="53"/>
  <c r="J254" i="53"/>
  <c r="K254" i="53"/>
  <c r="L254" i="53"/>
  <c r="M254" i="53"/>
  <c r="N254" i="53"/>
  <c r="Q254" i="53"/>
  <c r="AC254" i="53"/>
  <c r="I255" i="53"/>
  <c r="J255" i="53"/>
  <c r="K255" i="53"/>
  <c r="L255" i="53"/>
  <c r="M255" i="53"/>
  <c r="N255" i="53"/>
  <c r="Q255" i="53"/>
  <c r="AC255" i="53"/>
  <c r="I256" i="53"/>
  <c r="J256" i="53"/>
  <c r="K256" i="53"/>
  <c r="L256" i="53"/>
  <c r="M256" i="53"/>
  <c r="N256" i="53"/>
  <c r="Q256" i="53"/>
  <c r="AC256" i="53"/>
  <c r="I257" i="53"/>
  <c r="J257" i="53"/>
  <c r="K257" i="53"/>
  <c r="L257" i="53"/>
  <c r="M257" i="53"/>
  <c r="N257" i="53"/>
  <c r="Q257" i="53"/>
  <c r="AC257" i="53"/>
  <c r="I258" i="53"/>
  <c r="J258" i="53"/>
  <c r="K258" i="53"/>
  <c r="L258" i="53"/>
  <c r="M258" i="53"/>
  <c r="N258" i="53"/>
  <c r="Q258" i="53"/>
  <c r="AC258" i="53"/>
  <c r="I259" i="53"/>
  <c r="J259" i="53"/>
  <c r="K259" i="53"/>
  <c r="L259" i="53"/>
  <c r="M259" i="53"/>
  <c r="N259" i="53"/>
  <c r="Q259" i="53"/>
  <c r="AC259" i="53"/>
  <c r="I260" i="53"/>
  <c r="J260" i="53"/>
  <c r="K260" i="53"/>
  <c r="L260" i="53"/>
  <c r="M260" i="53"/>
  <c r="N260" i="53"/>
  <c r="Q260" i="53"/>
  <c r="AC260" i="53"/>
  <c r="I261" i="53"/>
  <c r="J261" i="53"/>
  <c r="K261" i="53"/>
  <c r="L261" i="53"/>
  <c r="M261" i="53"/>
  <c r="N261" i="53"/>
  <c r="Q261" i="53"/>
  <c r="AC261" i="53"/>
  <c r="I262" i="53"/>
  <c r="J262" i="53"/>
  <c r="K262" i="53"/>
  <c r="L262" i="53"/>
  <c r="M262" i="53"/>
  <c r="N262" i="53"/>
  <c r="Q262" i="53"/>
  <c r="AC262" i="53"/>
  <c r="I263" i="53"/>
  <c r="J263" i="53"/>
  <c r="K263" i="53"/>
  <c r="L263" i="53"/>
  <c r="M263" i="53"/>
  <c r="N263" i="53"/>
  <c r="Q263" i="53"/>
  <c r="AC263" i="53"/>
  <c r="I264" i="53"/>
  <c r="J264" i="53"/>
  <c r="K264" i="53"/>
  <c r="L264" i="53"/>
  <c r="M264" i="53"/>
  <c r="N264" i="53"/>
  <c r="Q264" i="53"/>
  <c r="AC264" i="53"/>
  <c r="I265" i="53"/>
  <c r="J265" i="53"/>
  <c r="K265" i="53"/>
  <c r="L265" i="53"/>
  <c r="M265" i="53"/>
  <c r="N265" i="53"/>
  <c r="Q265" i="53"/>
  <c r="AC265" i="53"/>
  <c r="I266" i="53"/>
  <c r="J266" i="53"/>
  <c r="K266" i="53"/>
  <c r="L266" i="53"/>
  <c r="M266" i="53"/>
  <c r="N266" i="53"/>
  <c r="Q266" i="53"/>
  <c r="AC266" i="53"/>
  <c r="I267" i="53"/>
  <c r="J267" i="53"/>
  <c r="K267" i="53"/>
  <c r="L267" i="53"/>
  <c r="M267" i="53"/>
  <c r="N267" i="53"/>
  <c r="Q267" i="53"/>
  <c r="AC267" i="53"/>
  <c r="I268" i="53"/>
  <c r="J268" i="53"/>
  <c r="K268" i="53"/>
  <c r="L268" i="53"/>
  <c r="M268" i="53"/>
  <c r="N268" i="53"/>
  <c r="Q268" i="53"/>
  <c r="AC268" i="53"/>
  <c r="I269" i="53"/>
  <c r="J269" i="53"/>
  <c r="K269" i="53"/>
  <c r="L269" i="53"/>
  <c r="M269" i="53"/>
  <c r="N269" i="53"/>
  <c r="Q269" i="53"/>
  <c r="AC269" i="53"/>
  <c r="I270" i="53"/>
  <c r="J270" i="53"/>
  <c r="K270" i="53"/>
  <c r="L270" i="53"/>
  <c r="M270" i="53"/>
  <c r="N270" i="53"/>
  <c r="Q270" i="53"/>
  <c r="AC270" i="53"/>
  <c r="I271" i="53"/>
  <c r="J271" i="53"/>
  <c r="K271" i="53"/>
  <c r="L271" i="53"/>
  <c r="M271" i="53"/>
  <c r="N271" i="53"/>
  <c r="Q271" i="53"/>
  <c r="AC271" i="53"/>
  <c r="I272" i="53"/>
  <c r="J272" i="53"/>
  <c r="K272" i="53"/>
  <c r="L272" i="53"/>
  <c r="M272" i="53"/>
  <c r="N272" i="53"/>
  <c r="Q272" i="53"/>
  <c r="AC272" i="53"/>
  <c r="I273" i="53"/>
  <c r="J273" i="53"/>
  <c r="K273" i="53"/>
  <c r="L273" i="53"/>
  <c r="M273" i="53"/>
  <c r="N273" i="53"/>
  <c r="Q273" i="53"/>
  <c r="AC273" i="53"/>
  <c r="I274" i="53"/>
  <c r="J274" i="53"/>
  <c r="K274" i="53"/>
  <c r="L274" i="53"/>
  <c r="M274" i="53"/>
  <c r="N274" i="53"/>
  <c r="Q274" i="53"/>
  <c r="AC274" i="53"/>
  <c r="I275" i="53"/>
  <c r="J275" i="53"/>
  <c r="K275" i="53"/>
  <c r="L275" i="53"/>
  <c r="M275" i="53"/>
  <c r="N275" i="53"/>
  <c r="Q275" i="53"/>
  <c r="AC275" i="53"/>
  <c r="I276" i="53"/>
  <c r="J276" i="53"/>
  <c r="K276" i="53"/>
  <c r="L276" i="53"/>
  <c r="M276" i="53"/>
  <c r="N276" i="53"/>
  <c r="Q276" i="53"/>
  <c r="AC276" i="53"/>
  <c r="I277" i="53"/>
  <c r="J277" i="53"/>
  <c r="K277" i="53"/>
  <c r="L277" i="53"/>
  <c r="M277" i="53"/>
  <c r="N277" i="53"/>
  <c r="Q277" i="53"/>
  <c r="AC277" i="53"/>
  <c r="I278" i="53"/>
  <c r="J278" i="53"/>
  <c r="K278" i="53"/>
  <c r="L278" i="53"/>
  <c r="M278" i="53"/>
  <c r="N278" i="53"/>
  <c r="Q278" i="53"/>
  <c r="AC278" i="53"/>
  <c r="I279" i="53"/>
  <c r="J279" i="53"/>
  <c r="K279" i="53"/>
  <c r="L279" i="53"/>
  <c r="M279" i="53"/>
  <c r="N279" i="53"/>
  <c r="Q279" i="53"/>
  <c r="AC279" i="53"/>
  <c r="I280" i="53"/>
  <c r="J280" i="53"/>
  <c r="K280" i="53"/>
  <c r="L280" i="53"/>
  <c r="M280" i="53"/>
  <c r="N280" i="53"/>
  <c r="Q280" i="53"/>
  <c r="AC280" i="53"/>
  <c r="I281" i="53"/>
  <c r="J281" i="53"/>
  <c r="K281" i="53"/>
  <c r="L281" i="53"/>
  <c r="M281" i="53"/>
  <c r="N281" i="53"/>
  <c r="Q281" i="53"/>
  <c r="AC281" i="53"/>
  <c r="I282" i="53"/>
  <c r="J282" i="53"/>
  <c r="K282" i="53"/>
  <c r="L282" i="53"/>
  <c r="M282" i="53"/>
  <c r="N282" i="53"/>
  <c r="Q282" i="53"/>
  <c r="AC282" i="53"/>
  <c r="I283" i="53"/>
  <c r="J283" i="53"/>
  <c r="K283" i="53"/>
  <c r="L283" i="53"/>
  <c r="M283" i="53"/>
  <c r="N283" i="53"/>
  <c r="Q283" i="53"/>
  <c r="AC283" i="53"/>
  <c r="I284" i="53"/>
  <c r="J284" i="53"/>
  <c r="K284" i="53"/>
  <c r="L284" i="53"/>
  <c r="M284" i="53"/>
  <c r="N284" i="53"/>
  <c r="Q284" i="53"/>
  <c r="AC284" i="53"/>
  <c r="I285" i="53"/>
  <c r="J285" i="53"/>
  <c r="K285" i="53"/>
  <c r="L285" i="53"/>
  <c r="M285" i="53"/>
  <c r="N285" i="53"/>
  <c r="Q285" i="53"/>
  <c r="AC285" i="53"/>
  <c r="I286" i="53"/>
  <c r="J286" i="53"/>
  <c r="K286" i="53"/>
  <c r="L286" i="53"/>
  <c r="M286" i="53"/>
  <c r="N286" i="53"/>
  <c r="Q286" i="53"/>
  <c r="AC286" i="53"/>
  <c r="I287" i="53"/>
  <c r="J287" i="53"/>
  <c r="K287" i="53"/>
  <c r="L287" i="53"/>
  <c r="M287" i="53"/>
  <c r="N287" i="53"/>
  <c r="Q287" i="53"/>
  <c r="AC287" i="53"/>
  <c r="I288" i="53"/>
  <c r="J288" i="53"/>
  <c r="K288" i="53"/>
  <c r="L288" i="53"/>
  <c r="M288" i="53"/>
  <c r="N288" i="53"/>
  <c r="Q288" i="53"/>
  <c r="AC288" i="53"/>
  <c r="I289" i="53"/>
  <c r="J289" i="53"/>
  <c r="K289" i="53"/>
  <c r="L289" i="53"/>
  <c r="M289" i="53"/>
  <c r="N289" i="53"/>
  <c r="Q289" i="53"/>
  <c r="AC289" i="53"/>
  <c r="I290" i="53"/>
  <c r="J290" i="53"/>
  <c r="K290" i="53"/>
  <c r="L290" i="53"/>
  <c r="M290" i="53"/>
  <c r="N290" i="53"/>
  <c r="Q290" i="53"/>
  <c r="AC290" i="53"/>
  <c r="I291" i="53"/>
  <c r="J291" i="53"/>
  <c r="K291" i="53"/>
  <c r="L291" i="53"/>
  <c r="M291" i="53"/>
  <c r="N291" i="53"/>
  <c r="Q291" i="53"/>
  <c r="AC291" i="53"/>
  <c r="I292" i="53"/>
  <c r="J292" i="53"/>
  <c r="K292" i="53"/>
  <c r="L292" i="53"/>
  <c r="M292" i="53"/>
  <c r="N292" i="53"/>
  <c r="Q292" i="53"/>
  <c r="AC292" i="53"/>
  <c r="I293" i="53"/>
  <c r="J293" i="53"/>
  <c r="K293" i="53"/>
  <c r="L293" i="53"/>
  <c r="M293" i="53"/>
  <c r="N293" i="53"/>
  <c r="Q293" i="53"/>
  <c r="AC293" i="53"/>
  <c r="I294" i="53"/>
  <c r="J294" i="53"/>
  <c r="K294" i="53"/>
  <c r="L294" i="53"/>
  <c r="M294" i="53"/>
  <c r="N294" i="53"/>
  <c r="Q294" i="53"/>
  <c r="AC294" i="53"/>
  <c r="I295" i="53"/>
  <c r="J295" i="53"/>
  <c r="K295" i="53"/>
  <c r="L295" i="53"/>
  <c r="M295" i="53"/>
  <c r="N295" i="53"/>
  <c r="Q295" i="53"/>
  <c r="AC295" i="53"/>
  <c r="I296" i="53"/>
  <c r="J296" i="53"/>
  <c r="K296" i="53"/>
  <c r="L296" i="53"/>
  <c r="M296" i="53"/>
  <c r="N296" i="53"/>
  <c r="Q296" i="53"/>
  <c r="AC296" i="53"/>
  <c r="I297" i="53"/>
  <c r="J297" i="53"/>
  <c r="K297" i="53"/>
  <c r="L297" i="53"/>
  <c r="M297" i="53"/>
  <c r="N297" i="53"/>
  <c r="Q297" i="53"/>
  <c r="AC297" i="53"/>
  <c r="I298" i="53"/>
  <c r="J298" i="53"/>
  <c r="K298" i="53"/>
  <c r="L298" i="53"/>
  <c r="M298" i="53"/>
  <c r="N298" i="53"/>
  <c r="Q298" i="53"/>
  <c r="AC298" i="53"/>
  <c r="I299" i="53"/>
  <c r="J299" i="53"/>
  <c r="K299" i="53"/>
  <c r="L299" i="53"/>
  <c r="M299" i="53"/>
  <c r="N299" i="53"/>
  <c r="Q299" i="53"/>
  <c r="AC299" i="53"/>
  <c r="I300" i="53"/>
  <c r="J300" i="53"/>
  <c r="K300" i="53"/>
  <c r="L300" i="53"/>
  <c r="M300" i="53"/>
  <c r="N300" i="53"/>
  <c r="Q300" i="53"/>
  <c r="AC300" i="53"/>
  <c r="I301" i="53"/>
  <c r="J301" i="53"/>
  <c r="K301" i="53"/>
  <c r="L301" i="53"/>
  <c r="M301" i="53"/>
  <c r="N301" i="53"/>
  <c r="Q301" i="53"/>
  <c r="AC301" i="53"/>
  <c r="I302" i="53"/>
  <c r="J302" i="53"/>
  <c r="K302" i="53"/>
  <c r="L302" i="53"/>
  <c r="M302" i="53"/>
  <c r="N302" i="53"/>
  <c r="Q302" i="53"/>
  <c r="AC302" i="53"/>
  <c r="I303" i="53"/>
  <c r="J303" i="53"/>
  <c r="K303" i="53"/>
  <c r="L303" i="53"/>
  <c r="M303" i="53"/>
  <c r="N303" i="53"/>
  <c r="Q303" i="53"/>
  <c r="AC303" i="53"/>
  <c r="I304" i="53"/>
  <c r="J304" i="53"/>
  <c r="K304" i="53"/>
  <c r="L304" i="53"/>
  <c r="M304" i="53"/>
  <c r="N304" i="53"/>
  <c r="Q304" i="53"/>
  <c r="AC304" i="53"/>
  <c r="I305" i="53"/>
  <c r="J305" i="53"/>
  <c r="K305" i="53"/>
  <c r="L305" i="53"/>
  <c r="M305" i="53"/>
  <c r="N305" i="53"/>
  <c r="Q305" i="53"/>
  <c r="AC305" i="53"/>
  <c r="I306" i="53"/>
  <c r="J306" i="53"/>
  <c r="K306" i="53"/>
  <c r="L306" i="53"/>
  <c r="M306" i="53"/>
  <c r="N306" i="53"/>
  <c r="Q306" i="53"/>
  <c r="AC306" i="53"/>
  <c r="I307" i="53"/>
  <c r="J307" i="53"/>
  <c r="K307" i="53"/>
  <c r="L307" i="53"/>
  <c r="M307" i="53"/>
  <c r="N307" i="53"/>
  <c r="Q307" i="53"/>
  <c r="AC307" i="53"/>
  <c r="I308" i="53"/>
  <c r="J308" i="53"/>
  <c r="K308" i="53"/>
  <c r="L308" i="53"/>
  <c r="M308" i="53"/>
  <c r="N308" i="53"/>
  <c r="Q308" i="53"/>
  <c r="AC308" i="53"/>
  <c r="I309" i="53"/>
  <c r="J309" i="53"/>
  <c r="K309" i="53"/>
  <c r="L309" i="53"/>
  <c r="M309" i="53"/>
  <c r="N309" i="53"/>
  <c r="Q309" i="53"/>
  <c r="AC309" i="53"/>
  <c r="I310" i="53"/>
  <c r="J310" i="53"/>
  <c r="K310" i="53"/>
  <c r="L310" i="53"/>
  <c r="M310" i="53"/>
  <c r="N310" i="53"/>
  <c r="Q310" i="53"/>
  <c r="AC310" i="53"/>
  <c r="I311" i="53"/>
  <c r="J311" i="53"/>
  <c r="K311" i="53"/>
  <c r="L311" i="53"/>
  <c r="M311" i="53"/>
  <c r="N311" i="53"/>
  <c r="Q311" i="53"/>
  <c r="AC311" i="53"/>
  <c r="I312" i="53"/>
  <c r="J312" i="53"/>
  <c r="K312" i="53"/>
  <c r="L312" i="53"/>
  <c r="M312" i="53"/>
  <c r="N312" i="53"/>
  <c r="Q312" i="53"/>
  <c r="AC312" i="53"/>
  <c r="I313" i="53"/>
  <c r="J313" i="53"/>
  <c r="K313" i="53"/>
  <c r="L313" i="53"/>
  <c r="M313" i="53"/>
  <c r="N313" i="53"/>
  <c r="Q313" i="53"/>
  <c r="AC313" i="53"/>
  <c r="I314" i="53"/>
  <c r="J314" i="53"/>
  <c r="K314" i="53"/>
  <c r="L314" i="53"/>
  <c r="M314" i="53"/>
  <c r="N314" i="53"/>
  <c r="Q314" i="53"/>
  <c r="AC314" i="53"/>
  <c r="I315" i="53"/>
  <c r="J315" i="53"/>
  <c r="K315" i="53"/>
  <c r="L315" i="53"/>
  <c r="M315" i="53"/>
  <c r="N315" i="53"/>
  <c r="Q315" i="53"/>
  <c r="AC315" i="53"/>
  <c r="I316" i="53"/>
  <c r="J316" i="53"/>
  <c r="K316" i="53"/>
  <c r="L316" i="53"/>
  <c r="M316" i="53"/>
  <c r="N316" i="53"/>
  <c r="Q316" i="53"/>
  <c r="AC316" i="53"/>
  <c r="I317" i="53"/>
  <c r="J317" i="53"/>
  <c r="K317" i="53"/>
  <c r="L317" i="53"/>
  <c r="M317" i="53"/>
  <c r="N317" i="53"/>
  <c r="Q317" i="53"/>
  <c r="AC317" i="53"/>
  <c r="I318" i="53"/>
  <c r="J318" i="53"/>
  <c r="K318" i="53"/>
  <c r="L318" i="53"/>
  <c r="M318" i="53"/>
  <c r="N318" i="53"/>
  <c r="Q318" i="53"/>
  <c r="AC318" i="53"/>
  <c r="I319" i="53"/>
  <c r="J319" i="53"/>
  <c r="K319" i="53"/>
  <c r="L319" i="53"/>
  <c r="M319" i="53"/>
  <c r="N319" i="53"/>
  <c r="Q319" i="53"/>
  <c r="AC319" i="53"/>
  <c r="I320" i="53"/>
  <c r="J320" i="53"/>
  <c r="K320" i="53"/>
  <c r="L320" i="53"/>
  <c r="M320" i="53"/>
  <c r="N320" i="53"/>
  <c r="Q320" i="53"/>
  <c r="AC320" i="53"/>
  <c r="O255" i="53" l="1"/>
  <c r="R255" i="53" s="1"/>
  <c r="B255" i="53" s="1"/>
  <c r="O239" i="53"/>
  <c r="R239" i="53" s="1"/>
  <c r="B239" i="53" s="1"/>
  <c r="O238" i="53"/>
  <c r="R238" i="53" s="1"/>
  <c r="B238" i="53" s="1"/>
  <c r="O138" i="53"/>
  <c r="R138" i="53" s="1"/>
  <c r="B138" i="53" s="1"/>
  <c r="O121" i="53"/>
  <c r="R121" i="53" s="1"/>
  <c r="B121" i="53" s="1"/>
  <c r="O117" i="53"/>
  <c r="R117" i="53" s="1"/>
  <c r="B117" i="53" s="1"/>
  <c r="O89" i="53"/>
  <c r="R89" i="53" s="1"/>
  <c r="B89" i="53" s="1"/>
  <c r="O85" i="53"/>
  <c r="R85" i="53" s="1"/>
  <c r="B85" i="53" s="1"/>
  <c r="O254" i="53"/>
  <c r="R254" i="53" s="1"/>
  <c r="B254" i="53" s="1"/>
  <c r="O280" i="53"/>
  <c r="R280" i="53" s="1"/>
  <c r="B280" i="53" s="1"/>
  <c r="O263" i="53"/>
  <c r="R263" i="53" s="1"/>
  <c r="B263" i="53" s="1"/>
  <c r="O230" i="53"/>
  <c r="R230" i="53" s="1"/>
  <c r="B230" i="53" s="1"/>
  <c r="O214" i="53"/>
  <c r="R214" i="53" s="1"/>
  <c r="B214" i="53" s="1"/>
  <c r="O195" i="53"/>
  <c r="R195" i="53" s="1"/>
  <c r="B195" i="53" s="1"/>
  <c r="O179" i="53"/>
  <c r="R179" i="53" s="1"/>
  <c r="B179" i="53" s="1"/>
  <c r="O162" i="53"/>
  <c r="R162" i="53" s="1"/>
  <c r="B162" i="53" s="1"/>
  <c r="O146" i="53"/>
  <c r="R146" i="53" s="1"/>
  <c r="B146" i="53" s="1"/>
  <c r="O127" i="53"/>
  <c r="R127" i="53" s="1"/>
  <c r="B127" i="53" s="1"/>
  <c r="O68" i="53"/>
  <c r="R68" i="53" s="1"/>
  <c r="B68" i="53" s="1"/>
  <c r="O53" i="53"/>
  <c r="R53" i="53" s="1"/>
  <c r="B53" i="53" s="1"/>
  <c r="O37" i="53"/>
  <c r="R37" i="53" s="1"/>
  <c r="B37" i="53" s="1"/>
  <c r="O21" i="53"/>
  <c r="R21" i="53" s="1"/>
  <c r="B21" i="53" s="1"/>
  <c r="O215" i="53"/>
  <c r="R215" i="53" s="1"/>
  <c r="B215" i="53" s="1"/>
  <c r="O199" i="53"/>
  <c r="R199" i="53" s="1"/>
  <c r="B199" i="53" s="1"/>
  <c r="O183" i="53"/>
  <c r="R183" i="53" s="1"/>
  <c r="B183" i="53" s="1"/>
  <c r="O165" i="53"/>
  <c r="R165" i="53" s="1"/>
  <c r="B165" i="53" s="1"/>
  <c r="O149" i="53"/>
  <c r="R149" i="53" s="1"/>
  <c r="B149" i="53" s="1"/>
  <c r="O133" i="53"/>
  <c r="R133" i="53" s="1"/>
  <c r="B133" i="53" s="1"/>
  <c r="O17" i="53"/>
  <c r="R17" i="53" s="1"/>
  <c r="B17" i="53" s="1"/>
  <c r="O100" i="53"/>
  <c r="R100" i="53" s="1"/>
  <c r="B100" i="53" s="1"/>
  <c r="O247" i="53"/>
  <c r="R247" i="53" s="1"/>
  <c r="B247" i="53" s="1"/>
  <c r="O246" i="53"/>
  <c r="R246" i="53" s="1"/>
  <c r="B246" i="53" s="1"/>
  <c r="O231" i="53"/>
  <c r="R231" i="53" s="1"/>
  <c r="B231" i="53" s="1"/>
  <c r="O320" i="53"/>
  <c r="R320" i="53" s="1"/>
  <c r="B320" i="53" s="1"/>
  <c r="O317" i="53"/>
  <c r="R317" i="53" s="1"/>
  <c r="B317" i="53" s="1"/>
  <c r="O316" i="53"/>
  <c r="R316" i="53" s="1"/>
  <c r="B316" i="53" s="1"/>
  <c r="O313" i="53"/>
  <c r="R313" i="53" s="1"/>
  <c r="B313" i="53" s="1"/>
  <c r="O312" i="53"/>
  <c r="R312" i="53" s="1"/>
  <c r="B312" i="53" s="1"/>
  <c r="O309" i="53"/>
  <c r="R309" i="53" s="1"/>
  <c r="B309" i="53" s="1"/>
  <c r="O308" i="53"/>
  <c r="R308" i="53" s="1"/>
  <c r="B308" i="53" s="1"/>
  <c r="O305" i="53"/>
  <c r="R305" i="53" s="1"/>
  <c r="B305" i="53" s="1"/>
  <c r="O304" i="53"/>
  <c r="R304" i="53" s="1"/>
  <c r="B304" i="53" s="1"/>
  <c r="O301" i="53"/>
  <c r="R301" i="53" s="1"/>
  <c r="B301" i="53" s="1"/>
  <c r="O300" i="53"/>
  <c r="R300" i="53" s="1"/>
  <c r="B300" i="53" s="1"/>
  <c r="O297" i="53"/>
  <c r="R297" i="53" s="1"/>
  <c r="B297" i="53" s="1"/>
  <c r="O296" i="53"/>
  <c r="R296" i="53" s="1"/>
  <c r="B296" i="53" s="1"/>
  <c r="O293" i="53"/>
  <c r="R293" i="53" s="1"/>
  <c r="B293" i="53" s="1"/>
  <c r="O292" i="53"/>
  <c r="R292" i="53" s="1"/>
  <c r="B292" i="53" s="1"/>
  <c r="O289" i="53"/>
  <c r="R289" i="53" s="1"/>
  <c r="B289" i="53" s="1"/>
  <c r="O288" i="53"/>
  <c r="R288" i="53" s="1"/>
  <c r="B288" i="53" s="1"/>
  <c r="O251" i="53"/>
  <c r="R251" i="53" s="1"/>
  <c r="B251" i="53" s="1"/>
  <c r="O223" i="53"/>
  <c r="R223" i="53" s="1"/>
  <c r="B223" i="53" s="1"/>
  <c r="O222" i="53"/>
  <c r="R222" i="53" s="1"/>
  <c r="B222" i="53" s="1"/>
  <c r="O207" i="53"/>
  <c r="R207" i="53" s="1"/>
  <c r="B207" i="53" s="1"/>
  <c r="O203" i="53"/>
  <c r="R203" i="53" s="1"/>
  <c r="B203" i="53" s="1"/>
  <c r="O191" i="53"/>
  <c r="R191" i="53" s="1"/>
  <c r="B191" i="53" s="1"/>
  <c r="O187" i="53"/>
  <c r="R187" i="53" s="1"/>
  <c r="B187" i="53" s="1"/>
  <c r="O177" i="53"/>
  <c r="R177" i="53" s="1"/>
  <c r="B177" i="53" s="1"/>
  <c r="O175" i="53"/>
  <c r="R175" i="53" s="1"/>
  <c r="B175" i="53" s="1"/>
  <c r="O157" i="53"/>
  <c r="R157" i="53" s="1"/>
  <c r="B157" i="53" s="1"/>
  <c r="O154" i="53"/>
  <c r="R154" i="53" s="1"/>
  <c r="B154" i="53" s="1"/>
  <c r="O141" i="53"/>
  <c r="R141" i="53" s="1"/>
  <c r="B141" i="53" s="1"/>
  <c r="O137" i="53"/>
  <c r="R137" i="53" s="1"/>
  <c r="B137" i="53" s="1"/>
  <c r="O124" i="53"/>
  <c r="R124" i="53" s="1"/>
  <c r="B124" i="53" s="1"/>
  <c r="O116" i="53"/>
  <c r="R116" i="53" s="1"/>
  <c r="B116" i="53" s="1"/>
  <c r="O108" i="53"/>
  <c r="R108" i="53" s="1"/>
  <c r="B108" i="53" s="1"/>
  <c r="O92" i="53"/>
  <c r="R92" i="53" s="1"/>
  <c r="B92" i="53" s="1"/>
  <c r="O84" i="53"/>
  <c r="R84" i="53" s="1"/>
  <c r="B84" i="53" s="1"/>
  <c r="O76" i="53"/>
  <c r="R76" i="53" s="1"/>
  <c r="B76" i="53" s="1"/>
  <c r="O65" i="53"/>
  <c r="R65" i="53" s="1"/>
  <c r="B65" i="53" s="1"/>
  <c r="O61" i="53"/>
  <c r="R61" i="53" s="1"/>
  <c r="B61" i="53" s="1"/>
  <c r="O57" i="53"/>
  <c r="R57" i="53" s="1"/>
  <c r="B57" i="53" s="1"/>
  <c r="O49" i="53"/>
  <c r="R49" i="53" s="1"/>
  <c r="B49" i="53" s="1"/>
  <c r="O45" i="53"/>
  <c r="R45" i="53" s="1"/>
  <c r="B45" i="53" s="1"/>
  <c r="O41" i="53"/>
  <c r="R41" i="53" s="1"/>
  <c r="B41" i="53" s="1"/>
  <c r="O33" i="53"/>
  <c r="R33" i="53" s="1"/>
  <c r="B33" i="53" s="1"/>
  <c r="O29" i="53"/>
  <c r="R29" i="53" s="1"/>
  <c r="B29" i="53" s="1"/>
  <c r="O25" i="53"/>
  <c r="R25" i="53" s="1"/>
  <c r="B25" i="53" s="1"/>
  <c r="O258" i="53"/>
  <c r="R258" i="53" s="1"/>
  <c r="B258" i="53" s="1"/>
  <c r="O281" i="53"/>
  <c r="R281" i="53" s="1"/>
  <c r="B281" i="53" s="1"/>
  <c r="O279" i="53"/>
  <c r="R279" i="53" s="1"/>
  <c r="B279" i="53" s="1"/>
  <c r="O278" i="53"/>
  <c r="R278" i="53" s="1"/>
  <c r="B278" i="53" s="1"/>
  <c r="O275" i="53"/>
  <c r="R275" i="53" s="1"/>
  <c r="B275" i="53" s="1"/>
  <c r="O274" i="53"/>
  <c r="R274" i="53" s="1"/>
  <c r="B274" i="53" s="1"/>
  <c r="O271" i="53"/>
  <c r="R271" i="53" s="1"/>
  <c r="B271" i="53" s="1"/>
  <c r="O270" i="53"/>
  <c r="R270" i="53" s="1"/>
  <c r="B270" i="53" s="1"/>
  <c r="O242" i="53"/>
  <c r="R242" i="53" s="1"/>
  <c r="B242" i="53" s="1"/>
  <c r="O285" i="53"/>
  <c r="R285" i="53" s="1"/>
  <c r="B285" i="53" s="1"/>
  <c r="O319" i="53"/>
  <c r="R319" i="53" s="1"/>
  <c r="B319" i="53" s="1"/>
  <c r="O315" i="53"/>
  <c r="R315" i="53" s="1"/>
  <c r="B315" i="53" s="1"/>
  <c r="O314" i="53"/>
  <c r="R314" i="53" s="1"/>
  <c r="B314" i="53" s="1"/>
  <c r="O311" i="53"/>
  <c r="R311" i="53" s="1"/>
  <c r="B311" i="53" s="1"/>
  <c r="O310" i="53"/>
  <c r="R310" i="53" s="1"/>
  <c r="B310" i="53" s="1"/>
  <c r="O307" i="53"/>
  <c r="R307" i="53" s="1"/>
  <c r="B307" i="53" s="1"/>
  <c r="O303" i="53"/>
  <c r="R303" i="53" s="1"/>
  <c r="B303" i="53" s="1"/>
  <c r="O302" i="53"/>
  <c r="R302" i="53" s="1"/>
  <c r="B302" i="53" s="1"/>
  <c r="O299" i="53"/>
  <c r="R299" i="53" s="1"/>
  <c r="B299" i="53" s="1"/>
  <c r="O298" i="53"/>
  <c r="R298" i="53" s="1"/>
  <c r="B298" i="53" s="1"/>
  <c r="O295" i="53"/>
  <c r="R295" i="53" s="1"/>
  <c r="B295" i="53" s="1"/>
  <c r="O294" i="53"/>
  <c r="R294" i="53" s="1"/>
  <c r="B294" i="53" s="1"/>
  <c r="O291" i="53"/>
  <c r="R291" i="53" s="1"/>
  <c r="B291" i="53" s="1"/>
  <c r="O290" i="53"/>
  <c r="R290" i="53" s="1"/>
  <c r="B290" i="53" s="1"/>
  <c r="O277" i="53"/>
  <c r="R277" i="53" s="1"/>
  <c r="B277" i="53" s="1"/>
  <c r="O276" i="53"/>
  <c r="R276" i="53" s="1"/>
  <c r="B276" i="53" s="1"/>
  <c r="O273" i="53"/>
  <c r="R273" i="53" s="1"/>
  <c r="B273" i="53" s="1"/>
  <c r="O272" i="53"/>
  <c r="R272" i="53" s="1"/>
  <c r="B272" i="53" s="1"/>
  <c r="O269" i="53"/>
  <c r="R269" i="53" s="1"/>
  <c r="B269" i="53" s="1"/>
  <c r="O266" i="53"/>
  <c r="R266" i="53" s="1"/>
  <c r="B266" i="53" s="1"/>
  <c r="O262" i="53"/>
  <c r="R262" i="53" s="1"/>
  <c r="B262" i="53" s="1"/>
  <c r="O250" i="53"/>
  <c r="R250" i="53" s="1"/>
  <c r="B250" i="53" s="1"/>
  <c r="O243" i="53"/>
  <c r="R243" i="53" s="1"/>
  <c r="B243" i="53" s="1"/>
  <c r="O267" i="53"/>
  <c r="R267" i="53" s="1"/>
  <c r="B267" i="53" s="1"/>
  <c r="O284" i="53"/>
  <c r="R284" i="53" s="1"/>
  <c r="B284" i="53" s="1"/>
  <c r="O318" i="53"/>
  <c r="R318" i="53" s="1"/>
  <c r="B318" i="53" s="1"/>
  <c r="O306" i="53"/>
  <c r="R306" i="53" s="1"/>
  <c r="B306" i="53" s="1"/>
  <c r="O287" i="53"/>
  <c r="R287" i="53" s="1"/>
  <c r="B287" i="53" s="1"/>
  <c r="O286" i="53"/>
  <c r="R286" i="53" s="1"/>
  <c r="B286" i="53" s="1"/>
  <c r="O283" i="53"/>
  <c r="R283" i="53" s="1"/>
  <c r="B283" i="53" s="1"/>
  <c r="O282" i="53"/>
  <c r="R282" i="53" s="1"/>
  <c r="B282" i="53" s="1"/>
  <c r="O268" i="53"/>
  <c r="R268" i="53" s="1"/>
  <c r="B268" i="53" s="1"/>
  <c r="O265" i="53"/>
  <c r="R265" i="53" s="1"/>
  <c r="B265" i="53" s="1"/>
  <c r="O261" i="53"/>
  <c r="R261" i="53" s="1"/>
  <c r="B261" i="53" s="1"/>
  <c r="O259" i="53"/>
  <c r="R259" i="53" s="1"/>
  <c r="B259" i="53" s="1"/>
  <c r="O184" i="53"/>
  <c r="R184" i="53" s="1"/>
  <c r="B184" i="53" s="1"/>
  <c r="O210" i="53"/>
  <c r="R210" i="53" s="1"/>
  <c r="B210" i="53" s="1"/>
  <c r="O166" i="53"/>
  <c r="R166" i="53" s="1"/>
  <c r="B166" i="53" s="1"/>
  <c r="O161" i="53"/>
  <c r="R161" i="53" s="1"/>
  <c r="B161" i="53" s="1"/>
  <c r="O150" i="53"/>
  <c r="R150" i="53" s="1"/>
  <c r="B150" i="53" s="1"/>
  <c r="O145" i="53"/>
  <c r="R145" i="53" s="1"/>
  <c r="B145" i="53" s="1"/>
  <c r="O134" i="53"/>
  <c r="R134" i="53" s="1"/>
  <c r="B134" i="53" s="1"/>
  <c r="O129" i="53"/>
  <c r="R129" i="53" s="1"/>
  <c r="B129" i="53" s="1"/>
  <c r="O113" i="53"/>
  <c r="R113" i="53" s="1"/>
  <c r="B113" i="53" s="1"/>
  <c r="O109" i="53"/>
  <c r="R109" i="53" s="1"/>
  <c r="B109" i="53" s="1"/>
  <c r="O81" i="53"/>
  <c r="R81" i="53" s="1"/>
  <c r="B81" i="53" s="1"/>
  <c r="O77" i="53"/>
  <c r="R77" i="53" s="1"/>
  <c r="B77" i="53" s="1"/>
  <c r="O54" i="53"/>
  <c r="R54" i="53" s="1"/>
  <c r="B54" i="53" s="1"/>
  <c r="O38" i="53"/>
  <c r="R38" i="53" s="1"/>
  <c r="B38" i="53" s="1"/>
  <c r="O22" i="53"/>
  <c r="R22" i="53" s="1"/>
  <c r="B22" i="53" s="1"/>
  <c r="O200" i="53"/>
  <c r="R200" i="53" s="1"/>
  <c r="B200" i="53" s="1"/>
  <c r="O173" i="53"/>
  <c r="R173" i="53" s="1"/>
  <c r="B173" i="53" s="1"/>
  <c r="O136" i="53"/>
  <c r="R136" i="53" s="1"/>
  <c r="B136" i="53" s="1"/>
  <c r="O235" i="53"/>
  <c r="R235" i="53" s="1"/>
  <c r="B235" i="53" s="1"/>
  <c r="O226" i="53"/>
  <c r="R226" i="53" s="1"/>
  <c r="B226" i="53" s="1"/>
  <c r="O219" i="53"/>
  <c r="R219" i="53" s="1"/>
  <c r="B219" i="53" s="1"/>
  <c r="O128" i="53"/>
  <c r="R128" i="53" s="1"/>
  <c r="B128" i="53" s="1"/>
  <c r="O105" i="53"/>
  <c r="R105" i="53" s="1"/>
  <c r="B105" i="53" s="1"/>
  <c r="O101" i="53"/>
  <c r="R101" i="53" s="1"/>
  <c r="B101" i="53" s="1"/>
  <c r="O73" i="53"/>
  <c r="R73" i="53" s="1"/>
  <c r="B73" i="53" s="1"/>
  <c r="O69" i="53"/>
  <c r="R69" i="53" s="1"/>
  <c r="B69" i="53" s="1"/>
  <c r="O50" i="53"/>
  <c r="R50" i="53" s="1"/>
  <c r="B50" i="53" s="1"/>
  <c r="O34" i="53"/>
  <c r="R34" i="53" s="1"/>
  <c r="B34" i="53" s="1"/>
  <c r="O18" i="53"/>
  <c r="R18" i="53" s="1"/>
  <c r="B18" i="53" s="1"/>
  <c r="O234" i="53"/>
  <c r="R234" i="53" s="1"/>
  <c r="B234" i="53" s="1"/>
  <c r="O227" i="53"/>
  <c r="R227" i="53" s="1"/>
  <c r="B227" i="53" s="1"/>
  <c r="O218" i="53"/>
  <c r="R218" i="53" s="1"/>
  <c r="B218" i="53" s="1"/>
  <c r="O211" i="53"/>
  <c r="R211" i="53" s="1"/>
  <c r="B211" i="53" s="1"/>
  <c r="O204" i="53"/>
  <c r="R204" i="53" s="1"/>
  <c r="B204" i="53" s="1"/>
  <c r="O178" i="53"/>
  <c r="R178" i="53" s="1"/>
  <c r="B178" i="53" s="1"/>
  <c r="O174" i="53"/>
  <c r="R174" i="53" s="1"/>
  <c r="B174" i="53" s="1"/>
  <c r="O158" i="53"/>
  <c r="R158" i="53" s="1"/>
  <c r="B158" i="53" s="1"/>
  <c r="O153" i="53"/>
  <c r="R153" i="53" s="1"/>
  <c r="B153" i="53" s="1"/>
  <c r="O142" i="53"/>
  <c r="O140" i="53"/>
  <c r="R140" i="53" s="1"/>
  <c r="B140" i="53" s="1"/>
  <c r="O125" i="53"/>
  <c r="R125" i="53" s="1"/>
  <c r="B125" i="53" s="1"/>
  <c r="O97" i="53"/>
  <c r="R97" i="53" s="1"/>
  <c r="B97" i="53" s="1"/>
  <c r="O93" i="53"/>
  <c r="R93" i="53" s="1"/>
  <c r="B93" i="53" s="1"/>
  <c r="O62" i="53"/>
  <c r="R62" i="53" s="1"/>
  <c r="B62" i="53" s="1"/>
  <c r="O46" i="53"/>
  <c r="R46" i="53" s="1"/>
  <c r="B46" i="53" s="1"/>
  <c r="O30" i="53"/>
  <c r="R30" i="53" s="1"/>
  <c r="B30" i="53" s="1"/>
  <c r="O253" i="53"/>
  <c r="R253" i="53" s="1"/>
  <c r="B253" i="53" s="1"/>
  <c r="O245" i="53"/>
  <c r="R245" i="53" s="1"/>
  <c r="B245" i="53" s="1"/>
  <c r="O221" i="53"/>
  <c r="R221" i="53" s="1"/>
  <c r="B221" i="53" s="1"/>
  <c r="O201" i="53"/>
  <c r="R201" i="53" s="1"/>
  <c r="B201" i="53" s="1"/>
  <c r="O194" i="53"/>
  <c r="R194" i="53" s="1"/>
  <c r="B194" i="53" s="1"/>
  <c r="O185" i="53"/>
  <c r="R185" i="53" s="1"/>
  <c r="B185" i="53" s="1"/>
  <c r="O155" i="53"/>
  <c r="R155" i="53" s="1"/>
  <c r="B155" i="53" s="1"/>
  <c r="O115" i="53"/>
  <c r="R115" i="53" s="1"/>
  <c r="B115" i="53" s="1"/>
  <c r="O104" i="53"/>
  <c r="R104" i="53" s="1"/>
  <c r="B104" i="53" s="1"/>
  <c r="O83" i="53"/>
  <c r="R83" i="53" s="1"/>
  <c r="B83" i="53" s="1"/>
  <c r="O72" i="53"/>
  <c r="R72" i="53" s="1"/>
  <c r="B72" i="53" s="1"/>
  <c r="O24" i="53"/>
  <c r="R24" i="53" s="1"/>
  <c r="B24" i="53" s="1"/>
  <c r="O237" i="53"/>
  <c r="R237" i="53" s="1"/>
  <c r="B237" i="53" s="1"/>
  <c r="O252" i="53"/>
  <c r="R252" i="53" s="1"/>
  <c r="B252" i="53" s="1"/>
  <c r="O244" i="53"/>
  <c r="R244" i="53" s="1"/>
  <c r="B244" i="53" s="1"/>
  <c r="O236" i="53"/>
  <c r="R236" i="53" s="1"/>
  <c r="B236" i="53" s="1"/>
  <c r="O228" i="53"/>
  <c r="R228" i="53" s="1"/>
  <c r="B228" i="53" s="1"/>
  <c r="O220" i="53"/>
  <c r="R220" i="53" s="1"/>
  <c r="B220" i="53" s="1"/>
  <c r="O212" i="53"/>
  <c r="R212" i="53" s="1"/>
  <c r="B212" i="53" s="1"/>
  <c r="O205" i="53"/>
  <c r="R205" i="53" s="1"/>
  <c r="B205" i="53" s="1"/>
  <c r="O198" i="53"/>
  <c r="R198" i="53" s="1"/>
  <c r="B198" i="53" s="1"/>
  <c r="O189" i="53"/>
  <c r="R189" i="53" s="1"/>
  <c r="B189" i="53" s="1"/>
  <c r="O188" i="53"/>
  <c r="R188" i="53" s="1"/>
  <c r="B188" i="53" s="1"/>
  <c r="O182" i="53"/>
  <c r="R182" i="53" s="1"/>
  <c r="B182" i="53" s="1"/>
  <c r="O172" i="53"/>
  <c r="R172" i="53" s="1"/>
  <c r="B172" i="53" s="1"/>
  <c r="O171" i="53"/>
  <c r="R171" i="53" s="1"/>
  <c r="B171" i="53" s="1"/>
  <c r="O170" i="53"/>
  <c r="R170" i="53" s="1"/>
  <c r="B170" i="53" s="1"/>
  <c r="O163" i="53"/>
  <c r="R163" i="53" s="1"/>
  <c r="B163" i="53" s="1"/>
  <c r="O107" i="53"/>
  <c r="R107" i="53" s="1"/>
  <c r="B107" i="53" s="1"/>
  <c r="O96" i="53"/>
  <c r="R96" i="53" s="1"/>
  <c r="B96" i="53" s="1"/>
  <c r="O75" i="53"/>
  <c r="R75" i="53" s="1"/>
  <c r="B75" i="53" s="1"/>
  <c r="O229" i="53"/>
  <c r="R229" i="53" s="1"/>
  <c r="B229" i="53" s="1"/>
  <c r="O213" i="53"/>
  <c r="R213" i="53" s="1"/>
  <c r="B213" i="53" s="1"/>
  <c r="O264" i="53"/>
  <c r="R264" i="53" s="1"/>
  <c r="B264" i="53" s="1"/>
  <c r="O257" i="53"/>
  <c r="R257" i="53" s="1"/>
  <c r="B257" i="53" s="1"/>
  <c r="O249" i="53"/>
  <c r="R249" i="53" s="1"/>
  <c r="B249" i="53" s="1"/>
  <c r="O241" i="53"/>
  <c r="R241" i="53" s="1"/>
  <c r="B241" i="53" s="1"/>
  <c r="O233" i="53"/>
  <c r="R233" i="53" s="1"/>
  <c r="B233" i="53" s="1"/>
  <c r="O225" i="53"/>
  <c r="R225" i="53" s="1"/>
  <c r="B225" i="53" s="1"/>
  <c r="O217" i="53"/>
  <c r="R217" i="53" s="1"/>
  <c r="B217" i="53" s="1"/>
  <c r="O209" i="53"/>
  <c r="R209" i="53" s="1"/>
  <c r="B209" i="53" s="1"/>
  <c r="O208" i="53"/>
  <c r="R208" i="53" s="1"/>
  <c r="B208" i="53" s="1"/>
  <c r="O202" i="53"/>
  <c r="R202" i="53" s="1"/>
  <c r="B202" i="53" s="1"/>
  <c r="O193" i="53"/>
  <c r="R193" i="53" s="1"/>
  <c r="B193" i="53" s="1"/>
  <c r="O192" i="53"/>
  <c r="R192" i="53" s="1"/>
  <c r="B192" i="53" s="1"/>
  <c r="O186" i="53"/>
  <c r="R186" i="53" s="1"/>
  <c r="B186" i="53" s="1"/>
  <c r="O135" i="53"/>
  <c r="R135" i="53" s="1"/>
  <c r="B135" i="53" s="1"/>
  <c r="O120" i="53"/>
  <c r="R120" i="53" s="1"/>
  <c r="B120" i="53" s="1"/>
  <c r="O99" i="53"/>
  <c r="R99" i="53" s="1"/>
  <c r="B99" i="53" s="1"/>
  <c r="O88" i="53"/>
  <c r="R88" i="53" s="1"/>
  <c r="B88" i="53" s="1"/>
  <c r="O67" i="53"/>
  <c r="R67" i="53" s="1"/>
  <c r="B67" i="53" s="1"/>
  <c r="O56" i="53"/>
  <c r="R56" i="53" s="1"/>
  <c r="B56" i="53" s="1"/>
  <c r="O260" i="53"/>
  <c r="R260" i="53" s="1"/>
  <c r="B260" i="53" s="1"/>
  <c r="O256" i="53"/>
  <c r="R256" i="53" s="1"/>
  <c r="B256" i="53" s="1"/>
  <c r="O248" i="53"/>
  <c r="R248" i="53" s="1"/>
  <c r="B248" i="53" s="1"/>
  <c r="O240" i="53"/>
  <c r="R240" i="53" s="1"/>
  <c r="B240" i="53" s="1"/>
  <c r="O232" i="53"/>
  <c r="R232" i="53" s="1"/>
  <c r="B232" i="53" s="1"/>
  <c r="O224" i="53"/>
  <c r="R224" i="53" s="1"/>
  <c r="B224" i="53" s="1"/>
  <c r="O216" i="53"/>
  <c r="R216" i="53" s="1"/>
  <c r="B216" i="53" s="1"/>
  <c r="O206" i="53"/>
  <c r="R206" i="53" s="1"/>
  <c r="B206" i="53" s="1"/>
  <c r="O197" i="53"/>
  <c r="R197" i="53" s="1"/>
  <c r="B197" i="53" s="1"/>
  <c r="O196" i="53"/>
  <c r="R196" i="53" s="1"/>
  <c r="B196" i="53" s="1"/>
  <c r="O190" i="53"/>
  <c r="R190" i="53" s="1"/>
  <c r="B190" i="53" s="1"/>
  <c r="O181" i="53"/>
  <c r="R181" i="53" s="1"/>
  <c r="B181" i="53" s="1"/>
  <c r="O169" i="53"/>
  <c r="R169" i="53" s="1"/>
  <c r="B169" i="53" s="1"/>
  <c r="O147" i="53"/>
  <c r="R147" i="53" s="1"/>
  <c r="B147" i="53" s="1"/>
  <c r="O123" i="53"/>
  <c r="R123" i="53" s="1"/>
  <c r="B123" i="53" s="1"/>
  <c r="O112" i="53"/>
  <c r="R112" i="53" s="1"/>
  <c r="B112" i="53" s="1"/>
  <c r="O91" i="53"/>
  <c r="R91" i="53" s="1"/>
  <c r="B91" i="53" s="1"/>
  <c r="O80" i="53"/>
  <c r="R80" i="53" s="1"/>
  <c r="B80" i="53" s="1"/>
  <c r="O168" i="53"/>
  <c r="R168" i="53" s="1"/>
  <c r="B168" i="53" s="1"/>
  <c r="O160" i="53"/>
  <c r="R160" i="53" s="1"/>
  <c r="B160" i="53" s="1"/>
  <c r="O152" i="53"/>
  <c r="R152" i="53" s="1"/>
  <c r="B152" i="53" s="1"/>
  <c r="O144" i="53"/>
  <c r="R144" i="53" s="1"/>
  <c r="B144" i="53" s="1"/>
  <c r="O139" i="53"/>
  <c r="R139" i="53" s="1"/>
  <c r="B139" i="53" s="1"/>
  <c r="O63" i="53"/>
  <c r="R63" i="53" s="1"/>
  <c r="B63" i="53" s="1"/>
  <c r="O31" i="53"/>
  <c r="R31" i="53" s="1"/>
  <c r="B31" i="53" s="1"/>
  <c r="O180" i="53"/>
  <c r="R180" i="53" s="1"/>
  <c r="B180" i="53" s="1"/>
  <c r="O167" i="53"/>
  <c r="R167" i="53" s="1"/>
  <c r="B167" i="53" s="1"/>
  <c r="O159" i="53"/>
  <c r="R159" i="53" s="1"/>
  <c r="B159" i="53" s="1"/>
  <c r="O151" i="53"/>
  <c r="R151" i="53" s="1"/>
  <c r="B151" i="53" s="1"/>
  <c r="O143" i="53"/>
  <c r="R143" i="53" s="1"/>
  <c r="B143" i="53" s="1"/>
  <c r="O132" i="53"/>
  <c r="R132" i="53" s="1"/>
  <c r="B132" i="53" s="1"/>
  <c r="O40" i="53"/>
  <c r="R40" i="53" s="1"/>
  <c r="B40" i="53" s="1"/>
  <c r="O176" i="53"/>
  <c r="R176" i="53" s="1"/>
  <c r="B176" i="53" s="1"/>
  <c r="O164" i="53"/>
  <c r="R164" i="53" s="1"/>
  <c r="B164" i="53" s="1"/>
  <c r="O156" i="53"/>
  <c r="R156" i="53" s="1"/>
  <c r="B156" i="53" s="1"/>
  <c r="O148" i="53"/>
  <c r="R148" i="53" s="1"/>
  <c r="B148" i="53" s="1"/>
  <c r="R142" i="53"/>
  <c r="B142" i="53" s="1"/>
  <c r="O131" i="53"/>
  <c r="R131" i="53" s="1"/>
  <c r="B131" i="53" s="1"/>
  <c r="O47" i="53"/>
  <c r="R47" i="53" s="1"/>
  <c r="B47" i="53" s="1"/>
  <c r="O122" i="53"/>
  <c r="R122" i="53" s="1"/>
  <c r="B122" i="53" s="1"/>
  <c r="O114" i="53"/>
  <c r="R114" i="53" s="1"/>
  <c r="B114" i="53" s="1"/>
  <c r="O106" i="53"/>
  <c r="R106" i="53" s="1"/>
  <c r="B106" i="53" s="1"/>
  <c r="O98" i="53"/>
  <c r="R98" i="53" s="1"/>
  <c r="B98" i="53" s="1"/>
  <c r="O90" i="53"/>
  <c r="R90" i="53" s="1"/>
  <c r="B90" i="53" s="1"/>
  <c r="O82" i="53"/>
  <c r="R82" i="53" s="1"/>
  <c r="B82" i="53" s="1"/>
  <c r="O74" i="53"/>
  <c r="R74" i="53" s="1"/>
  <c r="B74" i="53" s="1"/>
  <c r="O66" i="53"/>
  <c r="R66" i="53" s="1"/>
  <c r="B66" i="53" s="1"/>
  <c r="O60" i="53"/>
  <c r="R60" i="53" s="1"/>
  <c r="B60" i="53" s="1"/>
  <c r="O51" i="53"/>
  <c r="R51" i="53" s="1"/>
  <c r="B51" i="53" s="1"/>
  <c r="O44" i="53"/>
  <c r="R44" i="53" s="1"/>
  <c r="B44" i="53" s="1"/>
  <c r="O35" i="53"/>
  <c r="R35" i="53" s="1"/>
  <c r="B35" i="53" s="1"/>
  <c r="O28" i="53"/>
  <c r="R28" i="53" s="1"/>
  <c r="B28" i="53" s="1"/>
  <c r="O19" i="53"/>
  <c r="R19" i="53" s="1"/>
  <c r="B19" i="53" s="1"/>
  <c r="O130" i="53"/>
  <c r="R130" i="53" s="1"/>
  <c r="B130" i="53" s="1"/>
  <c r="O119" i="53"/>
  <c r="R119" i="53" s="1"/>
  <c r="B119" i="53" s="1"/>
  <c r="O111" i="53"/>
  <c r="R111" i="53" s="1"/>
  <c r="B111" i="53" s="1"/>
  <c r="O103" i="53"/>
  <c r="R103" i="53" s="1"/>
  <c r="B103" i="53" s="1"/>
  <c r="O95" i="53"/>
  <c r="R95" i="53" s="1"/>
  <c r="B95" i="53" s="1"/>
  <c r="O87" i="53"/>
  <c r="R87" i="53" s="1"/>
  <c r="B87" i="53" s="1"/>
  <c r="O79" i="53"/>
  <c r="R79" i="53" s="1"/>
  <c r="B79" i="53" s="1"/>
  <c r="O71" i="53"/>
  <c r="R71" i="53" s="1"/>
  <c r="B71" i="53" s="1"/>
  <c r="O64" i="53"/>
  <c r="R64" i="53" s="1"/>
  <c r="B64" i="53" s="1"/>
  <c r="O55" i="53"/>
  <c r="R55" i="53" s="1"/>
  <c r="B55" i="53" s="1"/>
  <c r="O48" i="53"/>
  <c r="R48" i="53" s="1"/>
  <c r="B48" i="53" s="1"/>
  <c r="O39" i="53"/>
  <c r="R39" i="53" s="1"/>
  <c r="B39" i="53" s="1"/>
  <c r="O32" i="53"/>
  <c r="R32" i="53" s="1"/>
  <c r="B32" i="53" s="1"/>
  <c r="O23" i="53"/>
  <c r="R23" i="53" s="1"/>
  <c r="B23" i="53" s="1"/>
  <c r="O126" i="53"/>
  <c r="R126" i="53" s="1"/>
  <c r="B126" i="53" s="1"/>
  <c r="O118" i="53"/>
  <c r="R118" i="53" s="1"/>
  <c r="B118" i="53" s="1"/>
  <c r="O110" i="53"/>
  <c r="R110" i="53" s="1"/>
  <c r="B110" i="53" s="1"/>
  <c r="O102" i="53"/>
  <c r="R102" i="53" s="1"/>
  <c r="B102" i="53" s="1"/>
  <c r="O94" i="53"/>
  <c r="R94" i="53" s="1"/>
  <c r="B94" i="53" s="1"/>
  <c r="O86" i="53"/>
  <c r="R86" i="53" s="1"/>
  <c r="B86" i="53" s="1"/>
  <c r="O78" i="53"/>
  <c r="R78" i="53" s="1"/>
  <c r="B78" i="53" s="1"/>
  <c r="O70" i="53"/>
  <c r="R70" i="53" s="1"/>
  <c r="B70" i="53" s="1"/>
  <c r="O59" i="53"/>
  <c r="R59" i="53" s="1"/>
  <c r="B59" i="53" s="1"/>
  <c r="O58" i="53"/>
  <c r="R58" i="53" s="1"/>
  <c r="B58" i="53" s="1"/>
  <c r="O52" i="53"/>
  <c r="R52" i="53" s="1"/>
  <c r="B52" i="53" s="1"/>
  <c r="O43" i="53"/>
  <c r="R43" i="53" s="1"/>
  <c r="B43" i="53" s="1"/>
  <c r="O42" i="53"/>
  <c r="R42" i="53" s="1"/>
  <c r="B42" i="53" s="1"/>
  <c r="O36" i="53"/>
  <c r="R36" i="53" s="1"/>
  <c r="B36" i="53" s="1"/>
  <c r="O27" i="53"/>
  <c r="R27" i="53" s="1"/>
  <c r="B27" i="53" s="1"/>
  <c r="O26" i="53"/>
  <c r="R26" i="53" s="1"/>
  <c r="B26" i="53" s="1"/>
  <c r="O20" i="53"/>
  <c r="R20" i="53" s="1"/>
  <c r="B20" i="53" s="1"/>
  <c r="I4" i="53"/>
  <c r="J4" i="53"/>
  <c r="K4" i="53"/>
  <c r="L4" i="53"/>
  <c r="M4" i="53"/>
  <c r="N4" i="53"/>
  <c r="Q4" i="53"/>
  <c r="AC4" i="53"/>
  <c r="I5" i="53"/>
  <c r="J5" i="53"/>
  <c r="K5" i="53"/>
  <c r="L5" i="53"/>
  <c r="M5" i="53"/>
  <c r="N5" i="53"/>
  <c r="Q5" i="53"/>
  <c r="AC5" i="53"/>
  <c r="I6" i="53"/>
  <c r="J6" i="53"/>
  <c r="K6" i="53"/>
  <c r="L6" i="53"/>
  <c r="M6" i="53"/>
  <c r="N6" i="53"/>
  <c r="Q6" i="53"/>
  <c r="AC6" i="53"/>
  <c r="I7" i="53"/>
  <c r="J7" i="53"/>
  <c r="K7" i="53"/>
  <c r="L7" i="53"/>
  <c r="M7" i="53"/>
  <c r="N7" i="53"/>
  <c r="Q7" i="53"/>
  <c r="AC7" i="53"/>
  <c r="I8" i="53"/>
  <c r="J8" i="53"/>
  <c r="K8" i="53"/>
  <c r="L8" i="53"/>
  <c r="M8" i="53"/>
  <c r="N8" i="53"/>
  <c r="Q8" i="53"/>
  <c r="AC8" i="53"/>
  <c r="I9" i="53"/>
  <c r="J9" i="53"/>
  <c r="K9" i="53"/>
  <c r="L9" i="53"/>
  <c r="M9" i="53"/>
  <c r="N9" i="53"/>
  <c r="Q9" i="53"/>
  <c r="AC9" i="53"/>
  <c r="I10" i="53"/>
  <c r="J10" i="53"/>
  <c r="K10" i="53"/>
  <c r="L10" i="53"/>
  <c r="M10" i="53"/>
  <c r="N10" i="53"/>
  <c r="Q10" i="53"/>
  <c r="AC10" i="53"/>
  <c r="I11" i="53"/>
  <c r="J11" i="53"/>
  <c r="K11" i="53"/>
  <c r="L11" i="53"/>
  <c r="M11" i="53"/>
  <c r="N11" i="53"/>
  <c r="Q11" i="53"/>
  <c r="AC11" i="53"/>
  <c r="L12" i="53"/>
  <c r="M12" i="53"/>
  <c r="N12" i="53"/>
  <c r="Q12" i="53"/>
  <c r="AC12" i="53"/>
  <c r="L13" i="53"/>
  <c r="M13" i="53"/>
  <c r="N13" i="53"/>
  <c r="Q13" i="53"/>
  <c r="AC13" i="53"/>
  <c r="I14" i="53"/>
  <c r="J14" i="53"/>
  <c r="K14" i="53"/>
  <c r="L14" i="53"/>
  <c r="M14" i="53"/>
  <c r="N14" i="53"/>
  <c r="Q14" i="53"/>
  <c r="AC14" i="53"/>
  <c r="AB25" i="21"/>
  <c r="F2" i="64"/>
  <c r="O8" i="53" l="1"/>
  <c r="R8" i="53" s="1"/>
  <c r="B8" i="53" s="1"/>
  <c r="O13" i="53"/>
  <c r="R13" i="53" s="1"/>
  <c r="B13" i="53" s="1"/>
  <c r="O14" i="53"/>
  <c r="R14" i="53" s="1"/>
  <c r="B14" i="53" s="1"/>
  <c r="O4" i="53"/>
  <c r="R4" i="53" s="1"/>
  <c r="B4" i="53" s="1"/>
  <c r="O12" i="53"/>
  <c r="R12" i="53" s="1"/>
  <c r="B12" i="53" s="1"/>
  <c r="O11" i="53"/>
  <c r="R11" i="53" s="1"/>
  <c r="B11" i="53" s="1"/>
  <c r="O10" i="53"/>
  <c r="R10" i="53" s="1"/>
  <c r="B10" i="53" s="1"/>
  <c r="O9" i="53"/>
  <c r="R9" i="53" s="1"/>
  <c r="B9" i="53" s="1"/>
  <c r="O7" i="53"/>
  <c r="R7" i="53" s="1"/>
  <c r="B7" i="53" s="1"/>
  <c r="O6" i="53"/>
  <c r="R6" i="53" s="1"/>
  <c r="B6" i="53" s="1"/>
  <c r="O5" i="53"/>
  <c r="R5" i="53" s="1"/>
  <c r="B5" i="53" s="1"/>
  <c r="D1" i="22" l="1"/>
  <c r="X30" i="58" l="1"/>
  <c r="X29" i="58"/>
  <c r="X28" i="58"/>
  <c r="X26" i="58"/>
  <c r="X25" i="58"/>
  <c r="X24" i="58"/>
  <c r="X22" i="58"/>
  <c r="X21" i="58"/>
  <c r="X20" i="58"/>
  <c r="X18" i="58"/>
  <c r="X15" i="58"/>
  <c r="X14" i="58"/>
  <c r="X13" i="58"/>
  <c r="X12" i="58"/>
  <c r="X11" i="58"/>
  <c r="X10" i="58"/>
  <c r="X9" i="58"/>
  <c r="X8" i="58"/>
  <c r="X54" i="56" l="1"/>
  <c r="X52" i="56"/>
  <c r="X51" i="56"/>
  <c r="X50" i="56"/>
  <c r="X49" i="56"/>
  <c r="X44" i="56"/>
  <c r="X43" i="56"/>
  <c r="X40" i="56"/>
  <c r="X20" i="56"/>
  <c r="X19" i="56"/>
  <c r="X58" i="56"/>
  <c r="X56" i="56"/>
  <c r="X47" i="56"/>
  <c r="X46" i="56"/>
  <c r="X45" i="56"/>
  <c r="X41" i="56"/>
  <c r="X39" i="56"/>
  <c r="X38" i="56"/>
  <c r="X36" i="56"/>
  <c r="X34" i="56"/>
  <c r="X32" i="56"/>
  <c r="X30" i="56"/>
  <c r="X28" i="56"/>
  <c r="X26" i="56"/>
  <c r="X25" i="56"/>
  <c r="X23" i="56"/>
  <c r="X21" i="56"/>
  <c r="X17" i="56"/>
  <c r="X16" i="56"/>
  <c r="X15" i="56"/>
  <c r="X14" i="56"/>
  <c r="X13" i="56"/>
  <c r="X12" i="56"/>
  <c r="X11" i="56"/>
  <c r="X9" i="56"/>
  <c r="X53" i="56"/>
  <c r="X42" i="56"/>
  <c r="X18" i="56"/>
  <c r="X57" i="56"/>
  <c r="X48" i="56"/>
  <c r="X37" i="56"/>
  <c r="X35" i="56"/>
  <c r="X33" i="56"/>
  <c r="X31" i="56"/>
  <c r="X29" i="56"/>
  <c r="X27" i="56"/>
  <c r="X24" i="56"/>
  <c r="X10" i="56"/>
  <c r="X55" i="56"/>
  <c r="X22" i="56"/>
  <c r="X8" i="56"/>
  <c r="X21" i="35" l="1"/>
  <c r="X20" i="35"/>
  <c r="X18" i="35"/>
  <c r="X17" i="35"/>
  <c r="X15" i="35"/>
  <c r="X14" i="35"/>
  <c r="X13" i="35"/>
  <c r="X11" i="35"/>
  <c r="X9" i="35"/>
  <c r="X19" i="35"/>
  <c r="X16" i="35"/>
  <c r="X12" i="35"/>
  <c r="X10" i="35"/>
  <c r="X8" i="35"/>
  <c r="AN51" i="22" l="1"/>
  <c r="AN50" i="22"/>
  <c r="AM42" i="22"/>
  <c r="AM43" i="22"/>
  <c r="AM44" i="22"/>
  <c r="AM45" i="22"/>
  <c r="AM46" i="22"/>
  <c r="AM47" i="22"/>
  <c r="AM48" i="22"/>
  <c r="AM49" i="22"/>
  <c r="AM41" i="22"/>
  <c r="AL4" i="22"/>
  <c r="AL40" i="22"/>
  <c r="AL39" i="22"/>
  <c r="AL38" i="22"/>
  <c r="AL37" i="22"/>
  <c r="AL36" i="22"/>
  <c r="AL35" i="22"/>
  <c r="AL34" i="22"/>
  <c r="H9" i="22"/>
  <c r="G9" i="22" s="1"/>
  <c r="E9" i="43"/>
  <c r="Q16" i="21"/>
  <c r="Q17" i="21"/>
  <c r="Q18" i="21"/>
  <c r="AH29" i="58"/>
  <c r="AG29" i="58"/>
  <c r="AF29" i="58"/>
  <c r="Y29" i="58"/>
  <c r="K29" i="58"/>
  <c r="F29" i="58"/>
  <c r="AH28" i="58"/>
  <c r="AG28" i="58"/>
  <c r="AF28" i="58"/>
  <c r="Y28" i="58"/>
  <c r="K28" i="58"/>
  <c r="F28" i="58"/>
  <c r="AH27" i="58"/>
  <c r="AG27" i="58"/>
  <c r="AF27" i="58"/>
  <c r="F27" i="58"/>
  <c r="AH21" i="58"/>
  <c r="AG21" i="58"/>
  <c r="AF21" i="58"/>
  <c r="Y21" i="58"/>
  <c r="K21" i="58"/>
  <c r="F21" i="58"/>
  <c r="AH20" i="58"/>
  <c r="AG20" i="58"/>
  <c r="AF20" i="58"/>
  <c r="Y20" i="58"/>
  <c r="K20" i="58"/>
  <c r="F20" i="58"/>
  <c r="AH16" i="58"/>
  <c r="AG16" i="58"/>
  <c r="AF16" i="58"/>
  <c r="F16" i="58"/>
  <c r="AH15" i="58"/>
  <c r="AG15" i="58"/>
  <c r="AF15" i="58"/>
  <c r="Y15" i="58"/>
  <c r="K15" i="58"/>
  <c r="F15" i="58"/>
  <c r="AH25" i="58"/>
  <c r="AG25" i="58"/>
  <c r="AF25" i="58"/>
  <c r="Y25" i="58"/>
  <c r="K25" i="58"/>
  <c r="F25" i="58"/>
  <c r="AH24" i="58"/>
  <c r="AG24" i="58"/>
  <c r="AF24" i="58"/>
  <c r="Y24" i="58"/>
  <c r="K24" i="58"/>
  <c r="F24" i="58"/>
  <c r="AH22" i="58"/>
  <c r="AG22" i="58"/>
  <c r="AF22" i="58"/>
  <c r="Y22" i="58"/>
  <c r="K22" i="58"/>
  <c r="F22" i="58"/>
  <c r="AH18" i="58"/>
  <c r="AG18" i="58"/>
  <c r="AF18" i="58"/>
  <c r="Y18" i="58"/>
  <c r="K18" i="58"/>
  <c r="F18" i="58"/>
  <c r="AH14" i="58"/>
  <c r="AG14" i="58"/>
  <c r="AF14" i="58"/>
  <c r="Y14" i="58"/>
  <c r="K14" i="58"/>
  <c r="F14" i="58"/>
  <c r="AH13" i="58"/>
  <c r="AG13" i="58"/>
  <c r="AF13" i="58"/>
  <c r="Y13" i="58"/>
  <c r="K13" i="58"/>
  <c r="F13" i="58"/>
  <c r="AH30" i="58"/>
  <c r="AG30" i="58"/>
  <c r="AF30" i="58"/>
  <c r="Y30" i="58"/>
  <c r="K30" i="58"/>
  <c r="F30" i="58"/>
  <c r="AH26" i="58"/>
  <c r="AG26" i="58"/>
  <c r="AF26" i="58"/>
  <c r="Y26" i="58"/>
  <c r="K26" i="58"/>
  <c r="F26" i="58"/>
  <c r="AH19" i="58"/>
  <c r="AG19" i="58"/>
  <c r="AF19" i="58"/>
  <c r="F19" i="58"/>
  <c r="AH12" i="58"/>
  <c r="AG12" i="58"/>
  <c r="AF12" i="58"/>
  <c r="Y12" i="58"/>
  <c r="F12" i="58"/>
  <c r="AH10" i="58"/>
  <c r="AG10" i="58"/>
  <c r="AF10" i="58"/>
  <c r="Y10" i="58"/>
  <c r="F10" i="58"/>
  <c r="AH17" i="58"/>
  <c r="AG17" i="58"/>
  <c r="AF17" i="58"/>
  <c r="AG54" i="56"/>
  <c r="AF54" i="56"/>
  <c r="Y54" i="56"/>
  <c r="K54" i="56"/>
  <c r="F54" i="56"/>
  <c r="AG52" i="56"/>
  <c r="AF52" i="56"/>
  <c r="Y52" i="56"/>
  <c r="K52" i="56"/>
  <c r="F52" i="56"/>
  <c r="AG51" i="56"/>
  <c r="AF51" i="56"/>
  <c r="Y51" i="56"/>
  <c r="F51" i="56"/>
  <c r="AG50" i="56"/>
  <c r="AF50" i="56"/>
  <c r="Y50" i="56"/>
  <c r="K50" i="56"/>
  <c r="F50" i="56"/>
  <c r="AG49" i="56"/>
  <c r="AF49" i="56"/>
  <c r="Y49" i="56"/>
  <c r="F49" i="56"/>
  <c r="AG44" i="56"/>
  <c r="AF44" i="56"/>
  <c r="Y44" i="56"/>
  <c r="K44" i="56"/>
  <c r="F44" i="56"/>
  <c r="AG43" i="56"/>
  <c r="AF43" i="56"/>
  <c r="Y43" i="56"/>
  <c r="K43" i="56"/>
  <c r="F43" i="56"/>
  <c r="AG40" i="56"/>
  <c r="AF40" i="56"/>
  <c r="Y40" i="56"/>
  <c r="K40" i="56"/>
  <c r="F40" i="56"/>
  <c r="AG20" i="56"/>
  <c r="AF20" i="56"/>
  <c r="Y20" i="56"/>
  <c r="K20" i="56"/>
  <c r="F20" i="56"/>
  <c r="AG19" i="56"/>
  <c r="AF19" i="56"/>
  <c r="Y19" i="56"/>
  <c r="K19" i="56"/>
  <c r="F19" i="56"/>
  <c r="AG58" i="56"/>
  <c r="AF58" i="56"/>
  <c r="Y58" i="56"/>
  <c r="K58" i="56"/>
  <c r="F58" i="56"/>
  <c r="AG56" i="56"/>
  <c r="AF56" i="56"/>
  <c r="Y56" i="56"/>
  <c r="K56" i="56"/>
  <c r="F56" i="56"/>
  <c r="AG47" i="56"/>
  <c r="AF47" i="56"/>
  <c r="Y47" i="56"/>
  <c r="K47" i="56"/>
  <c r="F47" i="56"/>
  <c r="AG46" i="56"/>
  <c r="AF46" i="56"/>
  <c r="Y46" i="56"/>
  <c r="F46" i="56"/>
  <c r="AG45" i="56"/>
  <c r="AF45" i="56"/>
  <c r="Y45" i="56"/>
  <c r="K45" i="56"/>
  <c r="AG41" i="56"/>
  <c r="AF41" i="56"/>
  <c r="Y41" i="56"/>
  <c r="K41" i="56"/>
  <c r="F41" i="56"/>
  <c r="AG39" i="56"/>
  <c r="AF39" i="56"/>
  <c r="Y39" i="56"/>
  <c r="K39" i="56"/>
  <c r="F39" i="56"/>
  <c r="AG38" i="56"/>
  <c r="AF38" i="56"/>
  <c r="Y38" i="56"/>
  <c r="K38" i="56"/>
  <c r="F38" i="56"/>
  <c r="AG36" i="56"/>
  <c r="AF36" i="56"/>
  <c r="Y36" i="56"/>
  <c r="K36" i="56"/>
  <c r="F36" i="56"/>
  <c r="AG34" i="56"/>
  <c r="AF34" i="56"/>
  <c r="Y34" i="56"/>
  <c r="K34" i="56"/>
  <c r="F34" i="56"/>
  <c r="AG32" i="56"/>
  <c r="AF32" i="56"/>
  <c r="Y32" i="56"/>
  <c r="K32" i="56"/>
  <c r="F32" i="56"/>
  <c r="AG30" i="56"/>
  <c r="AF30" i="56"/>
  <c r="Y30" i="56"/>
  <c r="K30" i="56"/>
  <c r="F30" i="56"/>
  <c r="AG28" i="56"/>
  <c r="AF28" i="56"/>
  <c r="Y28" i="56"/>
  <c r="K28" i="56"/>
  <c r="F28" i="56"/>
  <c r="AG26" i="56"/>
  <c r="AF26" i="56"/>
  <c r="Y26" i="56"/>
  <c r="K26" i="56"/>
  <c r="F26" i="56"/>
  <c r="AG25" i="56"/>
  <c r="AF25" i="56"/>
  <c r="Y25" i="56"/>
  <c r="K25" i="56"/>
  <c r="F25" i="56"/>
  <c r="AG23" i="56"/>
  <c r="AF23" i="56"/>
  <c r="Y23" i="56"/>
  <c r="K23" i="56"/>
  <c r="F23" i="56"/>
  <c r="AG21" i="56"/>
  <c r="AF21" i="56"/>
  <c r="Y21" i="56"/>
  <c r="K21" i="56"/>
  <c r="F21" i="56"/>
  <c r="AG17" i="56"/>
  <c r="AF17" i="56"/>
  <c r="Y17" i="56"/>
  <c r="K17" i="56"/>
  <c r="F17" i="56"/>
  <c r="AG16" i="56"/>
  <c r="AF16" i="56"/>
  <c r="Y16" i="56"/>
  <c r="K16" i="56"/>
  <c r="AG15" i="56"/>
  <c r="AF15" i="56"/>
  <c r="Y15" i="56"/>
  <c r="K15" i="56"/>
  <c r="AG14" i="56"/>
  <c r="AF14" i="56"/>
  <c r="Y14" i="56"/>
  <c r="K14" i="56"/>
  <c r="AG13" i="56"/>
  <c r="AF13" i="56"/>
  <c r="Y13" i="56"/>
  <c r="K13" i="56"/>
  <c r="AG12" i="56"/>
  <c r="AF12" i="56"/>
  <c r="Y12" i="56"/>
  <c r="K12" i="56"/>
  <c r="AG9" i="56"/>
  <c r="AF9" i="56"/>
  <c r="Y9" i="56"/>
  <c r="K9" i="56"/>
  <c r="AG53" i="56"/>
  <c r="AF53" i="56"/>
  <c r="Y53" i="56"/>
  <c r="K53" i="56"/>
  <c r="F53" i="56"/>
  <c r="AG42" i="56"/>
  <c r="AF42" i="56"/>
  <c r="Y42" i="56"/>
  <c r="K42" i="56"/>
  <c r="F42" i="56"/>
  <c r="AG18" i="56"/>
  <c r="AF18" i="56"/>
  <c r="Y18" i="56"/>
  <c r="K18" i="56"/>
  <c r="F18" i="56"/>
  <c r="AF15" i="55"/>
  <c r="AE15" i="55"/>
  <c r="AD15" i="55"/>
  <c r="F15" i="55"/>
  <c r="AG57" i="56"/>
  <c r="AF57" i="56"/>
  <c r="Y57" i="56"/>
  <c r="F57" i="56"/>
  <c r="AG48" i="56"/>
  <c r="AF48" i="56"/>
  <c r="Y48" i="56"/>
  <c r="F48" i="56"/>
  <c r="AG37" i="56"/>
  <c r="AF37" i="56"/>
  <c r="Y37" i="56"/>
  <c r="F37" i="56"/>
  <c r="AG35" i="56"/>
  <c r="AF35" i="56"/>
  <c r="Y35" i="56"/>
  <c r="F35" i="56"/>
  <c r="AG33" i="56"/>
  <c r="AF33" i="56"/>
  <c r="Y33" i="56"/>
  <c r="F33" i="56"/>
  <c r="AG31" i="56"/>
  <c r="AF31" i="56"/>
  <c r="Y31" i="56"/>
  <c r="F31" i="56"/>
  <c r="AG29" i="56"/>
  <c r="AF29" i="56"/>
  <c r="Y29" i="56"/>
  <c r="F29" i="56"/>
  <c r="AG27" i="56"/>
  <c r="AF27" i="56"/>
  <c r="Y27" i="56"/>
  <c r="F27" i="56"/>
  <c r="AG24" i="56"/>
  <c r="AF24" i="56"/>
  <c r="Y24" i="56"/>
  <c r="F24" i="56"/>
  <c r="AG55" i="56"/>
  <c r="AF55" i="56"/>
  <c r="Y55" i="56"/>
  <c r="U55" i="56"/>
  <c r="AI22" i="56"/>
  <c r="Y22" i="56"/>
  <c r="U22" i="56"/>
  <c r="AH11" i="35"/>
  <c r="AG11" i="35"/>
  <c r="AF11" i="35"/>
  <c r="Y11" i="35"/>
  <c r="AH9" i="35"/>
  <c r="AG9" i="35"/>
  <c r="AF9" i="35"/>
  <c r="Y9" i="35"/>
  <c r="AH14" i="35"/>
  <c r="AG14" i="35"/>
  <c r="AF14" i="35"/>
  <c r="Y14" i="35"/>
  <c r="AH13" i="35"/>
  <c r="AG13" i="35"/>
  <c r="AF13" i="35"/>
  <c r="Y13" i="35"/>
  <c r="AH21" i="35"/>
  <c r="AG21" i="35"/>
  <c r="AF21" i="35"/>
  <c r="Y21" i="35"/>
  <c r="AH20" i="35"/>
  <c r="AG20" i="35"/>
  <c r="AF20" i="35"/>
  <c r="Y20" i="35"/>
  <c r="AH18" i="35"/>
  <c r="AG18" i="35"/>
  <c r="AF18" i="35"/>
  <c r="Y18" i="35"/>
  <c r="AH17" i="35"/>
  <c r="AG17" i="35"/>
  <c r="AF17" i="35"/>
  <c r="Y17" i="35"/>
  <c r="AH15" i="35"/>
  <c r="AG15" i="35"/>
  <c r="AF15" i="35"/>
  <c r="Y15" i="35"/>
  <c r="AH19" i="35"/>
  <c r="AG19" i="35"/>
  <c r="AF19" i="35"/>
  <c r="Y19" i="35"/>
  <c r="AH16" i="35"/>
  <c r="AG16" i="35"/>
  <c r="AF16" i="35"/>
  <c r="Y16" i="35"/>
  <c r="AH12" i="35"/>
  <c r="AG12" i="35"/>
  <c r="AF12" i="35"/>
  <c r="Y12" i="35"/>
  <c r="AF54" i="55"/>
  <c r="AE54" i="55"/>
  <c r="AD54" i="55"/>
  <c r="F54" i="55"/>
  <c r="AF52" i="55"/>
  <c r="AE52" i="55"/>
  <c r="AD52" i="55"/>
  <c r="F52" i="55"/>
  <c r="AF51" i="55"/>
  <c r="AE51" i="55"/>
  <c r="AD51" i="55"/>
  <c r="F51" i="55"/>
  <c r="AF50" i="55"/>
  <c r="AE50" i="55"/>
  <c r="AD50" i="55"/>
  <c r="F50" i="55"/>
  <c r="AF49" i="55"/>
  <c r="AE49" i="55"/>
  <c r="AD49" i="55"/>
  <c r="F49" i="55"/>
  <c r="AF44" i="55"/>
  <c r="AE44" i="55"/>
  <c r="AD44" i="55"/>
  <c r="F44" i="55"/>
  <c r="AF43" i="55"/>
  <c r="AE43" i="55"/>
  <c r="AD43" i="55"/>
  <c r="F43" i="55"/>
  <c r="AF40" i="55"/>
  <c r="AE40" i="55"/>
  <c r="AD40" i="55"/>
  <c r="F40" i="55"/>
  <c r="AF20" i="55"/>
  <c r="AE20" i="55"/>
  <c r="AD20" i="55"/>
  <c r="F20" i="55"/>
  <c r="AF19" i="55"/>
  <c r="AE19" i="55"/>
  <c r="AD19" i="55"/>
  <c r="F19" i="55"/>
  <c r="AF58" i="55"/>
  <c r="AE58" i="55"/>
  <c r="AD58" i="55"/>
  <c r="F58" i="55"/>
  <c r="AF56" i="55"/>
  <c r="AE56" i="55"/>
  <c r="AD56" i="55"/>
  <c r="F56" i="55"/>
  <c r="AF47" i="55"/>
  <c r="AE47" i="55"/>
  <c r="AD47" i="55"/>
  <c r="F47" i="55"/>
  <c r="AF46" i="55"/>
  <c r="AE46" i="55"/>
  <c r="AD46" i="55"/>
  <c r="F46" i="55"/>
  <c r="AF45" i="55"/>
  <c r="AE45" i="55"/>
  <c r="AD45" i="55"/>
  <c r="F45" i="55"/>
  <c r="AF41" i="55"/>
  <c r="AE41" i="55"/>
  <c r="AD41" i="55"/>
  <c r="F41" i="55"/>
  <c r="AF39" i="55"/>
  <c r="AE39" i="55"/>
  <c r="AD39" i="55"/>
  <c r="F39" i="55"/>
  <c r="AF38" i="55"/>
  <c r="AE38" i="55"/>
  <c r="AD38" i="55"/>
  <c r="F38" i="55"/>
  <c r="AF36" i="55"/>
  <c r="AE36" i="55"/>
  <c r="AD36" i="55"/>
  <c r="F36" i="55"/>
  <c r="AF34" i="55"/>
  <c r="AE34" i="55"/>
  <c r="AD34" i="55"/>
  <c r="F34" i="55"/>
  <c r="AF32" i="55"/>
  <c r="AE32" i="55"/>
  <c r="AD32" i="55"/>
  <c r="F32" i="55"/>
  <c r="AF30" i="55"/>
  <c r="AE30" i="55"/>
  <c r="AD30" i="55"/>
  <c r="F30" i="55"/>
  <c r="AF28" i="55"/>
  <c r="AE28" i="55"/>
  <c r="AD28" i="55"/>
  <c r="F28" i="55"/>
  <c r="AF26" i="55"/>
  <c r="AE26" i="55"/>
  <c r="AD26" i="55"/>
  <c r="F26" i="55"/>
  <c r="AF25" i="55"/>
  <c r="AE25" i="55"/>
  <c r="AD25" i="55"/>
  <c r="F25" i="55"/>
  <c r="AF23" i="55"/>
  <c r="AE23" i="55"/>
  <c r="AD23" i="55"/>
  <c r="F23" i="55"/>
  <c r="AF21" i="55"/>
  <c r="AE21" i="55"/>
  <c r="AD21" i="55"/>
  <c r="F21" i="55"/>
  <c r="AF17" i="55"/>
  <c r="AE17" i="55"/>
  <c r="AD17" i="55"/>
  <c r="O17" i="55"/>
  <c r="F17" i="55"/>
  <c r="AF16" i="55"/>
  <c r="AE16" i="55"/>
  <c r="AD16" i="55"/>
  <c r="F16" i="55"/>
  <c r="AF14" i="55"/>
  <c r="AE14" i="55"/>
  <c r="AD14" i="55"/>
  <c r="F14" i="55"/>
  <c r="AF13" i="55"/>
  <c r="AE13" i="55"/>
  <c r="AD13" i="55"/>
  <c r="F13" i="55"/>
  <c r="AF12" i="55"/>
  <c r="AE12" i="55"/>
  <c r="AD12" i="55"/>
  <c r="F12" i="55"/>
  <c r="AF11" i="55"/>
  <c r="AE11" i="55"/>
  <c r="AD11" i="55"/>
  <c r="F11" i="55"/>
  <c r="AF53" i="55"/>
  <c r="AE53" i="55"/>
  <c r="AD53" i="55"/>
  <c r="F53" i="55"/>
  <c r="AF42" i="55"/>
  <c r="AE42" i="55"/>
  <c r="AD42" i="55"/>
  <c r="F42" i="55"/>
  <c r="AF18" i="55"/>
  <c r="AE18" i="55"/>
  <c r="AD18" i="55"/>
  <c r="F18" i="55"/>
  <c r="AF57" i="55"/>
  <c r="AE57" i="55"/>
  <c r="AD57" i="55"/>
  <c r="F57" i="55"/>
  <c r="AF48" i="55"/>
  <c r="AE48" i="55"/>
  <c r="AD48" i="55"/>
  <c r="F48" i="55"/>
  <c r="AF37" i="55"/>
  <c r="AE37" i="55"/>
  <c r="AD37" i="55"/>
  <c r="F37" i="55"/>
  <c r="AF35" i="55"/>
  <c r="AE35" i="55"/>
  <c r="AD35" i="55"/>
  <c r="F35" i="55"/>
  <c r="AF33" i="55"/>
  <c r="AE33" i="55"/>
  <c r="AD33" i="55"/>
  <c r="F33" i="55"/>
  <c r="AF31" i="55"/>
  <c r="AE31" i="55"/>
  <c r="AD31" i="55"/>
  <c r="F31" i="55"/>
  <c r="AF29" i="55"/>
  <c r="AE29" i="55"/>
  <c r="AD29" i="55"/>
  <c r="F29" i="55"/>
  <c r="AF27" i="55"/>
  <c r="AE27" i="55"/>
  <c r="AD27" i="55"/>
  <c r="F27" i="55"/>
  <c r="AF24" i="55"/>
  <c r="AE24" i="55"/>
  <c r="AD24" i="55"/>
  <c r="F24" i="55"/>
  <c r="AF55" i="55"/>
  <c r="AE55" i="55"/>
  <c r="AD55" i="55"/>
  <c r="F55" i="55"/>
  <c r="AF22" i="55"/>
  <c r="AE22" i="55"/>
  <c r="AD22" i="55"/>
  <c r="F22" i="55"/>
  <c r="H17" i="56" l="1"/>
  <c r="AI17" i="58"/>
  <c r="AI18" i="58"/>
  <c r="AI12" i="58"/>
  <c r="AI10" i="58"/>
  <c r="AG55" i="55"/>
  <c r="AG56" i="55"/>
  <c r="AG24" i="55"/>
  <c r="AG23" i="55"/>
  <c r="AI55" i="56"/>
  <c r="AI24" i="56"/>
  <c r="AI57" i="56"/>
  <c r="AI9" i="35"/>
  <c r="AI23" i="56"/>
  <c r="AG22" i="55"/>
  <c r="AG57" i="55"/>
  <c r="AI9" i="56"/>
  <c r="AI56" i="56"/>
  <c r="AI26" i="56"/>
  <c r="AI47" i="56"/>
  <c r="AI38" i="56"/>
  <c r="AI22" i="58"/>
  <c r="AI15" i="56"/>
  <c r="AG38" i="55"/>
  <c r="AI13" i="35"/>
  <c r="AI34" i="56"/>
  <c r="AI24" i="58"/>
  <c r="AI27" i="58"/>
  <c r="AI20" i="58"/>
  <c r="AI13" i="58"/>
  <c r="AI19" i="58"/>
  <c r="AI25" i="58"/>
  <c r="AI29" i="58"/>
  <c r="AI30" i="58"/>
  <c r="AI16" i="58"/>
  <c r="AI21" i="58"/>
  <c r="AI26" i="58"/>
  <c r="AI14" i="58"/>
  <c r="AI15" i="58"/>
  <c r="AI28" i="58"/>
  <c r="AI52" i="56"/>
  <c r="AI27" i="56"/>
  <c r="AI17" i="56"/>
  <c r="AI21" i="56"/>
  <c r="AI25" i="56"/>
  <c r="AI20" i="56"/>
  <c r="AI50" i="56"/>
  <c r="AI41" i="56"/>
  <c r="AI46" i="56"/>
  <c r="AI54" i="56"/>
  <c r="AI53" i="56"/>
  <c r="AI42" i="56"/>
  <c r="AI18" i="56"/>
  <c r="AI16" i="56"/>
  <c r="AI28" i="56"/>
  <c r="AI39" i="56"/>
  <c r="AI14" i="56"/>
  <c r="AI12" i="56"/>
  <c r="AI30" i="56"/>
  <c r="AI58" i="56"/>
  <c r="AI19" i="56"/>
  <c r="AI13" i="56"/>
  <c r="AI36" i="56"/>
  <c r="AI45" i="56"/>
  <c r="AI32" i="56"/>
  <c r="AI49" i="56"/>
  <c r="AI44" i="56"/>
  <c r="AI51" i="56"/>
  <c r="AI43" i="56"/>
  <c r="AI40" i="56"/>
  <c r="AI29" i="56"/>
  <c r="AI48" i="56"/>
  <c r="AG15" i="55"/>
  <c r="AG11" i="55"/>
  <c r="AG16" i="55"/>
  <c r="AI35" i="56"/>
  <c r="AG18" i="55"/>
  <c r="AG28" i="55"/>
  <c r="AG36" i="55"/>
  <c r="AI20" i="35"/>
  <c r="AG29" i="55"/>
  <c r="AG37" i="55"/>
  <c r="AG13" i="55"/>
  <c r="AG47" i="55"/>
  <c r="AI19" i="35"/>
  <c r="AI17" i="35"/>
  <c r="AI31" i="56"/>
  <c r="AI33" i="56"/>
  <c r="AI11" i="35"/>
  <c r="AI37" i="56"/>
  <c r="AI16" i="35"/>
  <c r="AI14" i="35"/>
  <c r="AI12" i="35"/>
  <c r="AI21" i="35"/>
  <c r="AI15" i="35"/>
  <c r="AI18" i="35"/>
  <c r="AG33" i="55"/>
  <c r="AG40" i="55"/>
  <c r="AG44" i="55"/>
  <c r="AG26" i="55"/>
  <c r="AG34" i="55"/>
  <c r="AG39" i="55"/>
  <c r="AG42" i="55"/>
  <c r="AG21" i="55"/>
  <c r="AG31" i="55"/>
  <c r="AG41" i="55"/>
  <c r="AG48" i="55"/>
  <c r="AG50" i="55"/>
  <c r="AG27" i="55"/>
  <c r="AG30" i="55"/>
  <c r="AG20" i="55"/>
  <c r="AG51" i="55"/>
  <c r="AG19" i="55"/>
  <c r="AG53" i="55"/>
  <c r="AG14" i="55"/>
  <c r="AG58" i="55"/>
  <c r="AG12" i="55"/>
  <c r="AG25" i="55"/>
  <c r="AG45" i="55"/>
  <c r="AG43" i="55"/>
  <c r="AG35" i="55"/>
  <c r="AG17" i="55"/>
  <c r="AG32" i="55"/>
  <c r="AG46" i="55"/>
  <c r="AG49" i="55"/>
  <c r="AG54" i="55"/>
  <c r="AG52" i="55"/>
  <c r="AF321" i="52"/>
  <c r="AE321" i="52"/>
  <c r="AD321" i="52"/>
  <c r="F321" i="52"/>
  <c r="AF320" i="52"/>
  <c r="AE320" i="52"/>
  <c r="AD320" i="52"/>
  <c r="F320" i="52"/>
  <c r="AF317" i="52"/>
  <c r="AE317" i="52"/>
  <c r="AD317" i="52"/>
  <c r="O317" i="52"/>
  <c r="F317" i="52"/>
  <c r="AF316" i="52"/>
  <c r="AE316" i="52"/>
  <c r="AD316" i="52"/>
  <c r="F316" i="52"/>
  <c r="AF315" i="52"/>
  <c r="AE315" i="52"/>
  <c r="AD315" i="52"/>
  <c r="F315" i="52"/>
  <c r="AF314" i="52"/>
  <c r="AE314" i="52"/>
  <c r="AD314" i="52"/>
  <c r="F314" i="52"/>
  <c r="AF313" i="52"/>
  <c r="AE313" i="52"/>
  <c r="AD313" i="52"/>
  <c r="F313" i="52"/>
  <c r="AF312" i="52"/>
  <c r="AE312" i="52"/>
  <c r="AD312" i="52"/>
  <c r="F312" i="52"/>
  <c r="AF310" i="52"/>
  <c r="AE310" i="52"/>
  <c r="AD310" i="52"/>
  <c r="F310" i="52"/>
  <c r="AF309" i="52"/>
  <c r="AE309" i="52"/>
  <c r="AD309" i="52"/>
  <c r="F309" i="52"/>
  <c r="AF308" i="52"/>
  <c r="AE308" i="52"/>
  <c r="AD308" i="52"/>
  <c r="F308" i="52"/>
  <c r="AF307" i="52"/>
  <c r="AE307" i="52"/>
  <c r="AD307" i="52"/>
  <c r="F307" i="52"/>
  <c r="AF306" i="52"/>
  <c r="AE306" i="52"/>
  <c r="AD306" i="52"/>
  <c r="F306" i="52"/>
  <c r="AF305" i="52"/>
  <c r="AE305" i="52"/>
  <c r="AD305" i="52"/>
  <c r="F305" i="52"/>
  <c r="AF304" i="52"/>
  <c r="AE304" i="52"/>
  <c r="AD304" i="52"/>
  <c r="F304" i="52"/>
  <c r="AF303" i="52"/>
  <c r="AE303" i="52"/>
  <c r="AD303" i="52"/>
  <c r="F303" i="52"/>
  <c r="AF302" i="52"/>
  <c r="AE302" i="52"/>
  <c r="AD302" i="52"/>
  <c r="F302" i="52"/>
  <c r="AF299" i="52"/>
  <c r="AE299" i="52"/>
  <c r="AD299" i="52"/>
  <c r="F299" i="52"/>
  <c r="AF298" i="52"/>
  <c r="AE298" i="52"/>
  <c r="AD298" i="52"/>
  <c r="F298" i="52"/>
  <c r="AF297" i="52"/>
  <c r="AE297" i="52"/>
  <c r="AD297" i="52"/>
  <c r="F297" i="52"/>
  <c r="AF296" i="52"/>
  <c r="AE296" i="52"/>
  <c r="AD296" i="52"/>
  <c r="F296" i="52"/>
  <c r="AF295" i="52"/>
  <c r="AE295" i="52"/>
  <c r="AD295" i="52"/>
  <c r="F295" i="52"/>
  <c r="AF292" i="52"/>
  <c r="AE292" i="52"/>
  <c r="AD292" i="52"/>
  <c r="F292" i="52"/>
  <c r="AF291" i="52"/>
  <c r="AE291" i="52"/>
  <c r="AD291" i="52"/>
  <c r="F291" i="52"/>
  <c r="AF290" i="52"/>
  <c r="AE290" i="52"/>
  <c r="AD290" i="52"/>
  <c r="F290" i="52"/>
  <c r="AF289" i="52"/>
  <c r="AE289" i="52"/>
  <c r="AD289" i="52"/>
  <c r="F289" i="52"/>
  <c r="AF288" i="52"/>
  <c r="AE288" i="52"/>
  <c r="AD288" i="52"/>
  <c r="F288" i="52"/>
  <c r="AF270" i="52"/>
  <c r="AE270" i="52"/>
  <c r="AD270" i="52"/>
  <c r="F270" i="52"/>
  <c r="AF269" i="52"/>
  <c r="AE269" i="52"/>
  <c r="AD269" i="52"/>
  <c r="F269" i="52"/>
  <c r="AF268" i="52"/>
  <c r="AE268" i="52"/>
  <c r="AD268" i="52"/>
  <c r="F268" i="52"/>
  <c r="AF267" i="52"/>
  <c r="AE267" i="52"/>
  <c r="AD267" i="52"/>
  <c r="F267" i="52"/>
  <c r="AF266" i="52"/>
  <c r="AE266" i="52"/>
  <c r="AD266" i="52"/>
  <c r="F266" i="52"/>
  <c r="AF265" i="52"/>
  <c r="AE265" i="52"/>
  <c r="AD265" i="52"/>
  <c r="F265" i="52"/>
  <c r="AF263" i="52"/>
  <c r="AE263" i="52"/>
  <c r="AD263" i="52"/>
  <c r="F263" i="52"/>
  <c r="AF262" i="52"/>
  <c r="AE262" i="52"/>
  <c r="AD262" i="52"/>
  <c r="F262" i="52"/>
  <c r="AF261" i="52"/>
  <c r="AE261" i="52"/>
  <c r="AD261" i="52"/>
  <c r="F261" i="52"/>
  <c r="AF260" i="52"/>
  <c r="AE260" i="52"/>
  <c r="AD260" i="52"/>
  <c r="F260" i="52"/>
  <c r="AF258" i="52"/>
  <c r="AE258" i="52"/>
  <c r="AD258" i="52"/>
  <c r="F258" i="52"/>
  <c r="AF257" i="52"/>
  <c r="AE257" i="52"/>
  <c r="AD257" i="52"/>
  <c r="F257" i="52"/>
  <c r="AF256" i="52"/>
  <c r="AE256" i="52"/>
  <c r="AD256" i="52"/>
  <c r="F256" i="52"/>
  <c r="AF254" i="52"/>
  <c r="AE254" i="52"/>
  <c r="AD254" i="52"/>
  <c r="F254" i="52"/>
  <c r="AF253" i="52"/>
  <c r="AE253" i="52"/>
  <c r="AD253" i="52"/>
  <c r="F253" i="52"/>
  <c r="AF252" i="52"/>
  <c r="AE252" i="52"/>
  <c r="AD252" i="52"/>
  <c r="F252" i="52"/>
  <c r="AF242" i="52"/>
  <c r="AE242" i="52"/>
  <c r="AD242" i="52"/>
  <c r="F242" i="52"/>
  <c r="AF241" i="52"/>
  <c r="AE241" i="52"/>
  <c r="AD241" i="52"/>
  <c r="F241" i="52"/>
  <c r="AF240" i="52"/>
  <c r="AE240" i="52"/>
  <c r="AD240" i="52"/>
  <c r="F240" i="52"/>
  <c r="AF239" i="52"/>
  <c r="AE239" i="52"/>
  <c r="AD239" i="52"/>
  <c r="F239" i="52"/>
  <c r="AF238" i="52"/>
  <c r="AE238" i="52"/>
  <c r="AD238" i="52"/>
  <c r="F238" i="52"/>
  <c r="AF237" i="52"/>
  <c r="AE237" i="52"/>
  <c r="AD237" i="52"/>
  <c r="F237" i="52"/>
  <c r="AF236" i="52"/>
  <c r="AE236" i="52"/>
  <c r="AD236" i="52"/>
  <c r="F236" i="52"/>
  <c r="AF235" i="52"/>
  <c r="AE235" i="52"/>
  <c r="AD235" i="52"/>
  <c r="F235" i="52"/>
  <c r="AF234" i="52"/>
  <c r="AE234" i="52"/>
  <c r="AD234" i="52"/>
  <c r="F234" i="52"/>
  <c r="AF231" i="52"/>
  <c r="AE231" i="52"/>
  <c r="AD231" i="52"/>
  <c r="F231" i="52"/>
  <c r="AF230" i="52"/>
  <c r="AE230" i="52"/>
  <c r="AD230" i="52"/>
  <c r="F230" i="52"/>
  <c r="AF229" i="52"/>
  <c r="AE229" i="52"/>
  <c r="AD229" i="52"/>
  <c r="F229" i="52"/>
  <c r="AF228" i="52"/>
  <c r="AE228" i="52"/>
  <c r="AD228" i="52"/>
  <c r="F228" i="52"/>
  <c r="AF227" i="52"/>
  <c r="AE227" i="52"/>
  <c r="AD227" i="52"/>
  <c r="F227" i="52"/>
  <c r="AF226" i="52"/>
  <c r="AE226" i="52"/>
  <c r="AD226" i="52"/>
  <c r="F226" i="52"/>
  <c r="AF225" i="52"/>
  <c r="AE225" i="52"/>
  <c r="AD225" i="52"/>
  <c r="F225" i="52"/>
  <c r="AF222" i="52"/>
  <c r="AE222" i="52"/>
  <c r="AD222" i="52"/>
  <c r="F222" i="52"/>
  <c r="AF221" i="52"/>
  <c r="AE221" i="52"/>
  <c r="AD221" i="52"/>
  <c r="F221" i="52"/>
  <c r="AF220" i="52"/>
  <c r="AE220" i="52"/>
  <c r="AD220" i="52"/>
  <c r="F220" i="52"/>
  <c r="AF219" i="52"/>
  <c r="AE219" i="52"/>
  <c r="AD219" i="52"/>
  <c r="F219" i="52"/>
  <c r="AF216" i="52"/>
  <c r="AE216" i="52"/>
  <c r="AD216" i="52"/>
  <c r="F216" i="52"/>
  <c r="AF215" i="52"/>
  <c r="AE215" i="52"/>
  <c r="AD215" i="52"/>
  <c r="F215" i="52"/>
  <c r="AF214" i="52"/>
  <c r="AE214" i="52"/>
  <c r="AD214" i="52"/>
  <c r="F214" i="52"/>
  <c r="AF213" i="52"/>
  <c r="AE213" i="52"/>
  <c r="AD213" i="52"/>
  <c r="F213" i="52"/>
  <c r="AF212" i="52"/>
  <c r="AE212" i="52"/>
  <c r="AD212" i="52"/>
  <c r="F212" i="52"/>
  <c r="AF211" i="52"/>
  <c r="AE211" i="52"/>
  <c r="AD211" i="52"/>
  <c r="F211" i="52"/>
  <c r="AF193" i="52"/>
  <c r="AE193" i="52"/>
  <c r="AD193" i="52"/>
  <c r="F193" i="52"/>
  <c r="AF192" i="52"/>
  <c r="AE192" i="52"/>
  <c r="AD192" i="52"/>
  <c r="F192" i="52"/>
  <c r="AF191" i="52"/>
  <c r="AE191" i="52"/>
  <c r="AD191" i="52"/>
  <c r="F191" i="52"/>
  <c r="AF188" i="52"/>
  <c r="AE188" i="52"/>
  <c r="AD188" i="52"/>
  <c r="F188" i="52"/>
  <c r="AF187" i="52"/>
  <c r="AE187" i="52"/>
  <c r="AD187" i="52"/>
  <c r="F187" i="52"/>
  <c r="AF186" i="52"/>
  <c r="AE186" i="52"/>
  <c r="AD186" i="52"/>
  <c r="F186" i="52"/>
  <c r="AF185" i="52"/>
  <c r="AE185" i="52"/>
  <c r="AD185" i="52"/>
  <c r="F185" i="52"/>
  <c r="AF184" i="52"/>
  <c r="AE184" i="52"/>
  <c r="AD184" i="52"/>
  <c r="F184" i="52"/>
  <c r="AF181" i="52"/>
  <c r="AE181" i="52"/>
  <c r="AD181" i="52"/>
  <c r="F181" i="52"/>
  <c r="AF180" i="52"/>
  <c r="AE180" i="52"/>
  <c r="AD180" i="52"/>
  <c r="F180" i="52"/>
  <c r="AF179" i="52"/>
  <c r="AE179" i="52"/>
  <c r="AD179" i="52"/>
  <c r="F179" i="52"/>
  <c r="AF178" i="52"/>
  <c r="AE178" i="52"/>
  <c r="AD178" i="52"/>
  <c r="F178" i="52"/>
  <c r="AF176" i="52"/>
  <c r="AE176" i="52"/>
  <c r="AD176" i="52"/>
  <c r="F176" i="52"/>
  <c r="AF175" i="52"/>
  <c r="AE175" i="52"/>
  <c r="AD175" i="52"/>
  <c r="F175" i="52"/>
  <c r="AF173" i="52"/>
  <c r="AE173" i="52"/>
  <c r="AD173" i="52"/>
  <c r="F173" i="52"/>
  <c r="AF172" i="52"/>
  <c r="AE172" i="52"/>
  <c r="AD172" i="52"/>
  <c r="F172" i="52"/>
  <c r="AF171" i="52"/>
  <c r="AE171" i="52"/>
  <c r="AD171" i="52"/>
  <c r="F171" i="52"/>
  <c r="AF170" i="52"/>
  <c r="AE170" i="52"/>
  <c r="AD170" i="52"/>
  <c r="F170" i="52"/>
  <c r="AF168" i="52"/>
  <c r="AE168" i="52"/>
  <c r="AD168" i="52"/>
  <c r="F168" i="52"/>
  <c r="AF167" i="52"/>
  <c r="AE167" i="52"/>
  <c r="AD167" i="52"/>
  <c r="F167" i="52"/>
  <c r="AF166" i="52"/>
  <c r="AE166" i="52"/>
  <c r="AD166" i="52"/>
  <c r="F166" i="52"/>
  <c r="AF165" i="52"/>
  <c r="AE165" i="52"/>
  <c r="AD165" i="52"/>
  <c r="F165" i="52"/>
  <c r="AF164" i="52"/>
  <c r="AE164" i="52"/>
  <c r="AD164" i="52"/>
  <c r="F164" i="52"/>
  <c r="AF163" i="52"/>
  <c r="AE163" i="52"/>
  <c r="AD163" i="52"/>
  <c r="F163" i="52"/>
  <c r="AF161" i="52"/>
  <c r="AE161" i="52"/>
  <c r="AD161" i="52"/>
  <c r="F161" i="52"/>
  <c r="AF160" i="52"/>
  <c r="AE160" i="52"/>
  <c r="AD160" i="52"/>
  <c r="F160" i="52"/>
  <c r="AF159" i="52"/>
  <c r="AE159" i="52"/>
  <c r="AD159" i="52"/>
  <c r="F159" i="52"/>
  <c r="AF158" i="52"/>
  <c r="AE158" i="52"/>
  <c r="AD158" i="52"/>
  <c r="F158" i="52"/>
  <c r="AF157" i="52"/>
  <c r="AE157" i="52"/>
  <c r="AD157" i="52"/>
  <c r="F157" i="52"/>
  <c r="AF142" i="52"/>
  <c r="AE142" i="52"/>
  <c r="AD142" i="52"/>
  <c r="F142" i="52"/>
  <c r="AF141" i="52"/>
  <c r="AE141" i="52"/>
  <c r="AD141" i="52"/>
  <c r="F141" i="52"/>
  <c r="AF140" i="52"/>
  <c r="AE140" i="52"/>
  <c r="AD140" i="52"/>
  <c r="F140" i="52"/>
  <c r="AF137" i="52"/>
  <c r="AE137" i="52"/>
  <c r="AD137" i="52"/>
  <c r="F137" i="52"/>
  <c r="AF136" i="52"/>
  <c r="AE136" i="52"/>
  <c r="AD136" i="52"/>
  <c r="F136" i="52"/>
  <c r="AF135" i="52"/>
  <c r="AE135" i="52"/>
  <c r="AD135" i="52"/>
  <c r="F135" i="52"/>
  <c r="AF134" i="52"/>
  <c r="AE134" i="52"/>
  <c r="AD134" i="52"/>
  <c r="F134" i="52"/>
  <c r="AF133" i="52"/>
  <c r="AE133" i="52"/>
  <c r="AD133" i="52"/>
  <c r="F133" i="52"/>
  <c r="AF132" i="52"/>
  <c r="AE132" i="52"/>
  <c r="AD132" i="52"/>
  <c r="F132" i="52"/>
  <c r="AF131" i="52"/>
  <c r="AE131" i="52"/>
  <c r="AD131" i="52"/>
  <c r="F131" i="52"/>
  <c r="AF129" i="52"/>
  <c r="AE129" i="52"/>
  <c r="AD129" i="52"/>
  <c r="F129" i="52"/>
  <c r="AF128" i="52"/>
  <c r="AE128" i="52"/>
  <c r="AD128" i="52"/>
  <c r="F128" i="52"/>
  <c r="AF127" i="52"/>
  <c r="AE127" i="52"/>
  <c r="AD127" i="52"/>
  <c r="F127" i="52"/>
  <c r="AF126" i="52"/>
  <c r="AE126" i="52"/>
  <c r="AD126" i="52"/>
  <c r="F126" i="52"/>
  <c r="AF125" i="52"/>
  <c r="AE125" i="52"/>
  <c r="AD125" i="52"/>
  <c r="F125" i="52"/>
  <c r="AF124" i="52"/>
  <c r="AE124" i="52"/>
  <c r="AD124" i="52"/>
  <c r="F124" i="52"/>
  <c r="AF123" i="52"/>
  <c r="AE123" i="52"/>
  <c r="AD123" i="52"/>
  <c r="F123" i="52"/>
  <c r="AF110" i="52"/>
  <c r="AE110" i="52"/>
  <c r="AD110" i="52"/>
  <c r="F110" i="52"/>
  <c r="AF109" i="52"/>
  <c r="AE109" i="52"/>
  <c r="AD109" i="52"/>
  <c r="F109" i="52"/>
  <c r="AF108" i="52"/>
  <c r="AE108" i="52"/>
  <c r="AD108" i="52"/>
  <c r="F108" i="52"/>
  <c r="AF107" i="52"/>
  <c r="AE107" i="52"/>
  <c r="AD107" i="52"/>
  <c r="F107" i="52"/>
  <c r="AF105" i="52"/>
  <c r="AE105" i="52"/>
  <c r="AD105" i="52"/>
  <c r="F105" i="52"/>
  <c r="AF104" i="52"/>
  <c r="AE104" i="52"/>
  <c r="AD104" i="52"/>
  <c r="F104" i="52"/>
  <c r="AF103" i="52"/>
  <c r="AE103" i="52"/>
  <c r="AD103" i="52"/>
  <c r="F103" i="52"/>
  <c r="AF101" i="52"/>
  <c r="AE101" i="52"/>
  <c r="AD101" i="52"/>
  <c r="F101" i="52"/>
  <c r="AF100" i="52"/>
  <c r="AE100" i="52"/>
  <c r="AD100" i="52"/>
  <c r="F100" i="52"/>
  <c r="AF99" i="52"/>
  <c r="AE99" i="52"/>
  <c r="AD99" i="52"/>
  <c r="F99" i="52"/>
  <c r="AF97" i="52"/>
  <c r="AE97" i="52"/>
  <c r="AD97" i="52"/>
  <c r="F97" i="52"/>
  <c r="AF96" i="52"/>
  <c r="AE96" i="52"/>
  <c r="AD96" i="52"/>
  <c r="F96" i="52"/>
  <c r="AF95" i="52"/>
  <c r="AE95" i="52"/>
  <c r="AD95" i="52"/>
  <c r="F95" i="52"/>
  <c r="AF93" i="52"/>
  <c r="AE93" i="52"/>
  <c r="AD93" i="52"/>
  <c r="F93" i="52"/>
  <c r="AF92" i="52"/>
  <c r="AE92" i="52"/>
  <c r="AD92" i="52"/>
  <c r="F92" i="52"/>
  <c r="AF91" i="52"/>
  <c r="AE91" i="52"/>
  <c r="AD91" i="52"/>
  <c r="F91" i="52"/>
  <c r="AF90" i="52"/>
  <c r="AE90" i="52"/>
  <c r="AD90" i="52"/>
  <c r="F90" i="52"/>
  <c r="AF88" i="52"/>
  <c r="AE88" i="52"/>
  <c r="AD88" i="52"/>
  <c r="F88" i="52"/>
  <c r="AF87" i="52"/>
  <c r="AE87" i="52"/>
  <c r="AD87" i="52"/>
  <c r="F87" i="52"/>
  <c r="AF86" i="52"/>
  <c r="AE86" i="52"/>
  <c r="AD86" i="52"/>
  <c r="F86" i="52"/>
  <c r="AF84" i="52"/>
  <c r="AE84" i="52"/>
  <c r="AD84" i="52"/>
  <c r="F84" i="52"/>
  <c r="AF83" i="52"/>
  <c r="AE83" i="52"/>
  <c r="AD83" i="52"/>
  <c r="F83" i="52"/>
  <c r="AF82" i="52"/>
  <c r="AE82" i="52"/>
  <c r="AD82" i="52"/>
  <c r="F82" i="52"/>
  <c r="AF81" i="52"/>
  <c r="AE81" i="52"/>
  <c r="AD81" i="52"/>
  <c r="F81" i="52"/>
  <c r="AF79" i="52"/>
  <c r="AE79" i="52"/>
  <c r="AD79" i="52"/>
  <c r="F79" i="52"/>
  <c r="AF78" i="52"/>
  <c r="AE78" i="52"/>
  <c r="AD78" i="52"/>
  <c r="F78" i="52"/>
  <c r="AF77" i="52"/>
  <c r="AE77" i="52"/>
  <c r="AD77" i="52"/>
  <c r="F77" i="52"/>
  <c r="AF76" i="52"/>
  <c r="AE76" i="52"/>
  <c r="AD76" i="52"/>
  <c r="F76" i="52"/>
  <c r="AF74" i="52"/>
  <c r="AE74" i="52"/>
  <c r="AD74" i="52"/>
  <c r="F74" i="52"/>
  <c r="AF73" i="52"/>
  <c r="AE73" i="52"/>
  <c r="AD73" i="52"/>
  <c r="F73" i="52"/>
  <c r="AF72" i="52"/>
  <c r="AE72" i="52"/>
  <c r="AD72" i="52"/>
  <c r="F72" i="52"/>
  <c r="AF70" i="52"/>
  <c r="AE70" i="52"/>
  <c r="AD70" i="52"/>
  <c r="F70" i="52"/>
  <c r="AF69" i="52"/>
  <c r="AE69" i="52"/>
  <c r="AD69" i="52"/>
  <c r="F69" i="52"/>
  <c r="AF68" i="52"/>
  <c r="AE68" i="52"/>
  <c r="AD68" i="52"/>
  <c r="F68" i="52"/>
  <c r="AF50" i="52"/>
  <c r="AE50" i="52"/>
  <c r="AD50" i="52"/>
  <c r="F50" i="52"/>
  <c r="AF49" i="52"/>
  <c r="AE49" i="52"/>
  <c r="AD49" i="52"/>
  <c r="F49" i="52"/>
  <c r="AF48" i="52"/>
  <c r="AE48" i="52"/>
  <c r="AD48" i="52"/>
  <c r="F48" i="52"/>
  <c r="AF47" i="52"/>
  <c r="AE47" i="52"/>
  <c r="AD47" i="52"/>
  <c r="F47" i="52"/>
  <c r="AF46" i="52"/>
  <c r="AE46" i="52"/>
  <c r="AD46" i="52"/>
  <c r="F46" i="52"/>
  <c r="AF43" i="52"/>
  <c r="AE43" i="52"/>
  <c r="AD43" i="52"/>
  <c r="F43" i="52"/>
  <c r="AF42" i="52"/>
  <c r="AE42" i="52"/>
  <c r="AD42" i="52"/>
  <c r="F42" i="52"/>
  <c r="AF41" i="52"/>
  <c r="AE41" i="52"/>
  <c r="AD41" i="52"/>
  <c r="F41" i="52"/>
  <c r="AF40" i="52"/>
  <c r="AE40" i="52"/>
  <c r="AD40" i="52"/>
  <c r="F40" i="52"/>
  <c r="AF38" i="52"/>
  <c r="AE38" i="52"/>
  <c r="AD38" i="52"/>
  <c r="F38" i="52"/>
  <c r="AF37" i="52"/>
  <c r="AE37" i="52"/>
  <c r="AD37" i="52"/>
  <c r="F37" i="52"/>
  <c r="AF36" i="52"/>
  <c r="AE36" i="52"/>
  <c r="AD36" i="52"/>
  <c r="F36" i="52"/>
  <c r="AF35" i="52"/>
  <c r="AE35" i="52"/>
  <c r="AD35" i="52"/>
  <c r="F35" i="52"/>
  <c r="AF33" i="52"/>
  <c r="AE33" i="52"/>
  <c r="AD33" i="52"/>
  <c r="F33" i="52"/>
  <c r="AF32" i="52"/>
  <c r="AE32" i="52"/>
  <c r="AD32" i="52"/>
  <c r="F32" i="52"/>
  <c r="AF31" i="52"/>
  <c r="AE31" i="52"/>
  <c r="AD31" i="52"/>
  <c r="F31" i="52"/>
  <c r="AF29" i="52"/>
  <c r="AE29" i="52"/>
  <c r="AD29" i="52"/>
  <c r="F29" i="52"/>
  <c r="AF28" i="52"/>
  <c r="AE28" i="52"/>
  <c r="AD28" i="52"/>
  <c r="F28" i="52"/>
  <c r="AF27" i="52"/>
  <c r="AE27" i="52"/>
  <c r="AD27" i="52"/>
  <c r="F27" i="52"/>
  <c r="AF26" i="52"/>
  <c r="AE26" i="52"/>
  <c r="AD26" i="52"/>
  <c r="F26" i="52"/>
  <c r="AF25" i="52"/>
  <c r="AE25" i="52"/>
  <c r="AD25" i="52"/>
  <c r="F25" i="52"/>
  <c r="AF24" i="52"/>
  <c r="AE24" i="52"/>
  <c r="AD24" i="52"/>
  <c r="F24" i="52"/>
  <c r="AF23" i="52"/>
  <c r="AE23" i="52"/>
  <c r="AD23" i="52"/>
  <c r="F23" i="52"/>
  <c r="AF22" i="52"/>
  <c r="AE22" i="52"/>
  <c r="AD22" i="52"/>
  <c r="F22" i="52"/>
  <c r="AF325" i="52"/>
  <c r="AE325" i="52"/>
  <c r="AD325" i="52"/>
  <c r="F325" i="52"/>
  <c r="AF324" i="52"/>
  <c r="AE324" i="52"/>
  <c r="AD324" i="52"/>
  <c r="F324" i="52"/>
  <c r="AF323" i="52"/>
  <c r="AE323" i="52"/>
  <c r="AD323" i="52"/>
  <c r="F323" i="52"/>
  <c r="AF322" i="52"/>
  <c r="AE322" i="52"/>
  <c r="AD322" i="52"/>
  <c r="F322" i="52"/>
  <c r="AF318" i="52"/>
  <c r="AE318" i="52"/>
  <c r="AD318" i="52"/>
  <c r="F318" i="52"/>
  <c r="AF300" i="52"/>
  <c r="AE300" i="52"/>
  <c r="AD300" i="52"/>
  <c r="F300" i="52"/>
  <c r="AF293" i="52"/>
  <c r="AE293" i="52"/>
  <c r="AD293" i="52"/>
  <c r="F293" i="52"/>
  <c r="AF286" i="52"/>
  <c r="AE286" i="52"/>
  <c r="AD286" i="52"/>
  <c r="F286" i="52"/>
  <c r="AF285" i="52"/>
  <c r="AE285" i="52"/>
  <c r="AD285" i="52"/>
  <c r="F285" i="52"/>
  <c r="AF284" i="52"/>
  <c r="AE284" i="52"/>
  <c r="AD284" i="52"/>
  <c r="F284" i="52"/>
  <c r="AF283" i="52"/>
  <c r="AE283" i="52"/>
  <c r="AD283" i="52"/>
  <c r="F283" i="52"/>
  <c r="AF282" i="52"/>
  <c r="AE282" i="52"/>
  <c r="AD282" i="52"/>
  <c r="F282" i="52"/>
  <c r="AF281" i="52"/>
  <c r="AE281" i="52"/>
  <c r="AD281" i="52"/>
  <c r="F281" i="52"/>
  <c r="AF279" i="52"/>
  <c r="AE279" i="52"/>
  <c r="AD279" i="52"/>
  <c r="F279" i="52"/>
  <c r="AF277" i="52"/>
  <c r="AE277" i="52"/>
  <c r="AD277" i="52"/>
  <c r="F277" i="52"/>
  <c r="AF275" i="52"/>
  <c r="AE275" i="52"/>
  <c r="AD275" i="52"/>
  <c r="F275" i="52"/>
  <c r="AF273" i="52"/>
  <c r="AE273" i="52"/>
  <c r="AD273" i="52"/>
  <c r="F273" i="52"/>
  <c r="AF271" i="52"/>
  <c r="AE271" i="52"/>
  <c r="AD271" i="52"/>
  <c r="F271" i="52"/>
  <c r="AF250" i="52"/>
  <c r="AE250" i="52"/>
  <c r="AD250" i="52"/>
  <c r="F250" i="52"/>
  <c r="AF249" i="52"/>
  <c r="AE249" i="52"/>
  <c r="AD249" i="52"/>
  <c r="F249" i="52"/>
  <c r="AF248" i="52"/>
  <c r="AE248" i="52"/>
  <c r="AD248" i="52"/>
  <c r="F248" i="52"/>
  <c r="AF247" i="52"/>
  <c r="AE247" i="52"/>
  <c r="AD247" i="52"/>
  <c r="F247" i="52"/>
  <c r="AF246" i="52"/>
  <c r="AE246" i="52"/>
  <c r="AD246" i="52"/>
  <c r="F246" i="52"/>
  <c r="AF244" i="52"/>
  <c r="AE244" i="52"/>
  <c r="AD244" i="52"/>
  <c r="F244" i="52"/>
  <c r="AF232" i="52"/>
  <c r="AE232" i="52"/>
  <c r="AD232" i="52"/>
  <c r="F232" i="52"/>
  <c r="AF223" i="52"/>
  <c r="AE223" i="52"/>
  <c r="AD223" i="52"/>
  <c r="F223" i="52"/>
  <c r="AF217" i="52"/>
  <c r="AE217" i="52"/>
  <c r="AD217" i="52"/>
  <c r="F217" i="52"/>
  <c r="AF209" i="52"/>
  <c r="AE209" i="52"/>
  <c r="AD209" i="52"/>
  <c r="F209" i="52"/>
  <c r="AF207" i="52"/>
  <c r="AE207" i="52"/>
  <c r="AD207" i="52"/>
  <c r="F207" i="52"/>
  <c r="AF205" i="52"/>
  <c r="AE205" i="52"/>
  <c r="AD205" i="52"/>
  <c r="F205" i="52"/>
  <c r="AF203" i="52"/>
  <c r="AE203" i="52"/>
  <c r="AD203" i="52"/>
  <c r="F203" i="52"/>
  <c r="AF201" i="52"/>
  <c r="AE201" i="52"/>
  <c r="AD201" i="52"/>
  <c r="F201" i="52"/>
  <c r="AF199" i="52"/>
  <c r="AE199" i="52"/>
  <c r="AD199" i="52"/>
  <c r="F199" i="52"/>
  <c r="AF197" i="52"/>
  <c r="AE197" i="52"/>
  <c r="AD197" i="52"/>
  <c r="F197" i="52"/>
  <c r="AF195" i="52"/>
  <c r="AE195" i="52"/>
  <c r="AD195" i="52"/>
  <c r="F195" i="52"/>
  <c r="AF189" i="52"/>
  <c r="AE189" i="52"/>
  <c r="AD189" i="52"/>
  <c r="F189" i="52"/>
  <c r="AF182" i="52"/>
  <c r="AE182" i="52"/>
  <c r="AD182" i="52"/>
  <c r="F182" i="52"/>
  <c r="AF155" i="52"/>
  <c r="AE155" i="52"/>
  <c r="AD155" i="52"/>
  <c r="F155" i="52"/>
  <c r="AF153" i="52"/>
  <c r="AE153" i="52"/>
  <c r="AD153" i="52"/>
  <c r="F153" i="52"/>
  <c r="AF151" i="52"/>
  <c r="AE151" i="52"/>
  <c r="AD151" i="52"/>
  <c r="F151" i="52"/>
  <c r="AF150" i="52"/>
  <c r="AE150" i="52"/>
  <c r="AD150" i="52"/>
  <c r="F150" i="52"/>
  <c r="AF149" i="52"/>
  <c r="AE149" i="52"/>
  <c r="AD149" i="52"/>
  <c r="F149" i="52"/>
  <c r="AF148" i="52"/>
  <c r="AE148" i="52"/>
  <c r="AD148" i="52"/>
  <c r="F148" i="52"/>
  <c r="AF147" i="52"/>
  <c r="AE147" i="52"/>
  <c r="AD147" i="52"/>
  <c r="F147" i="52"/>
  <c r="AF146" i="52"/>
  <c r="AE146" i="52"/>
  <c r="AD146" i="52"/>
  <c r="F146" i="52"/>
  <c r="AF144" i="52"/>
  <c r="AE144" i="52"/>
  <c r="AD144" i="52"/>
  <c r="F144" i="52"/>
  <c r="AF138" i="52"/>
  <c r="AE138" i="52"/>
  <c r="AD138" i="52"/>
  <c r="F138" i="52"/>
  <c r="AF121" i="52"/>
  <c r="AE121" i="52"/>
  <c r="AD121" i="52"/>
  <c r="F121" i="52"/>
  <c r="AF120" i="52"/>
  <c r="AE120" i="52"/>
  <c r="AD120" i="52"/>
  <c r="F120" i="52"/>
  <c r="AF119" i="52"/>
  <c r="AE119" i="52"/>
  <c r="AD119" i="52"/>
  <c r="F119" i="52"/>
  <c r="AF118" i="52"/>
  <c r="AE118" i="52"/>
  <c r="AD118" i="52"/>
  <c r="F118" i="52"/>
  <c r="AF117" i="52"/>
  <c r="AE117" i="52"/>
  <c r="AD117" i="52"/>
  <c r="F117" i="52"/>
  <c r="AF115" i="52"/>
  <c r="AE115" i="52"/>
  <c r="AD115" i="52"/>
  <c r="F115" i="52"/>
  <c r="AF114" i="52"/>
  <c r="AE114" i="52"/>
  <c r="AD114" i="52"/>
  <c r="F114" i="52"/>
  <c r="AF112" i="52"/>
  <c r="AE112" i="52"/>
  <c r="AD112" i="52"/>
  <c r="F112" i="52"/>
  <c r="AF66" i="52"/>
  <c r="AE66" i="52"/>
  <c r="AD66" i="52"/>
  <c r="F66" i="52"/>
  <c r="AF65" i="52"/>
  <c r="AE65" i="52"/>
  <c r="AD65" i="52"/>
  <c r="F65" i="52"/>
  <c r="AF63" i="52"/>
  <c r="AE63" i="52"/>
  <c r="AD63" i="52"/>
  <c r="F63" i="52"/>
  <c r="AF62" i="52"/>
  <c r="AE62" i="52"/>
  <c r="AD62" i="52"/>
  <c r="F62" i="52"/>
  <c r="AF61" i="52"/>
  <c r="AE61" i="52"/>
  <c r="AD61" i="52"/>
  <c r="F61" i="52"/>
  <c r="AF60" i="52"/>
  <c r="AE60" i="52"/>
  <c r="AD60" i="52"/>
  <c r="F60" i="52"/>
  <c r="AF59" i="52"/>
  <c r="AE59" i="52"/>
  <c r="AD59" i="52"/>
  <c r="F59" i="52"/>
  <c r="AF58" i="52"/>
  <c r="AE58" i="52"/>
  <c r="AD58" i="52"/>
  <c r="F58" i="52"/>
  <c r="AF56" i="52"/>
  <c r="AE56" i="52"/>
  <c r="AD56" i="52"/>
  <c r="F56" i="52"/>
  <c r="AF54" i="52"/>
  <c r="AE54" i="52"/>
  <c r="AD54" i="52"/>
  <c r="F54" i="52"/>
  <c r="AF52" i="52"/>
  <c r="AE52" i="52"/>
  <c r="AD52" i="52"/>
  <c r="F52" i="52"/>
  <c r="AF44" i="52"/>
  <c r="AE44" i="52"/>
  <c r="AD44" i="52"/>
  <c r="F44" i="52"/>
  <c r="AF21" i="52"/>
  <c r="AE21" i="52"/>
  <c r="AD21" i="52"/>
  <c r="F21" i="52"/>
  <c r="AF20" i="52"/>
  <c r="AE20" i="52"/>
  <c r="AD20" i="52"/>
  <c r="F20" i="52"/>
  <c r="AF18" i="52"/>
  <c r="AE18" i="52"/>
  <c r="AD18" i="52"/>
  <c r="F18" i="52"/>
  <c r="AF17" i="52"/>
  <c r="AE17" i="52"/>
  <c r="AD17" i="52"/>
  <c r="F17" i="52"/>
  <c r="AF15" i="52"/>
  <c r="AE15" i="52"/>
  <c r="AD15" i="52"/>
  <c r="F15" i="52"/>
  <c r="AF14" i="52"/>
  <c r="AE14" i="52"/>
  <c r="AD14" i="52"/>
  <c r="F14" i="52"/>
  <c r="AF13" i="52"/>
  <c r="AE13" i="52"/>
  <c r="AD13" i="52"/>
  <c r="F13" i="52"/>
  <c r="AF11" i="52"/>
  <c r="AE11" i="52"/>
  <c r="AD11" i="52"/>
  <c r="F11" i="52"/>
  <c r="AF319" i="52"/>
  <c r="AE319" i="52"/>
  <c r="AD319" i="52"/>
  <c r="O319" i="52"/>
  <c r="F319" i="52"/>
  <c r="AF311" i="52"/>
  <c r="AE311" i="52"/>
  <c r="AD311" i="52"/>
  <c r="O311" i="52"/>
  <c r="F311" i="52"/>
  <c r="AF301" i="52"/>
  <c r="AE301" i="52"/>
  <c r="AD301" i="52"/>
  <c r="O301" i="52"/>
  <c r="F301" i="52"/>
  <c r="AF294" i="52"/>
  <c r="AE294" i="52"/>
  <c r="AD294" i="52"/>
  <c r="O294" i="52"/>
  <c r="F294" i="52"/>
  <c r="AF287" i="52"/>
  <c r="AE287" i="52"/>
  <c r="AD287" i="52"/>
  <c r="O287" i="52"/>
  <c r="F287" i="52"/>
  <c r="AF264" i="52"/>
  <c r="AE264" i="52"/>
  <c r="AD264" i="52"/>
  <c r="O264" i="52"/>
  <c r="F264" i="52"/>
  <c r="AF259" i="52"/>
  <c r="AE259" i="52"/>
  <c r="AD259" i="52"/>
  <c r="O259" i="52"/>
  <c r="F259" i="52"/>
  <c r="AF255" i="52"/>
  <c r="AE255" i="52"/>
  <c r="AD255" i="52"/>
  <c r="O255" i="52"/>
  <c r="F255" i="52"/>
  <c r="AF251" i="52"/>
  <c r="AE251" i="52"/>
  <c r="AD251" i="52"/>
  <c r="O251" i="52"/>
  <c r="F251" i="52"/>
  <c r="AF233" i="52"/>
  <c r="AE233" i="52"/>
  <c r="AD233" i="52"/>
  <c r="O233" i="52"/>
  <c r="F233" i="52"/>
  <c r="AF224" i="52"/>
  <c r="AE224" i="52"/>
  <c r="AD224" i="52"/>
  <c r="O224" i="52"/>
  <c r="F224" i="52"/>
  <c r="AF218" i="52"/>
  <c r="AE218" i="52"/>
  <c r="AD218" i="52"/>
  <c r="O218" i="52"/>
  <c r="F218" i="52"/>
  <c r="AF210" i="52"/>
  <c r="AE210" i="52"/>
  <c r="AD210" i="52"/>
  <c r="O210" i="52"/>
  <c r="F210" i="52"/>
  <c r="AF190" i="52"/>
  <c r="AE190" i="52"/>
  <c r="AD190" i="52"/>
  <c r="O190" i="52"/>
  <c r="F190" i="52"/>
  <c r="AF183" i="52"/>
  <c r="AE183" i="52"/>
  <c r="AD183" i="52"/>
  <c r="O183" i="52"/>
  <c r="F183" i="52"/>
  <c r="AF177" i="52"/>
  <c r="AE177" i="52"/>
  <c r="AD177" i="52"/>
  <c r="O177" i="52"/>
  <c r="F177" i="52"/>
  <c r="AF174" i="52"/>
  <c r="AE174" i="52"/>
  <c r="AD174" i="52"/>
  <c r="O174" i="52"/>
  <c r="F174" i="52"/>
  <c r="AF169" i="52"/>
  <c r="AE169" i="52"/>
  <c r="AD169" i="52"/>
  <c r="O169" i="52"/>
  <c r="F169" i="52"/>
  <c r="AF162" i="52"/>
  <c r="AE162" i="52"/>
  <c r="AD162" i="52"/>
  <c r="O162" i="52"/>
  <c r="F162" i="52"/>
  <c r="AF156" i="52"/>
  <c r="AE156" i="52"/>
  <c r="AD156" i="52"/>
  <c r="O156" i="52"/>
  <c r="F156" i="52"/>
  <c r="AF139" i="52"/>
  <c r="AE139" i="52"/>
  <c r="AD139" i="52"/>
  <c r="O139" i="52"/>
  <c r="F139" i="52"/>
  <c r="AF130" i="52"/>
  <c r="AE130" i="52"/>
  <c r="AD130" i="52"/>
  <c r="O130" i="52"/>
  <c r="F130" i="52"/>
  <c r="AF122" i="52"/>
  <c r="AE122" i="52"/>
  <c r="AD122" i="52"/>
  <c r="O122" i="52"/>
  <c r="F122" i="52"/>
  <c r="AF102" i="52"/>
  <c r="AE102" i="52"/>
  <c r="AD102" i="52"/>
  <c r="O102" i="52"/>
  <c r="F102" i="52"/>
  <c r="AF98" i="52"/>
  <c r="AE98" i="52"/>
  <c r="AD98" i="52"/>
  <c r="O98" i="52"/>
  <c r="F98" i="52"/>
  <c r="AF94" i="52"/>
  <c r="AE94" i="52"/>
  <c r="AD94" i="52"/>
  <c r="O94" i="52"/>
  <c r="F94" i="52"/>
  <c r="AF89" i="52"/>
  <c r="AE89" i="52"/>
  <c r="AD89" i="52"/>
  <c r="O89" i="52"/>
  <c r="F89" i="52"/>
  <c r="AF85" i="52"/>
  <c r="AE85" i="52"/>
  <c r="AD85" i="52"/>
  <c r="O85" i="52"/>
  <c r="F85" i="52"/>
  <c r="AF80" i="52"/>
  <c r="AE80" i="52"/>
  <c r="AD80" i="52"/>
  <c r="O80" i="52"/>
  <c r="F80" i="52"/>
  <c r="AF75" i="52"/>
  <c r="AE75" i="52"/>
  <c r="AD75" i="52"/>
  <c r="O75" i="52"/>
  <c r="F75" i="52"/>
  <c r="AF71" i="52"/>
  <c r="AE71" i="52"/>
  <c r="AD71" i="52"/>
  <c r="O71" i="52"/>
  <c r="F71" i="52"/>
  <c r="AF67" i="52"/>
  <c r="AE67" i="52"/>
  <c r="AD67" i="52"/>
  <c r="O67" i="52"/>
  <c r="F67" i="52"/>
  <c r="AF45" i="52"/>
  <c r="AE45" i="52"/>
  <c r="AD45" i="52"/>
  <c r="O45" i="52"/>
  <c r="F45" i="52"/>
  <c r="AF39" i="52"/>
  <c r="AE39" i="52"/>
  <c r="AD39" i="52"/>
  <c r="O39" i="52"/>
  <c r="F39" i="52"/>
  <c r="AF34" i="52"/>
  <c r="AE34" i="52"/>
  <c r="AD34" i="52"/>
  <c r="O34" i="52"/>
  <c r="F34" i="52"/>
  <c r="AF30" i="52"/>
  <c r="AE30" i="52"/>
  <c r="AD30" i="52"/>
  <c r="O30" i="52"/>
  <c r="F30" i="52"/>
  <c r="F106" i="52"/>
  <c r="O106" i="52"/>
  <c r="AD106" i="52"/>
  <c r="AE106" i="52"/>
  <c r="AF106" i="52"/>
  <c r="AF280" i="52"/>
  <c r="AE280" i="52"/>
  <c r="AD280" i="52"/>
  <c r="O280" i="52"/>
  <c r="F280" i="52"/>
  <c r="AF278" i="52"/>
  <c r="AE278" i="52"/>
  <c r="AD278" i="52"/>
  <c r="O278" i="52"/>
  <c r="F278" i="52"/>
  <c r="AF276" i="52"/>
  <c r="AE276" i="52"/>
  <c r="AD276" i="52"/>
  <c r="O276" i="52"/>
  <c r="F276" i="52"/>
  <c r="AF274" i="52"/>
  <c r="AE274" i="52"/>
  <c r="AD274" i="52"/>
  <c r="O274" i="52"/>
  <c r="F274" i="52"/>
  <c r="AF245" i="52"/>
  <c r="AE245" i="52"/>
  <c r="AD245" i="52"/>
  <c r="O245" i="52"/>
  <c r="F245" i="52"/>
  <c r="AF208" i="52"/>
  <c r="AE208" i="52"/>
  <c r="AD208" i="52"/>
  <c r="O208" i="52"/>
  <c r="F208" i="52"/>
  <c r="AF206" i="52"/>
  <c r="AE206" i="52"/>
  <c r="AD206" i="52"/>
  <c r="O206" i="52"/>
  <c r="F206" i="52"/>
  <c r="AF204" i="52"/>
  <c r="AE204" i="52"/>
  <c r="AD204" i="52"/>
  <c r="O204" i="52"/>
  <c r="F204" i="52"/>
  <c r="AF202" i="52"/>
  <c r="AE202" i="52"/>
  <c r="AD202" i="52"/>
  <c r="O202" i="52"/>
  <c r="F202" i="52"/>
  <c r="AF200" i="52"/>
  <c r="AE200" i="52"/>
  <c r="AD200" i="52"/>
  <c r="O200" i="52"/>
  <c r="F200" i="52"/>
  <c r="AF198" i="52"/>
  <c r="AE198" i="52"/>
  <c r="AD198" i="52"/>
  <c r="O198" i="52"/>
  <c r="F198" i="52"/>
  <c r="AF196" i="52"/>
  <c r="AE196" i="52"/>
  <c r="AD196" i="52"/>
  <c r="O196" i="52"/>
  <c r="F196" i="52"/>
  <c r="AF154" i="52"/>
  <c r="AE154" i="52"/>
  <c r="AD154" i="52"/>
  <c r="O154" i="52"/>
  <c r="F154" i="52"/>
  <c r="AF152" i="52"/>
  <c r="AE152" i="52"/>
  <c r="AD152" i="52"/>
  <c r="O152" i="52"/>
  <c r="F152" i="52"/>
  <c r="AF145" i="52"/>
  <c r="AE145" i="52"/>
  <c r="AD145" i="52"/>
  <c r="O145" i="52"/>
  <c r="F145" i="52"/>
  <c r="AF116" i="52"/>
  <c r="AE116" i="52"/>
  <c r="AD116" i="52"/>
  <c r="O116" i="52"/>
  <c r="F116" i="52"/>
  <c r="AF113" i="52"/>
  <c r="AE113" i="52"/>
  <c r="AD113" i="52"/>
  <c r="O113" i="52"/>
  <c r="F113" i="52"/>
  <c r="AF64" i="52"/>
  <c r="AE64" i="52"/>
  <c r="AD64" i="52"/>
  <c r="O64" i="52"/>
  <c r="F64" i="52"/>
  <c r="AF57" i="52"/>
  <c r="AE57" i="52"/>
  <c r="AD57" i="52"/>
  <c r="O57" i="52"/>
  <c r="F57" i="52"/>
  <c r="AF55" i="52"/>
  <c r="AE55" i="52"/>
  <c r="AD55" i="52"/>
  <c r="O55" i="52"/>
  <c r="F55" i="52"/>
  <c r="AF53" i="52"/>
  <c r="AE53" i="52"/>
  <c r="AD53" i="52"/>
  <c r="O53" i="52"/>
  <c r="F53" i="52"/>
  <c r="AF19" i="52"/>
  <c r="AE19" i="52"/>
  <c r="AD19" i="52"/>
  <c r="O19" i="52"/>
  <c r="F19" i="52"/>
  <c r="AF16" i="52"/>
  <c r="AE16" i="52"/>
  <c r="AD16" i="52"/>
  <c r="O16" i="52"/>
  <c r="F16" i="52"/>
  <c r="AF12" i="52"/>
  <c r="AE12" i="52"/>
  <c r="AD12" i="52"/>
  <c r="O12" i="52"/>
  <c r="F12" i="52"/>
  <c r="AF272" i="52"/>
  <c r="AE272" i="52"/>
  <c r="AD272" i="52"/>
  <c r="O272" i="52"/>
  <c r="F272" i="52"/>
  <c r="AF243" i="52"/>
  <c r="AE243" i="52"/>
  <c r="AD243" i="52"/>
  <c r="O243" i="52"/>
  <c r="F243" i="52"/>
  <c r="AF194" i="52"/>
  <c r="AE194" i="52"/>
  <c r="AD194" i="52"/>
  <c r="O194" i="52"/>
  <c r="F194" i="52"/>
  <c r="AF143" i="52"/>
  <c r="AE143" i="52"/>
  <c r="AD143" i="52"/>
  <c r="O143" i="52"/>
  <c r="F143" i="52"/>
  <c r="AF111" i="52"/>
  <c r="AE111" i="52"/>
  <c r="AD111" i="52"/>
  <c r="O111" i="52"/>
  <c r="F111" i="52"/>
  <c r="AF51" i="52"/>
  <c r="AE51" i="52"/>
  <c r="AD51" i="52"/>
  <c r="O51" i="52"/>
  <c r="F51" i="52"/>
  <c r="Z29" i="58"/>
  <c r="Z28" i="58"/>
  <c r="Z21" i="58"/>
  <c r="Z20" i="58"/>
  <c r="Z15" i="58"/>
  <c r="AF443" i="34"/>
  <c r="AE443" i="34"/>
  <c r="AD443" i="34"/>
  <c r="X443" i="34"/>
  <c r="F443" i="34"/>
  <c r="AF442" i="34"/>
  <c r="AE442" i="34"/>
  <c r="AD442" i="34"/>
  <c r="X442" i="34"/>
  <c r="F442" i="34"/>
  <c r="AF441" i="34"/>
  <c r="AE441" i="34"/>
  <c r="AD441" i="34"/>
  <c r="X441" i="34"/>
  <c r="F441" i="34"/>
  <c r="AF439" i="34"/>
  <c r="AE439" i="34"/>
  <c r="AD439" i="34"/>
  <c r="X439" i="34"/>
  <c r="F439" i="34"/>
  <c r="AF438" i="34"/>
  <c r="AE438" i="34"/>
  <c r="AD438" i="34"/>
  <c r="X438" i="34"/>
  <c r="F438" i="34"/>
  <c r="AF436" i="34"/>
  <c r="AE436" i="34"/>
  <c r="AD436" i="34"/>
  <c r="X436" i="34"/>
  <c r="F436" i="34"/>
  <c r="AF435" i="34"/>
  <c r="AE435" i="34"/>
  <c r="AD435" i="34"/>
  <c r="X435" i="34"/>
  <c r="F435" i="34"/>
  <c r="AF424" i="34"/>
  <c r="AE424" i="34"/>
  <c r="AD424" i="34"/>
  <c r="Y424" i="34"/>
  <c r="X424" i="34"/>
  <c r="F424" i="34"/>
  <c r="AF423" i="34"/>
  <c r="AE423" i="34"/>
  <c r="AD423" i="34"/>
  <c r="Y423" i="34"/>
  <c r="X423" i="34"/>
  <c r="F423" i="34"/>
  <c r="AF422" i="34"/>
  <c r="AE422" i="34"/>
  <c r="AD422" i="34"/>
  <c r="X422" i="34"/>
  <c r="F422" i="34"/>
  <c r="AF418" i="34"/>
  <c r="AE418" i="34"/>
  <c r="AD418" i="34"/>
  <c r="X418" i="34"/>
  <c r="F418" i="34"/>
  <c r="AF417" i="34"/>
  <c r="AE417" i="34"/>
  <c r="AD417" i="34"/>
  <c r="X417" i="34"/>
  <c r="F417" i="34"/>
  <c r="AF416" i="34"/>
  <c r="AE416" i="34"/>
  <c r="AD416" i="34"/>
  <c r="Y416" i="34"/>
  <c r="X416" i="34"/>
  <c r="F416" i="34"/>
  <c r="AF411" i="34"/>
  <c r="AE411" i="34"/>
  <c r="AD411" i="34"/>
  <c r="X411" i="34"/>
  <c r="F411" i="34"/>
  <c r="AF410" i="34"/>
  <c r="AE410" i="34"/>
  <c r="AD410" i="34"/>
  <c r="X410" i="34"/>
  <c r="F410" i="34"/>
  <c r="AF402" i="34"/>
  <c r="AE402" i="34"/>
  <c r="AD402" i="34"/>
  <c r="Y402" i="34"/>
  <c r="X402" i="34"/>
  <c r="F402" i="34"/>
  <c r="AF401" i="34"/>
  <c r="AE401" i="34"/>
  <c r="AD401" i="34"/>
  <c r="Y401" i="34"/>
  <c r="X401" i="34"/>
  <c r="F401" i="34"/>
  <c r="AF400" i="34"/>
  <c r="AE400" i="34"/>
  <c r="AD400" i="34"/>
  <c r="Y400" i="34"/>
  <c r="X400" i="34"/>
  <c r="F400" i="34"/>
  <c r="AF398" i="34"/>
  <c r="AE398" i="34"/>
  <c r="AD398" i="34"/>
  <c r="Y398" i="34"/>
  <c r="X398" i="34"/>
  <c r="F398" i="34"/>
  <c r="AF397" i="34"/>
  <c r="AE397" i="34"/>
  <c r="AD397" i="34"/>
  <c r="Y397" i="34"/>
  <c r="X397" i="34"/>
  <c r="F397" i="34"/>
  <c r="AF396" i="34"/>
  <c r="AE396" i="34"/>
  <c r="AD396" i="34"/>
  <c r="Y396" i="34"/>
  <c r="X396" i="34"/>
  <c r="F396" i="34"/>
  <c r="AF395" i="34"/>
  <c r="AE395" i="34"/>
  <c r="AD395" i="34"/>
  <c r="Y395" i="34"/>
  <c r="X395" i="34"/>
  <c r="F395" i="34"/>
  <c r="AF394" i="34"/>
  <c r="AE394" i="34"/>
  <c r="AD394" i="34"/>
  <c r="Y394" i="34"/>
  <c r="X394" i="34"/>
  <c r="F394" i="34"/>
  <c r="AF393" i="34"/>
  <c r="AE393" i="34"/>
  <c r="AD393" i="34"/>
  <c r="Y393" i="34"/>
  <c r="X393" i="34"/>
  <c r="F393" i="34"/>
  <c r="AF392" i="34"/>
  <c r="AE392" i="34"/>
  <c r="AD392" i="34"/>
  <c r="Y392" i="34"/>
  <c r="X392" i="34"/>
  <c r="F392" i="34"/>
  <c r="AF391" i="34"/>
  <c r="AE391" i="34"/>
  <c r="AD391" i="34"/>
  <c r="Y391" i="34"/>
  <c r="X391" i="34"/>
  <c r="F391" i="34"/>
  <c r="AF390" i="34"/>
  <c r="AE390" i="34"/>
  <c r="AD390" i="34"/>
  <c r="Y390" i="34"/>
  <c r="X390" i="34"/>
  <c r="F390" i="34"/>
  <c r="AF388" i="34"/>
  <c r="AE388" i="34"/>
  <c r="AD388" i="34"/>
  <c r="Y388" i="34"/>
  <c r="X388" i="34"/>
  <c r="F388" i="34"/>
  <c r="AF387" i="34"/>
  <c r="AE387" i="34"/>
  <c r="AD387" i="34"/>
  <c r="Y387" i="34"/>
  <c r="X387" i="34"/>
  <c r="F387" i="34"/>
  <c r="AF386" i="34"/>
  <c r="AE386" i="34"/>
  <c r="AD386" i="34"/>
  <c r="Y386" i="34"/>
  <c r="X386" i="34"/>
  <c r="F386" i="34"/>
  <c r="AF384" i="34"/>
  <c r="AE384" i="34"/>
  <c r="AD384" i="34"/>
  <c r="Y384" i="34"/>
  <c r="X384" i="34"/>
  <c r="F384" i="34"/>
  <c r="AF383" i="34"/>
  <c r="AE383" i="34"/>
  <c r="AD383" i="34"/>
  <c r="Y383" i="34"/>
  <c r="X383" i="34"/>
  <c r="F383" i="34"/>
  <c r="AF382" i="34"/>
  <c r="AE382" i="34"/>
  <c r="AD382" i="34"/>
  <c r="Y382" i="34"/>
  <c r="X382" i="34"/>
  <c r="F382" i="34"/>
  <c r="AF380" i="34"/>
  <c r="AE380" i="34"/>
  <c r="AD380" i="34"/>
  <c r="Y380" i="34"/>
  <c r="X380" i="34"/>
  <c r="F380" i="34"/>
  <c r="AF379" i="34"/>
  <c r="AE379" i="34"/>
  <c r="AD379" i="34"/>
  <c r="Y379" i="34"/>
  <c r="X379" i="34"/>
  <c r="F379" i="34"/>
  <c r="AF374" i="34"/>
  <c r="AE374" i="34"/>
  <c r="AD374" i="34"/>
  <c r="X374" i="34"/>
  <c r="Z54" i="56" s="1"/>
  <c r="F374" i="34"/>
  <c r="AF372" i="34"/>
  <c r="AE372" i="34"/>
  <c r="AD372" i="34"/>
  <c r="Y372" i="34"/>
  <c r="N52" i="55" s="1"/>
  <c r="X372" i="34"/>
  <c r="Z52" i="56" s="1"/>
  <c r="F372" i="34"/>
  <c r="AF371" i="34"/>
  <c r="AE371" i="34"/>
  <c r="AD371" i="34"/>
  <c r="Y371" i="34"/>
  <c r="N51" i="55" s="1"/>
  <c r="X371" i="34"/>
  <c r="Z51" i="56" s="1"/>
  <c r="F371" i="34"/>
  <c r="AF370" i="34"/>
  <c r="AE370" i="34"/>
  <c r="AD370" i="34"/>
  <c r="X370" i="34"/>
  <c r="Z50" i="56" s="1"/>
  <c r="F370" i="34"/>
  <c r="AF369" i="34"/>
  <c r="AE369" i="34"/>
  <c r="AD369" i="34"/>
  <c r="Y369" i="34"/>
  <c r="N49" i="55" s="1"/>
  <c r="X369" i="34"/>
  <c r="Z49" i="56" s="1"/>
  <c r="AF364" i="34"/>
  <c r="AE364" i="34"/>
  <c r="AD364" i="34"/>
  <c r="X364" i="34"/>
  <c r="Z44" i="56" s="1"/>
  <c r="F364" i="34"/>
  <c r="AF363" i="34"/>
  <c r="AE363" i="34"/>
  <c r="AD363" i="34"/>
  <c r="Y363" i="34"/>
  <c r="N43" i="55" s="1"/>
  <c r="X363" i="34"/>
  <c r="Z43" i="56" s="1"/>
  <c r="F363" i="34"/>
  <c r="AF360" i="34"/>
  <c r="AE360" i="34"/>
  <c r="AD360" i="34"/>
  <c r="X360" i="34"/>
  <c r="Z40" i="56" s="1"/>
  <c r="F360" i="34"/>
  <c r="AF340" i="34"/>
  <c r="AE340" i="34"/>
  <c r="AD340" i="34"/>
  <c r="Y340" i="34"/>
  <c r="N20" i="55" s="1"/>
  <c r="X340" i="34"/>
  <c r="Z20" i="56" s="1"/>
  <c r="F340" i="34"/>
  <c r="AF339" i="34"/>
  <c r="AE339" i="34"/>
  <c r="AD339" i="34"/>
  <c r="Y339" i="34"/>
  <c r="N19" i="55" s="1"/>
  <c r="X339" i="34"/>
  <c r="Z19" i="56" s="1"/>
  <c r="F339" i="34"/>
  <c r="AF322" i="34"/>
  <c r="AE322" i="34"/>
  <c r="AD322" i="34"/>
  <c r="Y322" i="34"/>
  <c r="N321" i="52" s="1"/>
  <c r="X322" i="34"/>
  <c r="F322" i="34"/>
  <c r="AF321" i="34"/>
  <c r="AE321" i="34"/>
  <c r="AD321" i="34"/>
  <c r="Y321" i="34"/>
  <c r="N320" i="52" s="1"/>
  <c r="X321" i="34"/>
  <c r="F321" i="34"/>
  <c r="AF318" i="34"/>
  <c r="AE318" i="34"/>
  <c r="AD318" i="34"/>
  <c r="Y318" i="34"/>
  <c r="N317" i="52" s="1"/>
  <c r="X318" i="34"/>
  <c r="F318" i="34"/>
  <c r="AF317" i="34"/>
  <c r="AE317" i="34"/>
  <c r="AD317" i="34"/>
  <c r="Y317" i="34"/>
  <c r="N316" i="52" s="1"/>
  <c r="X317" i="34"/>
  <c r="F317" i="34"/>
  <c r="AF316" i="34"/>
  <c r="AE316" i="34"/>
  <c r="AD316" i="34"/>
  <c r="Y316" i="34"/>
  <c r="N315" i="52" s="1"/>
  <c r="X316" i="34"/>
  <c r="F316" i="34"/>
  <c r="AF315" i="34"/>
  <c r="AE315" i="34"/>
  <c r="AD315" i="34"/>
  <c r="Y315" i="34"/>
  <c r="N314" i="52" s="1"/>
  <c r="X315" i="34"/>
  <c r="F315" i="34"/>
  <c r="AF314" i="34"/>
  <c r="AE314" i="34"/>
  <c r="AD314" i="34"/>
  <c r="Y314" i="34"/>
  <c r="N313" i="52" s="1"/>
  <c r="X314" i="34"/>
  <c r="F314" i="34"/>
  <c r="AF313" i="34"/>
  <c r="AE313" i="34"/>
  <c r="AD313" i="34"/>
  <c r="Y313" i="34"/>
  <c r="N312" i="52" s="1"/>
  <c r="X313" i="34"/>
  <c r="F313" i="34"/>
  <c r="AF311" i="34"/>
  <c r="AE311" i="34"/>
  <c r="AD311" i="34"/>
  <c r="Y311" i="34"/>
  <c r="N310" i="52" s="1"/>
  <c r="X311" i="34"/>
  <c r="F311" i="34"/>
  <c r="AF310" i="34"/>
  <c r="AE310" i="34"/>
  <c r="AD310" i="34"/>
  <c r="Y310" i="34"/>
  <c r="N309" i="52" s="1"/>
  <c r="X310" i="34"/>
  <c r="F310" i="34"/>
  <c r="AF309" i="34"/>
  <c r="AE309" i="34"/>
  <c r="AD309" i="34"/>
  <c r="Y309" i="34"/>
  <c r="N308" i="52" s="1"/>
  <c r="X309" i="34"/>
  <c r="F309" i="34"/>
  <c r="AF308" i="34"/>
  <c r="AE308" i="34"/>
  <c r="AD308" i="34"/>
  <c r="Y308" i="34"/>
  <c r="N307" i="52" s="1"/>
  <c r="X308" i="34"/>
  <c r="F308" i="34"/>
  <c r="AF307" i="34"/>
  <c r="AE307" i="34"/>
  <c r="AD307" i="34"/>
  <c r="Y307" i="34"/>
  <c r="N306" i="52" s="1"/>
  <c r="X307" i="34"/>
  <c r="F307" i="34"/>
  <c r="AF306" i="34"/>
  <c r="AE306" i="34"/>
  <c r="AD306" i="34"/>
  <c r="Y306" i="34"/>
  <c r="N305" i="52" s="1"/>
  <c r="X306" i="34"/>
  <c r="F306" i="34"/>
  <c r="AF305" i="34"/>
  <c r="AE305" i="34"/>
  <c r="AD305" i="34"/>
  <c r="Y305" i="34"/>
  <c r="N304" i="52" s="1"/>
  <c r="X305" i="34"/>
  <c r="F305" i="34"/>
  <c r="AF304" i="34"/>
  <c r="AE304" i="34"/>
  <c r="AD304" i="34"/>
  <c r="Y304" i="34"/>
  <c r="N303" i="52" s="1"/>
  <c r="X304" i="34"/>
  <c r="F304" i="34"/>
  <c r="AF303" i="34"/>
  <c r="AE303" i="34"/>
  <c r="AD303" i="34"/>
  <c r="Y303" i="34"/>
  <c r="N302" i="52" s="1"/>
  <c r="X303" i="34"/>
  <c r="F303" i="34"/>
  <c r="AF300" i="34"/>
  <c r="AE300" i="34"/>
  <c r="AD300" i="34"/>
  <c r="Y300" i="34"/>
  <c r="N299" i="52" s="1"/>
  <c r="X300" i="34"/>
  <c r="F300" i="34"/>
  <c r="AF299" i="34"/>
  <c r="AE299" i="34"/>
  <c r="AD299" i="34"/>
  <c r="Y299" i="34"/>
  <c r="N298" i="52" s="1"/>
  <c r="X299" i="34"/>
  <c r="F299" i="34"/>
  <c r="AF298" i="34"/>
  <c r="AE298" i="34"/>
  <c r="AD298" i="34"/>
  <c r="Y298" i="34"/>
  <c r="N297" i="52" s="1"/>
  <c r="X298" i="34"/>
  <c r="F298" i="34"/>
  <c r="AF297" i="34"/>
  <c r="AE297" i="34"/>
  <c r="AD297" i="34"/>
  <c r="Y297" i="34"/>
  <c r="N296" i="52" s="1"/>
  <c r="X297" i="34"/>
  <c r="F297" i="34"/>
  <c r="AF296" i="34"/>
  <c r="AE296" i="34"/>
  <c r="AD296" i="34"/>
  <c r="Y296" i="34"/>
  <c r="N295" i="52" s="1"/>
  <c r="X296" i="34"/>
  <c r="F296" i="34"/>
  <c r="AF293" i="34"/>
  <c r="AE293" i="34"/>
  <c r="AD293" i="34"/>
  <c r="Y293" i="34"/>
  <c r="N292" i="52" s="1"/>
  <c r="X293" i="34"/>
  <c r="F293" i="34"/>
  <c r="AF292" i="34"/>
  <c r="AE292" i="34"/>
  <c r="AD292" i="34"/>
  <c r="Y292" i="34"/>
  <c r="N291" i="52" s="1"/>
  <c r="X292" i="34"/>
  <c r="F292" i="34"/>
  <c r="AF291" i="34"/>
  <c r="AE291" i="34"/>
  <c r="AD291" i="34"/>
  <c r="Y291" i="34"/>
  <c r="N290" i="52" s="1"/>
  <c r="X291" i="34"/>
  <c r="F291" i="34"/>
  <c r="AF290" i="34"/>
  <c r="AE290" i="34"/>
  <c r="AD290" i="34"/>
  <c r="Y290" i="34"/>
  <c r="N289" i="52" s="1"/>
  <c r="X290" i="34"/>
  <c r="F290" i="34"/>
  <c r="AF289" i="34"/>
  <c r="AE289" i="34"/>
  <c r="AD289" i="34"/>
  <c r="Y289" i="34"/>
  <c r="N288" i="52" s="1"/>
  <c r="X289" i="34"/>
  <c r="F289" i="34"/>
  <c r="AF271" i="34"/>
  <c r="AE271" i="34"/>
  <c r="AD271" i="34"/>
  <c r="Y271" i="34"/>
  <c r="N270" i="52" s="1"/>
  <c r="X271" i="34"/>
  <c r="F271" i="34"/>
  <c r="AF270" i="34"/>
  <c r="AE270" i="34"/>
  <c r="AD270" i="34"/>
  <c r="Y270" i="34"/>
  <c r="N269" i="52" s="1"/>
  <c r="X270" i="34"/>
  <c r="F270" i="34"/>
  <c r="AF269" i="34"/>
  <c r="AE269" i="34"/>
  <c r="AD269" i="34"/>
  <c r="Y269" i="34"/>
  <c r="N268" i="52" s="1"/>
  <c r="X269" i="34"/>
  <c r="F269" i="34"/>
  <c r="AF268" i="34"/>
  <c r="AE268" i="34"/>
  <c r="AD268" i="34"/>
  <c r="Y268" i="34"/>
  <c r="N267" i="52" s="1"/>
  <c r="X268" i="34"/>
  <c r="F268" i="34"/>
  <c r="AF267" i="34"/>
  <c r="AE267" i="34"/>
  <c r="AD267" i="34"/>
  <c r="Y267" i="34"/>
  <c r="N266" i="52" s="1"/>
  <c r="X267" i="34"/>
  <c r="F267" i="34"/>
  <c r="AF266" i="34"/>
  <c r="AE266" i="34"/>
  <c r="AD266" i="34"/>
  <c r="Y266" i="34"/>
  <c r="N265" i="52" s="1"/>
  <c r="X266" i="34"/>
  <c r="F266" i="34"/>
  <c r="AF264" i="34"/>
  <c r="AE264" i="34"/>
  <c r="AD264" i="34"/>
  <c r="Y264" i="34"/>
  <c r="N263" i="52" s="1"/>
  <c r="X264" i="34"/>
  <c r="F264" i="34"/>
  <c r="AF263" i="34"/>
  <c r="AE263" i="34"/>
  <c r="AD263" i="34"/>
  <c r="Y263" i="34"/>
  <c r="N262" i="52" s="1"/>
  <c r="X263" i="34"/>
  <c r="F263" i="34"/>
  <c r="AF262" i="34"/>
  <c r="AE262" i="34"/>
  <c r="AD262" i="34"/>
  <c r="Y262" i="34"/>
  <c r="N261" i="52" s="1"/>
  <c r="X262" i="34"/>
  <c r="F262" i="34"/>
  <c r="AF261" i="34"/>
  <c r="AE261" i="34"/>
  <c r="AD261" i="34"/>
  <c r="Y261" i="34"/>
  <c r="N260" i="52" s="1"/>
  <c r="X261" i="34"/>
  <c r="F261" i="34"/>
  <c r="AF259" i="34"/>
  <c r="AE259" i="34"/>
  <c r="AD259" i="34"/>
  <c r="Y259" i="34"/>
  <c r="N258" i="52" s="1"/>
  <c r="X259" i="34"/>
  <c r="F259" i="34"/>
  <c r="AF258" i="34"/>
  <c r="AE258" i="34"/>
  <c r="AD258" i="34"/>
  <c r="Y258" i="34"/>
  <c r="N257" i="52" s="1"/>
  <c r="X258" i="34"/>
  <c r="F258" i="34"/>
  <c r="AF257" i="34"/>
  <c r="AE257" i="34"/>
  <c r="AD257" i="34"/>
  <c r="Y257" i="34"/>
  <c r="N256" i="52" s="1"/>
  <c r="X257" i="34"/>
  <c r="F257" i="34"/>
  <c r="AF255" i="34"/>
  <c r="AE255" i="34"/>
  <c r="AD255" i="34"/>
  <c r="Y255" i="34"/>
  <c r="N254" i="52" s="1"/>
  <c r="X255" i="34"/>
  <c r="F255" i="34"/>
  <c r="AF254" i="34"/>
  <c r="AE254" i="34"/>
  <c r="AD254" i="34"/>
  <c r="Y254" i="34"/>
  <c r="N253" i="52" s="1"/>
  <c r="X254" i="34"/>
  <c r="F254" i="34"/>
  <c r="AF253" i="34"/>
  <c r="AE253" i="34"/>
  <c r="AD253" i="34"/>
  <c r="Y253" i="34"/>
  <c r="N252" i="52" s="1"/>
  <c r="X253" i="34"/>
  <c r="F253" i="34"/>
  <c r="AF243" i="34"/>
  <c r="AE243" i="34"/>
  <c r="AD243" i="34"/>
  <c r="Y243" i="34"/>
  <c r="N242" i="52" s="1"/>
  <c r="X243" i="34"/>
  <c r="F243" i="34"/>
  <c r="AF242" i="34"/>
  <c r="AE242" i="34"/>
  <c r="AD242" i="34"/>
  <c r="Y242" i="34"/>
  <c r="N241" i="52" s="1"/>
  <c r="X242" i="34"/>
  <c r="F242" i="34"/>
  <c r="AF241" i="34"/>
  <c r="AE241" i="34"/>
  <c r="AD241" i="34"/>
  <c r="Y241" i="34"/>
  <c r="N240" i="52" s="1"/>
  <c r="X241" i="34"/>
  <c r="F241" i="34"/>
  <c r="AF240" i="34"/>
  <c r="AE240" i="34"/>
  <c r="AD240" i="34"/>
  <c r="Y240" i="34"/>
  <c r="N239" i="52" s="1"/>
  <c r="X240" i="34"/>
  <c r="F240" i="34"/>
  <c r="AF239" i="34"/>
  <c r="AE239" i="34"/>
  <c r="AD239" i="34"/>
  <c r="Y239" i="34"/>
  <c r="N238" i="52" s="1"/>
  <c r="X239" i="34"/>
  <c r="F239" i="34"/>
  <c r="AF238" i="34"/>
  <c r="AE238" i="34"/>
  <c r="AD238" i="34"/>
  <c r="Y238" i="34"/>
  <c r="N237" i="52" s="1"/>
  <c r="X238" i="34"/>
  <c r="F238" i="34"/>
  <c r="AF237" i="34"/>
  <c r="AE237" i="34"/>
  <c r="AD237" i="34"/>
  <c r="Y237" i="34"/>
  <c r="N236" i="52" s="1"/>
  <c r="X237" i="34"/>
  <c r="F237" i="34"/>
  <c r="AF236" i="34"/>
  <c r="AE236" i="34"/>
  <c r="AD236" i="34"/>
  <c r="Y236" i="34"/>
  <c r="N235" i="52" s="1"/>
  <c r="X236" i="34"/>
  <c r="F236" i="34"/>
  <c r="AF235" i="34"/>
  <c r="AE235" i="34"/>
  <c r="AD235" i="34"/>
  <c r="Y235" i="34"/>
  <c r="N234" i="52" s="1"/>
  <c r="X235" i="34"/>
  <c r="F235" i="34"/>
  <c r="AF232" i="34"/>
  <c r="AE232" i="34"/>
  <c r="AD232" i="34"/>
  <c r="Y232" i="34"/>
  <c r="N231" i="52" s="1"/>
  <c r="X232" i="34"/>
  <c r="F232" i="34"/>
  <c r="AF231" i="34"/>
  <c r="AE231" i="34"/>
  <c r="AD231" i="34"/>
  <c r="Y231" i="34"/>
  <c r="N230" i="52" s="1"/>
  <c r="X231" i="34"/>
  <c r="F231" i="34"/>
  <c r="AF230" i="34"/>
  <c r="AE230" i="34"/>
  <c r="AD230" i="34"/>
  <c r="Y230" i="34"/>
  <c r="N229" i="52" s="1"/>
  <c r="X230" i="34"/>
  <c r="F230" i="34"/>
  <c r="AF229" i="34"/>
  <c r="AE229" i="34"/>
  <c r="AD229" i="34"/>
  <c r="Y229" i="34"/>
  <c r="N228" i="52" s="1"/>
  <c r="X229" i="34"/>
  <c r="F229" i="34"/>
  <c r="AF228" i="34"/>
  <c r="AE228" i="34"/>
  <c r="AD228" i="34"/>
  <c r="Y228" i="34"/>
  <c r="N227" i="52" s="1"/>
  <c r="X228" i="34"/>
  <c r="F228" i="34"/>
  <c r="AF227" i="34"/>
  <c r="AE227" i="34"/>
  <c r="AD227" i="34"/>
  <c r="Y227" i="34"/>
  <c r="N226" i="52" s="1"/>
  <c r="X227" i="34"/>
  <c r="F227" i="34"/>
  <c r="AF226" i="34"/>
  <c r="AE226" i="34"/>
  <c r="AD226" i="34"/>
  <c r="Y226" i="34"/>
  <c r="N225" i="52" s="1"/>
  <c r="X226" i="34"/>
  <c r="F226" i="34"/>
  <c r="AF223" i="34"/>
  <c r="AE223" i="34"/>
  <c r="AD223" i="34"/>
  <c r="Y223" i="34"/>
  <c r="N222" i="52" s="1"/>
  <c r="X223" i="34"/>
  <c r="F223" i="34"/>
  <c r="AF222" i="34"/>
  <c r="AE222" i="34"/>
  <c r="AD222" i="34"/>
  <c r="Y222" i="34"/>
  <c r="N221" i="52" s="1"/>
  <c r="X222" i="34"/>
  <c r="F222" i="34"/>
  <c r="AF221" i="34"/>
  <c r="AE221" i="34"/>
  <c r="AD221" i="34"/>
  <c r="Y221" i="34"/>
  <c r="N220" i="52" s="1"/>
  <c r="X221" i="34"/>
  <c r="F221" i="34"/>
  <c r="AF220" i="34"/>
  <c r="AE220" i="34"/>
  <c r="AD220" i="34"/>
  <c r="Y220" i="34"/>
  <c r="N219" i="52" s="1"/>
  <c r="X220" i="34"/>
  <c r="F220" i="34"/>
  <c r="AF217" i="34"/>
  <c r="AE217" i="34"/>
  <c r="AD217" i="34"/>
  <c r="Y217" i="34"/>
  <c r="N216" i="52" s="1"/>
  <c r="X217" i="34"/>
  <c r="F217" i="34"/>
  <c r="AF216" i="34"/>
  <c r="AE216" i="34"/>
  <c r="AD216" i="34"/>
  <c r="Y216" i="34"/>
  <c r="N215" i="52" s="1"/>
  <c r="X216" i="34"/>
  <c r="F216" i="34"/>
  <c r="AF215" i="34"/>
  <c r="AE215" i="34"/>
  <c r="AD215" i="34"/>
  <c r="Y215" i="34"/>
  <c r="N214" i="52" s="1"/>
  <c r="X215" i="34"/>
  <c r="F215" i="34"/>
  <c r="AF214" i="34"/>
  <c r="AE214" i="34"/>
  <c r="AD214" i="34"/>
  <c r="Y214" i="34"/>
  <c r="N213" i="52" s="1"/>
  <c r="X214" i="34"/>
  <c r="F214" i="34"/>
  <c r="AF213" i="34"/>
  <c r="AE213" i="34"/>
  <c r="AD213" i="34"/>
  <c r="Y213" i="34"/>
  <c r="N212" i="52" s="1"/>
  <c r="X213" i="34"/>
  <c r="F213" i="34"/>
  <c r="AF212" i="34"/>
  <c r="AE212" i="34"/>
  <c r="AD212" i="34"/>
  <c r="Y212" i="34"/>
  <c r="N211" i="52" s="1"/>
  <c r="X212" i="34"/>
  <c r="F212" i="34"/>
  <c r="AF194" i="34"/>
  <c r="AE194" i="34"/>
  <c r="AD194" i="34"/>
  <c r="Y194" i="34"/>
  <c r="N193" i="52" s="1"/>
  <c r="X194" i="34"/>
  <c r="F194" i="34"/>
  <c r="AF193" i="34"/>
  <c r="AE193" i="34"/>
  <c r="AD193" i="34"/>
  <c r="Y193" i="34"/>
  <c r="N192" i="52" s="1"/>
  <c r="X193" i="34"/>
  <c r="F193" i="34"/>
  <c r="AF192" i="34"/>
  <c r="AE192" i="34"/>
  <c r="AD192" i="34"/>
  <c r="Y192" i="34"/>
  <c r="N191" i="52" s="1"/>
  <c r="X192" i="34"/>
  <c r="F192" i="34"/>
  <c r="AF189" i="34"/>
  <c r="AE189" i="34"/>
  <c r="AD189" i="34"/>
  <c r="Y189" i="34"/>
  <c r="N188" i="52" s="1"/>
  <c r="X189" i="34"/>
  <c r="F189" i="34"/>
  <c r="AF188" i="34"/>
  <c r="AE188" i="34"/>
  <c r="AD188" i="34"/>
  <c r="Y188" i="34"/>
  <c r="N187" i="52" s="1"/>
  <c r="X188" i="34"/>
  <c r="F188" i="34"/>
  <c r="AF187" i="34"/>
  <c r="AE187" i="34"/>
  <c r="AD187" i="34"/>
  <c r="Y187" i="34"/>
  <c r="N186" i="52" s="1"/>
  <c r="X187" i="34"/>
  <c r="F187" i="34"/>
  <c r="AF186" i="34"/>
  <c r="AE186" i="34"/>
  <c r="AD186" i="34"/>
  <c r="Y186" i="34"/>
  <c r="N185" i="52" s="1"/>
  <c r="X186" i="34"/>
  <c r="F186" i="34"/>
  <c r="AF185" i="34"/>
  <c r="AE185" i="34"/>
  <c r="AD185" i="34"/>
  <c r="Y185" i="34"/>
  <c r="N184" i="52" s="1"/>
  <c r="X185" i="34"/>
  <c r="F185" i="34"/>
  <c r="AF182" i="34"/>
  <c r="AE182" i="34"/>
  <c r="AD182" i="34"/>
  <c r="Y182" i="34"/>
  <c r="N181" i="52" s="1"/>
  <c r="X182" i="34"/>
  <c r="F182" i="34"/>
  <c r="AF181" i="34"/>
  <c r="AE181" i="34"/>
  <c r="AD181" i="34"/>
  <c r="Y181" i="34"/>
  <c r="N180" i="52" s="1"/>
  <c r="X181" i="34"/>
  <c r="F181" i="34"/>
  <c r="AF180" i="34"/>
  <c r="AE180" i="34"/>
  <c r="AD180" i="34"/>
  <c r="Y180" i="34"/>
  <c r="N179" i="52" s="1"/>
  <c r="X180" i="34"/>
  <c r="F180" i="34"/>
  <c r="AF179" i="34"/>
  <c r="AE179" i="34"/>
  <c r="AD179" i="34"/>
  <c r="Y179" i="34"/>
  <c r="N178" i="52" s="1"/>
  <c r="X179" i="34"/>
  <c r="F179" i="34"/>
  <c r="AF177" i="34"/>
  <c r="AE177" i="34"/>
  <c r="AD177" i="34"/>
  <c r="Y177" i="34"/>
  <c r="N176" i="52" s="1"/>
  <c r="X177" i="34"/>
  <c r="F177" i="34"/>
  <c r="AF176" i="34"/>
  <c r="AE176" i="34"/>
  <c r="AD176" i="34"/>
  <c r="Y176" i="34"/>
  <c r="N175" i="52" s="1"/>
  <c r="X176" i="34"/>
  <c r="F176" i="34"/>
  <c r="AF174" i="34"/>
  <c r="AE174" i="34"/>
  <c r="AD174" i="34"/>
  <c r="Y174" i="34"/>
  <c r="N173" i="52" s="1"/>
  <c r="X174" i="34"/>
  <c r="F174" i="34"/>
  <c r="AF173" i="34"/>
  <c r="AE173" i="34"/>
  <c r="AD173" i="34"/>
  <c r="Y173" i="34"/>
  <c r="N172" i="52" s="1"/>
  <c r="X173" i="34"/>
  <c r="F173" i="34"/>
  <c r="AF172" i="34"/>
  <c r="AE172" i="34"/>
  <c r="AD172" i="34"/>
  <c r="Y172" i="34"/>
  <c r="N171" i="52" s="1"/>
  <c r="X172" i="34"/>
  <c r="F172" i="34"/>
  <c r="AF171" i="34"/>
  <c r="AE171" i="34"/>
  <c r="AD171" i="34"/>
  <c r="Y171" i="34"/>
  <c r="N170" i="52" s="1"/>
  <c r="X171" i="34"/>
  <c r="F171" i="34"/>
  <c r="AF169" i="34"/>
  <c r="AE169" i="34"/>
  <c r="AD169" i="34"/>
  <c r="Y169" i="34"/>
  <c r="N168" i="52" s="1"/>
  <c r="X169" i="34"/>
  <c r="F169" i="34"/>
  <c r="AF168" i="34"/>
  <c r="AE168" i="34"/>
  <c r="AD168" i="34"/>
  <c r="Y168" i="34"/>
  <c r="N167" i="52" s="1"/>
  <c r="X168" i="34"/>
  <c r="F168" i="34"/>
  <c r="AF167" i="34"/>
  <c r="AE167" i="34"/>
  <c r="AD167" i="34"/>
  <c r="Y167" i="34"/>
  <c r="N166" i="52" s="1"/>
  <c r="X167" i="34"/>
  <c r="F167" i="34"/>
  <c r="AF166" i="34"/>
  <c r="AE166" i="34"/>
  <c r="AD166" i="34"/>
  <c r="Y166" i="34"/>
  <c r="N165" i="52" s="1"/>
  <c r="X166" i="34"/>
  <c r="F166" i="34"/>
  <c r="AF165" i="34"/>
  <c r="AE165" i="34"/>
  <c r="AD165" i="34"/>
  <c r="Y165" i="34"/>
  <c r="N164" i="52" s="1"/>
  <c r="X165" i="34"/>
  <c r="F165" i="34"/>
  <c r="AF164" i="34"/>
  <c r="AE164" i="34"/>
  <c r="AD164" i="34"/>
  <c r="Y164" i="34"/>
  <c r="N163" i="52" s="1"/>
  <c r="X164" i="34"/>
  <c r="F164" i="34"/>
  <c r="AF162" i="34"/>
  <c r="AE162" i="34"/>
  <c r="AD162" i="34"/>
  <c r="Y162" i="34"/>
  <c r="N161" i="52" s="1"/>
  <c r="X162" i="34"/>
  <c r="F162" i="34"/>
  <c r="AF161" i="34"/>
  <c r="AE161" i="34"/>
  <c r="AD161" i="34"/>
  <c r="Y161" i="34"/>
  <c r="N160" i="52" s="1"/>
  <c r="X161" i="34"/>
  <c r="F161" i="34"/>
  <c r="AF160" i="34"/>
  <c r="AE160" i="34"/>
  <c r="AD160" i="34"/>
  <c r="Y160" i="34"/>
  <c r="N159" i="52" s="1"/>
  <c r="X160" i="34"/>
  <c r="F160" i="34"/>
  <c r="AF159" i="34"/>
  <c r="AE159" i="34"/>
  <c r="AD159" i="34"/>
  <c r="Y159" i="34"/>
  <c r="N158" i="52" s="1"/>
  <c r="X159" i="34"/>
  <c r="F159" i="34"/>
  <c r="AF158" i="34"/>
  <c r="AE158" i="34"/>
  <c r="AD158" i="34"/>
  <c r="Y158" i="34"/>
  <c r="N157" i="52" s="1"/>
  <c r="X158" i="34"/>
  <c r="F158" i="34"/>
  <c r="AF143" i="34"/>
  <c r="AE143" i="34"/>
  <c r="AD143" i="34"/>
  <c r="Y143" i="34"/>
  <c r="N142" i="52" s="1"/>
  <c r="X143" i="34"/>
  <c r="F143" i="34"/>
  <c r="AF142" i="34"/>
  <c r="AE142" i="34"/>
  <c r="AD142" i="34"/>
  <c r="Y142" i="34"/>
  <c r="N141" i="52" s="1"/>
  <c r="X142" i="34"/>
  <c r="F142" i="34"/>
  <c r="AF141" i="34"/>
  <c r="AE141" i="34"/>
  <c r="AD141" i="34"/>
  <c r="Y141" i="34"/>
  <c r="N140" i="52" s="1"/>
  <c r="X141" i="34"/>
  <c r="F141" i="34"/>
  <c r="AF138" i="34"/>
  <c r="AE138" i="34"/>
  <c r="AD138" i="34"/>
  <c r="Y138" i="34"/>
  <c r="N137" i="52" s="1"/>
  <c r="X138" i="34"/>
  <c r="F138" i="34"/>
  <c r="AF137" i="34"/>
  <c r="AE137" i="34"/>
  <c r="AD137" i="34"/>
  <c r="Y137" i="34"/>
  <c r="N136" i="52" s="1"/>
  <c r="X137" i="34"/>
  <c r="F137" i="34"/>
  <c r="AF136" i="34"/>
  <c r="AE136" i="34"/>
  <c r="AD136" i="34"/>
  <c r="Y136" i="34"/>
  <c r="N135" i="52" s="1"/>
  <c r="X136" i="34"/>
  <c r="F136" i="34"/>
  <c r="AF135" i="34"/>
  <c r="AE135" i="34"/>
  <c r="AD135" i="34"/>
  <c r="Y135" i="34"/>
  <c r="N134" i="52" s="1"/>
  <c r="X135" i="34"/>
  <c r="F135" i="34"/>
  <c r="AF134" i="34"/>
  <c r="AE134" i="34"/>
  <c r="AD134" i="34"/>
  <c r="Y134" i="34"/>
  <c r="N133" i="52" s="1"/>
  <c r="X134" i="34"/>
  <c r="F134" i="34"/>
  <c r="AF133" i="34"/>
  <c r="AE133" i="34"/>
  <c r="AD133" i="34"/>
  <c r="Y133" i="34"/>
  <c r="N132" i="52" s="1"/>
  <c r="X133" i="34"/>
  <c r="F133" i="34"/>
  <c r="AF132" i="34"/>
  <c r="AE132" i="34"/>
  <c r="AD132" i="34"/>
  <c r="Y132" i="34"/>
  <c r="N131" i="52" s="1"/>
  <c r="X132" i="34"/>
  <c r="F132" i="34"/>
  <c r="AF130" i="34"/>
  <c r="AE130" i="34"/>
  <c r="AD130" i="34"/>
  <c r="Y130" i="34"/>
  <c r="N129" i="52" s="1"/>
  <c r="X130" i="34"/>
  <c r="F130" i="34"/>
  <c r="AF129" i="34"/>
  <c r="AE129" i="34"/>
  <c r="AD129" i="34"/>
  <c r="Y129" i="34"/>
  <c r="N128" i="52" s="1"/>
  <c r="X129" i="34"/>
  <c r="F129" i="34"/>
  <c r="AF128" i="34"/>
  <c r="AE128" i="34"/>
  <c r="AD128" i="34"/>
  <c r="Y128" i="34"/>
  <c r="N127" i="52" s="1"/>
  <c r="X128" i="34"/>
  <c r="F128" i="34"/>
  <c r="AF127" i="34"/>
  <c r="AE127" i="34"/>
  <c r="AD127" i="34"/>
  <c r="Y127" i="34"/>
  <c r="N126" i="52" s="1"/>
  <c r="X127" i="34"/>
  <c r="F127" i="34"/>
  <c r="AF126" i="34"/>
  <c r="AE126" i="34"/>
  <c r="AD126" i="34"/>
  <c r="Y126" i="34"/>
  <c r="N125" i="52" s="1"/>
  <c r="X126" i="34"/>
  <c r="F126" i="34"/>
  <c r="AF125" i="34"/>
  <c r="AE125" i="34"/>
  <c r="AD125" i="34"/>
  <c r="Y125" i="34"/>
  <c r="N124" i="52" s="1"/>
  <c r="X125" i="34"/>
  <c r="F125" i="34"/>
  <c r="AF124" i="34"/>
  <c r="AE124" i="34"/>
  <c r="AD124" i="34"/>
  <c r="Y124" i="34"/>
  <c r="N123" i="52" s="1"/>
  <c r="X124" i="34"/>
  <c r="F124" i="34"/>
  <c r="AF111" i="34"/>
  <c r="AE111" i="34"/>
  <c r="AD111" i="34"/>
  <c r="Y111" i="34"/>
  <c r="N110" i="52" s="1"/>
  <c r="X111" i="34"/>
  <c r="F111" i="34"/>
  <c r="AF110" i="34"/>
  <c r="AE110" i="34"/>
  <c r="AD110" i="34"/>
  <c r="Y110" i="34"/>
  <c r="N109" i="52" s="1"/>
  <c r="X110" i="34"/>
  <c r="F110" i="34"/>
  <c r="AF109" i="34"/>
  <c r="AE109" i="34"/>
  <c r="AD109" i="34"/>
  <c r="Y109" i="34"/>
  <c r="N108" i="52" s="1"/>
  <c r="X109" i="34"/>
  <c r="F109" i="34"/>
  <c r="AF108" i="34"/>
  <c r="AE108" i="34"/>
  <c r="AD108" i="34"/>
  <c r="Y108" i="34"/>
  <c r="N107" i="52" s="1"/>
  <c r="X108" i="34"/>
  <c r="F108" i="34"/>
  <c r="AF106" i="34"/>
  <c r="AE106" i="34"/>
  <c r="AD106" i="34"/>
  <c r="Y106" i="34"/>
  <c r="N105" i="52" s="1"/>
  <c r="X106" i="34"/>
  <c r="F106" i="34"/>
  <c r="AF105" i="34"/>
  <c r="AE105" i="34"/>
  <c r="AD105" i="34"/>
  <c r="Y105" i="34"/>
  <c r="N104" i="52" s="1"/>
  <c r="X105" i="34"/>
  <c r="F105" i="34"/>
  <c r="AF104" i="34"/>
  <c r="AE104" i="34"/>
  <c r="AD104" i="34"/>
  <c r="Y104" i="34"/>
  <c r="N103" i="52" s="1"/>
  <c r="X104" i="34"/>
  <c r="F104" i="34"/>
  <c r="AF102" i="34"/>
  <c r="AE102" i="34"/>
  <c r="AD102" i="34"/>
  <c r="Y102" i="34"/>
  <c r="N101" i="52" s="1"/>
  <c r="X102" i="34"/>
  <c r="F102" i="34"/>
  <c r="AF101" i="34"/>
  <c r="AE101" i="34"/>
  <c r="AD101" i="34"/>
  <c r="Y101" i="34"/>
  <c r="N100" i="52" s="1"/>
  <c r="X101" i="34"/>
  <c r="F101" i="34"/>
  <c r="AF100" i="34"/>
  <c r="AE100" i="34"/>
  <c r="AD100" i="34"/>
  <c r="Y100" i="34"/>
  <c r="N99" i="52" s="1"/>
  <c r="X100" i="34"/>
  <c r="F100" i="34"/>
  <c r="AF98" i="34"/>
  <c r="AE98" i="34"/>
  <c r="AD98" i="34"/>
  <c r="Y98" i="34"/>
  <c r="N97" i="52" s="1"/>
  <c r="X98" i="34"/>
  <c r="F98" i="34"/>
  <c r="AF97" i="34"/>
  <c r="AE97" i="34"/>
  <c r="AD97" i="34"/>
  <c r="Y97" i="34"/>
  <c r="N96" i="52" s="1"/>
  <c r="X97" i="34"/>
  <c r="F97" i="34"/>
  <c r="AF96" i="34"/>
  <c r="AE96" i="34"/>
  <c r="AD96" i="34"/>
  <c r="Y96" i="34"/>
  <c r="N95" i="52" s="1"/>
  <c r="X96" i="34"/>
  <c r="F96" i="34"/>
  <c r="AF94" i="34"/>
  <c r="AE94" i="34"/>
  <c r="AD94" i="34"/>
  <c r="Y94" i="34"/>
  <c r="N93" i="52" s="1"/>
  <c r="X94" i="34"/>
  <c r="F94" i="34"/>
  <c r="AF93" i="34"/>
  <c r="AE93" i="34"/>
  <c r="AD93" i="34"/>
  <c r="Y93" i="34"/>
  <c r="N92" i="52" s="1"/>
  <c r="X93" i="34"/>
  <c r="F93" i="34"/>
  <c r="AF92" i="34"/>
  <c r="AE92" i="34"/>
  <c r="AD92" i="34"/>
  <c r="Y92" i="34"/>
  <c r="N91" i="52" s="1"/>
  <c r="X92" i="34"/>
  <c r="F92" i="34"/>
  <c r="AF91" i="34"/>
  <c r="AE91" i="34"/>
  <c r="AD91" i="34"/>
  <c r="Y91" i="34"/>
  <c r="N90" i="52" s="1"/>
  <c r="X91" i="34"/>
  <c r="F91" i="34"/>
  <c r="AF89" i="34"/>
  <c r="AE89" i="34"/>
  <c r="AD89" i="34"/>
  <c r="Y89" i="34"/>
  <c r="N88" i="52" s="1"/>
  <c r="X89" i="34"/>
  <c r="F89" i="34"/>
  <c r="AF88" i="34"/>
  <c r="AE88" i="34"/>
  <c r="AD88" i="34"/>
  <c r="Y88" i="34"/>
  <c r="N87" i="52" s="1"/>
  <c r="X88" i="34"/>
  <c r="F88" i="34"/>
  <c r="AF87" i="34"/>
  <c r="AE87" i="34"/>
  <c r="AD87" i="34"/>
  <c r="Y87" i="34"/>
  <c r="N86" i="52" s="1"/>
  <c r="X87" i="34"/>
  <c r="F87" i="34"/>
  <c r="AF85" i="34"/>
  <c r="AE85" i="34"/>
  <c r="AD85" i="34"/>
  <c r="Y85" i="34"/>
  <c r="N84" i="52" s="1"/>
  <c r="X85" i="34"/>
  <c r="F85" i="34"/>
  <c r="AF84" i="34"/>
  <c r="AE84" i="34"/>
  <c r="AD84" i="34"/>
  <c r="Y84" i="34"/>
  <c r="N83" i="52" s="1"/>
  <c r="X84" i="34"/>
  <c r="F84" i="34"/>
  <c r="AF83" i="34"/>
  <c r="AE83" i="34"/>
  <c r="AD83" i="34"/>
  <c r="Y83" i="34"/>
  <c r="N82" i="52" s="1"/>
  <c r="X83" i="34"/>
  <c r="F83" i="34"/>
  <c r="AF82" i="34"/>
  <c r="AE82" i="34"/>
  <c r="AD82" i="34"/>
  <c r="Y82" i="34"/>
  <c r="N81" i="52" s="1"/>
  <c r="X82" i="34"/>
  <c r="F82" i="34"/>
  <c r="AF80" i="34"/>
  <c r="AE80" i="34"/>
  <c r="AD80" i="34"/>
  <c r="Y80" i="34"/>
  <c r="N79" i="52" s="1"/>
  <c r="X80" i="34"/>
  <c r="F80" i="34"/>
  <c r="AF79" i="34"/>
  <c r="AE79" i="34"/>
  <c r="AD79" i="34"/>
  <c r="Y79" i="34"/>
  <c r="N78" i="52" s="1"/>
  <c r="X79" i="34"/>
  <c r="F79" i="34"/>
  <c r="AF78" i="34"/>
  <c r="AE78" i="34"/>
  <c r="AD78" i="34"/>
  <c r="Y78" i="34"/>
  <c r="N77" i="52" s="1"/>
  <c r="X78" i="34"/>
  <c r="F78" i="34"/>
  <c r="AF77" i="34"/>
  <c r="AE77" i="34"/>
  <c r="AD77" i="34"/>
  <c r="Y77" i="34"/>
  <c r="N76" i="52" s="1"/>
  <c r="X77" i="34"/>
  <c r="F77" i="34"/>
  <c r="AF75" i="34"/>
  <c r="AE75" i="34"/>
  <c r="AD75" i="34"/>
  <c r="Y75" i="34"/>
  <c r="N74" i="52" s="1"/>
  <c r="X75" i="34"/>
  <c r="F75" i="34"/>
  <c r="AF74" i="34"/>
  <c r="AE74" i="34"/>
  <c r="AD74" i="34"/>
  <c r="Y74" i="34"/>
  <c r="N73" i="52" s="1"/>
  <c r="X74" i="34"/>
  <c r="F74" i="34"/>
  <c r="AF73" i="34"/>
  <c r="AE73" i="34"/>
  <c r="AD73" i="34"/>
  <c r="Y73" i="34"/>
  <c r="N72" i="52" s="1"/>
  <c r="X73" i="34"/>
  <c r="F73" i="34"/>
  <c r="AF71" i="34"/>
  <c r="AE71" i="34"/>
  <c r="AD71" i="34"/>
  <c r="Y71" i="34"/>
  <c r="N70" i="52" s="1"/>
  <c r="X71" i="34"/>
  <c r="F71" i="34"/>
  <c r="AF70" i="34"/>
  <c r="AE70" i="34"/>
  <c r="AD70" i="34"/>
  <c r="Y70" i="34"/>
  <c r="N69" i="52" s="1"/>
  <c r="X70" i="34"/>
  <c r="F70" i="34"/>
  <c r="AF69" i="34"/>
  <c r="AE69" i="34"/>
  <c r="AD69" i="34"/>
  <c r="Y69" i="34"/>
  <c r="N68" i="52" s="1"/>
  <c r="X69" i="34"/>
  <c r="F69" i="34"/>
  <c r="AF51" i="34"/>
  <c r="AE51" i="34"/>
  <c r="AD51" i="34"/>
  <c r="Y51" i="34"/>
  <c r="N50" i="52" s="1"/>
  <c r="X51" i="34"/>
  <c r="F51" i="34"/>
  <c r="AF50" i="34"/>
  <c r="AE50" i="34"/>
  <c r="AD50" i="34"/>
  <c r="Y50" i="34"/>
  <c r="N49" i="52" s="1"/>
  <c r="X50" i="34"/>
  <c r="F50" i="34"/>
  <c r="AF49" i="34"/>
  <c r="AE49" i="34"/>
  <c r="AD49" i="34"/>
  <c r="Y49" i="34"/>
  <c r="N48" i="52" s="1"/>
  <c r="X49" i="34"/>
  <c r="F49" i="34"/>
  <c r="AF48" i="34"/>
  <c r="AE48" i="34"/>
  <c r="AD48" i="34"/>
  <c r="Y48" i="34"/>
  <c r="N47" i="52" s="1"/>
  <c r="X48" i="34"/>
  <c r="F48" i="34"/>
  <c r="AF47" i="34"/>
  <c r="AE47" i="34"/>
  <c r="AD47" i="34"/>
  <c r="Y47" i="34"/>
  <c r="N46" i="52" s="1"/>
  <c r="X47" i="34"/>
  <c r="F47" i="34"/>
  <c r="AF44" i="34"/>
  <c r="AE44" i="34"/>
  <c r="AD44" i="34"/>
  <c r="Y44" i="34"/>
  <c r="N43" i="52" s="1"/>
  <c r="X44" i="34"/>
  <c r="F44" i="34"/>
  <c r="AF43" i="34"/>
  <c r="AE43" i="34"/>
  <c r="AD43" i="34"/>
  <c r="Y43" i="34"/>
  <c r="N42" i="52" s="1"/>
  <c r="X43" i="34"/>
  <c r="F43" i="34"/>
  <c r="AF42" i="34"/>
  <c r="AE42" i="34"/>
  <c r="AD42" i="34"/>
  <c r="Y42" i="34"/>
  <c r="N41" i="52" s="1"/>
  <c r="X42" i="34"/>
  <c r="F42" i="34"/>
  <c r="AF41" i="34"/>
  <c r="AE41" i="34"/>
  <c r="AD41" i="34"/>
  <c r="Y41" i="34"/>
  <c r="N40" i="52" s="1"/>
  <c r="X41" i="34"/>
  <c r="F41" i="34"/>
  <c r="AF39" i="34"/>
  <c r="AE39" i="34"/>
  <c r="AD39" i="34"/>
  <c r="Y39" i="34"/>
  <c r="N38" i="52" s="1"/>
  <c r="X39" i="34"/>
  <c r="F39" i="34"/>
  <c r="AF38" i="34"/>
  <c r="AE38" i="34"/>
  <c r="AD38" i="34"/>
  <c r="Y38" i="34"/>
  <c r="N37" i="52" s="1"/>
  <c r="X38" i="34"/>
  <c r="F38" i="34"/>
  <c r="AF37" i="34"/>
  <c r="AE37" i="34"/>
  <c r="AD37" i="34"/>
  <c r="Y37" i="34"/>
  <c r="N36" i="52" s="1"/>
  <c r="X37" i="34"/>
  <c r="F37" i="34"/>
  <c r="AF36" i="34"/>
  <c r="AE36" i="34"/>
  <c r="AD36" i="34"/>
  <c r="Y36" i="34"/>
  <c r="N35" i="52" s="1"/>
  <c r="X36" i="34"/>
  <c r="F36" i="34"/>
  <c r="AF34" i="34"/>
  <c r="AE34" i="34"/>
  <c r="AD34" i="34"/>
  <c r="Y34" i="34"/>
  <c r="N33" i="52" s="1"/>
  <c r="X34" i="34"/>
  <c r="F34" i="34"/>
  <c r="AF33" i="34"/>
  <c r="AE33" i="34"/>
  <c r="AD33" i="34"/>
  <c r="Y33" i="34"/>
  <c r="N32" i="52" s="1"/>
  <c r="X33" i="34"/>
  <c r="F33" i="34"/>
  <c r="AF32" i="34"/>
  <c r="AE32" i="34"/>
  <c r="AD32" i="34"/>
  <c r="Y32" i="34"/>
  <c r="N31" i="52" s="1"/>
  <c r="X32" i="34"/>
  <c r="F32" i="34"/>
  <c r="AF30" i="34"/>
  <c r="AE30" i="34"/>
  <c r="AD30" i="34"/>
  <c r="Y30" i="34"/>
  <c r="N29" i="52" s="1"/>
  <c r="X30" i="34"/>
  <c r="F30" i="34"/>
  <c r="AF29" i="34"/>
  <c r="AE29" i="34"/>
  <c r="AD29" i="34"/>
  <c r="Y29" i="34"/>
  <c r="N28" i="52" s="1"/>
  <c r="X29" i="34"/>
  <c r="F29" i="34"/>
  <c r="AF28" i="34"/>
  <c r="AE28" i="34"/>
  <c r="AD28" i="34"/>
  <c r="Y28" i="34"/>
  <c r="N27" i="52" s="1"/>
  <c r="X28" i="34"/>
  <c r="F28" i="34"/>
  <c r="AF27" i="34"/>
  <c r="AE27" i="34"/>
  <c r="AD27" i="34"/>
  <c r="Y27" i="34"/>
  <c r="N26" i="52" s="1"/>
  <c r="X27" i="34"/>
  <c r="F27" i="34"/>
  <c r="AF26" i="34"/>
  <c r="AE26" i="34"/>
  <c r="AD26" i="34"/>
  <c r="Y26" i="34"/>
  <c r="N25" i="52" s="1"/>
  <c r="X26" i="34"/>
  <c r="F26" i="34"/>
  <c r="AF25" i="34"/>
  <c r="AE25" i="34"/>
  <c r="AD25" i="34"/>
  <c r="Y25" i="34"/>
  <c r="N24" i="52" s="1"/>
  <c r="X25" i="34"/>
  <c r="F25" i="34"/>
  <c r="AF24" i="34"/>
  <c r="AE24" i="34"/>
  <c r="AD24" i="34"/>
  <c r="Y24" i="34"/>
  <c r="N23" i="52" s="1"/>
  <c r="X24" i="34"/>
  <c r="F24" i="34"/>
  <c r="AF23" i="34"/>
  <c r="AE23" i="34"/>
  <c r="AD23" i="34"/>
  <c r="Y23" i="34"/>
  <c r="N22" i="52" s="1"/>
  <c r="X23" i="34"/>
  <c r="F23" i="34"/>
  <c r="Z25" i="58"/>
  <c r="Z24" i="58"/>
  <c r="Z22" i="58"/>
  <c r="Z18" i="58"/>
  <c r="Z14" i="58"/>
  <c r="Z13" i="58"/>
  <c r="AF434" i="34"/>
  <c r="AE434" i="34"/>
  <c r="AD434" i="34"/>
  <c r="X434" i="34"/>
  <c r="F434" i="34"/>
  <c r="AF433" i="34"/>
  <c r="AE433" i="34"/>
  <c r="AD433" i="34"/>
  <c r="X433" i="34"/>
  <c r="F433" i="34"/>
  <c r="AF431" i="34"/>
  <c r="AE431" i="34"/>
  <c r="AD431" i="34"/>
  <c r="X431" i="34"/>
  <c r="F431" i="34"/>
  <c r="AF429" i="34"/>
  <c r="AE429" i="34"/>
  <c r="AD429" i="34"/>
  <c r="X429" i="34"/>
  <c r="F429" i="34"/>
  <c r="AF427" i="34"/>
  <c r="AE427" i="34"/>
  <c r="AD427" i="34"/>
  <c r="Y427" i="34"/>
  <c r="X427" i="34"/>
  <c r="F427" i="34"/>
  <c r="AF426" i="34"/>
  <c r="AE426" i="34"/>
  <c r="AD426" i="34"/>
  <c r="X426" i="34"/>
  <c r="F426" i="34"/>
  <c r="AF425" i="34"/>
  <c r="AE425" i="34"/>
  <c r="AD425" i="34"/>
  <c r="X425" i="34"/>
  <c r="F425" i="34"/>
  <c r="AF421" i="34"/>
  <c r="AE421" i="34"/>
  <c r="AD421" i="34"/>
  <c r="X421" i="34"/>
  <c r="F421" i="34"/>
  <c r="AF420" i="34"/>
  <c r="AE420" i="34"/>
  <c r="AD420" i="34"/>
  <c r="Y420" i="34"/>
  <c r="X420" i="34"/>
  <c r="F420" i="34"/>
  <c r="AF413" i="34"/>
  <c r="AE413" i="34"/>
  <c r="AD413" i="34"/>
  <c r="Y413" i="34"/>
  <c r="X413" i="34"/>
  <c r="F413" i="34"/>
  <c r="AF408" i="34"/>
  <c r="AE408" i="34"/>
  <c r="AD408" i="34"/>
  <c r="X408" i="34"/>
  <c r="F408" i="34"/>
  <c r="AF407" i="34"/>
  <c r="AE407" i="34"/>
  <c r="AD407" i="34"/>
  <c r="X407" i="34"/>
  <c r="F407" i="34"/>
  <c r="AF406" i="34"/>
  <c r="AE406" i="34"/>
  <c r="AD406" i="34"/>
  <c r="X406" i="34"/>
  <c r="F406" i="34"/>
  <c r="AF404" i="34"/>
  <c r="AE404" i="34"/>
  <c r="AD404" i="34"/>
  <c r="Y404" i="34"/>
  <c r="X404" i="34"/>
  <c r="F404" i="34"/>
  <c r="AF378" i="34"/>
  <c r="AE378" i="34"/>
  <c r="AD378" i="34"/>
  <c r="X378" i="34"/>
  <c r="Z58" i="56" s="1"/>
  <c r="F378" i="34"/>
  <c r="AF376" i="34"/>
  <c r="AE376" i="34"/>
  <c r="AD376" i="34"/>
  <c r="Y376" i="34"/>
  <c r="N56" i="55" s="1"/>
  <c r="X376" i="34"/>
  <c r="Z56" i="56" s="1"/>
  <c r="F376" i="34"/>
  <c r="AF367" i="34"/>
  <c r="X367" i="34"/>
  <c r="Z47" i="56" s="1"/>
  <c r="F367" i="34"/>
  <c r="AF366" i="34"/>
  <c r="AE366" i="34"/>
  <c r="AD366" i="34"/>
  <c r="Y366" i="34"/>
  <c r="N46" i="55" s="1"/>
  <c r="X366" i="34"/>
  <c r="Z46" i="56" s="1"/>
  <c r="F366" i="34"/>
  <c r="AF365" i="34"/>
  <c r="AE365" i="34"/>
  <c r="AD365" i="34"/>
  <c r="X365" i="34"/>
  <c r="Z45" i="56" s="1"/>
  <c r="F365" i="34"/>
  <c r="AF361" i="34"/>
  <c r="AE361" i="34"/>
  <c r="AD361" i="34"/>
  <c r="X361" i="34"/>
  <c r="Z41" i="56" s="1"/>
  <c r="F361" i="34"/>
  <c r="AF359" i="34"/>
  <c r="AE359" i="34"/>
  <c r="AD359" i="34"/>
  <c r="X359" i="34"/>
  <c r="Z39" i="56" s="1"/>
  <c r="F359" i="34"/>
  <c r="AF358" i="34"/>
  <c r="AE358" i="34"/>
  <c r="AD358" i="34"/>
  <c r="Y358" i="34"/>
  <c r="N38" i="55" s="1"/>
  <c r="X358" i="34"/>
  <c r="Z38" i="56" s="1"/>
  <c r="F358" i="34"/>
  <c r="AF356" i="34"/>
  <c r="AE356" i="34"/>
  <c r="AD356" i="34"/>
  <c r="Y356" i="34"/>
  <c r="N36" i="55" s="1"/>
  <c r="X356" i="34"/>
  <c r="Z36" i="56" s="1"/>
  <c r="F356" i="34"/>
  <c r="AF354" i="34"/>
  <c r="AE354" i="34"/>
  <c r="AD354" i="34"/>
  <c r="Y354" i="34"/>
  <c r="N34" i="55" s="1"/>
  <c r="X354" i="34"/>
  <c r="Z34" i="56" s="1"/>
  <c r="F354" i="34"/>
  <c r="AF352" i="34"/>
  <c r="AE352" i="34"/>
  <c r="AD352" i="34"/>
  <c r="Y352" i="34"/>
  <c r="N32" i="55" s="1"/>
  <c r="X352" i="34"/>
  <c r="Z32" i="56" s="1"/>
  <c r="F352" i="34"/>
  <c r="AF350" i="34"/>
  <c r="AE350" i="34"/>
  <c r="AD350" i="34"/>
  <c r="Y350" i="34"/>
  <c r="N30" i="55" s="1"/>
  <c r="X350" i="34"/>
  <c r="Z30" i="56" s="1"/>
  <c r="F350" i="34"/>
  <c r="AF348" i="34"/>
  <c r="AE348" i="34"/>
  <c r="AD348" i="34"/>
  <c r="Y348" i="34"/>
  <c r="N28" i="55" s="1"/>
  <c r="X348" i="34"/>
  <c r="Z28" i="56" s="1"/>
  <c r="F348" i="34"/>
  <c r="AF346" i="34"/>
  <c r="AE346" i="34"/>
  <c r="AD346" i="34"/>
  <c r="Y346" i="34"/>
  <c r="N26" i="55" s="1"/>
  <c r="X346" i="34"/>
  <c r="Z26" i="56" s="1"/>
  <c r="F346" i="34"/>
  <c r="AF345" i="34"/>
  <c r="AE345" i="34"/>
  <c r="AD345" i="34"/>
  <c r="Y345" i="34"/>
  <c r="N25" i="55" s="1"/>
  <c r="X345" i="34"/>
  <c r="Z25" i="56" s="1"/>
  <c r="F345" i="34"/>
  <c r="AF343" i="34"/>
  <c r="AE343" i="34"/>
  <c r="AD343" i="34"/>
  <c r="Y343" i="34"/>
  <c r="N23" i="55" s="1"/>
  <c r="X343" i="34"/>
  <c r="Z23" i="56" s="1"/>
  <c r="F343" i="34"/>
  <c r="AF341" i="34"/>
  <c r="AE341" i="34"/>
  <c r="AD341" i="34"/>
  <c r="Y341" i="34"/>
  <c r="N21" i="55" s="1"/>
  <c r="X341" i="34"/>
  <c r="Z21" i="56" s="1"/>
  <c r="F341" i="34"/>
  <c r="AF337" i="34"/>
  <c r="AE337" i="34"/>
  <c r="AD337" i="34"/>
  <c r="Y337" i="34"/>
  <c r="N17" i="55" s="1"/>
  <c r="Z17" i="56"/>
  <c r="F337" i="34"/>
  <c r="AF336" i="34"/>
  <c r="AE336" i="34"/>
  <c r="AD336" i="34"/>
  <c r="Y336" i="34"/>
  <c r="N16" i="55" s="1"/>
  <c r="Z16" i="56"/>
  <c r="F336" i="34"/>
  <c r="AF334" i="34"/>
  <c r="AE334" i="34"/>
  <c r="AD334" i="34"/>
  <c r="Y334" i="34"/>
  <c r="N14" i="55" s="1"/>
  <c r="Z14" i="56"/>
  <c r="F334" i="34"/>
  <c r="AF333" i="34"/>
  <c r="AE333" i="34"/>
  <c r="AD333" i="34"/>
  <c r="Y333" i="34"/>
  <c r="N13" i="55" s="1"/>
  <c r="Z13" i="56"/>
  <c r="F333" i="34"/>
  <c r="AF332" i="34"/>
  <c r="AE332" i="34"/>
  <c r="AD332" i="34"/>
  <c r="Y332" i="34"/>
  <c r="N12" i="55" s="1"/>
  <c r="Z12" i="56"/>
  <c r="F332" i="34"/>
  <c r="AF331" i="34"/>
  <c r="AE331" i="34"/>
  <c r="AD331" i="34"/>
  <c r="Y331" i="34"/>
  <c r="N11" i="55" s="1"/>
  <c r="F331" i="34"/>
  <c r="AF329" i="34"/>
  <c r="AE329" i="34"/>
  <c r="AD329" i="34"/>
  <c r="Y329" i="34"/>
  <c r="Z9" i="56"/>
  <c r="F329" i="34"/>
  <c r="AF326" i="34"/>
  <c r="AE326" i="34"/>
  <c r="AD326" i="34"/>
  <c r="Y326" i="34"/>
  <c r="N325" i="52" s="1"/>
  <c r="X326" i="34"/>
  <c r="F326" i="34"/>
  <c r="AF325" i="34"/>
  <c r="AE325" i="34"/>
  <c r="AD325" i="34"/>
  <c r="Y325" i="34"/>
  <c r="N324" i="52" s="1"/>
  <c r="X325" i="34"/>
  <c r="F325" i="34"/>
  <c r="AF324" i="34"/>
  <c r="AE324" i="34"/>
  <c r="AD324" i="34"/>
  <c r="Y324" i="34"/>
  <c r="N323" i="52" s="1"/>
  <c r="X324" i="34"/>
  <c r="F324" i="34"/>
  <c r="AF323" i="34"/>
  <c r="AE323" i="34"/>
  <c r="AD323" i="34"/>
  <c r="Y323" i="34"/>
  <c r="N322" i="52" s="1"/>
  <c r="X323" i="34"/>
  <c r="F323" i="34"/>
  <c r="AF319" i="34"/>
  <c r="AE319" i="34"/>
  <c r="AD319" i="34"/>
  <c r="Y319" i="34"/>
  <c r="N318" i="52" s="1"/>
  <c r="X319" i="34"/>
  <c r="F319" i="34"/>
  <c r="AF301" i="34"/>
  <c r="AE301" i="34"/>
  <c r="AD301" i="34"/>
  <c r="Y301" i="34"/>
  <c r="N300" i="52" s="1"/>
  <c r="X301" i="34"/>
  <c r="F301" i="34"/>
  <c r="AF294" i="34"/>
  <c r="AE294" i="34"/>
  <c r="AD294" i="34"/>
  <c r="Y294" i="34"/>
  <c r="N293" i="52" s="1"/>
  <c r="X294" i="34"/>
  <c r="F294" i="34"/>
  <c r="AF287" i="34"/>
  <c r="AE287" i="34"/>
  <c r="AD287" i="34"/>
  <c r="Y287" i="34"/>
  <c r="N286" i="52" s="1"/>
  <c r="X287" i="34"/>
  <c r="F287" i="34"/>
  <c r="AF286" i="34"/>
  <c r="AE286" i="34"/>
  <c r="AD286" i="34"/>
  <c r="Y286" i="34"/>
  <c r="N285" i="52" s="1"/>
  <c r="X286" i="34"/>
  <c r="F286" i="34"/>
  <c r="AF285" i="34"/>
  <c r="AE285" i="34"/>
  <c r="AD285" i="34"/>
  <c r="Y285" i="34"/>
  <c r="N284" i="52" s="1"/>
  <c r="X285" i="34"/>
  <c r="F285" i="34"/>
  <c r="AF284" i="34"/>
  <c r="AE284" i="34"/>
  <c r="AD284" i="34"/>
  <c r="Y284" i="34"/>
  <c r="N283" i="52" s="1"/>
  <c r="X284" i="34"/>
  <c r="F284" i="34"/>
  <c r="AF283" i="34"/>
  <c r="AE283" i="34"/>
  <c r="AD283" i="34"/>
  <c r="Y283" i="34"/>
  <c r="N282" i="52" s="1"/>
  <c r="X283" i="34"/>
  <c r="F283" i="34"/>
  <c r="AF282" i="34"/>
  <c r="AE282" i="34"/>
  <c r="AD282" i="34"/>
  <c r="Y282" i="34"/>
  <c r="N281" i="52" s="1"/>
  <c r="X282" i="34"/>
  <c r="F282" i="34"/>
  <c r="AF280" i="34"/>
  <c r="AE280" i="34"/>
  <c r="AD280" i="34"/>
  <c r="Y280" i="34"/>
  <c r="N279" i="52" s="1"/>
  <c r="X280" i="34"/>
  <c r="F280" i="34"/>
  <c r="AF278" i="34"/>
  <c r="AE278" i="34"/>
  <c r="AD278" i="34"/>
  <c r="Y278" i="34"/>
  <c r="N277" i="52" s="1"/>
  <c r="X278" i="34"/>
  <c r="F278" i="34"/>
  <c r="AF276" i="34"/>
  <c r="AE276" i="34"/>
  <c r="AD276" i="34"/>
  <c r="Y276" i="34"/>
  <c r="N275" i="52" s="1"/>
  <c r="X276" i="34"/>
  <c r="F276" i="34"/>
  <c r="AF274" i="34"/>
  <c r="AE274" i="34"/>
  <c r="AD274" i="34"/>
  <c r="Y274" i="34"/>
  <c r="N273" i="52" s="1"/>
  <c r="X274" i="34"/>
  <c r="F274" i="34"/>
  <c r="AF272" i="34"/>
  <c r="AE272" i="34"/>
  <c r="AD272" i="34"/>
  <c r="Y272" i="34"/>
  <c r="N271" i="52" s="1"/>
  <c r="X272" i="34"/>
  <c r="F272" i="34"/>
  <c r="AF251" i="34"/>
  <c r="AE251" i="34"/>
  <c r="AD251" i="34"/>
  <c r="Y251" i="34"/>
  <c r="N250" i="52" s="1"/>
  <c r="X251" i="34"/>
  <c r="F251" i="34"/>
  <c r="AF250" i="34"/>
  <c r="AE250" i="34"/>
  <c r="AD250" i="34"/>
  <c r="Y250" i="34"/>
  <c r="N249" i="52" s="1"/>
  <c r="X250" i="34"/>
  <c r="F250" i="34"/>
  <c r="AF249" i="34"/>
  <c r="AE249" i="34"/>
  <c r="AD249" i="34"/>
  <c r="Y249" i="34"/>
  <c r="N248" i="52" s="1"/>
  <c r="X249" i="34"/>
  <c r="F249" i="34"/>
  <c r="AF248" i="34"/>
  <c r="AE248" i="34"/>
  <c r="AD248" i="34"/>
  <c r="Y248" i="34"/>
  <c r="N247" i="52" s="1"/>
  <c r="X248" i="34"/>
  <c r="F248" i="34"/>
  <c r="AF247" i="34"/>
  <c r="AE247" i="34"/>
  <c r="AD247" i="34"/>
  <c r="Y247" i="34"/>
  <c r="N246" i="52" s="1"/>
  <c r="X247" i="34"/>
  <c r="F247" i="34"/>
  <c r="AF245" i="34"/>
  <c r="AE245" i="34"/>
  <c r="AD245" i="34"/>
  <c r="Y245" i="34"/>
  <c r="N244" i="52" s="1"/>
  <c r="X245" i="34"/>
  <c r="F245" i="34"/>
  <c r="AF233" i="34"/>
  <c r="AE233" i="34"/>
  <c r="AD233" i="34"/>
  <c r="Y233" i="34"/>
  <c r="N232" i="52" s="1"/>
  <c r="X233" i="34"/>
  <c r="F233" i="34"/>
  <c r="AF224" i="34"/>
  <c r="AE224" i="34"/>
  <c r="AD224" i="34"/>
  <c r="Y224" i="34"/>
  <c r="N223" i="52" s="1"/>
  <c r="X224" i="34"/>
  <c r="F224" i="34"/>
  <c r="AF218" i="34"/>
  <c r="AE218" i="34"/>
  <c r="AD218" i="34"/>
  <c r="Y218" i="34"/>
  <c r="N217" i="52" s="1"/>
  <c r="X218" i="34"/>
  <c r="F218" i="34"/>
  <c r="AF210" i="34"/>
  <c r="AE210" i="34"/>
  <c r="AD210" i="34"/>
  <c r="Y210" i="34"/>
  <c r="N209" i="52" s="1"/>
  <c r="X210" i="34"/>
  <c r="F210" i="34"/>
  <c r="AF208" i="34"/>
  <c r="AE208" i="34"/>
  <c r="AD208" i="34"/>
  <c r="Y208" i="34"/>
  <c r="N207" i="52" s="1"/>
  <c r="X208" i="34"/>
  <c r="F208" i="34"/>
  <c r="AF206" i="34"/>
  <c r="AE206" i="34"/>
  <c r="AD206" i="34"/>
  <c r="Y206" i="34"/>
  <c r="N205" i="52" s="1"/>
  <c r="X206" i="34"/>
  <c r="F206" i="34"/>
  <c r="AF204" i="34"/>
  <c r="AE204" i="34"/>
  <c r="AD204" i="34"/>
  <c r="Y204" i="34"/>
  <c r="N203" i="52" s="1"/>
  <c r="X204" i="34"/>
  <c r="F204" i="34"/>
  <c r="AF202" i="34"/>
  <c r="AE202" i="34"/>
  <c r="AD202" i="34"/>
  <c r="Y202" i="34"/>
  <c r="N201" i="52" s="1"/>
  <c r="X202" i="34"/>
  <c r="F202" i="34"/>
  <c r="AF200" i="34"/>
  <c r="AE200" i="34"/>
  <c r="AD200" i="34"/>
  <c r="Y200" i="34"/>
  <c r="N199" i="52" s="1"/>
  <c r="X200" i="34"/>
  <c r="F200" i="34"/>
  <c r="AF198" i="34"/>
  <c r="AE198" i="34"/>
  <c r="AD198" i="34"/>
  <c r="Y198" i="34"/>
  <c r="N197" i="52" s="1"/>
  <c r="X198" i="34"/>
  <c r="F198" i="34"/>
  <c r="AF196" i="34"/>
  <c r="AE196" i="34"/>
  <c r="AD196" i="34"/>
  <c r="Y196" i="34"/>
  <c r="N195" i="52" s="1"/>
  <c r="X196" i="34"/>
  <c r="F196" i="34"/>
  <c r="AF190" i="34"/>
  <c r="AE190" i="34"/>
  <c r="AD190" i="34"/>
  <c r="Y190" i="34"/>
  <c r="N189" i="52" s="1"/>
  <c r="X190" i="34"/>
  <c r="F190" i="34"/>
  <c r="AF183" i="34"/>
  <c r="AE183" i="34"/>
  <c r="AD183" i="34"/>
  <c r="Y183" i="34"/>
  <c r="N182" i="52" s="1"/>
  <c r="X183" i="34"/>
  <c r="F183" i="34"/>
  <c r="AF156" i="34"/>
  <c r="AE156" i="34"/>
  <c r="AD156" i="34"/>
  <c r="Y156" i="34"/>
  <c r="N155" i="52" s="1"/>
  <c r="X156" i="34"/>
  <c r="F156" i="34"/>
  <c r="AF154" i="34"/>
  <c r="AE154" i="34"/>
  <c r="AD154" i="34"/>
  <c r="Y154" i="34"/>
  <c r="N153" i="52" s="1"/>
  <c r="X154" i="34"/>
  <c r="F154" i="34"/>
  <c r="AF152" i="34"/>
  <c r="AE152" i="34"/>
  <c r="AD152" i="34"/>
  <c r="Y152" i="34"/>
  <c r="N151" i="52" s="1"/>
  <c r="X152" i="34"/>
  <c r="F152" i="34"/>
  <c r="AF151" i="34"/>
  <c r="AE151" i="34"/>
  <c r="AD151" i="34"/>
  <c r="Y151" i="34"/>
  <c r="N150" i="52" s="1"/>
  <c r="X151" i="34"/>
  <c r="F151" i="34"/>
  <c r="AF150" i="34"/>
  <c r="AE150" i="34"/>
  <c r="AD150" i="34"/>
  <c r="Y150" i="34"/>
  <c r="N149" i="52" s="1"/>
  <c r="X150" i="34"/>
  <c r="F150" i="34"/>
  <c r="AF149" i="34"/>
  <c r="AE149" i="34"/>
  <c r="AD149" i="34"/>
  <c r="Y149" i="34"/>
  <c r="N148" i="52" s="1"/>
  <c r="X149" i="34"/>
  <c r="F149" i="34"/>
  <c r="AF148" i="34"/>
  <c r="AE148" i="34"/>
  <c r="AD148" i="34"/>
  <c r="Y148" i="34"/>
  <c r="N147" i="52" s="1"/>
  <c r="X148" i="34"/>
  <c r="F148" i="34"/>
  <c r="AF147" i="34"/>
  <c r="AE147" i="34"/>
  <c r="AD147" i="34"/>
  <c r="Y147" i="34"/>
  <c r="N146" i="52" s="1"/>
  <c r="X147" i="34"/>
  <c r="F147" i="34"/>
  <c r="AF145" i="34"/>
  <c r="AE145" i="34"/>
  <c r="AD145" i="34"/>
  <c r="Y145" i="34"/>
  <c r="N144" i="52" s="1"/>
  <c r="X145" i="34"/>
  <c r="F145" i="34"/>
  <c r="AF139" i="34"/>
  <c r="AE139" i="34"/>
  <c r="AD139" i="34"/>
  <c r="Y139" i="34"/>
  <c r="N138" i="52" s="1"/>
  <c r="X139" i="34"/>
  <c r="F139" i="34"/>
  <c r="AF122" i="34"/>
  <c r="AE122" i="34"/>
  <c r="AD122" i="34"/>
  <c r="Y122" i="34"/>
  <c r="N121" i="52" s="1"/>
  <c r="X122" i="34"/>
  <c r="F122" i="34"/>
  <c r="AF121" i="34"/>
  <c r="AE121" i="34"/>
  <c r="AD121" i="34"/>
  <c r="Y121" i="34"/>
  <c r="N120" i="52" s="1"/>
  <c r="X121" i="34"/>
  <c r="F121" i="34"/>
  <c r="AF120" i="34"/>
  <c r="AE120" i="34"/>
  <c r="AD120" i="34"/>
  <c r="Y120" i="34"/>
  <c r="N119" i="52" s="1"/>
  <c r="X120" i="34"/>
  <c r="F120" i="34"/>
  <c r="AF119" i="34"/>
  <c r="AE119" i="34"/>
  <c r="AD119" i="34"/>
  <c r="Y119" i="34"/>
  <c r="N118" i="52" s="1"/>
  <c r="X119" i="34"/>
  <c r="F119" i="34"/>
  <c r="AF118" i="34"/>
  <c r="AE118" i="34"/>
  <c r="AD118" i="34"/>
  <c r="Y118" i="34"/>
  <c r="N117" i="52" s="1"/>
  <c r="X118" i="34"/>
  <c r="F118" i="34"/>
  <c r="AF116" i="34"/>
  <c r="AE116" i="34"/>
  <c r="AD116" i="34"/>
  <c r="Y116" i="34"/>
  <c r="N115" i="52" s="1"/>
  <c r="X116" i="34"/>
  <c r="F116" i="34"/>
  <c r="AF115" i="34"/>
  <c r="AE115" i="34"/>
  <c r="AD115" i="34"/>
  <c r="Y115" i="34"/>
  <c r="N114" i="52" s="1"/>
  <c r="X115" i="34"/>
  <c r="F115" i="34"/>
  <c r="AF113" i="34"/>
  <c r="AE113" i="34"/>
  <c r="AD113" i="34"/>
  <c r="Y113" i="34"/>
  <c r="N112" i="52" s="1"/>
  <c r="X113" i="34"/>
  <c r="F113" i="34"/>
  <c r="AF67" i="34"/>
  <c r="AE67" i="34"/>
  <c r="AD67" i="34"/>
  <c r="Y67" i="34"/>
  <c r="N66" i="52" s="1"/>
  <c r="X67" i="34"/>
  <c r="F67" i="34"/>
  <c r="AF66" i="34"/>
  <c r="AE66" i="34"/>
  <c r="AD66" i="34"/>
  <c r="Y66" i="34"/>
  <c r="N65" i="52" s="1"/>
  <c r="X66" i="34"/>
  <c r="F66" i="34"/>
  <c r="AF64" i="34"/>
  <c r="AE64" i="34"/>
  <c r="AD64" i="34"/>
  <c r="Y64" i="34"/>
  <c r="N63" i="52" s="1"/>
  <c r="X64" i="34"/>
  <c r="F64" i="34"/>
  <c r="AF63" i="34"/>
  <c r="AE63" i="34"/>
  <c r="AD63" i="34"/>
  <c r="Y63" i="34"/>
  <c r="N62" i="52" s="1"/>
  <c r="X63" i="34"/>
  <c r="F63" i="34"/>
  <c r="AF62" i="34"/>
  <c r="AE62" i="34"/>
  <c r="AD62" i="34"/>
  <c r="Y62" i="34"/>
  <c r="N61" i="52" s="1"/>
  <c r="X62" i="34"/>
  <c r="F62" i="34"/>
  <c r="AF61" i="34"/>
  <c r="AE61" i="34"/>
  <c r="AD61" i="34"/>
  <c r="Y61" i="34"/>
  <c r="N60" i="52" s="1"/>
  <c r="X61" i="34"/>
  <c r="F61" i="34"/>
  <c r="AF60" i="34"/>
  <c r="AE60" i="34"/>
  <c r="AD60" i="34"/>
  <c r="Y60" i="34"/>
  <c r="N59" i="52" s="1"/>
  <c r="X60" i="34"/>
  <c r="F60" i="34"/>
  <c r="AF59" i="34"/>
  <c r="AE59" i="34"/>
  <c r="AD59" i="34"/>
  <c r="Y59" i="34"/>
  <c r="N58" i="52" s="1"/>
  <c r="X59" i="34"/>
  <c r="F59" i="34"/>
  <c r="AF57" i="34"/>
  <c r="AE57" i="34"/>
  <c r="AD57" i="34"/>
  <c r="Y57" i="34"/>
  <c r="N56" i="52" s="1"/>
  <c r="X57" i="34"/>
  <c r="F57" i="34"/>
  <c r="AF55" i="34"/>
  <c r="AE55" i="34"/>
  <c r="AD55" i="34"/>
  <c r="Y55" i="34"/>
  <c r="N54" i="52" s="1"/>
  <c r="X55" i="34"/>
  <c r="F55" i="34"/>
  <c r="AF53" i="34"/>
  <c r="AE53" i="34"/>
  <c r="AD53" i="34"/>
  <c r="Y53" i="34"/>
  <c r="N52" i="52" s="1"/>
  <c r="X53" i="34"/>
  <c r="F53" i="34"/>
  <c r="AF45" i="34"/>
  <c r="AE45" i="34"/>
  <c r="AD45" i="34"/>
  <c r="Y45" i="34"/>
  <c r="N44" i="52" s="1"/>
  <c r="X45" i="34"/>
  <c r="F45" i="34"/>
  <c r="AF22" i="34"/>
  <c r="AE22" i="34"/>
  <c r="AD22" i="34"/>
  <c r="X22" i="34"/>
  <c r="Z21" i="35" s="1"/>
  <c r="F22" i="34"/>
  <c r="AF21" i="34"/>
  <c r="AE21" i="34"/>
  <c r="AD21" i="34"/>
  <c r="X21" i="34"/>
  <c r="Z20" i="35" s="1"/>
  <c r="F21" i="34"/>
  <c r="AF19" i="34"/>
  <c r="AE19" i="34"/>
  <c r="AD19" i="34"/>
  <c r="Y19" i="34"/>
  <c r="N18" i="52" s="1"/>
  <c r="X19" i="34"/>
  <c r="Z18" i="35" s="1"/>
  <c r="F19" i="34"/>
  <c r="AF18" i="34"/>
  <c r="AE18" i="34"/>
  <c r="AD18" i="34"/>
  <c r="Y18" i="34"/>
  <c r="N17" i="52" s="1"/>
  <c r="X18" i="34"/>
  <c r="Z17" i="35" s="1"/>
  <c r="F18" i="34"/>
  <c r="AF16" i="34"/>
  <c r="AE16" i="34"/>
  <c r="AD16" i="34"/>
  <c r="Y16" i="34"/>
  <c r="N15" i="52" s="1"/>
  <c r="X16" i="34"/>
  <c r="Z15" i="35" s="1"/>
  <c r="F16" i="34"/>
  <c r="AF15" i="34"/>
  <c r="AE15" i="34"/>
  <c r="AD15" i="34"/>
  <c r="Y15" i="34"/>
  <c r="N14" i="52" s="1"/>
  <c r="X15" i="34"/>
  <c r="Z14" i="35" s="1"/>
  <c r="F15" i="34"/>
  <c r="AF14" i="34"/>
  <c r="AE14" i="34"/>
  <c r="AD14" i="34"/>
  <c r="Y14" i="34"/>
  <c r="N13" i="52" s="1"/>
  <c r="X14" i="34"/>
  <c r="Z13" i="35" s="1"/>
  <c r="F14" i="34"/>
  <c r="AF12" i="34"/>
  <c r="AE12" i="34"/>
  <c r="AD12" i="34"/>
  <c r="Y12" i="34"/>
  <c r="N11" i="52" s="1"/>
  <c r="X12" i="34"/>
  <c r="Z11" i="35" s="1"/>
  <c r="F12" i="34"/>
  <c r="Z30" i="58"/>
  <c r="Z26" i="58"/>
  <c r="AF440" i="34"/>
  <c r="AE440" i="34"/>
  <c r="AD440" i="34"/>
  <c r="X440" i="34"/>
  <c r="F440" i="34"/>
  <c r="AF437" i="34"/>
  <c r="AE437" i="34"/>
  <c r="AD437" i="34"/>
  <c r="X437" i="34"/>
  <c r="F437" i="34"/>
  <c r="AF430" i="34"/>
  <c r="AE430" i="34"/>
  <c r="AD430" i="34"/>
  <c r="X430" i="34"/>
  <c r="F430" i="34"/>
  <c r="AF415" i="34"/>
  <c r="AE415" i="34"/>
  <c r="AD415" i="34"/>
  <c r="Y415" i="34"/>
  <c r="X415" i="34"/>
  <c r="F415" i="34"/>
  <c r="AF409" i="34"/>
  <c r="AE409" i="34"/>
  <c r="AD409" i="34"/>
  <c r="Y409" i="34"/>
  <c r="X409" i="34"/>
  <c r="F409" i="34"/>
  <c r="AF399" i="34"/>
  <c r="AE399" i="34"/>
  <c r="AD399" i="34"/>
  <c r="Y399" i="34"/>
  <c r="X399" i="34"/>
  <c r="F399" i="34"/>
  <c r="AF389" i="34"/>
  <c r="AE389" i="34"/>
  <c r="AD389" i="34"/>
  <c r="Y389" i="34"/>
  <c r="X389" i="34"/>
  <c r="F389" i="34"/>
  <c r="AF385" i="34"/>
  <c r="AE385" i="34"/>
  <c r="AD385" i="34"/>
  <c r="Y385" i="34"/>
  <c r="X385" i="34"/>
  <c r="F385" i="34"/>
  <c r="AF381" i="34"/>
  <c r="AE381" i="34"/>
  <c r="AD381" i="34"/>
  <c r="Y381" i="34"/>
  <c r="X381" i="34"/>
  <c r="F381" i="34"/>
  <c r="AF373" i="34"/>
  <c r="AE373" i="34"/>
  <c r="AD373" i="34"/>
  <c r="X373" i="34"/>
  <c r="Z53" i="56" s="1"/>
  <c r="F373" i="34"/>
  <c r="AF362" i="34"/>
  <c r="AE362" i="34"/>
  <c r="AD362" i="34"/>
  <c r="Y362" i="34"/>
  <c r="N42" i="55" s="1"/>
  <c r="X362" i="34"/>
  <c r="Z42" i="56" s="1"/>
  <c r="F362" i="34"/>
  <c r="AF338" i="34"/>
  <c r="AE338" i="34"/>
  <c r="AD338" i="34"/>
  <c r="X338" i="34"/>
  <c r="Z18" i="56" s="1"/>
  <c r="F338" i="34"/>
  <c r="AF335" i="34"/>
  <c r="AE335" i="34"/>
  <c r="AD335" i="34"/>
  <c r="Y335" i="34"/>
  <c r="N15" i="55" s="1"/>
  <c r="Z15" i="56"/>
  <c r="F335" i="34"/>
  <c r="AF320" i="34"/>
  <c r="AE320" i="34"/>
  <c r="AD320" i="34"/>
  <c r="Y320" i="34"/>
  <c r="N319" i="52" s="1"/>
  <c r="X320" i="34"/>
  <c r="F320" i="34"/>
  <c r="AF312" i="34"/>
  <c r="AE312" i="34"/>
  <c r="AD312" i="34"/>
  <c r="Y312" i="34"/>
  <c r="N311" i="52" s="1"/>
  <c r="X312" i="34"/>
  <c r="F312" i="34"/>
  <c r="AF302" i="34"/>
  <c r="AE302" i="34"/>
  <c r="AD302" i="34"/>
  <c r="Y302" i="34"/>
  <c r="N301" i="52" s="1"/>
  <c r="X302" i="34"/>
  <c r="F302" i="34"/>
  <c r="AF295" i="34"/>
  <c r="AE295" i="34"/>
  <c r="AD295" i="34"/>
  <c r="Y295" i="34"/>
  <c r="N294" i="52" s="1"/>
  <c r="X295" i="34"/>
  <c r="F295" i="34"/>
  <c r="AF288" i="34"/>
  <c r="AE288" i="34"/>
  <c r="AD288" i="34"/>
  <c r="Y288" i="34"/>
  <c r="N287" i="52" s="1"/>
  <c r="X288" i="34"/>
  <c r="F288" i="34"/>
  <c r="AF265" i="34"/>
  <c r="AE265" i="34"/>
  <c r="AD265" i="34"/>
  <c r="Y265" i="34"/>
  <c r="N264" i="52" s="1"/>
  <c r="X265" i="34"/>
  <c r="F265" i="34"/>
  <c r="AF260" i="34"/>
  <c r="AE260" i="34"/>
  <c r="AD260" i="34"/>
  <c r="Y260" i="34"/>
  <c r="N259" i="52" s="1"/>
  <c r="X260" i="34"/>
  <c r="F260" i="34"/>
  <c r="AF256" i="34"/>
  <c r="AE256" i="34"/>
  <c r="AD256" i="34"/>
  <c r="Y256" i="34"/>
  <c r="N255" i="52" s="1"/>
  <c r="X256" i="34"/>
  <c r="F256" i="34"/>
  <c r="AF252" i="34"/>
  <c r="AE252" i="34"/>
  <c r="AD252" i="34"/>
  <c r="Y252" i="34"/>
  <c r="N251" i="52" s="1"/>
  <c r="X252" i="34"/>
  <c r="F252" i="34"/>
  <c r="AF234" i="34"/>
  <c r="AE234" i="34"/>
  <c r="AD234" i="34"/>
  <c r="Y234" i="34"/>
  <c r="N233" i="52" s="1"/>
  <c r="X234" i="34"/>
  <c r="F234" i="34"/>
  <c r="AF225" i="34"/>
  <c r="AE225" i="34"/>
  <c r="AD225" i="34"/>
  <c r="Y225" i="34"/>
  <c r="N224" i="52" s="1"/>
  <c r="X225" i="34"/>
  <c r="F225" i="34"/>
  <c r="AF219" i="34"/>
  <c r="AE219" i="34"/>
  <c r="AD219" i="34"/>
  <c r="Y219" i="34"/>
  <c r="N218" i="52" s="1"/>
  <c r="X219" i="34"/>
  <c r="F219" i="34"/>
  <c r="AF211" i="34"/>
  <c r="AE211" i="34"/>
  <c r="AD211" i="34"/>
  <c r="Y211" i="34"/>
  <c r="N210" i="52" s="1"/>
  <c r="X211" i="34"/>
  <c r="F211" i="34"/>
  <c r="AF191" i="34"/>
  <c r="AE191" i="34"/>
  <c r="AD191" i="34"/>
  <c r="Y191" i="34"/>
  <c r="N190" i="52" s="1"/>
  <c r="X191" i="34"/>
  <c r="F191" i="34"/>
  <c r="AF184" i="34"/>
  <c r="AE184" i="34"/>
  <c r="AD184" i="34"/>
  <c r="Y184" i="34"/>
  <c r="N183" i="52" s="1"/>
  <c r="X184" i="34"/>
  <c r="F184" i="34"/>
  <c r="AF178" i="34"/>
  <c r="AE178" i="34"/>
  <c r="AD178" i="34"/>
  <c r="Y178" i="34"/>
  <c r="N177" i="52" s="1"/>
  <c r="X178" i="34"/>
  <c r="F178" i="34"/>
  <c r="AF175" i="34"/>
  <c r="AE175" i="34"/>
  <c r="AD175" i="34"/>
  <c r="Y175" i="34"/>
  <c r="N174" i="52" s="1"/>
  <c r="X175" i="34"/>
  <c r="F175" i="34"/>
  <c r="AF170" i="34"/>
  <c r="AE170" i="34"/>
  <c r="AD170" i="34"/>
  <c r="Y170" i="34"/>
  <c r="N169" i="52" s="1"/>
  <c r="X170" i="34"/>
  <c r="F170" i="34"/>
  <c r="AF163" i="34"/>
  <c r="AE163" i="34"/>
  <c r="AD163" i="34"/>
  <c r="Y163" i="34"/>
  <c r="N162" i="52" s="1"/>
  <c r="X163" i="34"/>
  <c r="F163" i="34"/>
  <c r="AF157" i="34"/>
  <c r="AE157" i="34"/>
  <c r="AD157" i="34"/>
  <c r="Y157" i="34"/>
  <c r="N156" i="52" s="1"/>
  <c r="X157" i="34"/>
  <c r="F157" i="34"/>
  <c r="AF140" i="34"/>
  <c r="AE140" i="34"/>
  <c r="AD140" i="34"/>
  <c r="Y140" i="34"/>
  <c r="N139" i="52" s="1"/>
  <c r="X140" i="34"/>
  <c r="F140" i="34"/>
  <c r="AF131" i="34"/>
  <c r="AE131" i="34"/>
  <c r="AD131" i="34"/>
  <c r="Y131" i="34"/>
  <c r="N130" i="52" s="1"/>
  <c r="X131" i="34"/>
  <c r="F131" i="34"/>
  <c r="AF123" i="34"/>
  <c r="AE123" i="34"/>
  <c r="AD123" i="34"/>
  <c r="Y123" i="34"/>
  <c r="N122" i="52" s="1"/>
  <c r="X123" i="34"/>
  <c r="F123" i="34"/>
  <c r="AF107" i="34"/>
  <c r="AE107" i="34"/>
  <c r="AD107" i="34"/>
  <c r="Y107" i="34"/>
  <c r="N106" i="52" s="1"/>
  <c r="X107" i="34"/>
  <c r="F107" i="34"/>
  <c r="AF103" i="34"/>
  <c r="AE103" i="34"/>
  <c r="AD103" i="34"/>
  <c r="Y103" i="34"/>
  <c r="N102" i="52" s="1"/>
  <c r="X103" i="34"/>
  <c r="F103" i="34"/>
  <c r="AF99" i="34"/>
  <c r="AE99" i="34"/>
  <c r="AD99" i="34"/>
  <c r="Y99" i="34"/>
  <c r="N98" i="52" s="1"/>
  <c r="X99" i="34"/>
  <c r="F99" i="34"/>
  <c r="AF95" i="34"/>
  <c r="AE95" i="34"/>
  <c r="AD95" i="34"/>
  <c r="Y95" i="34"/>
  <c r="N94" i="52" s="1"/>
  <c r="X95" i="34"/>
  <c r="F95" i="34"/>
  <c r="AF90" i="34"/>
  <c r="AE90" i="34"/>
  <c r="AD90" i="34"/>
  <c r="Y90" i="34"/>
  <c r="N89" i="52" s="1"/>
  <c r="X90" i="34"/>
  <c r="F90" i="34"/>
  <c r="AF86" i="34"/>
  <c r="AE86" i="34"/>
  <c r="AD86" i="34"/>
  <c r="Y86" i="34"/>
  <c r="N85" i="52" s="1"/>
  <c r="X86" i="34"/>
  <c r="F86" i="34"/>
  <c r="AF81" i="34"/>
  <c r="AE81" i="34"/>
  <c r="AD81" i="34"/>
  <c r="Y81" i="34"/>
  <c r="N80" i="52" s="1"/>
  <c r="X81" i="34"/>
  <c r="F81" i="34"/>
  <c r="AF76" i="34"/>
  <c r="AE76" i="34"/>
  <c r="AD76" i="34"/>
  <c r="Y76" i="34"/>
  <c r="N75" i="52" s="1"/>
  <c r="X76" i="34"/>
  <c r="F76" i="34"/>
  <c r="AF72" i="34"/>
  <c r="AE72" i="34"/>
  <c r="AD72" i="34"/>
  <c r="Y72" i="34"/>
  <c r="N71" i="52" s="1"/>
  <c r="X72" i="34"/>
  <c r="F72" i="34"/>
  <c r="AF68" i="34"/>
  <c r="AE68" i="34"/>
  <c r="AD68" i="34"/>
  <c r="Y68" i="34"/>
  <c r="N67" i="52" s="1"/>
  <c r="X68" i="34"/>
  <c r="F68" i="34"/>
  <c r="AF46" i="34"/>
  <c r="AE46" i="34"/>
  <c r="AD46" i="34"/>
  <c r="Y46" i="34"/>
  <c r="N45" i="52" s="1"/>
  <c r="X46" i="34"/>
  <c r="F46" i="34"/>
  <c r="AF40" i="34"/>
  <c r="AE40" i="34"/>
  <c r="AD40" i="34"/>
  <c r="Y40" i="34"/>
  <c r="N39" i="52" s="1"/>
  <c r="X40" i="34"/>
  <c r="F40" i="34"/>
  <c r="AF35" i="34"/>
  <c r="AE35" i="34"/>
  <c r="AD35" i="34"/>
  <c r="Y35" i="34"/>
  <c r="N34" i="52" s="1"/>
  <c r="X35" i="34"/>
  <c r="F35" i="34"/>
  <c r="AF31" i="34"/>
  <c r="AE31" i="34"/>
  <c r="AD31" i="34"/>
  <c r="Y31" i="34"/>
  <c r="N30" i="52" s="1"/>
  <c r="X31" i="34"/>
  <c r="F31" i="34"/>
  <c r="AG113" i="34" l="1"/>
  <c r="AG196" i="34"/>
  <c r="AG274" i="34"/>
  <c r="AG51" i="52"/>
  <c r="AG243" i="52"/>
  <c r="AG244" i="52"/>
  <c r="AG376" i="34"/>
  <c r="AG404" i="34"/>
  <c r="AG111" i="52"/>
  <c r="AG272" i="52"/>
  <c r="AG53" i="52"/>
  <c r="AG113" i="52"/>
  <c r="AG245" i="52"/>
  <c r="AG112" i="52"/>
  <c r="AG195" i="52"/>
  <c r="AG145" i="34"/>
  <c r="AG245" i="34"/>
  <c r="AG329" i="34"/>
  <c r="AG143" i="52"/>
  <c r="AG196" i="52"/>
  <c r="AG274" i="52"/>
  <c r="AG52" i="52"/>
  <c r="AG144" i="52"/>
  <c r="AG53" i="34"/>
  <c r="AG343" i="34"/>
  <c r="AG194" i="52"/>
  <c r="AG145" i="52"/>
  <c r="AG273" i="52"/>
  <c r="N13" i="57"/>
  <c r="N19" i="57"/>
  <c r="N20" i="65"/>
  <c r="N24" i="57"/>
  <c r="N28" i="57"/>
  <c r="N15" i="65"/>
  <c r="N17" i="57"/>
  <c r="N9" i="65"/>
  <c r="N13" i="65"/>
  <c r="N20" i="57"/>
  <c r="N27" i="57"/>
  <c r="N16" i="65"/>
  <c r="N19" i="65"/>
  <c r="N8" i="57"/>
  <c r="AG335" i="34"/>
  <c r="AG90" i="34"/>
  <c r="AG178" i="34"/>
  <c r="AG72" i="34"/>
  <c r="AG255" i="34"/>
  <c r="AG434" i="34"/>
  <c r="AG83" i="34"/>
  <c r="AG93" i="34"/>
  <c r="AG311" i="34"/>
  <c r="AG68" i="34"/>
  <c r="AG437" i="34"/>
  <c r="AG202" i="34"/>
  <c r="AG276" i="34"/>
  <c r="AG341" i="34"/>
  <c r="AG356" i="34"/>
  <c r="AG24" i="34"/>
  <c r="AG142" i="34"/>
  <c r="AG160" i="34"/>
  <c r="AG174" i="34"/>
  <c r="AG208" i="34"/>
  <c r="AG249" i="34"/>
  <c r="AG333" i="34"/>
  <c r="AG354" i="34"/>
  <c r="AG45" i="34"/>
  <c r="AG139" i="34"/>
  <c r="AG149" i="34"/>
  <c r="AG154" i="34"/>
  <c r="AG204" i="34"/>
  <c r="AG358" i="34"/>
  <c r="AG378" i="34"/>
  <c r="AG406" i="34"/>
  <c r="AG29" i="34"/>
  <c r="AG39" i="34"/>
  <c r="AG133" i="34"/>
  <c r="AG187" i="34"/>
  <c r="AG214" i="34"/>
  <c r="AG226" i="34"/>
  <c r="AG253" i="34"/>
  <c r="AG223" i="34"/>
  <c r="AG229" i="34"/>
  <c r="AG258" i="34"/>
  <c r="AG390" i="34"/>
  <c r="AG14" i="34"/>
  <c r="AG147" i="34"/>
  <c r="AG151" i="34"/>
  <c r="AG80" i="34"/>
  <c r="AG62" i="34"/>
  <c r="AG163" i="34"/>
  <c r="AG184" i="34"/>
  <c r="AG225" i="34"/>
  <c r="AG12" i="34"/>
  <c r="AG115" i="34"/>
  <c r="AG120" i="34"/>
  <c r="AG150" i="34"/>
  <c r="AG198" i="34"/>
  <c r="AG206" i="34"/>
  <c r="AG248" i="34"/>
  <c r="AG131" i="34"/>
  <c r="AG237" i="34"/>
  <c r="AG102" i="34"/>
  <c r="AG400" i="34"/>
  <c r="AG287" i="34"/>
  <c r="AG346" i="34"/>
  <c r="AG215" i="34"/>
  <c r="AG21" i="34"/>
  <c r="AG122" i="34"/>
  <c r="AG152" i="34"/>
  <c r="AG280" i="34"/>
  <c r="AG332" i="34"/>
  <c r="AG345" i="34"/>
  <c r="AG352" i="34"/>
  <c r="AG183" i="34"/>
  <c r="AG250" i="34"/>
  <c r="AG170" i="34"/>
  <c r="AG312" i="34"/>
  <c r="AG373" i="34"/>
  <c r="AG409" i="34"/>
  <c r="AG315" i="34"/>
  <c r="AG417" i="34"/>
  <c r="AG70" i="34"/>
  <c r="AG263" i="34"/>
  <c r="AG309" i="34"/>
  <c r="AG360" i="34"/>
  <c r="AG418" i="34"/>
  <c r="AG139" i="52"/>
  <c r="AG317" i="34"/>
  <c r="AG135" i="34"/>
  <c r="AG159" i="34"/>
  <c r="AG168" i="34"/>
  <c r="AG189" i="34"/>
  <c r="AG435" i="34"/>
  <c r="AG30" i="34"/>
  <c r="AG41" i="34"/>
  <c r="AG266" i="34"/>
  <c r="AG291" i="34"/>
  <c r="AG425" i="34"/>
  <c r="AG134" i="34"/>
  <c r="AG158" i="34"/>
  <c r="AG167" i="34"/>
  <c r="AG172" i="34"/>
  <c r="AG322" i="34"/>
  <c r="AG401" i="34"/>
  <c r="AG411" i="34"/>
  <c r="AG382" i="34"/>
  <c r="AG392" i="34"/>
  <c r="AG276" i="52"/>
  <c r="AG287" i="52"/>
  <c r="AG319" i="52"/>
  <c r="AG275" i="52"/>
  <c r="AG302" i="52"/>
  <c r="AG269" i="52"/>
  <c r="AG271" i="52"/>
  <c r="AG198" i="52"/>
  <c r="AG204" i="52"/>
  <c r="AG218" i="52"/>
  <c r="AG197" i="52"/>
  <c r="AG200" i="52"/>
  <c r="AG208" i="52"/>
  <c r="AG201" i="52"/>
  <c r="AG146" i="52"/>
  <c r="AG174" i="52"/>
  <c r="AG164" i="52"/>
  <c r="AG278" i="52"/>
  <c r="AG316" i="52"/>
  <c r="AG281" i="52"/>
  <c r="AG321" i="52"/>
  <c r="AG284" i="52"/>
  <c r="AG324" i="52"/>
  <c r="AG248" i="52"/>
  <c r="AG246" i="52"/>
  <c r="AG223" i="52"/>
  <c r="AG221" i="52"/>
  <c r="AG234" i="52"/>
  <c r="AG152" i="52"/>
  <c r="AG148" i="52"/>
  <c r="AG153" i="52"/>
  <c r="AG156" i="52"/>
  <c r="AG184" i="52"/>
  <c r="AG118" i="52"/>
  <c r="AG115" i="52"/>
  <c r="AG129" i="52"/>
  <c r="AG140" i="52"/>
  <c r="AG119" i="52"/>
  <c r="AG217" i="52"/>
  <c r="AG173" i="52"/>
  <c r="AG310" i="52"/>
  <c r="AG294" i="52"/>
  <c r="AG149" i="52"/>
  <c r="AG250" i="52"/>
  <c r="AG277" i="52"/>
  <c r="AG185" i="52"/>
  <c r="AG116" i="52"/>
  <c r="AG206" i="52"/>
  <c r="AG39" i="52"/>
  <c r="AG130" i="52"/>
  <c r="AG210" i="52"/>
  <c r="AG251" i="52"/>
  <c r="AG207" i="52"/>
  <c r="AG283" i="52"/>
  <c r="AG293" i="52"/>
  <c r="AG212" i="52"/>
  <c r="AG241" i="52"/>
  <c r="AG233" i="52"/>
  <c r="AG286" i="52"/>
  <c r="AG190" i="52"/>
  <c r="AG211" i="52"/>
  <c r="AG222" i="52"/>
  <c r="AG260" i="52"/>
  <c r="AG270" i="52"/>
  <c r="AG154" i="52"/>
  <c r="AG264" i="52"/>
  <c r="AG311" i="52"/>
  <c r="AG121" i="52"/>
  <c r="AG151" i="52"/>
  <c r="AG203" i="52"/>
  <c r="AG323" i="52"/>
  <c r="AG297" i="52"/>
  <c r="AG307" i="52"/>
  <c r="AG19" i="52"/>
  <c r="AG30" i="52"/>
  <c r="AG85" i="52"/>
  <c r="AG57" i="52"/>
  <c r="AG80" i="52"/>
  <c r="AG98" i="52"/>
  <c r="AG58" i="52"/>
  <c r="AG62" i="52"/>
  <c r="AG60" i="52"/>
  <c r="AG78" i="52"/>
  <c r="AG88" i="52"/>
  <c r="AG99" i="52"/>
  <c r="AG63" i="52"/>
  <c r="AG75" i="52"/>
  <c r="AG106" i="52"/>
  <c r="AG56" i="52"/>
  <c r="AG61" i="52"/>
  <c r="AG66" i="52"/>
  <c r="AG69" i="52"/>
  <c r="AG79" i="52"/>
  <c r="AG90" i="52"/>
  <c r="AG100" i="52"/>
  <c r="AG110" i="52"/>
  <c r="AG16" i="52"/>
  <c r="AG13" i="52"/>
  <c r="AG22" i="52"/>
  <c r="AG31" i="52"/>
  <c r="AG17" i="52"/>
  <c r="AG12" i="52"/>
  <c r="AG15" i="52"/>
  <c r="AG21" i="52"/>
  <c r="AG44" i="52"/>
  <c r="AG28" i="52"/>
  <c r="AG14" i="52"/>
  <c r="AG20" i="52"/>
  <c r="AG27" i="52"/>
  <c r="AG42" i="52"/>
  <c r="AG64" i="52"/>
  <c r="AG45" i="52"/>
  <c r="AG169" i="52"/>
  <c r="AG138" i="52"/>
  <c r="AG32" i="52"/>
  <c r="AG68" i="52"/>
  <c r="AG141" i="52"/>
  <c r="AG172" i="52"/>
  <c r="AG261" i="52"/>
  <c r="AG109" i="52"/>
  <c r="AG231" i="52"/>
  <c r="AG94" i="52"/>
  <c r="AG23" i="52"/>
  <c r="AG41" i="52"/>
  <c r="AG131" i="52"/>
  <c r="AG163" i="52"/>
  <c r="AG242" i="52"/>
  <c r="AG296" i="52"/>
  <c r="AG306" i="52"/>
  <c r="AG315" i="52"/>
  <c r="AG55" i="52"/>
  <c r="AG34" i="52"/>
  <c r="AG89" i="52"/>
  <c r="AG162" i="52"/>
  <c r="AG224" i="52"/>
  <c r="AG301" i="52"/>
  <c r="AG18" i="52"/>
  <c r="AG54" i="52"/>
  <c r="AG65" i="52"/>
  <c r="AG120" i="52"/>
  <c r="AG150" i="52"/>
  <c r="AG199" i="52"/>
  <c r="AG232" i="52"/>
  <c r="AG285" i="52"/>
  <c r="AG325" i="52"/>
  <c r="AG29" i="52"/>
  <c r="AG40" i="52"/>
  <c r="AG50" i="52"/>
  <c r="AG77" i="52"/>
  <c r="AG87" i="52"/>
  <c r="AG97" i="52"/>
  <c r="AG108" i="52"/>
  <c r="AG128" i="52"/>
  <c r="AG137" i="52"/>
  <c r="AG161" i="52"/>
  <c r="AG171" i="52"/>
  <c r="AG181" i="52"/>
  <c r="AG193" i="52"/>
  <c r="AG220" i="52"/>
  <c r="AG230" i="52"/>
  <c r="AG240" i="52"/>
  <c r="AG258" i="52"/>
  <c r="AG268" i="52"/>
  <c r="AG295" i="52"/>
  <c r="AG305" i="52"/>
  <c r="AG314" i="52"/>
  <c r="AG117" i="52"/>
  <c r="AG147" i="52"/>
  <c r="AG189" i="52"/>
  <c r="AG209" i="52"/>
  <c r="AG249" i="52"/>
  <c r="AG282" i="52"/>
  <c r="AG322" i="52"/>
  <c r="AG26" i="52"/>
  <c r="AG36" i="52"/>
  <c r="AG47" i="52"/>
  <c r="AG73" i="52"/>
  <c r="AG83" i="52"/>
  <c r="AG93" i="52"/>
  <c r="AG104" i="52"/>
  <c r="AG125" i="52"/>
  <c r="AG134" i="52"/>
  <c r="AG158" i="52"/>
  <c r="AG167" i="52"/>
  <c r="AG178" i="52"/>
  <c r="AG188" i="52"/>
  <c r="AG215" i="52"/>
  <c r="AG227" i="52"/>
  <c r="AG237" i="52"/>
  <c r="AG254" i="52"/>
  <c r="AG265" i="52"/>
  <c r="AG290" i="52"/>
  <c r="AG71" i="52"/>
  <c r="AG122" i="52"/>
  <c r="AG183" i="52"/>
  <c r="AG259" i="52"/>
  <c r="AG182" i="52"/>
  <c r="AG318" i="52"/>
  <c r="AG25" i="52"/>
  <c r="AG35" i="52"/>
  <c r="AG166" i="52"/>
  <c r="AG202" i="52"/>
  <c r="AG280" i="52"/>
  <c r="AG67" i="52"/>
  <c r="AG102" i="52"/>
  <c r="AG177" i="52"/>
  <c r="AG255" i="52"/>
  <c r="AG11" i="52"/>
  <c r="AG59" i="52"/>
  <c r="AG114" i="52"/>
  <c r="AG155" i="52"/>
  <c r="AG205" i="52"/>
  <c r="AG247" i="52"/>
  <c r="AG279" i="52"/>
  <c r="AG300" i="52"/>
  <c r="AG24" i="52"/>
  <c r="AG33" i="52"/>
  <c r="AG38" i="52"/>
  <c r="AG49" i="52"/>
  <c r="AG76" i="52"/>
  <c r="AG86" i="52"/>
  <c r="AG96" i="52"/>
  <c r="AG107" i="52"/>
  <c r="AG127" i="52"/>
  <c r="AG136" i="52"/>
  <c r="AG160" i="52"/>
  <c r="AG170" i="52"/>
  <c r="AG37" i="52"/>
  <c r="AG48" i="52"/>
  <c r="AG74" i="52"/>
  <c r="AG84" i="52"/>
  <c r="AG95" i="52"/>
  <c r="AG105" i="52"/>
  <c r="AG126" i="52"/>
  <c r="AG135" i="52"/>
  <c r="AG159" i="52"/>
  <c r="AG168" i="52"/>
  <c r="AG46" i="52"/>
  <c r="AG103" i="52"/>
  <c r="AG157" i="52"/>
  <c r="AG176" i="52"/>
  <c r="AG187" i="52"/>
  <c r="AG214" i="52"/>
  <c r="AG226" i="52"/>
  <c r="AG72" i="52"/>
  <c r="AG82" i="52"/>
  <c r="AG92" i="52"/>
  <c r="AG124" i="52"/>
  <c r="AG133" i="52"/>
  <c r="AG43" i="52"/>
  <c r="AG70" i="52"/>
  <c r="AG81" i="52"/>
  <c r="AG91" i="52"/>
  <c r="AG101" i="52"/>
  <c r="AG123" i="52"/>
  <c r="AG132" i="52"/>
  <c r="AG142" i="52"/>
  <c r="AG165" i="52"/>
  <c r="AG180" i="52"/>
  <c r="AG192" i="52"/>
  <c r="AG219" i="52"/>
  <c r="AG229" i="52"/>
  <c r="AG239" i="52"/>
  <c r="AG257" i="52"/>
  <c r="AG267" i="52"/>
  <c r="AG292" i="52"/>
  <c r="AG304" i="52"/>
  <c r="AG313" i="52"/>
  <c r="AG179" i="52"/>
  <c r="AG191" i="52"/>
  <c r="AG216" i="52"/>
  <c r="AG228" i="52"/>
  <c r="AG238" i="52"/>
  <c r="AG256" i="52"/>
  <c r="AG266" i="52"/>
  <c r="AG291" i="52"/>
  <c r="AG303" i="52"/>
  <c r="AG312" i="52"/>
  <c r="AG236" i="52"/>
  <c r="AG253" i="52"/>
  <c r="AG263" i="52"/>
  <c r="AG289" i="52"/>
  <c r="AG299" i="52"/>
  <c r="AG309" i="52"/>
  <c r="AG320" i="52"/>
  <c r="AG175" i="52"/>
  <c r="AG186" i="52"/>
  <c r="AG213" i="52"/>
  <c r="AG225" i="52"/>
  <c r="AG235" i="52"/>
  <c r="AG252" i="52"/>
  <c r="AG262" i="52"/>
  <c r="AG288" i="52"/>
  <c r="AG298" i="52"/>
  <c r="AG308" i="52"/>
  <c r="AG317" i="52"/>
  <c r="AG439" i="34"/>
  <c r="AG442" i="34"/>
  <c r="AG438" i="34"/>
  <c r="AG440" i="34"/>
  <c r="AG441" i="34"/>
  <c r="AG443" i="34"/>
  <c r="AG431" i="34"/>
  <c r="AG427" i="34"/>
  <c r="AG421" i="34"/>
  <c r="AG416" i="34"/>
  <c r="AG415" i="34"/>
  <c r="AG413" i="34"/>
  <c r="AG407" i="34"/>
  <c r="AG410" i="34"/>
  <c r="AG399" i="34"/>
  <c r="AG389" i="34"/>
  <c r="AG384" i="34"/>
  <c r="AG369" i="34"/>
  <c r="AG370" i="34"/>
  <c r="AG371" i="34"/>
  <c r="AG361" i="34"/>
  <c r="AG364" i="34"/>
  <c r="AG362" i="34"/>
  <c r="AG365" i="34"/>
  <c r="AG338" i="34"/>
  <c r="AG334" i="34"/>
  <c r="AG297" i="34"/>
  <c r="AG320" i="34"/>
  <c r="AG283" i="34"/>
  <c r="AG319" i="34"/>
  <c r="AG289" i="34"/>
  <c r="AG310" i="34"/>
  <c r="AG282" i="34"/>
  <c r="AG302" i="34"/>
  <c r="AG318" i="34"/>
  <c r="AG278" i="34"/>
  <c r="AG294" i="34"/>
  <c r="AG247" i="34"/>
  <c r="AG254" i="34"/>
  <c r="AG270" i="34"/>
  <c r="AG265" i="34"/>
  <c r="AG260" i="34"/>
  <c r="AG261" i="34"/>
  <c r="AG230" i="34"/>
  <c r="AG219" i="34"/>
  <c r="AG216" i="34"/>
  <c r="AG228" i="34"/>
  <c r="AG211" i="34"/>
  <c r="AG238" i="34"/>
  <c r="AG221" i="34"/>
  <c r="AG200" i="34"/>
  <c r="AG193" i="34"/>
  <c r="AG156" i="34"/>
  <c r="AG192" i="34"/>
  <c r="AG164" i="34"/>
  <c r="AG179" i="34"/>
  <c r="AG175" i="34"/>
  <c r="AG166" i="34"/>
  <c r="AG171" i="34"/>
  <c r="AG176" i="34"/>
  <c r="AG119" i="34"/>
  <c r="AG123" i="34"/>
  <c r="AG118" i="34"/>
  <c r="AG138" i="34"/>
  <c r="AG116" i="34"/>
  <c r="AG124" i="34"/>
  <c r="AG143" i="34"/>
  <c r="AG59" i="34"/>
  <c r="AG63" i="34"/>
  <c r="AG73" i="34"/>
  <c r="AG86" i="34"/>
  <c r="AG57" i="34"/>
  <c r="AG55" i="34"/>
  <c r="AG61" i="34"/>
  <c r="AG71" i="34"/>
  <c r="AG76" i="34"/>
  <c r="AG95" i="34"/>
  <c r="AG91" i="34"/>
  <c r="AG96" i="34"/>
  <c r="AG106" i="34"/>
  <c r="AG111" i="34"/>
  <c r="AG60" i="34"/>
  <c r="AG64" i="34"/>
  <c r="AG74" i="34"/>
  <c r="AG36" i="34"/>
  <c r="AG46" i="34"/>
  <c r="AG33" i="34"/>
  <c r="AG40" i="34"/>
  <c r="AG19" i="34"/>
  <c r="AG43" i="34"/>
  <c r="AG32" i="34"/>
  <c r="AG42" i="34"/>
  <c r="AG48" i="34"/>
  <c r="AG18" i="34"/>
  <c r="AG67" i="34"/>
  <c r="AG31" i="34"/>
  <c r="AG99" i="34"/>
  <c r="AG103" i="34"/>
  <c r="AG107" i="34"/>
  <c r="AG140" i="34"/>
  <c r="AG234" i="34"/>
  <c r="AG252" i="34"/>
  <c r="AG256" i="34"/>
  <c r="AG288" i="34"/>
  <c r="AG381" i="34"/>
  <c r="AG385" i="34"/>
  <c r="AG15" i="34"/>
  <c r="AG66" i="34"/>
  <c r="AG121" i="34"/>
  <c r="AG301" i="34"/>
  <c r="AG22" i="34"/>
  <c r="AG331" i="34"/>
  <c r="AG350" i="34"/>
  <c r="AG191" i="34"/>
  <c r="AG81" i="34"/>
  <c r="AG35" i="34"/>
  <c r="AG157" i="34"/>
  <c r="AG295" i="34"/>
  <c r="AG430" i="34"/>
  <c r="AG16" i="34"/>
  <c r="AG348" i="34"/>
  <c r="AG359" i="34"/>
  <c r="AG366" i="34"/>
  <c r="AG367" i="34"/>
  <c r="AG101" i="34"/>
  <c r="AG236" i="34"/>
  <c r="AG303" i="34"/>
  <c r="AG148" i="34"/>
  <c r="AG190" i="34"/>
  <c r="AG218" i="34"/>
  <c r="AG224" i="34"/>
  <c r="AG233" i="34"/>
  <c r="AG426" i="34"/>
  <c r="AG210" i="34"/>
  <c r="AG251" i="34"/>
  <c r="AG272" i="34"/>
  <c r="AG429" i="34"/>
  <c r="AG299" i="34"/>
  <c r="AG284" i="34"/>
  <c r="AG285" i="34"/>
  <c r="AG286" i="34"/>
  <c r="AG324" i="34"/>
  <c r="AG325" i="34"/>
  <c r="AG326" i="34"/>
  <c r="AG408" i="34"/>
  <c r="AG323" i="34"/>
  <c r="AG336" i="34"/>
  <c r="AG337" i="34"/>
  <c r="AG420" i="34"/>
  <c r="AG433" i="34"/>
  <c r="AG25" i="34"/>
  <c r="AG50" i="34"/>
  <c r="AG51" i="34"/>
  <c r="AG69" i="34"/>
  <c r="AG84" i="34"/>
  <c r="AG104" i="34"/>
  <c r="AG127" i="34"/>
  <c r="AG130" i="34"/>
  <c r="AG180" i="34"/>
  <c r="AG181" i="34"/>
  <c r="AG185" i="34"/>
  <c r="AG188" i="34"/>
  <c r="AG231" i="34"/>
  <c r="AG235" i="34"/>
  <c r="AG239" i="34"/>
  <c r="AG240" i="34"/>
  <c r="AG242" i="34"/>
  <c r="AG264" i="34"/>
  <c r="AG304" i="34"/>
  <c r="AG305" i="34"/>
  <c r="AG307" i="34"/>
  <c r="AG363" i="34"/>
  <c r="AG422" i="34"/>
  <c r="AG49" i="34"/>
  <c r="AG97" i="34"/>
  <c r="AG98" i="34"/>
  <c r="AG100" i="34"/>
  <c r="AG126" i="34"/>
  <c r="AG232" i="34"/>
  <c r="AG296" i="34"/>
  <c r="AG298" i="34"/>
  <c r="AG28" i="34"/>
  <c r="AG34" i="34"/>
  <c r="AG77" i="34"/>
  <c r="AG78" i="34"/>
  <c r="AG79" i="34"/>
  <c r="AG94" i="34"/>
  <c r="AG125" i="34"/>
  <c r="AG173" i="34"/>
  <c r="AG177" i="34"/>
  <c r="AG194" i="34"/>
  <c r="AG213" i="34"/>
  <c r="AG217" i="34"/>
  <c r="AG220" i="34"/>
  <c r="AG222" i="34"/>
  <c r="AG292" i="34"/>
  <c r="AG293" i="34"/>
  <c r="AG300" i="34"/>
  <c r="AG394" i="34"/>
  <c r="AG27" i="34"/>
  <c r="AG47" i="34"/>
  <c r="AG75" i="34"/>
  <c r="AG82" i="34"/>
  <c r="AG108" i="34"/>
  <c r="AG109" i="34"/>
  <c r="AG110" i="34"/>
  <c r="AG161" i="34"/>
  <c r="AG162" i="34"/>
  <c r="AG165" i="34"/>
  <c r="AG212" i="34"/>
  <c r="AG227" i="34"/>
  <c r="AG269" i="34"/>
  <c r="AG271" i="34"/>
  <c r="AG26" i="34"/>
  <c r="AG38" i="34"/>
  <c r="AG44" i="34"/>
  <c r="AG87" i="34"/>
  <c r="AG88" i="34"/>
  <c r="AG89" i="34"/>
  <c r="AG105" i="34"/>
  <c r="AG137" i="34"/>
  <c r="AG141" i="34"/>
  <c r="AG259" i="34"/>
  <c r="AG262" i="34"/>
  <c r="AG267" i="34"/>
  <c r="AG268" i="34"/>
  <c r="AG290" i="34"/>
  <c r="AG313" i="34"/>
  <c r="AG314" i="34"/>
  <c r="AG316" i="34"/>
  <c r="AG340" i="34"/>
  <c r="AG379" i="34"/>
  <c r="AG380" i="34"/>
  <c r="AG388" i="34"/>
  <c r="AG23" i="34"/>
  <c r="AG37" i="34"/>
  <c r="AG85" i="34"/>
  <c r="AG92" i="34"/>
  <c r="AG128" i="34"/>
  <c r="AG129" i="34"/>
  <c r="AG132" i="34"/>
  <c r="AG136" i="34"/>
  <c r="AG182" i="34"/>
  <c r="AG186" i="34"/>
  <c r="AG241" i="34"/>
  <c r="AG243" i="34"/>
  <c r="AG257" i="34"/>
  <c r="AG306" i="34"/>
  <c r="AG308" i="34"/>
  <c r="AG321" i="34"/>
  <c r="AG391" i="34"/>
  <c r="AG398" i="34"/>
  <c r="AG402" i="34"/>
  <c r="AG395" i="34"/>
  <c r="AG397" i="34"/>
  <c r="AG436" i="34"/>
  <c r="AG396" i="34"/>
  <c r="AG339" i="34"/>
  <c r="AG372" i="34"/>
  <c r="AG374" i="34"/>
  <c r="AG387" i="34"/>
  <c r="AG423" i="34"/>
  <c r="AG424" i="34"/>
  <c r="AG169" i="34"/>
  <c r="AG386" i="34"/>
  <c r="AG393" i="34"/>
  <c r="AG383" i="34"/>
  <c r="Z12" i="58" l="1"/>
  <c r="Z10" i="58"/>
  <c r="AF403" i="34"/>
  <c r="AE403" i="34"/>
  <c r="AD403" i="34"/>
  <c r="Y403" i="34"/>
  <c r="X403" i="34"/>
  <c r="F403" i="34"/>
  <c r="AF375" i="34"/>
  <c r="AE375" i="34"/>
  <c r="AD375" i="34"/>
  <c r="Y375" i="34"/>
  <c r="N55" i="55" s="1"/>
  <c r="X375" i="34"/>
  <c r="Z55" i="56" s="1"/>
  <c r="F375" i="34"/>
  <c r="AF342" i="34"/>
  <c r="AE342" i="34"/>
  <c r="AD342" i="34"/>
  <c r="Y342" i="34"/>
  <c r="N22" i="55" s="1"/>
  <c r="X342" i="34"/>
  <c r="Z22" i="56" s="1"/>
  <c r="F342" i="34"/>
  <c r="AF328" i="34"/>
  <c r="AE328" i="34"/>
  <c r="AD328" i="34"/>
  <c r="Y328" i="34"/>
  <c r="N8" i="55" s="1"/>
  <c r="X328" i="34"/>
  <c r="F328" i="34"/>
  <c r="AF273" i="34"/>
  <c r="AE273" i="34"/>
  <c r="AD273" i="34"/>
  <c r="Y273" i="34"/>
  <c r="N272" i="52" s="1"/>
  <c r="X273" i="34"/>
  <c r="F273" i="34"/>
  <c r="AF244" i="34"/>
  <c r="AE244" i="34"/>
  <c r="AD244" i="34"/>
  <c r="Y244" i="34"/>
  <c r="N243" i="52" s="1"/>
  <c r="X244" i="34"/>
  <c r="F244" i="34"/>
  <c r="AF195" i="34"/>
  <c r="AE195" i="34"/>
  <c r="AD195" i="34"/>
  <c r="Y195" i="34"/>
  <c r="N194" i="52" s="1"/>
  <c r="X195" i="34"/>
  <c r="F195" i="34"/>
  <c r="AF144" i="34"/>
  <c r="AE144" i="34"/>
  <c r="AD144" i="34"/>
  <c r="Y144" i="34"/>
  <c r="N143" i="52" s="1"/>
  <c r="X144" i="34"/>
  <c r="F144" i="34"/>
  <c r="AF112" i="34"/>
  <c r="AE112" i="34"/>
  <c r="AD112" i="34"/>
  <c r="Y112" i="34"/>
  <c r="N111" i="52" s="1"/>
  <c r="X112" i="34"/>
  <c r="F112" i="34"/>
  <c r="AF52" i="34"/>
  <c r="AE52" i="34"/>
  <c r="AD52" i="34"/>
  <c r="Y52" i="34"/>
  <c r="N51" i="52" s="1"/>
  <c r="X52" i="34"/>
  <c r="F52" i="34"/>
  <c r="AC410" i="53"/>
  <c r="AC409" i="53"/>
  <c r="AC408" i="53"/>
  <c r="AC407" i="53"/>
  <c r="AC406" i="53"/>
  <c r="AC405" i="53"/>
  <c r="AC404" i="53"/>
  <c r="AC403" i="53"/>
  <c r="AC402" i="53"/>
  <c r="Q410" i="53"/>
  <c r="N410" i="53"/>
  <c r="M410" i="53"/>
  <c r="L410" i="53"/>
  <c r="K410" i="53"/>
  <c r="J410" i="53"/>
  <c r="I410" i="53"/>
  <c r="Q409" i="53"/>
  <c r="N409" i="53"/>
  <c r="M409" i="53"/>
  <c r="L409" i="53"/>
  <c r="K409" i="53"/>
  <c r="J409" i="53"/>
  <c r="I409" i="53"/>
  <c r="Q408" i="53"/>
  <c r="N408" i="53"/>
  <c r="M408" i="53"/>
  <c r="L408" i="53"/>
  <c r="K408" i="53"/>
  <c r="J408" i="53"/>
  <c r="I408" i="53"/>
  <c r="Q407" i="53"/>
  <c r="N407" i="53"/>
  <c r="M407" i="53"/>
  <c r="L407" i="53"/>
  <c r="K407" i="53"/>
  <c r="J407" i="53"/>
  <c r="I407" i="53"/>
  <c r="Q406" i="53"/>
  <c r="N406" i="53"/>
  <c r="M406" i="53"/>
  <c r="L406" i="53"/>
  <c r="K406" i="53"/>
  <c r="J406" i="53"/>
  <c r="I406" i="53"/>
  <c r="Q405" i="53"/>
  <c r="N405" i="53"/>
  <c r="M405" i="53"/>
  <c r="L405" i="53"/>
  <c r="K405" i="53"/>
  <c r="J405" i="53"/>
  <c r="I405" i="53"/>
  <c r="Q404" i="53"/>
  <c r="N404" i="53"/>
  <c r="M404" i="53"/>
  <c r="L404" i="53"/>
  <c r="K404" i="53"/>
  <c r="J404" i="53"/>
  <c r="I404" i="53"/>
  <c r="Q403" i="53"/>
  <c r="N403" i="53"/>
  <c r="M403" i="53"/>
  <c r="L403" i="53"/>
  <c r="K403" i="53"/>
  <c r="J403" i="53"/>
  <c r="I403" i="53"/>
  <c r="Q402" i="53"/>
  <c r="N402" i="53"/>
  <c r="M402" i="53"/>
  <c r="L402" i="53"/>
  <c r="K402" i="53"/>
  <c r="J402" i="53"/>
  <c r="I402" i="53"/>
  <c r="AG144" i="34" l="1"/>
  <c r="AG244" i="34"/>
  <c r="AG328" i="34"/>
  <c r="AG403" i="34"/>
  <c r="AG52" i="34"/>
  <c r="AG112" i="34"/>
  <c r="AG195" i="34"/>
  <c r="AG273" i="34"/>
  <c r="AG342" i="34"/>
  <c r="AG375" i="34"/>
  <c r="O404" i="53"/>
  <c r="O405" i="53"/>
  <c r="O408" i="53"/>
  <c r="O409" i="53"/>
  <c r="O403" i="53"/>
  <c r="O406" i="53"/>
  <c r="O407" i="53"/>
  <c r="O402" i="53"/>
  <c r="O410" i="53"/>
  <c r="C23" i="65" l="1"/>
  <c r="C23" i="64"/>
  <c r="C15" i="65"/>
  <c r="C15" i="64"/>
  <c r="C17" i="65"/>
  <c r="C17" i="64"/>
  <c r="C16" i="65"/>
  <c r="C16" i="64"/>
  <c r="C22" i="65"/>
  <c r="C22" i="64"/>
  <c r="C21" i="65"/>
  <c r="C21" i="64"/>
  <c r="C18" i="65"/>
  <c r="C18" i="64"/>
  <c r="C20" i="65"/>
  <c r="C20" i="64"/>
  <c r="C19" i="65"/>
  <c r="C19" i="64"/>
  <c r="R408" i="53"/>
  <c r="B408" i="53" s="1"/>
  <c r="C441" i="34"/>
  <c r="R410" i="53"/>
  <c r="B410" i="53" s="1"/>
  <c r="C443" i="34"/>
  <c r="R403" i="53"/>
  <c r="B403" i="53" s="1"/>
  <c r="C436" i="34"/>
  <c r="R405" i="53"/>
  <c r="B405" i="53" s="1"/>
  <c r="C438" i="34"/>
  <c r="R402" i="53"/>
  <c r="B402" i="53" s="1"/>
  <c r="C435" i="34"/>
  <c r="R404" i="53"/>
  <c r="B404" i="53" s="1"/>
  <c r="C437" i="34"/>
  <c r="R406" i="53"/>
  <c r="B406" i="53" s="1"/>
  <c r="C439" i="34"/>
  <c r="R409" i="53"/>
  <c r="B409" i="53" s="1"/>
  <c r="C442" i="34"/>
  <c r="R407" i="53"/>
  <c r="B407" i="53" s="1"/>
  <c r="C440" i="34"/>
  <c r="B21" i="65" l="1"/>
  <c r="E21" i="65" s="1"/>
  <c r="B21" i="64"/>
  <c r="E21" i="64" s="1"/>
  <c r="B17" i="65"/>
  <c r="E17" i="65" s="1"/>
  <c r="B17" i="64"/>
  <c r="W17" i="64" s="1"/>
  <c r="AA17" i="64" s="1"/>
  <c r="B15" i="65"/>
  <c r="E15" i="65" s="1"/>
  <c r="B15" i="64"/>
  <c r="N15" i="64" s="1"/>
  <c r="B16" i="65"/>
  <c r="E16" i="65" s="1"/>
  <c r="B16" i="64"/>
  <c r="E16" i="64" s="1"/>
  <c r="B22" i="65"/>
  <c r="E22" i="65" s="1"/>
  <c r="B22" i="64"/>
  <c r="E22" i="64" s="1"/>
  <c r="W20" i="64"/>
  <c r="AA20" i="64" s="1"/>
  <c r="B19" i="65"/>
  <c r="E19" i="65" s="1"/>
  <c r="B19" i="64"/>
  <c r="N19" i="64" s="1"/>
  <c r="B18" i="65"/>
  <c r="E18" i="65" s="1"/>
  <c r="B18" i="64"/>
  <c r="E18" i="64" s="1"/>
  <c r="B23" i="65"/>
  <c r="E23" i="65" s="1"/>
  <c r="B23" i="64"/>
  <c r="E23" i="64" s="1"/>
  <c r="W19" i="64"/>
  <c r="AA19" i="64" s="1"/>
  <c r="E19" i="64"/>
  <c r="W16" i="64"/>
  <c r="AA16" i="64" s="1"/>
  <c r="W15" i="64"/>
  <c r="AA15" i="64" s="1"/>
  <c r="E15" i="64"/>
  <c r="B20" i="65"/>
  <c r="E20" i="65" s="1"/>
  <c r="B20" i="64"/>
  <c r="E20" i="64" s="1"/>
  <c r="B442" i="34"/>
  <c r="E442" i="34" s="1"/>
  <c r="T442" i="34" s="1"/>
  <c r="B438" i="34"/>
  <c r="E438" i="34" s="1"/>
  <c r="T438" i="34" s="1"/>
  <c r="B441" i="34"/>
  <c r="E441" i="34" s="1"/>
  <c r="T441" i="34" s="1"/>
  <c r="B439" i="34"/>
  <c r="E439" i="34" s="1"/>
  <c r="T439" i="34" s="1"/>
  <c r="B440" i="34"/>
  <c r="E440" i="34" s="1"/>
  <c r="T440" i="34" s="1"/>
  <c r="B437" i="34"/>
  <c r="E437" i="34" s="1"/>
  <c r="T437" i="34" s="1"/>
  <c r="B435" i="34"/>
  <c r="E435" i="34" s="1"/>
  <c r="T435" i="34" s="1"/>
  <c r="B443" i="34"/>
  <c r="E443" i="34" s="1"/>
  <c r="T443" i="34" s="1"/>
  <c r="B436" i="34"/>
  <c r="E436" i="34" s="1"/>
  <c r="T436" i="34" s="1"/>
  <c r="W21" i="64" l="1"/>
  <c r="AA21" i="64" s="1"/>
  <c r="E17" i="64"/>
  <c r="W23" i="64"/>
  <c r="AA23" i="64" s="1"/>
  <c r="W22" i="64"/>
  <c r="AA22" i="64" s="1"/>
  <c r="W18" i="64"/>
  <c r="AA18" i="64" s="1"/>
  <c r="H22" i="22" l="1"/>
  <c r="G22" i="22" s="1"/>
  <c r="H20" i="22"/>
  <c r="G20" i="22" s="1"/>
  <c r="H19" i="22"/>
  <c r="G19" i="22" s="1"/>
  <c r="H18" i="22"/>
  <c r="G18" i="22" s="1"/>
  <c r="H17" i="22"/>
  <c r="G17" i="22" s="1"/>
  <c r="H13" i="22"/>
  <c r="G13" i="22" s="1"/>
  <c r="H12" i="22"/>
  <c r="G12" i="22" s="1"/>
  <c r="H11" i="22"/>
  <c r="G11" i="22" s="1"/>
  <c r="H10" i="22"/>
  <c r="G10" i="22" s="1"/>
  <c r="H8" i="22"/>
  <c r="G8" i="22" s="1"/>
  <c r="H7" i="22"/>
  <c r="G7" i="22" s="1"/>
  <c r="E17" i="43"/>
  <c r="E13" i="43"/>
  <c r="E12" i="43"/>
  <c r="E18" i="43"/>
  <c r="E20" i="43"/>
  <c r="E19" i="43"/>
  <c r="E15" i="43"/>
  <c r="E11" i="43"/>
  <c r="E10" i="43"/>
  <c r="E8" i="43"/>
  <c r="AG25" i="21" l="1"/>
  <c r="AC25" i="21"/>
  <c r="AF25" i="21" s="1"/>
  <c r="AG24" i="21"/>
  <c r="AC24" i="21"/>
  <c r="AB24" i="21"/>
  <c r="AG23" i="21"/>
  <c r="AC23" i="21"/>
  <c r="AF23" i="21" s="1"/>
  <c r="AB23" i="21"/>
  <c r="AG22" i="21"/>
  <c r="AC22" i="21"/>
  <c r="AF22" i="21" s="1"/>
  <c r="AB22" i="21"/>
  <c r="AG21" i="21"/>
  <c r="AC21" i="21"/>
  <c r="AF21" i="21" s="1"/>
  <c r="AB21" i="21"/>
  <c r="AG20" i="21"/>
  <c r="AC20" i="21"/>
  <c r="AF20" i="21" s="1"/>
  <c r="AB20" i="21"/>
  <c r="AG19" i="21"/>
  <c r="AC19" i="21"/>
  <c r="AB19" i="21"/>
  <c r="AG18" i="21"/>
  <c r="AC18" i="21"/>
  <c r="AB18" i="21"/>
  <c r="AG17" i="21"/>
  <c r="AC17" i="21"/>
  <c r="AB17" i="21"/>
  <c r="AG16" i="21"/>
  <c r="AC16" i="21"/>
  <c r="AF16" i="21" s="1"/>
  <c r="AB16" i="21"/>
  <c r="AG15" i="21"/>
  <c r="AC15" i="21"/>
  <c r="AF15" i="21" s="1"/>
  <c r="AB15" i="21"/>
  <c r="AG14" i="21"/>
  <c r="AC14" i="21"/>
  <c r="AF14" i="21" s="1"/>
  <c r="AB14" i="21"/>
  <c r="AG13" i="21"/>
  <c r="AC13" i="21"/>
  <c r="AF13" i="21" s="1"/>
  <c r="AB13" i="21"/>
  <c r="AG12" i="21"/>
  <c r="AC12" i="21"/>
  <c r="AB12" i="21"/>
  <c r="AG11" i="21"/>
  <c r="AC11" i="21"/>
  <c r="AB11" i="21"/>
  <c r="AG10" i="21"/>
  <c r="AC10" i="21"/>
  <c r="AF10" i="21" s="1"/>
  <c r="AB10" i="21"/>
  <c r="AG9" i="21"/>
  <c r="AC9" i="21"/>
  <c r="AB9" i="21"/>
  <c r="AG2" i="21"/>
  <c r="AC2" i="21"/>
  <c r="AF2" i="21" s="1"/>
  <c r="AB2" i="21"/>
  <c r="AG1" i="21"/>
  <c r="AC1" i="21"/>
  <c r="AB1" i="21"/>
  <c r="AF24" i="21" l="1"/>
  <c r="AF17" i="21"/>
  <c r="AF11" i="21"/>
  <c r="AF9" i="21"/>
  <c r="AF1" i="21"/>
  <c r="AF12" i="21"/>
  <c r="AF18" i="21"/>
  <c r="AF19" i="21"/>
  <c r="AH11" i="58"/>
  <c r="AG11" i="58"/>
  <c r="AF11" i="58"/>
  <c r="Y11" i="58"/>
  <c r="K11" i="58"/>
  <c r="F11" i="58"/>
  <c r="AH23" i="58"/>
  <c r="AG23" i="58"/>
  <c r="AF23" i="58"/>
  <c r="F23" i="58"/>
  <c r="Y9" i="58"/>
  <c r="K9" i="58"/>
  <c r="Y8" i="58"/>
  <c r="U8" i="58"/>
  <c r="AH9" i="58"/>
  <c r="AG9" i="58"/>
  <c r="AF9" i="58"/>
  <c r="F9" i="58"/>
  <c r="AH8" i="58"/>
  <c r="AG8" i="58"/>
  <c r="AF8" i="58"/>
  <c r="F2" i="58"/>
  <c r="Y11" i="56"/>
  <c r="K11" i="56"/>
  <c r="Y10" i="56"/>
  <c r="Y8" i="56"/>
  <c r="U8" i="56"/>
  <c r="AG11" i="56"/>
  <c r="AF11" i="56"/>
  <c r="AG10" i="56"/>
  <c r="AF10" i="56"/>
  <c r="AH8" i="56"/>
  <c r="AG8" i="56"/>
  <c r="AF8" i="56"/>
  <c r="F2" i="56"/>
  <c r="AI23" i="58" l="1"/>
  <c r="AI8" i="56"/>
  <c r="AI10" i="56"/>
  <c r="AI9" i="58"/>
  <c r="AI8" i="58"/>
  <c r="AI11" i="58"/>
  <c r="AI11" i="56"/>
  <c r="U8" i="35"/>
  <c r="Y10" i="35"/>
  <c r="Y8" i="35"/>
  <c r="AH10" i="35" l="1"/>
  <c r="AG10" i="35"/>
  <c r="AF10" i="35"/>
  <c r="AH8" i="35"/>
  <c r="AG8" i="35"/>
  <c r="AF8" i="35"/>
  <c r="O10" i="55"/>
  <c r="O10" i="52"/>
  <c r="O8" i="52"/>
  <c r="Y199" i="34"/>
  <c r="N198" i="52" s="1"/>
  <c r="AF10" i="55"/>
  <c r="AE10" i="55"/>
  <c r="AD10" i="55"/>
  <c r="F10" i="55"/>
  <c r="AF9" i="55"/>
  <c r="AE9" i="55"/>
  <c r="AD9" i="55"/>
  <c r="F9" i="55"/>
  <c r="AI8" i="35" l="1"/>
  <c r="AI10" i="35"/>
  <c r="AG9" i="55"/>
  <c r="AG10" i="55"/>
  <c r="V4" i="34"/>
  <c r="X432" i="34" l="1"/>
  <c r="X428" i="34"/>
  <c r="X419" i="34"/>
  <c r="X414" i="34"/>
  <c r="X412" i="34"/>
  <c r="X405" i="34"/>
  <c r="X377" i="34"/>
  <c r="Z57" i="56" s="1"/>
  <c r="X368" i="34"/>
  <c r="X357" i="34"/>
  <c r="X355" i="34"/>
  <c r="X353" i="34"/>
  <c r="X351" i="34"/>
  <c r="X349" i="34"/>
  <c r="X347" i="34"/>
  <c r="X344" i="34"/>
  <c r="Z24" i="56" s="1"/>
  <c r="X327" i="34"/>
  <c r="Z11" i="58"/>
  <c r="X281" i="34"/>
  <c r="X279" i="34"/>
  <c r="X277" i="34"/>
  <c r="X275" i="34"/>
  <c r="X246" i="34"/>
  <c r="X209" i="34"/>
  <c r="X207" i="34"/>
  <c r="X205" i="34"/>
  <c r="X203" i="34"/>
  <c r="X201" i="34"/>
  <c r="X199" i="34"/>
  <c r="X197" i="34"/>
  <c r="X155" i="34"/>
  <c r="X153" i="34"/>
  <c r="X146" i="34"/>
  <c r="X117" i="34"/>
  <c r="X114" i="34"/>
  <c r="X65" i="34"/>
  <c r="X58" i="34"/>
  <c r="X56" i="34"/>
  <c r="X54" i="34"/>
  <c r="X20" i="34"/>
  <c r="Z19" i="35" s="1"/>
  <c r="X17" i="34"/>
  <c r="Z16" i="35" s="1"/>
  <c r="X13" i="34"/>
  <c r="Z12" i="35" s="1"/>
  <c r="X11" i="34"/>
  <c r="X9" i="34"/>
  <c r="X8" i="34"/>
  <c r="X10" i="34"/>
  <c r="Z9" i="35" s="1"/>
  <c r="F432" i="34"/>
  <c r="F428" i="34"/>
  <c r="F419" i="34"/>
  <c r="F414" i="34"/>
  <c r="F412" i="34"/>
  <c r="F405" i="34"/>
  <c r="F377" i="34"/>
  <c r="F368" i="34"/>
  <c r="F357" i="34"/>
  <c r="F355" i="34"/>
  <c r="F353" i="34"/>
  <c r="F351" i="34"/>
  <c r="F349" i="34"/>
  <c r="F347" i="34"/>
  <c r="F344" i="34"/>
  <c r="F330" i="34"/>
  <c r="F327" i="34"/>
  <c r="F281" i="34"/>
  <c r="F279" i="34"/>
  <c r="F277" i="34"/>
  <c r="F275" i="34"/>
  <c r="F246" i="34"/>
  <c r="F209" i="34"/>
  <c r="F207" i="34"/>
  <c r="F205" i="34"/>
  <c r="F203" i="34"/>
  <c r="F201" i="34"/>
  <c r="F199" i="34"/>
  <c r="F197" i="34"/>
  <c r="F155" i="34"/>
  <c r="F153" i="34"/>
  <c r="F146" i="34"/>
  <c r="F117" i="34"/>
  <c r="F114" i="34"/>
  <c r="F65" i="34"/>
  <c r="F58" i="34"/>
  <c r="F56" i="34"/>
  <c r="F54" i="34"/>
  <c r="F20" i="34"/>
  <c r="F17" i="34"/>
  <c r="F13" i="34"/>
  <c r="F11" i="34"/>
  <c r="F10" i="34"/>
  <c r="F9" i="34"/>
  <c r="F8" i="34"/>
  <c r="Z27" i="56" l="1"/>
  <c r="Z29" i="56"/>
  <c r="Z37" i="56"/>
  <c r="Z35" i="56"/>
  <c r="Z31" i="56"/>
  <c r="Z48" i="56"/>
  <c r="Z33" i="56"/>
  <c r="Z8" i="58"/>
  <c r="Z9" i="58"/>
  <c r="Z8" i="35"/>
  <c r="Z8" i="56"/>
  <c r="Z10" i="35"/>
  <c r="Z10" i="56"/>
  <c r="Z11" i="56"/>
  <c r="AF432" i="34"/>
  <c r="AE432" i="34"/>
  <c r="AD432" i="34"/>
  <c r="AF428" i="34"/>
  <c r="AE428" i="34"/>
  <c r="AD428" i="34"/>
  <c r="AF419" i="34"/>
  <c r="AE419" i="34"/>
  <c r="AD419" i="34"/>
  <c r="AF414" i="34"/>
  <c r="AE414" i="34"/>
  <c r="AD414" i="34"/>
  <c r="AF412" i="34"/>
  <c r="AE412" i="34"/>
  <c r="AD412" i="34"/>
  <c r="AF405" i="34"/>
  <c r="AE405" i="34"/>
  <c r="AD405" i="34"/>
  <c r="AF377" i="34"/>
  <c r="AE377" i="34"/>
  <c r="AD377" i="34"/>
  <c r="AF368" i="34"/>
  <c r="AF357" i="34"/>
  <c r="AE357" i="34"/>
  <c r="AD357" i="34"/>
  <c r="AF355" i="34"/>
  <c r="AE355" i="34"/>
  <c r="AD355" i="34"/>
  <c r="AF353" i="34"/>
  <c r="AE353" i="34"/>
  <c r="AD353" i="34"/>
  <c r="AF351" i="34"/>
  <c r="AE351" i="34"/>
  <c r="AD351" i="34"/>
  <c r="AF349" i="34"/>
  <c r="AE349" i="34"/>
  <c r="AD349" i="34"/>
  <c r="AF347" i="34"/>
  <c r="AE347" i="34"/>
  <c r="AD347" i="34"/>
  <c r="AF344" i="34"/>
  <c r="AE344" i="34"/>
  <c r="AD344" i="34"/>
  <c r="AF330" i="34"/>
  <c r="AE330" i="34"/>
  <c r="AD330" i="34"/>
  <c r="AF327" i="34"/>
  <c r="AE327" i="34"/>
  <c r="AD327" i="34"/>
  <c r="AF281" i="34"/>
  <c r="AE281" i="34"/>
  <c r="AD281" i="34"/>
  <c r="AF279" i="34"/>
  <c r="AE279" i="34"/>
  <c r="AD279" i="34"/>
  <c r="AF277" i="34"/>
  <c r="AE277" i="34"/>
  <c r="AD277" i="34"/>
  <c r="AF275" i="34"/>
  <c r="AE275" i="34"/>
  <c r="AD275" i="34"/>
  <c r="AF246" i="34"/>
  <c r="AE246" i="34"/>
  <c r="AD246" i="34"/>
  <c r="AF209" i="34"/>
  <c r="AE209" i="34"/>
  <c r="AD209" i="34"/>
  <c r="AF207" i="34"/>
  <c r="AE207" i="34"/>
  <c r="AD207" i="34"/>
  <c r="AF205" i="34"/>
  <c r="AE205" i="34"/>
  <c r="AD205" i="34"/>
  <c r="AF203" i="34"/>
  <c r="AE203" i="34"/>
  <c r="AD203" i="34"/>
  <c r="AF201" i="34"/>
  <c r="AE201" i="34"/>
  <c r="AD201" i="34"/>
  <c r="AF199" i="34"/>
  <c r="AE199" i="34"/>
  <c r="AD199" i="34"/>
  <c r="AF197" i="34"/>
  <c r="AE197" i="34"/>
  <c r="AD197" i="34"/>
  <c r="AF155" i="34"/>
  <c r="AE155" i="34"/>
  <c r="AD155" i="34"/>
  <c r="AF153" i="34"/>
  <c r="AE153" i="34"/>
  <c r="AD153" i="34"/>
  <c r="AF146" i="34"/>
  <c r="AE146" i="34"/>
  <c r="AD146" i="34"/>
  <c r="AF117" i="34"/>
  <c r="AE117" i="34"/>
  <c r="AD117" i="34"/>
  <c r="AF114" i="34"/>
  <c r="AE114" i="34"/>
  <c r="AD114" i="34"/>
  <c r="AF65" i="34"/>
  <c r="AE65" i="34"/>
  <c r="AD65" i="34"/>
  <c r="AF58" i="34"/>
  <c r="AE58" i="34"/>
  <c r="AD58" i="34"/>
  <c r="AF56" i="34"/>
  <c r="AE56" i="34"/>
  <c r="AD56" i="34"/>
  <c r="AF54" i="34"/>
  <c r="AE54" i="34"/>
  <c r="AD54" i="34"/>
  <c r="AF20" i="34"/>
  <c r="AE20" i="34"/>
  <c r="AD20" i="34"/>
  <c r="AF17" i="34"/>
  <c r="AE17" i="34"/>
  <c r="AD17" i="34"/>
  <c r="AF13" i="34"/>
  <c r="AE13" i="34"/>
  <c r="AD13" i="34"/>
  <c r="AF11" i="34"/>
  <c r="AE11" i="34"/>
  <c r="AD11" i="34"/>
  <c r="AF10" i="34"/>
  <c r="AE10" i="34"/>
  <c r="AD10" i="34"/>
  <c r="AF9" i="34"/>
  <c r="AE9" i="34"/>
  <c r="AD9" i="34"/>
  <c r="AF8" i="34"/>
  <c r="AE8" i="34"/>
  <c r="AD8" i="34"/>
  <c r="AG11" i="34" l="1"/>
  <c r="AG330" i="34"/>
  <c r="AG9" i="34"/>
  <c r="AG8" i="34"/>
  <c r="AG10" i="34"/>
  <c r="N12" i="65"/>
  <c r="AG155" i="34"/>
  <c r="AG419" i="34"/>
  <c r="AG153" i="34"/>
  <c r="AG65" i="34"/>
  <c r="AG199" i="34"/>
  <c r="AG377" i="34"/>
  <c r="AG432" i="34"/>
  <c r="AG20" i="34"/>
  <c r="AG203" i="34"/>
  <c r="AG351" i="34"/>
  <c r="AG117" i="34"/>
  <c r="AG205" i="34"/>
  <c r="AG277" i="34"/>
  <c r="AG17" i="34"/>
  <c r="AG56" i="34"/>
  <c r="AG146" i="34"/>
  <c r="AG428" i="34"/>
  <c r="AG405" i="34"/>
  <c r="AG197" i="34"/>
  <c r="AG207" i="34"/>
  <c r="AG368" i="34"/>
  <c r="AG13" i="34"/>
  <c r="AG344" i="34"/>
  <c r="AG58" i="34"/>
  <c r="AG201" i="34"/>
  <c r="AG246" i="34"/>
  <c r="AG114" i="34"/>
  <c r="AG54" i="34"/>
  <c r="AG353" i="34"/>
  <c r="AG275" i="34"/>
  <c r="AG209" i="34"/>
  <c r="AG281" i="34"/>
  <c r="AG279" i="34"/>
  <c r="AG327" i="34"/>
  <c r="AG347" i="34"/>
  <c r="AG357" i="34"/>
  <c r="AG355" i="34"/>
  <c r="AG349" i="34"/>
  <c r="AG412" i="34"/>
  <c r="AG414" i="34"/>
  <c r="AF10" i="52"/>
  <c r="AE10" i="52"/>
  <c r="AD10" i="52"/>
  <c r="AF9" i="52"/>
  <c r="AE9" i="52"/>
  <c r="AD9" i="52"/>
  <c r="AG9" i="52" l="1"/>
  <c r="AG10" i="52"/>
  <c r="F10" i="52"/>
  <c r="F9" i="52"/>
  <c r="AF8" i="52"/>
  <c r="AE8" i="52"/>
  <c r="AD8" i="52"/>
  <c r="Q398" i="53"/>
  <c r="N398" i="53"/>
  <c r="M398" i="53"/>
  <c r="L398" i="53"/>
  <c r="K398" i="53"/>
  <c r="J398" i="53"/>
  <c r="I398" i="53"/>
  <c r="Q397" i="53"/>
  <c r="N397" i="53"/>
  <c r="M397" i="53"/>
  <c r="L397" i="53"/>
  <c r="K397" i="53"/>
  <c r="J397" i="53"/>
  <c r="I397" i="53"/>
  <c r="Q396" i="53"/>
  <c r="N396" i="53"/>
  <c r="M396" i="53"/>
  <c r="L396" i="53"/>
  <c r="K396" i="53"/>
  <c r="J396" i="53"/>
  <c r="I396" i="53"/>
  <c r="Q395" i="53"/>
  <c r="N395" i="53"/>
  <c r="M395" i="53"/>
  <c r="L395" i="53"/>
  <c r="K395" i="53"/>
  <c r="J395" i="53"/>
  <c r="I395" i="53"/>
  <c r="Q394" i="53"/>
  <c r="N394" i="53"/>
  <c r="M394" i="53"/>
  <c r="L394" i="53"/>
  <c r="K394" i="53"/>
  <c r="J394" i="53"/>
  <c r="I394" i="53"/>
  <c r="Q393" i="53"/>
  <c r="N393" i="53"/>
  <c r="M393" i="53"/>
  <c r="L393" i="53"/>
  <c r="K393" i="53"/>
  <c r="J393" i="53"/>
  <c r="I393" i="53"/>
  <c r="Q392" i="53"/>
  <c r="N392" i="53"/>
  <c r="M392" i="53"/>
  <c r="L392" i="53"/>
  <c r="K392" i="53"/>
  <c r="J392" i="53"/>
  <c r="I392" i="53"/>
  <c r="Q391" i="53"/>
  <c r="N391" i="53"/>
  <c r="M391" i="53"/>
  <c r="L391" i="53"/>
  <c r="K391" i="53"/>
  <c r="J391" i="53"/>
  <c r="I391" i="53"/>
  <c r="Q390" i="53"/>
  <c r="N390" i="53"/>
  <c r="M390" i="53"/>
  <c r="L390" i="53"/>
  <c r="K390" i="53"/>
  <c r="J390" i="53"/>
  <c r="I390" i="53"/>
  <c r="Q389" i="53"/>
  <c r="N389" i="53"/>
  <c r="M389" i="53"/>
  <c r="L389" i="53"/>
  <c r="K389" i="53"/>
  <c r="J389" i="53"/>
  <c r="I389" i="53"/>
  <c r="Q388" i="53"/>
  <c r="N388" i="53"/>
  <c r="M388" i="53"/>
  <c r="L388" i="53"/>
  <c r="K388" i="53"/>
  <c r="J388" i="53"/>
  <c r="I388" i="53"/>
  <c r="Q387" i="53"/>
  <c r="N387" i="53"/>
  <c r="M387" i="53"/>
  <c r="L387" i="53"/>
  <c r="K387" i="53"/>
  <c r="J387" i="53"/>
  <c r="I387" i="53"/>
  <c r="Q386" i="53"/>
  <c r="N386" i="53"/>
  <c r="M386" i="53"/>
  <c r="L386" i="53"/>
  <c r="K386" i="53"/>
  <c r="J386" i="53"/>
  <c r="I386" i="53"/>
  <c r="Q385" i="53"/>
  <c r="N385" i="53"/>
  <c r="M385" i="53"/>
  <c r="L385" i="53"/>
  <c r="K385" i="53"/>
  <c r="J385" i="53"/>
  <c r="I385" i="53"/>
  <c r="Q384" i="53"/>
  <c r="N384" i="53"/>
  <c r="M384" i="53"/>
  <c r="L384" i="53"/>
  <c r="K384" i="53"/>
  <c r="J384" i="53"/>
  <c r="I384" i="53"/>
  <c r="Q383" i="53"/>
  <c r="N383" i="53"/>
  <c r="M383" i="53"/>
  <c r="L383" i="53"/>
  <c r="K383" i="53"/>
  <c r="J383" i="53"/>
  <c r="I383" i="53"/>
  <c r="Q382" i="53"/>
  <c r="N382" i="53"/>
  <c r="M382" i="53"/>
  <c r="L382" i="53"/>
  <c r="K382" i="53"/>
  <c r="J382" i="53"/>
  <c r="I382" i="53"/>
  <c r="Q381" i="53"/>
  <c r="N381" i="53"/>
  <c r="M381" i="53"/>
  <c r="L381" i="53"/>
  <c r="K381" i="53"/>
  <c r="J381" i="53"/>
  <c r="I381" i="53"/>
  <c r="Q380" i="53"/>
  <c r="N380" i="53"/>
  <c r="M380" i="53"/>
  <c r="L380" i="53"/>
  <c r="K380" i="53"/>
  <c r="J380" i="53"/>
  <c r="I380" i="53"/>
  <c r="Q379" i="53"/>
  <c r="N379" i="53"/>
  <c r="M379" i="53"/>
  <c r="L379" i="53"/>
  <c r="K379" i="53"/>
  <c r="J379" i="53"/>
  <c r="I379" i="53"/>
  <c r="Q378" i="53"/>
  <c r="N378" i="53"/>
  <c r="M378" i="53"/>
  <c r="L378" i="53"/>
  <c r="K378" i="53"/>
  <c r="J378" i="53"/>
  <c r="I378" i="53"/>
  <c r="Q377" i="53"/>
  <c r="N377" i="53"/>
  <c r="M377" i="53"/>
  <c r="L377" i="53"/>
  <c r="K377" i="53"/>
  <c r="J377" i="53"/>
  <c r="I377" i="53"/>
  <c r="Q376" i="53"/>
  <c r="N376" i="53"/>
  <c r="M376" i="53"/>
  <c r="L376" i="53"/>
  <c r="K376" i="53"/>
  <c r="J376" i="53"/>
  <c r="I376" i="53"/>
  <c r="Q375" i="53"/>
  <c r="N375" i="53"/>
  <c r="M375" i="53"/>
  <c r="L375" i="53"/>
  <c r="K375" i="53"/>
  <c r="J375" i="53"/>
  <c r="I375" i="53"/>
  <c r="Q374" i="53"/>
  <c r="N374" i="53"/>
  <c r="M374" i="53"/>
  <c r="L374" i="53"/>
  <c r="K374" i="53"/>
  <c r="J374" i="53"/>
  <c r="I374" i="53"/>
  <c r="Q373" i="53"/>
  <c r="N373" i="53"/>
  <c r="M373" i="53"/>
  <c r="L373" i="53"/>
  <c r="K373" i="53"/>
  <c r="J373" i="53"/>
  <c r="I373" i="53"/>
  <c r="Q372" i="53"/>
  <c r="N372" i="53"/>
  <c r="M372" i="53"/>
  <c r="L372" i="53"/>
  <c r="K372" i="53"/>
  <c r="J372" i="53"/>
  <c r="I372" i="53"/>
  <c r="Q371" i="53"/>
  <c r="N371" i="53"/>
  <c r="M371" i="53"/>
  <c r="L371" i="53"/>
  <c r="K371" i="53"/>
  <c r="J371" i="53"/>
  <c r="I371" i="53"/>
  <c r="Q369" i="53"/>
  <c r="N369" i="53"/>
  <c r="M369" i="53"/>
  <c r="L369" i="53"/>
  <c r="K369" i="53"/>
  <c r="J369" i="53"/>
  <c r="I369" i="53"/>
  <c r="Q368" i="53"/>
  <c r="N368" i="53"/>
  <c r="M368" i="53"/>
  <c r="L368" i="53"/>
  <c r="K368" i="53"/>
  <c r="J368" i="53"/>
  <c r="I368" i="53"/>
  <c r="Q367" i="53"/>
  <c r="N367" i="53"/>
  <c r="M367" i="53"/>
  <c r="L367" i="53"/>
  <c r="K367" i="53"/>
  <c r="J367" i="53"/>
  <c r="I367" i="53"/>
  <c r="Q366" i="53"/>
  <c r="N366" i="53"/>
  <c r="M366" i="53"/>
  <c r="L366" i="53"/>
  <c r="K366" i="53"/>
  <c r="J366" i="53"/>
  <c r="I366" i="53"/>
  <c r="AC398" i="53"/>
  <c r="AC397" i="53"/>
  <c r="AC396" i="53"/>
  <c r="AC395" i="53"/>
  <c r="AC394" i="53"/>
  <c r="AC393" i="53"/>
  <c r="AC392" i="53"/>
  <c r="AC391" i="53"/>
  <c r="AC390" i="53"/>
  <c r="AC389" i="53"/>
  <c r="AC388" i="53"/>
  <c r="AC387" i="53"/>
  <c r="AC386" i="53"/>
  <c r="AC385" i="53"/>
  <c r="AC384" i="53"/>
  <c r="AC383" i="53"/>
  <c r="AC382" i="53"/>
  <c r="AC381" i="53"/>
  <c r="AC380" i="53"/>
  <c r="AC379" i="53"/>
  <c r="AC378" i="53"/>
  <c r="AC377" i="53"/>
  <c r="AC376" i="53"/>
  <c r="AC375" i="53"/>
  <c r="AC374" i="53"/>
  <c r="AC373" i="53"/>
  <c r="AC372" i="53"/>
  <c r="AC371" i="53"/>
  <c r="AC369" i="53"/>
  <c r="AC368" i="53"/>
  <c r="AC367" i="53"/>
  <c r="AC366" i="53"/>
  <c r="AG8" i="52" l="1"/>
  <c r="O374" i="53"/>
  <c r="C11" i="57" s="1"/>
  <c r="O377" i="53"/>
  <c r="C14" i="57" s="1"/>
  <c r="O396" i="53"/>
  <c r="O386" i="53"/>
  <c r="C23" i="57" s="1"/>
  <c r="O383" i="53"/>
  <c r="C20" i="57" s="1"/>
  <c r="O384" i="53"/>
  <c r="C21" i="57" s="1"/>
  <c r="O385" i="53"/>
  <c r="C22" i="57" s="1"/>
  <c r="O395" i="53"/>
  <c r="O379" i="53"/>
  <c r="C16" i="57" s="1"/>
  <c r="O380" i="53"/>
  <c r="C17" i="57" s="1"/>
  <c r="O390" i="53"/>
  <c r="C27" i="57" s="1"/>
  <c r="O366" i="53"/>
  <c r="O393" i="53"/>
  <c r="C30" i="57" s="1"/>
  <c r="O376" i="53"/>
  <c r="C13" i="57" s="1"/>
  <c r="O367" i="53"/>
  <c r="O369" i="53"/>
  <c r="O381" i="53"/>
  <c r="C18" i="57" s="1"/>
  <c r="O391" i="53"/>
  <c r="C28" i="57" s="1"/>
  <c r="O397" i="53"/>
  <c r="O378" i="53"/>
  <c r="C15" i="57" s="1"/>
  <c r="O375" i="53"/>
  <c r="C12" i="57" s="1"/>
  <c r="O394" i="53"/>
  <c r="O398" i="53"/>
  <c r="O368" i="53"/>
  <c r="O372" i="53"/>
  <c r="C9" i="57" s="1"/>
  <c r="O389" i="53"/>
  <c r="C26" i="57" s="1"/>
  <c r="O371" i="53"/>
  <c r="C8" i="57" s="1"/>
  <c r="O373" i="53"/>
  <c r="C10" i="57" s="1"/>
  <c r="O382" i="53"/>
  <c r="C19" i="57" s="1"/>
  <c r="O388" i="53"/>
  <c r="C25" i="57" s="1"/>
  <c r="O387" i="53"/>
  <c r="C24" i="57" s="1"/>
  <c r="O392" i="53"/>
  <c r="C29" i="57" s="1"/>
  <c r="C9" i="65" l="1"/>
  <c r="C9" i="64"/>
  <c r="C13" i="65"/>
  <c r="C13" i="64"/>
  <c r="C8" i="65"/>
  <c r="E8" i="65" s="1"/>
  <c r="C8" i="64"/>
  <c r="C10" i="65"/>
  <c r="C10" i="64"/>
  <c r="C12" i="65"/>
  <c r="C12" i="64"/>
  <c r="C14" i="65"/>
  <c r="C14" i="64"/>
  <c r="C11" i="65"/>
  <c r="C11" i="64"/>
  <c r="C434" i="34"/>
  <c r="C410" i="34"/>
  <c r="C407" i="34"/>
  <c r="R377" i="53"/>
  <c r="B377" i="53" s="1"/>
  <c r="B14" i="57" s="1"/>
  <c r="E14" i="57" s="1"/>
  <c r="C386" i="34"/>
  <c r="R396" i="53"/>
  <c r="B396" i="53" s="1"/>
  <c r="R374" i="53"/>
  <c r="B374" i="53" s="1"/>
  <c r="B11" i="57" s="1"/>
  <c r="E11" i="57" s="1"/>
  <c r="C384" i="34"/>
  <c r="C429" i="34"/>
  <c r="R382" i="53"/>
  <c r="B382" i="53" s="1"/>
  <c r="B19" i="57" s="1"/>
  <c r="E19" i="57" s="1"/>
  <c r="C415" i="34"/>
  <c r="R398" i="53"/>
  <c r="B398" i="53" s="1"/>
  <c r="C431" i="34"/>
  <c r="C391" i="34"/>
  <c r="R390" i="53"/>
  <c r="B390" i="53" s="1"/>
  <c r="B27" i="57" s="1"/>
  <c r="E27" i="57" s="1"/>
  <c r="C423" i="34"/>
  <c r="C432" i="34"/>
  <c r="R384" i="53"/>
  <c r="B384" i="53" s="1"/>
  <c r="B21" i="57" s="1"/>
  <c r="E21" i="57" s="1"/>
  <c r="C417" i="34"/>
  <c r="C394" i="34"/>
  <c r="C401" i="34"/>
  <c r="R383" i="53"/>
  <c r="B383" i="53" s="1"/>
  <c r="B20" i="57" s="1"/>
  <c r="E20" i="57" s="1"/>
  <c r="C416" i="34"/>
  <c r="C381" i="34"/>
  <c r="R391" i="53"/>
  <c r="B391" i="53" s="1"/>
  <c r="B28" i="57" s="1"/>
  <c r="E28" i="57" s="1"/>
  <c r="C424" i="34"/>
  <c r="R373" i="53"/>
  <c r="B373" i="53" s="1"/>
  <c r="B10" i="57" s="1"/>
  <c r="E10" i="57" s="1"/>
  <c r="C406" i="34"/>
  <c r="R389" i="53"/>
  <c r="B389" i="53" s="1"/>
  <c r="B26" i="57" s="1"/>
  <c r="E26" i="57" s="1"/>
  <c r="C422" i="34"/>
  <c r="C385" i="34"/>
  <c r="R395" i="53"/>
  <c r="B395" i="53" s="1"/>
  <c r="C428" i="34"/>
  <c r="C397" i="34"/>
  <c r="C379" i="34"/>
  <c r="R397" i="53"/>
  <c r="B397" i="53" s="1"/>
  <c r="C430" i="34"/>
  <c r="C395" i="34"/>
  <c r="R376" i="53"/>
  <c r="B376" i="53" s="1"/>
  <c r="B13" i="57" s="1"/>
  <c r="E13" i="57" s="1"/>
  <c r="C409" i="34"/>
  <c r="C380" i="34"/>
  <c r="C382" i="34"/>
  <c r="R393" i="53"/>
  <c r="B393" i="53" s="1"/>
  <c r="B30" i="57" s="1"/>
  <c r="E30" i="57" s="1"/>
  <c r="C426" i="34"/>
  <c r="R380" i="53"/>
  <c r="B380" i="53" s="1"/>
  <c r="B17" i="57" s="1"/>
  <c r="E17" i="57" s="1"/>
  <c r="C413" i="34"/>
  <c r="C388" i="34"/>
  <c r="C389" i="34"/>
  <c r="C402" i="34"/>
  <c r="R367" i="53"/>
  <c r="B367" i="53" s="1"/>
  <c r="C376" i="34"/>
  <c r="C398" i="34"/>
  <c r="R378" i="53"/>
  <c r="B378" i="53" s="1"/>
  <c r="B15" i="57" s="1"/>
  <c r="E15" i="57" s="1"/>
  <c r="C411" i="34"/>
  <c r="R366" i="53"/>
  <c r="B366" i="53" s="1"/>
  <c r="C375" i="34"/>
  <c r="R379" i="53"/>
  <c r="B379" i="53" s="1"/>
  <c r="B16" i="57" s="1"/>
  <c r="E16" i="57" s="1"/>
  <c r="C412" i="34"/>
  <c r="C393" i="34"/>
  <c r="R386" i="53"/>
  <c r="B386" i="53" s="1"/>
  <c r="B23" i="57" s="1"/>
  <c r="E23" i="57" s="1"/>
  <c r="C419" i="34"/>
  <c r="C387" i="34"/>
  <c r="R388" i="53"/>
  <c r="B388" i="53" s="1"/>
  <c r="B25" i="57" s="1"/>
  <c r="E25" i="57" s="1"/>
  <c r="C421" i="34"/>
  <c r="C383" i="34"/>
  <c r="R381" i="53"/>
  <c r="B381" i="53" s="1"/>
  <c r="B18" i="57" s="1"/>
  <c r="E18" i="57" s="1"/>
  <c r="C414" i="34"/>
  <c r="R392" i="53"/>
  <c r="B392" i="53" s="1"/>
  <c r="B29" i="57" s="1"/>
  <c r="E29" i="57" s="1"/>
  <c r="C425" i="34"/>
  <c r="R371" i="53"/>
  <c r="B371" i="53" s="1"/>
  <c r="B8" i="57" s="1"/>
  <c r="F2" i="57" s="1"/>
  <c r="F4" i="58" s="1"/>
  <c r="C404" i="34"/>
  <c r="R368" i="53"/>
  <c r="B368" i="53" s="1"/>
  <c r="C377" i="34"/>
  <c r="C396" i="34"/>
  <c r="R372" i="53"/>
  <c r="B372" i="53" s="1"/>
  <c r="B9" i="57" s="1"/>
  <c r="E9" i="57" s="1"/>
  <c r="C405" i="34"/>
  <c r="C399" i="34"/>
  <c r="C400" i="34"/>
  <c r="C433" i="34"/>
  <c r="R387" i="53"/>
  <c r="B387" i="53" s="1"/>
  <c r="B24" i="57" s="1"/>
  <c r="E24" i="57" s="1"/>
  <c r="C420" i="34"/>
  <c r="C390" i="34"/>
  <c r="R394" i="53"/>
  <c r="B394" i="53" s="1"/>
  <c r="C427" i="34"/>
  <c r="R375" i="53"/>
  <c r="B375" i="53" s="1"/>
  <c r="B12" i="57" s="1"/>
  <c r="E12" i="57" s="1"/>
  <c r="C408" i="34"/>
  <c r="C392" i="34"/>
  <c r="R369" i="53"/>
  <c r="B369" i="53" s="1"/>
  <c r="C378" i="34"/>
  <c r="C403" i="34"/>
  <c r="R385" i="53"/>
  <c r="B385" i="53" s="1"/>
  <c r="B22" i="57" s="1"/>
  <c r="E22" i="57" s="1"/>
  <c r="C418" i="34"/>
  <c r="AC365" i="53"/>
  <c r="AC364" i="53"/>
  <c r="AC363" i="53"/>
  <c r="AC362" i="53"/>
  <c r="AC361" i="53"/>
  <c r="AC360" i="53"/>
  <c r="AC359" i="53"/>
  <c r="AC358" i="53"/>
  <c r="AC357" i="53"/>
  <c r="AC356" i="53"/>
  <c r="AC355" i="53"/>
  <c r="AC354" i="53"/>
  <c r="AC353" i="53"/>
  <c r="AC352" i="53"/>
  <c r="AC351" i="53"/>
  <c r="AC350" i="53"/>
  <c r="AC349" i="53"/>
  <c r="AC348" i="53"/>
  <c r="AC347" i="53"/>
  <c r="AC346" i="53"/>
  <c r="AC345" i="53"/>
  <c r="AC344" i="53"/>
  <c r="AC343" i="53"/>
  <c r="AC342" i="53"/>
  <c r="AC341" i="53"/>
  <c r="AC340" i="53"/>
  <c r="AC339" i="53"/>
  <c r="AC338" i="53"/>
  <c r="AC337" i="53"/>
  <c r="AC336" i="53"/>
  <c r="AC335" i="53"/>
  <c r="AC334" i="53"/>
  <c r="AC333" i="53"/>
  <c r="AC332" i="53"/>
  <c r="AC331" i="53"/>
  <c r="AC330" i="53"/>
  <c r="AC329" i="53"/>
  <c r="AC328" i="53"/>
  <c r="AC327" i="53"/>
  <c r="AC326" i="53"/>
  <c r="AC325" i="53"/>
  <c r="AC324" i="53"/>
  <c r="AC323" i="53"/>
  <c r="AC322" i="53"/>
  <c r="AC321" i="53"/>
  <c r="AC16" i="53"/>
  <c r="AC15" i="53"/>
  <c r="AC3" i="53"/>
  <c r="AC2" i="53"/>
  <c r="B13" i="65" l="1"/>
  <c r="E13" i="65" s="1"/>
  <c r="B13" i="64"/>
  <c r="E13" i="64" s="1"/>
  <c r="B11" i="65"/>
  <c r="E11" i="65" s="1"/>
  <c r="B11" i="64"/>
  <c r="E11" i="64" s="1"/>
  <c r="W13" i="64"/>
  <c r="AA13" i="64" s="1"/>
  <c r="B8" i="65"/>
  <c r="F2" i="65" s="1"/>
  <c r="F4" i="64" s="1"/>
  <c r="B8" i="64"/>
  <c r="N8" i="64" s="1"/>
  <c r="W8" i="64"/>
  <c r="AA8" i="64" s="1"/>
  <c r="E8" i="64"/>
  <c r="B12" i="65"/>
  <c r="E12" i="65" s="1"/>
  <c r="B12" i="64"/>
  <c r="N12" i="64" s="1"/>
  <c r="W12" i="64"/>
  <c r="AA12" i="64" s="1"/>
  <c r="E12" i="64"/>
  <c r="B14" i="65"/>
  <c r="E14" i="65" s="1"/>
  <c r="B14" i="64"/>
  <c r="E14" i="64" s="1"/>
  <c r="W9" i="64"/>
  <c r="AA9" i="64" s="1"/>
  <c r="B10" i="65"/>
  <c r="E10" i="65" s="1"/>
  <c r="B10" i="64"/>
  <c r="E10" i="64" s="1"/>
  <c r="B9" i="65"/>
  <c r="E9" i="65" s="1"/>
  <c r="B9" i="64"/>
  <c r="E9" i="64" s="1"/>
  <c r="E8" i="57"/>
  <c r="B410" i="34"/>
  <c r="E410" i="34" s="1"/>
  <c r="T410" i="34" s="1"/>
  <c r="B386" i="34"/>
  <c r="E386" i="34" s="1"/>
  <c r="T386" i="34" s="1"/>
  <c r="B392" i="34"/>
  <c r="E392" i="34" s="1"/>
  <c r="T392" i="34" s="1"/>
  <c r="B390" i="34"/>
  <c r="E390" i="34" s="1"/>
  <c r="T390" i="34" s="1"/>
  <c r="B420" i="34"/>
  <c r="E420" i="34" s="1"/>
  <c r="T420" i="34" s="1"/>
  <c r="B419" i="34"/>
  <c r="E419" i="34" s="1"/>
  <c r="B424" i="34"/>
  <c r="E424" i="34" s="1"/>
  <c r="T424" i="34" s="1"/>
  <c r="B429" i="34"/>
  <c r="E429" i="34" s="1"/>
  <c r="T429" i="34" s="1"/>
  <c r="B398" i="34"/>
  <c r="E398" i="34" s="1"/>
  <c r="T398" i="34" s="1"/>
  <c r="B418" i="34"/>
  <c r="E418" i="34" s="1"/>
  <c r="T418" i="34" s="1"/>
  <c r="B405" i="34"/>
  <c r="E405" i="34" s="1"/>
  <c r="B414" i="34"/>
  <c r="E414" i="34" s="1"/>
  <c r="B421" i="34"/>
  <c r="E421" i="34" s="1"/>
  <c r="T421" i="34" s="1"/>
  <c r="B412" i="34"/>
  <c r="E412" i="34" s="1"/>
  <c r="B376" i="34"/>
  <c r="E376" i="34" s="1"/>
  <c r="T376" i="34" s="1"/>
  <c r="B389" i="34"/>
  <c r="E389" i="34" s="1"/>
  <c r="T389" i="34" s="1"/>
  <c r="B426" i="34"/>
  <c r="E426" i="34" s="1"/>
  <c r="T426" i="34" s="1"/>
  <c r="B380" i="34"/>
  <c r="E380" i="34" s="1"/>
  <c r="T380" i="34" s="1"/>
  <c r="B428" i="34"/>
  <c r="E428" i="34" s="1"/>
  <c r="B378" i="34"/>
  <c r="E378" i="34" s="1"/>
  <c r="T378" i="34" s="1"/>
  <c r="B408" i="34"/>
  <c r="E408" i="34" s="1"/>
  <c r="T408" i="34" s="1"/>
  <c r="B393" i="34"/>
  <c r="E393" i="34" s="1"/>
  <c r="T393" i="34" s="1"/>
  <c r="B422" i="34"/>
  <c r="E422" i="34" s="1"/>
  <c r="T422" i="34" s="1"/>
  <c r="B391" i="34"/>
  <c r="E391" i="34" s="1"/>
  <c r="T391" i="34" s="1"/>
  <c r="B431" i="34"/>
  <c r="E431" i="34" s="1"/>
  <c r="T431" i="34" s="1"/>
  <c r="B407" i="34"/>
  <c r="E407" i="34" s="1"/>
  <c r="T407" i="34" s="1"/>
  <c r="B384" i="34"/>
  <c r="E384" i="34" s="1"/>
  <c r="T384" i="34" s="1"/>
  <c r="B425" i="34"/>
  <c r="E425" i="34" s="1"/>
  <c r="T425" i="34" s="1"/>
  <c r="B433" i="34"/>
  <c r="E433" i="34" s="1"/>
  <c r="T433" i="34" s="1"/>
  <c r="B400" i="34"/>
  <c r="E400" i="34" s="1"/>
  <c r="T400" i="34" s="1"/>
  <c r="B399" i="34"/>
  <c r="E399" i="34" s="1"/>
  <c r="T399" i="34" s="1"/>
  <c r="B404" i="34"/>
  <c r="E404" i="34" s="1"/>
  <c r="T404" i="34" s="1"/>
  <c r="B383" i="34"/>
  <c r="E383" i="34" s="1"/>
  <c r="T383" i="34" s="1"/>
  <c r="B387" i="34"/>
  <c r="E387" i="34" s="1"/>
  <c r="T387" i="34" s="1"/>
  <c r="B375" i="34"/>
  <c r="E375" i="34" s="1"/>
  <c r="T375" i="34" s="1"/>
  <c r="B411" i="34"/>
  <c r="E411" i="34" s="1"/>
  <c r="T411" i="34" s="1"/>
  <c r="B396" i="34"/>
  <c r="E396" i="34" s="1"/>
  <c r="T396" i="34" s="1"/>
  <c r="B382" i="34"/>
  <c r="E382" i="34" s="1"/>
  <c r="T382" i="34" s="1"/>
  <c r="B381" i="34"/>
  <c r="E381" i="34" s="1"/>
  <c r="T381" i="34" s="1"/>
  <c r="B416" i="34"/>
  <c r="E416" i="34" s="1"/>
  <c r="T416" i="34" s="1"/>
  <c r="B394" i="34"/>
  <c r="E394" i="34" s="1"/>
  <c r="T394" i="34" s="1"/>
  <c r="B417" i="34"/>
  <c r="E417" i="34" s="1"/>
  <c r="T417" i="34" s="1"/>
  <c r="B434" i="34"/>
  <c r="E434" i="34" s="1"/>
  <c r="T434" i="34" s="1"/>
  <c r="B397" i="34"/>
  <c r="E397" i="34" s="1"/>
  <c r="T397" i="34" s="1"/>
  <c r="B377" i="34"/>
  <c r="E377" i="34" s="1"/>
  <c r="B388" i="34"/>
  <c r="E388" i="34" s="1"/>
  <c r="T388" i="34" s="1"/>
  <c r="B413" i="34"/>
  <c r="E413" i="34" s="1"/>
  <c r="T413" i="34" s="1"/>
  <c r="B409" i="34"/>
  <c r="E409" i="34" s="1"/>
  <c r="T409" i="34" s="1"/>
  <c r="B430" i="34"/>
  <c r="E430" i="34" s="1"/>
  <c r="T430" i="34" s="1"/>
  <c r="B379" i="34"/>
  <c r="E379" i="34" s="1"/>
  <c r="T379" i="34" s="1"/>
  <c r="B402" i="34"/>
  <c r="E402" i="34" s="1"/>
  <c r="T402" i="34" s="1"/>
  <c r="B395" i="34"/>
  <c r="E395" i="34" s="1"/>
  <c r="T395" i="34" s="1"/>
  <c r="B403" i="34"/>
  <c r="E403" i="34" s="1"/>
  <c r="T403" i="34" s="1"/>
  <c r="B427" i="34"/>
  <c r="E427" i="34" s="1"/>
  <c r="T427" i="34" s="1"/>
  <c r="B385" i="34"/>
  <c r="E385" i="34" s="1"/>
  <c r="T385" i="34" s="1"/>
  <c r="B406" i="34"/>
  <c r="E406" i="34" s="1"/>
  <c r="T406" i="34" s="1"/>
  <c r="B401" i="34"/>
  <c r="E401" i="34" s="1"/>
  <c r="T401" i="34" s="1"/>
  <c r="B432" i="34"/>
  <c r="E432" i="34" s="1"/>
  <c r="T432" i="34" s="1"/>
  <c r="B423" i="34"/>
  <c r="E423" i="34" s="1"/>
  <c r="T423" i="34" s="1"/>
  <c r="B415" i="34"/>
  <c r="E415" i="34" s="1"/>
  <c r="T415" i="34" s="1"/>
  <c r="D2" i="45"/>
  <c r="W11" i="64" l="1"/>
  <c r="AA11" i="64" s="1"/>
  <c r="W14" i="64"/>
  <c r="AA14" i="64" s="1"/>
  <c r="W10" i="64"/>
  <c r="AA10" i="64" s="1"/>
  <c r="Q365" i="53" l="1"/>
  <c r="N365" i="53"/>
  <c r="M365" i="53"/>
  <c r="L365" i="53"/>
  <c r="K365" i="53"/>
  <c r="J365" i="53"/>
  <c r="I365" i="53"/>
  <c r="Q364" i="53"/>
  <c r="N364" i="53"/>
  <c r="M364" i="53"/>
  <c r="L364" i="53"/>
  <c r="K364" i="53"/>
  <c r="J364" i="53"/>
  <c r="I364" i="53"/>
  <c r="Q363" i="53"/>
  <c r="N363" i="53"/>
  <c r="M363" i="53"/>
  <c r="L363" i="53"/>
  <c r="K363" i="53"/>
  <c r="J363" i="53"/>
  <c r="I363" i="53"/>
  <c r="Q362" i="53"/>
  <c r="N362" i="53"/>
  <c r="M362" i="53"/>
  <c r="L362" i="53"/>
  <c r="K362" i="53"/>
  <c r="J362" i="53"/>
  <c r="I362" i="53"/>
  <c r="Q361" i="53"/>
  <c r="N361" i="53"/>
  <c r="M361" i="53"/>
  <c r="L361" i="53"/>
  <c r="K361" i="53"/>
  <c r="J361" i="53"/>
  <c r="I361" i="53"/>
  <c r="Q360" i="53"/>
  <c r="N360" i="53"/>
  <c r="M360" i="53"/>
  <c r="L360" i="53"/>
  <c r="K360" i="53"/>
  <c r="J360" i="53"/>
  <c r="I360" i="53"/>
  <c r="Q359" i="53"/>
  <c r="N359" i="53"/>
  <c r="M359" i="53"/>
  <c r="L359" i="53"/>
  <c r="K359" i="53"/>
  <c r="J359" i="53"/>
  <c r="I359" i="53"/>
  <c r="Q358" i="53"/>
  <c r="N358" i="53"/>
  <c r="M358" i="53"/>
  <c r="L358" i="53"/>
  <c r="K358" i="53"/>
  <c r="J358" i="53"/>
  <c r="I358" i="53"/>
  <c r="Q357" i="53"/>
  <c r="N357" i="53"/>
  <c r="M357" i="53"/>
  <c r="L357" i="53"/>
  <c r="K357" i="53"/>
  <c r="J357" i="53"/>
  <c r="I357" i="53"/>
  <c r="Q356" i="53"/>
  <c r="N356" i="53"/>
  <c r="M356" i="53"/>
  <c r="L356" i="53"/>
  <c r="K356" i="53"/>
  <c r="J356" i="53"/>
  <c r="I356" i="53"/>
  <c r="Q355" i="53"/>
  <c r="N355" i="53"/>
  <c r="M355" i="53"/>
  <c r="L355" i="53"/>
  <c r="K355" i="53"/>
  <c r="J355" i="53"/>
  <c r="I355" i="53"/>
  <c r="Q354" i="53"/>
  <c r="N354" i="53"/>
  <c r="M354" i="53"/>
  <c r="L354" i="53"/>
  <c r="K354" i="53"/>
  <c r="J354" i="53"/>
  <c r="I354" i="53"/>
  <c r="Q353" i="53"/>
  <c r="N353" i="53"/>
  <c r="M353" i="53"/>
  <c r="L353" i="53"/>
  <c r="K353" i="53"/>
  <c r="J353" i="53"/>
  <c r="I353" i="53"/>
  <c r="Q352" i="53"/>
  <c r="N352" i="53"/>
  <c r="M352" i="53"/>
  <c r="L352" i="53"/>
  <c r="K352" i="53"/>
  <c r="J352" i="53"/>
  <c r="I352" i="53"/>
  <c r="Q351" i="53"/>
  <c r="N351" i="53"/>
  <c r="M351" i="53"/>
  <c r="L351" i="53"/>
  <c r="K351" i="53"/>
  <c r="J351" i="53"/>
  <c r="I351" i="53"/>
  <c r="Q350" i="53"/>
  <c r="N350" i="53"/>
  <c r="M350" i="53"/>
  <c r="L350" i="53"/>
  <c r="K350" i="53"/>
  <c r="J350" i="53"/>
  <c r="I350" i="53"/>
  <c r="Q349" i="53"/>
  <c r="N349" i="53"/>
  <c r="M349" i="53"/>
  <c r="L349" i="53"/>
  <c r="K349" i="53"/>
  <c r="J349" i="53"/>
  <c r="I349" i="53"/>
  <c r="Q348" i="53"/>
  <c r="N348" i="53"/>
  <c r="M348" i="53"/>
  <c r="L348" i="53"/>
  <c r="K348" i="53"/>
  <c r="J348" i="53"/>
  <c r="I348" i="53"/>
  <c r="Q347" i="53"/>
  <c r="N347" i="53"/>
  <c r="M347" i="53"/>
  <c r="L347" i="53"/>
  <c r="K347" i="53"/>
  <c r="J347" i="53"/>
  <c r="I347" i="53"/>
  <c r="Q346" i="53"/>
  <c r="N346" i="53"/>
  <c r="M346" i="53"/>
  <c r="L346" i="53"/>
  <c r="K346" i="53"/>
  <c r="J346" i="53"/>
  <c r="I346" i="53"/>
  <c r="Q345" i="53"/>
  <c r="N345" i="53"/>
  <c r="M345" i="53"/>
  <c r="L345" i="53"/>
  <c r="K345" i="53"/>
  <c r="J345" i="53"/>
  <c r="I345" i="53"/>
  <c r="Q344" i="53"/>
  <c r="N344" i="53"/>
  <c r="M344" i="53"/>
  <c r="L344" i="53"/>
  <c r="K344" i="53"/>
  <c r="J344" i="53"/>
  <c r="I344" i="53"/>
  <c r="Q343" i="53"/>
  <c r="N343" i="53"/>
  <c r="M343" i="53"/>
  <c r="L343" i="53"/>
  <c r="K343" i="53"/>
  <c r="J343" i="53"/>
  <c r="I343" i="53"/>
  <c r="Q342" i="53"/>
  <c r="N342" i="53"/>
  <c r="M342" i="53"/>
  <c r="L342" i="53"/>
  <c r="K342" i="53"/>
  <c r="J342" i="53"/>
  <c r="I342" i="53"/>
  <c r="Q341" i="53"/>
  <c r="N341" i="53"/>
  <c r="M341" i="53"/>
  <c r="L341" i="53"/>
  <c r="K341" i="53"/>
  <c r="J341" i="53"/>
  <c r="I341" i="53"/>
  <c r="Q340" i="53"/>
  <c r="N340" i="53"/>
  <c r="M340" i="53"/>
  <c r="L340" i="53"/>
  <c r="K340" i="53"/>
  <c r="J340" i="53"/>
  <c r="I340" i="53"/>
  <c r="Q339" i="53"/>
  <c r="N339" i="53"/>
  <c r="M339" i="53"/>
  <c r="L339" i="53"/>
  <c r="K339" i="53"/>
  <c r="J339" i="53"/>
  <c r="I339" i="53"/>
  <c r="Q338" i="53"/>
  <c r="N338" i="53"/>
  <c r="M338" i="53"/>
  <c r="L338" i="53"/>
  <c r="K338" i="53"/>
  <c r="J338" i="53"/>
  <c r="I338" i="53"/>
  <c r="Q337" i="53"/>
  <c r="N337" i="53"/>
  <c r="M337" i="53"/>
  <c r="L337" i="53"/>
  <c r="K337" i="53"/>
  <c r="J337" i="53"/>
  <c r="I337" i="53"/>
  <c r="Q336" i="53"/>
  <c r="N336" i="53"/>
  <c r="M336" i="53"/>
  <c r="L336" i="53"/>
  <c r="K336" i="53"/>
  <c r="J336" i="53"/>
  <c r="I336" i="53"/>
  <c r="Q335" i="53"/>
  <c r="N335" i="53"/>
  <c r="M335" i="53"/>
  <c r="L335" i="53"/>
  <c r="K335" i="53"/>
  <c r="J335" i="53"/>
  <c r="I335" i="53"/>
  <c r="Q334" i="53"/>
  <c r="N334" i="53"/>
  <c r="M334" i="53"/>
  <c r="L334" i="53"/>
  <c r="K334" i="53"/>
  <c r="J334" i="53"/>
  <c r="I334" i="53"/>
  <c r="Q333" i="53"/>
  <c r="N333" i="53"/>
  <c r="M333" i="53"/>
  <c r="L333" i="53"/>
  <c r="K333" i="53"/>
  <c r="J333" i="53"/>
  <c r="I333" i="53"/>
  <c r="Q332" i="53"/>
  <c r="N332" i="53"/>
  <c r="M332" i="53"/>
  <c r="L332" i="53"/>
  <c r="K332" i="53"/>
  <c r="J332" i="53"/>
  <c r="I332" i="53"/>
  <c r="Q331" i="53"/>
  <c r="N331" i="53"/>
  <c r="M331" i="53"/>
  <c r="L331" i="53"/>
  <c r="K331" i="53"/>
  <c r="J331" i="53"/>
  <c r="I331" i="53"/>
  <c r="Q330" i="53"/>
  <c r="N330" i="53"/>
  <c r="M330" i="53"/>
  <c r="L330" i="53"/>
  <c r="K330" i="53"/>
  <c r="J330" i="53"/>
  <c r="I330" i="53"/>
  <c r="Q329" i="53"/>
  <c r="N329" i="53"/>
  <c r="M329" i="53"/>
  <c r="L329" i="53"/>
  <c r="K329" i="53"/>
  <c r="J329" i="53"/>
  <c r="I329" i="53"/>
  <c r="Q328" i="53"/>
  <c r="N328" i="53"/>
  <c r="M328" i="53"/>
  <c r="L328" i="53"/>
  <c r="K328" i="53"/>
  <c r="J328" i="53"/>
  <c r="I328" i="53"/>
  <c r="Q327" i="53"/>
  <c r="N327" i="53"/>
  <c r="M327" i="53"/>
  <c r="L327" i="53"/>
  <c r="K327" i="53"/>
  <c r="J327" i="53"/>
  <c r="I327" i="53"/>
  <c r="Q326" i="53"/>
  <c r="N326" i="53"/>
  <c r="M326" i="53"/>
  <c r="L326" i="53"/>
  <c r="K326" i="53"/>
  <c r="J326" i="53"/>
  <c r="I326" i="53"/>
  <c r="Q325" i="53"/>
  <c r="N325" i="53"/>
  <c r="M325" i="53"/>
  <c r="L325" i="53"/>
  <c r="K325" i="53"/>
  <c r="J325" i="53"/>
  <c r="I325" i="53"/>
  <c r="Q324" i="53"/>
  <c r="N324" i="53"/>
  <c r="M324" i="53"/>
  <c r="L324" i="53"/>
  <c r="K324" i="53"/>
  <c r="J324" i="53"/>
  <c r="I324" i="53"/>
  <c r="Q323" i="53"/>
  <c r="N323" i="53"/>
  <c r="M323" i="53"/>
  <c r="L323" i="53"/>
  <c r="K323" i="53"/>
  <c r="J323" i="53"/>
  <c r="I323" i="53"/>
  <c r="Q322" i="53"/>
  <c r="N322" i="53"/>
  <c r="M322" i="53"/>
  <c r="L322" i="53"/>
  <c r="K322" i="53"/>
  <c r="J322" i="53"/>
  <c r="I322" i="53"/>
  <c r="Q321" i="53"/>
  <c r="N321" i="53"/>
  <c r="M321" i="53"/>
  <c r="L321" i="53"/>
  <c r="K321" i="53"/>
  <c r="J321" i="53"/>
  <c r="I321" i="53"/>
  <c r="Q16" i="53"/>
  <c r="N16" i="53"/>
  <c r="M16" i="53"/>
  <c r="L16" i="53"/>
  <c r="K16" i="53"/>
  <c r="J16" i="53"/>
  <c r="I16" i="53"/>
  <c r="Q15" i="53"/>
  <c r="N15" i="53"/>
  <c r="M15" i="53"/>
  <c r="L15" i="53"/>
  <c r="K15" i="53"/>
  <c r="J15" i="53"/>
  <c r="I15" i="53"/>
  <c r="Q3" i="53"/>
  <c r="N3" i="53"/>
  <c r="M3" i="53"/>
  <c r="L3" i="53"/>
  <c r="K3" i="53"/>
  <c r="J3" i="53"/>
  <c r="I3" i="53"/>
  <c r="Q2" i="53"/>
  <c r="N2" i="53"/>
  <c r="M2" i="53"/>
  <c r="L2" i="53"/>
  <c r="K2" i="53"/>
  <c r="J2" i="53"/>
  <c r="I2" i="53"/>
  <c r="F8" i="52" l="1"/>
  <c r="O337" i="53"/>
  <c r="O340" i="53"/>
  <c r="O344" i="53"/>
  <c r="O357" i="53"/>
  <c r="O328" i="53"/>
  <c r="O362" i="53"/>
  <c r="O3" i="53"/>
  <c r="O15" i="53"/>
  <c r="O2" i="53"/>
  <c r="C8" i="34" s="1"/>
  <c r="O331" i="53"/>
  <c r="R331" i="53" s="1"/>
  <c r="B331" i="53" s="1"/>
  <c r="O16" i="53"/>
  <c r="O348" i="53"/>
  <c r="O364" i="53"/>
  <c r="O336" i="53"/>
  <c r="O346" i="53"/>
  <c r="O345" i="53"/>
  <c r="O324" i="53"/>
  <c r="O333" i="53"/>
  <c r="O341" i="53"/>
  <c r="O342" i="53"/>
  <c r="O323" i="53"/>
  <c r="O338" i="53"/>
  <c r="O355" i="53"/>
  <c r="O358" i="53"/>
  <c r="O360" i="53"/>
  <c r="O361" i="53"/>
  <c r="O327" i="53"/>
  <c r="O321" i="53"/>
  <c r="O325" i="53"/>
  <c r="O329" i="53"/>
  <c r="O334" i="53"/>
  <c r="O335" i="53"/>
  <c r="O332" i="53"/>
  <c r="O322" i="53"/>
  <c r="C8" i="55" s="1"/>
  <c r="O326" i="53"/>
  <c r="O330" i="53"/>
  <c r="O352" i="53"/>
  <c r="O354" i="53"/>
  <c r="O359" i="53"/>
  <c r="O363" i="53"/>
  <c r="O365" i="53"/>
  <c r="O350" i="53"/>
  <c r="O356" i="53"/>
  <c r="O351" i="53"/>
  <c r="O349" i="53"/>
  <c r="O353" i="53"/>
  <c r="O339" i="53"/>
  <c r="O343" i="53"/>
  <c r="O347" i="53"/>
  <c r="C293" i="52" l="1"/>
  <c r="C283" i="52"/>
  <c r="C272" i="52"/>
  <c r="C296" i="52"/>
  <c r="C226" i="52"/>
  <c r="C271" i="52"/>
  <c r="C253" i="52"/>
  <c r="C218" i="52"/>
  <c r="C177" i="52"/>
  <c r="C185" i="52"/>
  <c r="C153" i="34"/>
  <c r="C152" i="52"/>
  <c r="C274" i="52"/>
  <c r="C233" i="52"/>
  <c r="C163" i="34"/>
  <c r="C162" i="52"/>
  <c r="C209" i="52"/>
  <c r="C313" i="52"/>
  <c r="C161" i="52"/>
  <c r="C196" i="52"/>
  <c r="C250" i="52"/>
  <c r="C223" i="52"/>
  <c r="C158" i="52"/>
  <c r="C269" i="52"/>
  <c r="C167" i="52"/>
  <c r="C155" i="34"/>
  <c r="C154" i="52"/>
  <c r="C254" i="52"/>
  <c r="C214" i="52"/>
  <c r="C318" i="52"/>
  <c r="C316" i="52"/>
  <c r="C284" i="52"/>
  <c r="C275" i="52"/>
  <c r="C268" i="52"/>
  <c r="C289" i="52"/>
  <c r="C245" i="52"/>
  <c r="C267" i="52"/>
  <c r="C231" i="52"/>
  <c r="C187" i="52"/>
  <c r="C164" i="52"/>
  <c r="C190" i="52"/>
  <c r="C26" i="56"/>
  <c r="C186" i="52"/>
  <c r="C220" i="52"/>
  <c r="C199" i="52"/>
  <c r="C39" i="55"/>
  <c r="C200" i="52"/>
  <c r="C246" i="52"/>
  <c r="C286" i="52"/>
  <c r="C28" i="56"/>
  <c r="C188" i="52"/>
  <c r="C210" i="52"/>
  <c r="C325" i="52"/>
  <c r="C216" i="52"/>
  <c r="C322" i="52"/>
  <c r="C249" i="52"/>
  <c r="C213" i="52"/>
  <c r="C308" i="52"/>
  <c r="C319" i="52"/>
  <c r="C314" i="52"/>
  <c r="C301" i="52"/>
  <c r="C280" i="52"/>
  <c r="C324" i="52"/>
  <c r="C266" i="52"/>
  <c r="C285" i="52"/>
  <c r="C242" i="52"/>
  <c r="C53" i="56"/>
  <c r="C265" i="52"/>
  <c r="C225" i="52"/>
  <c r="C181" i="52"/>
  <c r="C159" i="52"/>
  <c r="C183" i="52"/>
  <c r="C171" i="52"/>
  <c r="C215" i="52"/>
  <c r="C302" i="52"/>
  <c r="C192" i="52"/>
  <c r="C219" i="52"/>
  <c r="C278" i="52"/>
  <c r="C251" i="52"/>
  <c r="C182" i="52"/>
  <c r="C205" i="52"/>
  <c r="C297" i="52"/>
  <c r="C317" i="52"/>
  <c r="C212" i="52"/>
  <c r="C288" i="52"/>
  <c r="C239" i="52"/>
  <c r="C232" i="52"/>
  <c r="C153" i="52"/>
  <c r="C315" i="52"/>
  <c r="C310" i="52"/>
  <c r="C299" i="52"/>
  <c r="C276" i="52"/>
  <c r="C292" i="52"/>
  <c r="C264" i="52"/>
  <c r="C281" i="52"/>
  <c r="C237" i="52"/>
  <c r="C51" i="56"/>
  <c r="C263" i="52"/>
  <c r="C241" i="52"/>
  <c r="C156" i="52"/>
  <c r="C175" i="52"/>
  <c r="C165" i="52"/>
  <c r="C295" i="52"/>
  <c r="C31" i="56"/>
  <c r="W31" i="56" s="1"/>
  <c r="AA31" i="56" s="1"/>
  <c r="C191" i="52"/>
  <c r="C206" i="52"/>
  <c r="C224" i="52"/>
  <c r="C248" i="52"/>
  <c r="C174" i="52"/>
  <c r="C202" i="52"/>
  <c r="C243" i="52"/>
  <c r="C309" i="52"/>
  <c r="C41" i="55"/>
  <c r="C204" i="52"/>
  <c r="C270" i="52"/>
  <c r="C194" i="52"/>
  <c r="C208" i="52"/>
  <c r="C323" i="52"/>
  <c r="C311" i="52"/>
  <c r="C306" i="52"/>
  <c r="C320" i="52"/>
  <c r="C306" i="34"/>
  <c r="C305" i="52"/>
  <c r="C291" i="52"/>
  <c r="C262" i="52"/>
  <c r="C277" i="52"/>
  <c r="C221" i="52"/>
  <c r="C261" i="52"/>
  <c r="C227" i="52"/>
  <c r="C168" i="52"/>
  <c r="C157" i="52"/>
  <c r="C49" i="55"/>
  <c r="C255" i="52"/>
  <c r="C24" i="55"/>
  <c r="C184" i="52"/>
  <c r="C201" i="52"/>
  <c r="C211" i="52"/>
  <c r="C172" i="52"/>
  <c r="C37" i="56"/>
  <c r="W37" i="56" s="1"/>
  <c r="AA37" i="56" s="1"/>
  <c r="C197" i="52"/>
  <c r="C240" i="52"/>
  <c r="C228" i="52"/>
  <c r="C279" i="52"/>
  <c r="C179" i="52"/>
  <c r="C207" i="52"/>
  <c r="C35" i="56"/>
  <c r="W35" i="56" s="1"/>
  <c r="AA35" i="56" s="1"/>
  <c r="C195" i="52"/>
  <c r="C307" i="52"/>
  <c r="C300" i="52"/>
  <c r="C303" i="52"/>
  <c r="C304" i="52"/>
  <c r="C260" i="52"/>
  <c r="C256" i="52"/>
  <c r="C217" i="52"/>
  <c r="C259" i="52"/>
  <c r="C46" i="56"/>
  <c r="C234" i="52"/>
  <c r="C176" i="52"/>
  <c r="C163" i="52"/>
  <c r="C312" i="52"/>
  <c r="C252" i="52"/>
  <c r="C178" i="52"/>
  <c r="C247" i="52"/>
  <c r="C33" i="56"/>
  <c r="W33" i="56" s="1"/>
  <c r="AA33" i="56" s="1"/>
  <c r="C193" i="52"/>
  <c r="C40" i="55"/>
  <c r="C203" i="52"/>
  <c r="C156" i="34"/>
  <c r="C155" i="52"/>
  <c r="C189" i="52"/>
  <c r="C235" i="52"/>
  <c r="C230" i="52"/>
  <c r="C290" i="52"/>
  <c r="C294" i="52"/>
  <c r="C287" i="52"/>
  <c r="C298" i="52"/>
  <c r="C258" i="52"/>
  <c r="C238" i="52"/>
  <c r="C273" i="52"/>
  <c r="C257" i="52"/>
  <c r="C222" i="52"/>
  <c r="C180" i="52"/>
  <c r="C173" i="52"/>
  <c r="C160" i="52"/>
  <c r="C282" i="52"/>
  <c r="C244" i="52"/>
  <c r="C170" i="52"/>
  <c r="C236" i="52"/>
  <c r="C321" i="52"/>
  <c r="C169" i="52"/>
  <c r="B199" i="34"/>
  <c r="C198" i="52"/>
  <c r="C166" i="52"/>
  <c r="C229" i="52"/>
  <c r="C8" i="56"/>
  <c r="C9" i="56"/>
  <c r="B27" i="58"/>
  <c r="N27" i="58" s="1"/>
  <c r="C357" i="34"/>
  <c r="C356" i="34"/>
  <c r="C22" i="58"/>
  <c r="C19" i="58"/>
  <c r="W19" i="58" s="1"/>
  <c r="C24" i="58"/>
  <c r="C363" i="34"/>
  <c r="C332" i="34"/>
  <c r="C352" i="34"/>
  <c r="C20" i="58"/>
  <c r="C360" i="34"/>
  <c r="C359" i="34"/>
  <c r="C328" i="34"/>
  <c r="C340" i="34"/>
  <c r="C327" i="34"/>
  <c r="R2" i="53"/>
  <c r="B2" i="53" s="1"/>
  <c r="B8" i="34" s="1"/>
  <c r="E8" i="34" s="1"/>
  <c r="C351" i="34"/>
  <c r="C309" i="34"/>
  <c r="C10" i="58"/>
  <c r="C345" i="34"/>
  <c r="C16" i="56"/>
  <c r="C28" i="58"/>
  <c r="C334" i="34"/>
  <c r="C12" i="58"/>
  <c r="C323" i="34"/>
  <c r="C13" i="58"/>
  <c r="C21" i="58"/>
  <c r="C344" i="34"/>
  <c r="C333" i="34"/>
  <c r="C318" i="34"/>
  <c r="C27" i="58"/>
  <c r="W27" i="58" s="1"/>
  <c r="C348" i="34"/>
  <c r="C338" i="34"/>
  <c r="C370" i="34"/>
  <c r="C319" i="34"/>
  <c r="B337" i="34"/>
  <c r="C369" i="34"/>
  <c r="E369" i="34" s="1"/>
  <c r="C347" i="34"/>
  <c r="C342" i="34"/>
  <c r="C15" i="58"/>
  <c r="C365" i="34"/>
  <c r="C361" i="34"/>
  <c r="C316" i="34"/>
  <c r="C343" i="34"/>
  <c r="C315" i="34"/>
  <c r="C317" i="34"/>
  <c r="C341" i="34"/>
  <c r="C11" i="58"/>
  <c r="B28" i="58"/>
  <c r="C308" i="34"/>
  <c r="C9" i="58"/>
  <c r="C358" i="34"/>
  <c r="C324" i="34"/>
  <c r="C350" i="34"/>
  <c r="C320" i="34"/>
  <c r="R361" i="53"/>
  <c r="B361" i="53" s="1"/>
  <c r="C368" i="34"/>
  <c r="C312" i="34"/>
  <c r="C339" i="34"/>
  <c r="C311" i="34"/>
  <c r="C26" i="58"/>
  <c r="C329" i="34"/>
  <c r="C14" i="58"/>
  <c r="C353" i="34"/>
  <c r="C16" i="58"/>
  <c r="W16" i="58" s="1"/>
  <c r="C362" i="34"/>
  <c r="C367" i="34"/>
  <c r="C313" i="34"/>
  <c r="C25" i="58"/>
  <c r="C30" i="58"/>
  <c r="C47" i="55"/>
  <c r="C47" i="56"/>
  <c r="C346" i="34"/>
  <c r="C307" i="34"/>
  <c r="C8" i="58"/>
  <c r="C325" i="34"/>
  <c r="C23" i="58"/>
  <c r="W23" i="58" s="1"/>
  <c r="C336" i="34"/>
  <c r="C335" i="34"/>
  <c r="C321" i="34"/>
  <c r="C10" i="56"/>
  <c r="C337" i="34"/>
  <c r="C331" i="34"/>
  <c r="C314" i="34"/>
  <c r="C354" i="34"/>
  <c r="C17" i="58"/>
  <c r="C355" i="34"/>
  <c r="C18" i="58"/>
  <c r="C29" i="58"/>
  <c r="C17" i="56"/>
  <c r="C38" i="56"/>
  <c r="C19" i="56"/>
  <c r="C50" i="56"/>
  <c r="C36" i="56"/>
  <c r="C30" i="56"/>
  <c r="C12" i="35"/>
  <c r="C12" i="56"/>
  <c r="C22" i="56"/>
  <c r="C40" i="56"/>
  <c r="C43" i="56"/>
  <c r="C57" i="56"/>
  <c r="C52" i="56"/>
  <c r="C39" i="56"/>
  <c r="C29" i="56"/>
  <c r="C23" i="56"/>
  <c r="C55" i="56"/>
  <c r="C49" i="56"/>
  <c r="C18" i="35"/>
  <c r="C18" i="56"/>
  <c r="C34" i="56"/>
  <c r="C21" i="56"/>
  <c r="C20" i="56"/>
  <c r="C58" i="56"/>
  <c r="C45" i="56"/>
  <c r="C21" i="35"/>
  <c r="C32" i="56"/>
  <c r="C15" i="35"/>
  <c r="C15" i="56"/>
  <c r="C48" i="56"/>
  <c r="R328" i="53"/>
  <c r="B328" i="53" s="1"/>
  <c r="B19" i="35"/>
  <c r="C14" i="35"/>
  <c r="C14" i="56"/>
  <c r="C13" i="35"/>
  <c r="C13" i="56"/>
  <c r="C42" i="56"/>
  <c r="C27" i="56"/>
  <c r="C54" i="56"/>
  <c r="C41" i="56"/>
  <c r="C20" i="35"/>
  <c r="C11" i="35"/>
  <c r="C11" i="56"/>
  <c r="C25" i="56"/>
  <c r="C24" i="56"/>
  <c r="C44" i="56"/>
  <c r="C56" i="56"/>
  <c r="C19" i="35"/>
  <c r="C292" i="34"/>
  <c r="C17" i="55"/>
  <c r="C17" i="35"/>
  <c r="C233" i="34"/>
  <c r="C208" i="34"/>
  <c r="C209" i="34"/>
  <c r="C255" i="34"/>
  <c r="C196" i="34"/>
  <c r="C35" i="55"/>
  <c r="C16" i="55"/>
  <c r="C16" i="35"/>
  <c r="C215" i="34"/>
  <c r="C289" i="34"/>
  <c r="C288" i="34"/>
  <c r="C299" i="34"/>
  <c r="C58" i="55"/>
  <c r="C259" i="34"/>
  <c r="C257" i="34"/>
  <c r="C218" i="34"/>
  <c r="C260" i="34"/>
  <c r="C235" i="34"/>
  <c r="C46" i="55"/>
  <c r="C184" i="34"/>
  <c r="C23" i="55"/>
  <c r="C172" i="34"/>
  <c r="C221" i="34"/>
  <c r="C43" i="55"/>
  <c r="C200" i="34"/>
  <c r="C287" i="34"/>
  <c r="C189" i="34"/>
  <c r="C28" i="55"/>
  <c r="C211" i="34"/>
  <c r="C8" i="35"/>
  <c r="C238" i="34"/>
  <c r="C224" i="34"/>
  <c r="C239" i="34"/>
  <c r="C274" i="34"/>
  <c r="C258" i="34"/>
  <c r="C50" i="55"/>
  <c r="C223" i="34"/>
  <c r="C45" i="55"/>
  <c r="C176" i="34"/>
  <c r="C216" i="34"/>
  <c r="C193" i="34"/>
  <c r="C32" i="55"/>
  <c r="C220" i="34"/>
  <c r="C42" i="55"/>
  <c r="C279" i="34"/>
  <c r="C252" i="34"/>
  <c r="C183" i="34"/>
  <c r="C22" i="55"/>
  <c r="C298" i="34"/>
  <c r="C57" i="55"/>
  <c r="C213" i="34"/>
  <c r="C263" i="34"/>
  <c r="C282" i="34"/>
  <c r="C264" i="34"/>
  <c r="C51" i="55"/>
  <c r="C242" i="34"/>
  <c r="C160" i="34"/>
  <c r="C14" i="55"/>
  <c r="C180" i="34"/>
  <c r="C19" i="55"/>
  <c r="C294" i="34"/>
  <c r="C285" i="34"/>
  <c r="C284" i="34"/>
  <c r="C273" i="34"/>
  <c r="C302" i="34"/>
  <c r="C281" i="34"/>
  <c r="C280" i="34"/>
  <c r="C271" i="34"/>
  <c r="C297" i="34"/>
  <c r="C56" i="55"/>
  <c r="C227" i="34"/>
  <c r="C272" i="34"/>
  <c r="C254" i="34"/>
  <c r="C219" i="34"/>
  <c r="C181" i="34"/>
  <c r="C20" i="55"/>
  <c r="C169" i="34"/>
  <c r="C166" i="34"/>
  <c r="C296" i="34"/>
  <c r="C55" i="55"/>
  <c r="C192" i="34"/>
  <c r="C31" i="55"/>
  <c r="C225" i="34"/>
  <c r="C203" i="34"/>
  <c r="C244" i="34"/>
  <c r="C295" i="34"/>
  <c r="C195" i="34"/>
  <c r="C34" i="55"/>
  <c r="C197" i="34"/>
  <c r="C36" i="55"/>
  <c r="C159" i="34"/>
  <c r="C13" i="55"/>
  <c r="C305" i="34"/>
  <c r="C157" i="34"/>
  <c r="C11" i="55"/>
  <c r="C191" i="34"/>
  <c r="C30" i="55"/>
  <c r="C187" i="34"/>
  <c r="C26" i="55"/>
  <c r="C300" i="34"/>
  <c r="C277" i="34"/>
  <c r="C276" i="34"/>
  <c r="C269" i="34"/>
  <c r="C291" i="34"/>
  <c r="C250" i="34"/>
  <c r="C270" i="34"/>
  <c r="C240" i="34"/>
  <c r="C48" i="55"/>
  <c r="C214" i="34"/>
  <c r="C178" i="34"/>
  <c r="C177" i="34"/>
  <c r="C164" i="34"/>
  <c r="C18" i="55"/>
  <c r="C158" i="34"/>
  <c r="C12" i="55"/>
  <c r="C202" i="34"/>
  <c r="C198" i="34"/>
  <c r="C37" i="55"/>
  <c r="C229" i="34"/>
  <c r="C275" i="34"/>
  <c r="C234" i="34"/>
  <c r="C210" i="34"/>
  <c r="C251" i="34"/>
  <c r="C304" i="34"/>
  <c r="C261" i="34"/>
  <c r="C278" i="34"/>
  <c r="C222" i="34"/>
  <c r="C44" i="55"/>
  <c r="C262" i="34"/>
  <c r="C228" i="34"/>
  <c r="C267" i="34"/>
  <c r="C54" i="55"/>
  <c r="C290" i="34"/>
  <c r="C246" i="34"/>
  <c r="C268" i="34"/>
  <c r="C232" i="34"/>
  <c r="C188" i="34"/>
  <c r="C27" i="55"/>
  <c r="C168" i="34"/>
  <c r="C174" i="34"/>
  <c r="C161" i="34"/>
  <c r="C15" i="55"/>
  <c r="C194" i="34"/>
  <c r="C33" i="55"/>
  <c r="C190" i="34"/>
  <c r="C29" i="55"/>
  <c r="C9" i="55"/>
  <c r="C9" i="35"/>
  <c r="C236" i="34"/>
  <c r="C301" i="34"/>
  <c r="C293" i="34"/>
  <c r="C265" i="34"/>
  <c r="C52" i="55"/>
  <c r="C286" i="34"/>
  <c r="C243" i="34"/>
  <c r="C266" i="34"/>
  <c r="C53" i="55"/>
  <c r="C226" i="34"/>
  <c r="C182" i="34"/>
  <c r="C21" i="55"/>
  <c r="C165" i="34"/>
  <c r="C186" i="34"/>
  <c r="C25" i="55"/>
  <c r="C283" i="34"/>
  <c r="C245" i="34"/>
  <c r="C171" i="34"/>
  <c r="C199" i="34"/>
  <c r="C38" i="55"/>
  <c r="C10" i="55"/>
  <c r="C10" i="35"/>
  <c r="B54" i="34"/>
  <c r="B68" i="52"/>
  <c r="R345" i="53"/>
  <c r="B345" i="53" s="1"/>
  <c r="R346" i="53"/>
  <c r="B346" i="53" s="1"/>
  <c r="B127" i="34"/>
  <c r="R342" i="53"/>
  <c r="B342" i="53" s="1"/>
  <c r="R336" i="53"/>
  <c r="B336" i="53" s="1"/>
  <c r="B128" i="34"/>
  <c r="C9" i="34"/>
  <c r="E9" i="34" s="1"/>
  <c r="B12" i="52"/>
  <c r="B31" i="34"/>
  <c r="B120" i="34"/>
  <c r="R363" i="53"/>
  <c r="B363" i="53" s="1"/>
  <c r="C372" i="34"/>
  <c r="B117" i="34"/>
  <c r="B116" i="52"/>
  <c r="C162" i="34"/>
  <c r="C130" i="34"/>
  <c r="C129" i="52"/>
  <c r="C122" i="34"/>
  <c r="C121" i="52"/>
  <c r="C39" i="34"/>
  <c r="C38" i="52"/>
  <c r="C90" i="34"/>
  <c r="C89" i="52"/>
  <c r="C58" i="34"/>
  <c r="C57" i="52"/>
  <c r="C84" i="34"/>
  <c r="C83" i="52"/>
  <c r="C52" i="34"/>
  <c r="C51" i="52"/>
  <c r="C98" i="34"/>
  <c r="C97" i="52"/>
  <c r="C67" i="34"/>
  <c r="C66" i="52"/>
  <c r="C135" i="34"/>
  <c r="C134" i="52"/>
  <c r="C54" i="34"/>
  <c r="C53" i="52"/>
  <c r="C101" i="34"/>
  <c r="C100" i="52"/>
  <c r="C69" i="34"/>
  <c r="C68" i="52"/>
  <c r="C37" i="34"/>
  <c r="C36" i="52"/>
  <c r="C18" i="34"/>
  <c r="C17" i="52"/>
  <c r="R362" i="53"/>
  <c r="B362" i="53" s="1"/>
  <c r="C371" i="34"/>
  <c r="C127" i="34"/>
  <c r="C126" i="52"/>
  <c r="C152" i="34"/>
  <c r="C151" i="52"/>
  <c r="R355" i="53"/>
  <c r="B355" i="53" s="1"/>
  <c r="C364" i="34"/>
  <c r="C154" i="34"/>
  <c r="C128" i="34"/>
  <c r="C127" i="52"/>
  <c r="C129" i="34"/>
  <c r="C128" i="52"/>
  <c r="C120" i="34"/>
  <c r="C119" i="52"/>
  <c r="C31" i="34"/>
  <c r="C30" i="52"/>
  <c r="C82" i="34"/>
  <c r="C81" i="52"/>
  <c r="C81" i="34"/>
  <c r="C80" i="52"/>
  <c r="C49" i="34"/>
  <c r="C48" i="52"/>
  <c r="C17" i="34"/>
  <c r="C16" i="52"/>
  <c r="C151" i="34"/>
  <c r="C150" i="52"/>
  <c r="C59" i="34"/>
  <c r="C58" i="52"/>
  <c r="C102" i="34"/>
  <c r="C101" i="52"/>
  <c r="C46" i="34"/>
  <c r="C45" i="52"/>
  <c r="C95" i="34"/>
  <c r="C94" i="52"/>
  <c r="C64" i="34"/>
  <c r="C63" i="52"/>
  <c r="C32" i="34"/>
  <c r="C31" i="52"/>
  <c r="C13" i="34"/>
  <c r="C12" i="52"/>
  <c r="B72" i="34"/>
  <c r="B71" i="52"/>
  <c r="C144" i="34"/>
  <c r="C143" i="52"/>
  <c r="C201" i="34"/>
  <c r="C247" i="34"/>
  <c r="C147" i="34"/>
  <c r="C146" i="52"/>
  <c r="C117" i="34"/>
  <c r="C116" i="52"/>
  <c r="C119" i="34"/>
  <c r="C118" i="52"/>
  <c r="C87" i="34"/>
  <c r="C86" i="52"/>
  <c r="C23" i="34"/>
  <c r="C22" i="52"/>
  <c r="C74" i="34"/>
  <c r="C73" i="52"/>
  <c r="C142" i="34"/>
  <c r="C141" i="52"/>
  <c r="C76" i="34"/>
  <c r="C75" i="52"/>
  <c r="C44" i="34"/>
  <c r="C43" i="52"/>
  <c r="C143" i="34"/>
  <c r="C142" i="52"/>
  <c r="C51" i="34"/>
  <c r="C50" i="52"/>
  <c r="C100" i="34"/>
  <c r="C99" i="52"/>
  <c r="C38" i="34"/>
  <c r="C37" i="52"/>
  <c r="C93" i="34"/>
  <c r="C92" i="52"/>
  <c r="C61" i="34"/>
  <c r="C60" i="52"/>
  <c r="C29" i="34"/>
  <c r="C28" i="52"/>
  <c r="C326" i="34"/>
  <c r="C217" i="34"/>
  <c r="B43" i="34"/>
  <c r="B42" i="52"/>
  <c r="C303" i="34"/>
  <c r="C133" i="34"/>
  <c r="C132" i="52"/>
  <c r="C145" i="34"/>
  <c r="C144" i="52"/>
  <c r="C138" i="34"/>
  <c r="C137" i="52"/>
  <c r="C116" i="34"/>
  <c r="C115" i="52"/>
  <c r="C105" i="34"/>
  <c r="C104" i="52"/>
  <c r="C79" i="34"/>
  <c r="C78" i="52"/>
  <c r="C66" i="34"/>
  <c r="C65" i="52"/>
  <c r="C140" i="34"/>
  <c r="C139" i="52"/>
  <c r="C73" i="34"/>
  <c r="C72" i="52"/>
  <c r="C41" i="34"/>
  <c r="C40" i="52"/>
  <c r="C206" i="34"/>
  <c r="C118" i="34"/>
  <c r="C117" i="52"/>
  <c r="C43" i="34"/>
  <c r="C42" i="52"/>
  <c r="C92" i="34"/>
  <c r="C91" i="52"/>
  <c r="C30" i="34"/>
  <c r="C29" i="52"/>
  <c r="C88" i="34"/>
  <c r="C87" i="52"/>
  <c r="C56" i="34"/>
  <c r="C55" i="52"/>
  <c r="C24" i="34"/>
  <c r="C23" i="52"/>
  <c r="C104" i="34"/>
  <c r="C103" i="52"/>
  <c r="R357" i="53"/>
  <c r="B357" i="53" s="1"/>
  <c r="C366" i="34"/>
  <c r="B123" i="34"/>
  <c r="B122" i="52"/>
  <c r="C134" i="34"/>
  <c r="C133" i="52"/>
  <c r="C126" i="34"/>
  <c r="C125" i="52"/>
  <c r="C207" i="34"/>
  <c r="C136" i="34"/>
  <c r="C135" i="52"/>
  <c r="C249" i="34"/>
  <c r="C175" i="34"/>
  <c r="C96" i="34"/>
  <c r="C95" i="52"/>
  <c r="C71" i="34"/>
  <c r="C70" i="52"/>
  <c r="C50" i="34"/>
  <c r="C49" i="52"/>
  <c r="C108" i="34"/>
  <c r="C107" i="52"/>
  <c r="C68" i="34"/>
  <c r="C67" i="52"/>
  <c r="C36" i="34"/>
  <c r="C35" i="52"/>
  <c r="C19" i="34"/>
  <c r="C18" i="52"/>
  <c r="C99" i="34"/>
  <c r="C98" i="52"/>
  <c r="C35" i="34"/>
  <c r="C34" i="52"/>
  <c r="C86" i="34"/>
  <c r="C85" i="52"/>
  <c r="C85" i="34"/>
  <c r="C84" i="52"/>
  <c r="C53" i="34"/>
  <c r="C52" i="52"/>
  <c r="C139" i="34"/>
  <c r="C138" i="52"/>
  <c r="C310" i="34"/>
  <c r="C205" i="34"/>
  <c r="C150" i="34"/>
  <c r="C149" i="52"/>
  <c r="B119" i="34"/>
  <c r="B118" i="52"/>
  <c r="B115" i="34"/>
  <c r="B114" i="52"/>
  <c r="B97" i="34"/>
  <c r="B96" i="52"/>
  <c r="C132" i="34"/>
  <c r="C131" i="52"/>
  <c r="C256" i="34"/>
  <c r="C185" i="34"/>
  <c r="C124" i="34"/>
  <c r="C123" i="52"/>
  <c r="C125" i="34"/>
  <c r="C124" i="52"/>
  <c r="C212" i="34"/>
  <c r="C173" i="34"/>
  <c r="C63" i="34"/>
  <c r="C62" i="52"/>
  <c r="R16" i="53"/>
  <c r="B16" i="53" s="1"/>
  <c r="C22" i="34"/>
  <c r="C21" i="52"/>
  <c r="C42" i="34"/>
  <c r="C41" i="52"/>
  <c r="C106" i="34"/>
  <c r="C105" i="52"/>
  <c r="C65" i="34"/>
  <c r="C64" i="52"/>
  <c r="C33" i="34"/>
  <c r="C32" i="52"/>
  <c r="C16" i="34"/>
  <c r="C15" i="52"/>
  <c r="C94" i="34"/>
  <c r="C93" i="52"/>
  <c r="C27" i="34"/>
  <c r="C26" i="52"/>
  <c r="C78" i="34"/>
  <c r="C77" i="52"/>
  <c r="C241" i="34"/>
  <c r="C80" i="34"/>
  <c r="C79" i="52"/>
  <c r="C48" i="34"/>
  <c r="C47" i="52"/>
  <c r="C131" i="34"/>
  <c r="C130" i="52"/>
  <c r="C141" i="34"/>
  <c r="C140" i="52"/>
  <c r="C148" i="34"/>
  <c r="C147" i="52"/>
  <c r="B20" i="34"/>
  <c r="B19" i="52"/>
  <c r="C121" i="34"/>
  <c r="C120" i="52"/>
  <c r="C253" i="34"/>
  <c r="C179" i="34"/>
  <c r="C248" i="34"/>
  <c r="C114" i="34"/>
  <c r="C113" i="52"/>
  <c r="R324" i="53"/>
  <c r="B324" i="53" s="1"/>
  <c r="C330" i="34"/>
  <c r="C113" i="34"/>
  <c r="C112" i="52"/>
  <c r="C204" i="34"/>
  <c r="R364" i="53"/>
  <c r="B364" i="53" s="1"/>
  <c r="C373" i="34"/>
  <c r="C15" i="34"/>
  <c r="C14" i="52"/>
  <c r="C55" i="34"/>
  <c r="C54" i="52"/>
  <c r="C14" i="34"/>
  <c r="C13" i="52"/>
  <c r="C34" i="34"/>
  <c r="C33" i="52"/>
  <c r="C91" i="34"/>
  <c r="C90" i="52"/>
  <c r="C60" i="34"/>
  <c r="C59" i="52"/>
  <c r="C28" i="34"/>
  <c r="C27" i="52"/>
  <c r="C107" i="34"/>
  <c r="C106" i="52"/>
  <c r="C83" i="34"/>
  <c r="C82" i="52"/>
  <c r="C70" i="34"/>
  <c r="C69" i="52"/>
  <c r="C10" i="34"/>
  <c r="C9" i="52"/>
  <c r="C77" i="34"/>
  <c r="C76" i="52"/>
  <c r="C45" i="34"/>
  <c r="C44" i="52"/>
  <c r="C21" i="34"/>
  <c r="C20" i="52"/>
  <c r="C115" i="34"/>
  <c r="C114" i="52"/>
  <c r="C111" i="34"/>
  <c r="C110" i="52"/>
  <c r="C231" i="34"/>
  <c r="R340" i="53"/>
  <c r="B340" i="53" s="1"/>
  <c r="C349" i="34"/>
  <c r="C123" i="34"/>
  <c r="C122" i="52"/>
  <c r="R365" i="53"/>
  <c r="B365" i="53" s="1"/>
  <c r="C374" i="34"/>
  <c r="C146" i="34"/>
  <c r="C145" i="52"/>
  <c r="C110" i="34"/>
  <c r="C109" i="52"/>
  <c r="B24" i="34"/>
  <c r="B23" i="52"/>
  <c r="C109" i="34"/>
  <c r="C108" i="52"/>
  <c r="C237" i="34"/>
  <c r="C112" i="34"/>
  <c r="C111" i="52"/>
  <c r="C322" i="34"/>
  <c r="C170" i="34"/>
  <c r="C149" i="34"/>
  <c r="C148" i="52"/>
  <c r="C12" i="34"/>
  <c r="C11" i="52"/>
  <c r="C47" i="34"/>
  <c r="C46" i="52"/>
  <c r="C97" i="34"/>
  <c r="C96" i="52"/>
  <c r="C26" i="34"/>
  <c r="C25" i="52"/>
  <c r="C89" i="34"/>
  <c r="C88" i="52"/>
  <c r="C57" i="34"/>
  <c r="C56" i="52"/>
  <c r="C25" i="34"/>
  <c r="C24" i="52"/>
  <c r="C11" i="34"/>
  <c r="C10" i="52"/>
  <c r="C167" i="34"/>
  <c r="C75" i="34"/>
  <c r="C74" i="52"/>
  <c r="C62" i="34"/>
  <c r="C61" i="52"/>
  <c r="C137" i="34"/>
  <c r="C136" i="52"/>
  <c r="C72" i="34"/>
  <c r="C71" i="52"/>
  <c r="C40" i="34"/>
  <c r="C39" i="52"/>
  <c r="C20" i="34"/>
  <c r="C19" i="52"/>
  <c r="C103" i="34"/>
  <c r="C102" i="52"/>
  <c r="C230" i="34"/>
  <c r="R348" i="53"/>
  <c r="B348" i="53" s="1"/>
  <c r="R15" i="53"/>
  <c r="B15" i="53" s="1"/>
  <c r="R341" i="53"/>
  <c r="B341" i="53" s="1"/>
  <c r="R323" i="53"/>
  <c r="B323" i="53" s="1"/>
  <c r="B9" i="56" s="1"/>
  <c r="R333" i="53"/>
  <c r="B333" i="53" s="1"/>
  <c r="R360" i="53"/>
  <c r="B360" i="53" s="1"/>
  <c r="R338" i="53"/>
  <c r="B338" i="53" s="1"/>
  <c r="R337" i="53"/>
  <c r="B337" i="53" s="1"/>
  <c r="R344" i="53"/>
  <c r="B344" i="53" s="1"/>
  <c r="R358" i="53"/>
  <c r="B358" i="53" s="1"/>
  <c r="R3" i="53"/>
  <c r="C8" i="52"/>
  <c r="E8" i="52" s="1"/>
  <c r="R353" i="53"/>
  <c r="B353" i="53" s="1"/>
  <c r="R351" i="53"/>
  <c r="B351" i="53" s="1"/>
  <c r="R350" i="53"/>
  <c r="B350" i="53" s="1"/>
  <c r="R327" i="53"/>
  <c r="B327" i="53" s="1"/>
  <c r="R332" i="53"/>
  <c r="B332" i="53" s="1"/>
  <c r="R334" i="53"/>
  <c r="B334" i="53" s="1"/>
  <c r="R356" i="53"/>
  <c r="B356" i="53" s="1"/>
  <c r="R352" i="53"/>
  <c r="B352" i="53" s="1"/>
  <c r="R329" i="53"/>
  <c r="B329" i="53" s="1"/>
  <c r="R349" i="53"/>
  <c r="B349" i="53" s="1"/>
  <c r="B38" i="55" s="1"/>
  <c r="R359" i="53"/>
  <c r="B359" i="53" s="1"/>
  <c r="R325" i="53"/>
  <c r="B325" i="53" s="1"/>
  <c r="R339" i="53"/>
  <c r="B339" i="53" s="1"/>
  <c r="R322" i="53"/>
  <c r="B322" i="53" s="1"/>
  <c r="B8" i="55" s="1"/>
  <c r="F2" i="55" s="1"/>
  <c r="R347" i="53"/>
  <c r="B347" i="53" s="1"/>
  <c r="R330" i="53"/>
  <c r="B330" i="53" s="1"/>
  <c r="R321" i="53"/>
  <c r="B321" i="53" s="1"/>
  <c r="R354" i="53"/>
  <c r="B354" i="53" s="1"/>
  <c r="R343" i="53"/>
  <c r="B343" i="53" s="1"/>
  <c r="R326" i="53"/>
  <c r="B326" i="53" s="1"/>
  <c r="R335" i="53"/>
  <c r="B335" i="53" s="1"/>
  <c r="Y419" i="34"/>
  <c r="Y355" i="34"/>
  <c r="N35" i="55" s="1"/>
  <c r="Y349" i="34"/>
  <c r="N29" i="55" s="1"/>
  <c r="Y201" i="34"/>
  <c r="N200" i="52" s="1"/>
  <c r="Y54" i="34"/>
  <c r="N53" i="52" s="1"/>
  <c r="Y20" i="34"/>
  <c r="N19" i="52" s="1"/>
  <c r="Y327" i="34"/>
  <c r="Y58" i="34"/>
  <c r="N57" i="52" s="1"/>
  <c r="W17" i="58" l="1"/>
  <c r="AA17" i="58" s="1"/>
  <c r="E8" i="55"/>
  <c r="N23" i="57"/>
  <c r="E114" i="52"/>
  <c r="E115" i="34"/>
  <c r="T115" i="34" s="1"/>
  <c r="E43" i="34"/>
  <c r="T43" i="34" s="1"/>
  <c r="B126" i="52"/>
  <c r="E126" i="52" s="1"/>
  <c r="B221" i="52"/>
  <c r="E221" i="52" s="1"/>
  <c r="B281" i="52"/>
  <c r="E281" i="52" s="1"/>
  <c r="B317" i="52"/>
  <c r="E317" i="52" s="1"/>
  <c r="B175" i="52"/>
  <c r="E175" i="52" s="1"/>
  <c r="B264" i="52"/>
  <c r="E264" i="52" s="1"/>
  <c r="B297" i="52"/>
  <c r="E297" i="52" s="1"/>
  <c r="B200" i="52"/>
  <c r="E200" i="52" s="1"/>
  <c r="B176" i="52"/>
  <c r="E176" i="52" s="1"/>
  <c r="B242" i="52"/>
  <c r="E242" i="52" s="1"/>
  <c r="B194" i="52"/>
  <c r="E194" i="52" s="1"/>
  <c r="B225" i="52"/>
  <c r="E225" i="52" s="1"/>
  <c r="B267" i="52"/>
  <c r="E267" i="52" s="1"/>
  <c r="B239" i="52"/>
  <c r="E239" i="52" s="1"/>
  <c r="B307" i="52"/>
  <c r="E307" i="52" s="1"/>
  <c r="B153" i="34"/>
  <c r="E153" i="34" s="1"/>
  <c r="B152" i="52"/>
  <c r="E152" i="52" s="1"/>
  <c r="B237" i="52"/>
  <c r="E237" i="52" s="1"/>
  <c r="B311" i="52"/>
  <c r="E311" i="52" s="1"/>
  <c r="B300" i="52"/>
  <c r="E300" i="52" s="1"/>
  <c r="B289" i="52"/>
  <c r="E289" i="52" s="1"/>
  <c r="B213" i="52"/>
  <c r="E213" i="52" s="1"/>
  <c r="B314" i="52"/>
  <c r="E314" i="52" s="1"/>
  <c r="B201" i="52"/>
  <c r="E201" i="52" s="1"/>
  <c r="B235" i="52"/>
  <c r="E235" i="52" s="1"/>
  <c r="B166" i="52"/>
  <c r="E166" i="52" s="1"/>
  <c r="B47" i="56"/>
  <c r="B236" i="52"/>
  <c r="E236" i="52" s="1"/>
  <c r="B184" i="52"/>
  <c r="E184" i="52" s="1"/>
  <c r="B246" i="52"/>
  <c r="E246" i="52" s="1"/>
  <c r="B53" i="56"/>
  <c r="B265" i="52"/>
  <c r="E265" i="52" s="1"/>
  <c r="B26" i="56"/>
  <c r="B186" i="52"/>
  <c r="E186" i="52" s="1"/>
  <c r="B302" i="52"/>
  <c r="E302" i="52" s="1"/>
  <c r="B256" i="52"/>
  <c r="E256" i="52" s="1"/>
  <c r="B51" i="56"/>
  <c r="B263" i="52"/>
  <c r="E263" i="52" s="1"/>
  <c r="B168" i="52"/>
  <c r="E168" i="52" s="1"/>
  <c r="B31" i="56"/>
  <c r="E31" i="56" s="1"/>
  <c r="B191" i="52"/>
  <c r="E191" i="52" s="1"/>
  <c r="B169" i="52"/>
  <c r="E169" i="52" s="1"/>
  <c r="B240" i="52"/>
  <c r="E240" i="52" s="1"/>
  <c r="B203" i="52"/>
  <c r="E203" i="52" s="1"/>
  <c r="B155" i="34"/>
  <c r="E155" i="34" s="1"/>
  <c r="B154" i="52"/>
  <c r="E154" i="52" s="1"/>
  <c r="B154" i="34"/>
  <c r="E154" i="34" s="1"/>
  <c r="T154" i="34" s="1"/>
  <c r="B153" i="52"/>
  <c r="E153" i="52" s="1"/>
  <c r="B217" i="52"/>
  <c r="E217" i="52" s="1"/>
  <c r="B277" i="52"/>
  <c r="E277" i="52" s="1"/>
  <c r="B273" i="52"/>
  <c r="E273" i="52" s="1"/>
  <c r="B249" i="52"/>
  <c r="E249" i="52" s="1"/>
  <c r="B202" i="52"/>
  <c r="E202" i="52" s="1"/>
  <c r="B255" i="52"/>
  <c r="E255" i="52" s="1"/>
  <c r="B290" i="52"/>
  <c r="E290" i="52" s="1"/>
  <c r="B212" i="52"/>
  <c r="E212" i="52" s="1"/>
  <c r="B192" i="52"/>
  <c r="E192" i="52" s="1"/>
  <c r="B230" i="52"/>
  <c r="E230" i="52" s="1"/>
  <c r="B247" i="52"/>
  <c r="E247" i="52" s="1"/>
  <c r="B209" i="52"/>
  <c r="E209" i="52" s="1"/>
  <c r="B309" i="52"/>
  <c r="E309" i="52" s="1"/>
  <c r="B216" i="52"/>
  <c r="E216" i="52" s="1"/>
  <c r="B254" i="52"/>
  <c r="E254" i="52" s="1"/>
  <c r="B158" i="52"/>
  <c r="E158" i="52" s="1"/>
  <c r="B23" i="56"/>
  <c r="B183" i="52"/>
  <c r="E183" i="52" s="1"/>
  <c r="B268" i="52"/>
  <c r="E268" i="52" s="1"/>
  <c r="B170" i="52"/>
  <c r="E170" i="52" s="1"/>
  <c r="B252" i="52"/>
  <c r="E252" i="52" s="1"/>
  <c r="B204" i="52"/>
  <c r="E204" i="52" s="1"/>
  <c r="B248" i="52"/>
  <c r="E248" i="52" s="1"/>
  <c r="B159" i="52"/>
  <c r="E159" i="52" s="1"/>
  <c r="B160" i="52"/>
  <c r="E160" i="52" s="1"/>
  <c r="B156" i="34"/>
  <c r="E156" i="34" s="1"/>
  <c r="T156" i="34" s="1"/>
  <c r="B155" i="52"/>
  <c r="E155" i="52" s="1"/>
  <c r="B262" i="52"/>
  <c r="E262" i="52" s="1"/>
  <c r="B279" i="52"/>
  <c r="E279" i="52" s="1"/>
  <c r="B323" i="52"/>
  <c r="E323" i="52" s="1"/>
  <c r="B173" i="52"/>
  <c r="E173" i="52" s="1"/>
  <c r="B287" i="52"/>
  <c r="E287" i="52" s="1"/>
  <c r="B156" i="52"/>
  <c r="E156" i="52" s="1"/>
  <c r="B303" i="52"/>
  <c r="E303" i="52" s="1"/>
  <c r="B46" i="56"/>
  <c r="N46" i="56" s="1"/>
  <c r="B234" i="52"/>
  <c r="E234" i="52" s="1"/>
  <c r="B291" i="52"/>
  <c r="E291" i="52" s="1"/>
  <c r="B285" i="52"/>
  <c r="E285" i="52" s="1"/>
  <c r="B315" i="52"/>
  <c r="E315" i="52" s="1"/>
  <c r="B167" i="52"/>
  <c r="E167" i="52" s="1"/>
  <c r="B316" i="52"/>
  <c r="E316" i="52" s="1"/>
  <c r="B163" i="52"/>
  <c r="E163" i="52" s="1"/>
  <c r="B270" i="52"/>
  <c r="E270" i="52" s="1"/>
  <c r="B296" i="52"/>
  <c r="E296" i="52" s="1"/>
  <c r="B233" i="52"/>
  <c r="E233" i="52" s="1"/>
  <c r="B278" i="52"/>
  <c r="E278" i="52" s="1"/>
  <c r="B220" i="52"/>
  <c r="E220" i="52" s="1"/>
  <c r="B321" i="52"/>
  <c r="E321" i="52" s="1"/>
  <c r="B199" i="52"/>
  <c r="E199" i="52" s="1"/>
  <c r="B172" i="52"/>
  <c r="E172" i="52" s="1"/>
  <c r="B232" i="52"/>
  <c r="E232" i="52" s="1"/>
  <c r="B308" i="52"/>
  <c r="E308" i="52" s="1"/>
  <c r="B196" i="52"/>
  <c r="E196" i="52" s="1"/>
  <c r="B313" i="52"/>
  <c r="E313" i="52" s="1"/>
  <c r="B269" i="52"/>
  <c r="E269" i="52" s="1"/>
  <c r="B182" i="52"/>
  <c r="E182" i="52" s="1"/>
  <c r="B243" i="52"/>
  <c r="E243" i="52" s="1"/>
  <c r="B208" i="52"/>
  <c r="E208" i="52" s="1"/>
  <c r="B207" i="52"/>
  <c r="E207" i="52" s="1"/>
  <c r="B306" i="52"/>
  <c r="E306" i="52" s="1"/>
  <c r="B286" i="52"/>
  <c r="E286" i="52" s="1"/>
  <c r="B260" i="52"/>
  <c r="E260" i="52" s="1"/>
  <c r="B320" i="52"/>
  <c r="E320" i="52" s="1"/>
  <c r="B283" i="52"/>
  <c r="E283" i="52" s="1"/>
  <c r="B293" i="52"/>
  <c r="E293" i="52" s="1"/>
  <c r="B306" i="34"/>
  <c r="E306" i="34" s="1"/>
  <c r="T306" i="34" s="1"/>
  <c r="B305" i="52"/>
  <c r="E305" i="52" s="1"/>
  <c r="B266" i="52"/>
  <c r="E266" i="52" s="1"/>
  <c r="B310" i="52"/>
  <c r="E310" i="52" s="1"/>
  <c r="B33" i="56"/>
  <c r="E33" i="56" s="1"/>
  <c r="B193" i="52"/>
  <c r="E193" i="52" s="1"/>
  <c r="B189" i="52"/>
  <c r="E189" i="52" s="1"/>
  <c r="B206" i="52"/>
  <c r="E206" i="52" s="1"/>
  <c r="B325" i="52"/>
  <c r="E325" i="52" s="1"/>
  <c r="B250" i="52"/>
  <c r="E250" i="52" s="1"/>
  <c r="B223" i="52"/>
  <c r="E223" i="52" s="1"/>
  <c r="B28" i="56"/>
  <c r="B188" i="52"/>
  <c r="E188" i="52" s="1"/>
  <c r="B198" i="52"/>
  <c r="E198" i="52" s="1"/>
  <c r="B322" i="52"/>
  <c r="E322" i="52" s="1"/>
  <c r="B257" i="52"/>
  <c r="E257" i="52" s="1"/>
  <c r="B324" i="52"/>
  <c r="E324" i="52" s="1"/>
  <c r="B214" i="52"/>
  <c r="E214" i="52" s="1"/>
  <c r="B179" i="52"/>
  <c r="E179" i="52" s="1"/>
  <c r="B298" i="52"/>
  <c r="E298" i="52" s="1"/>
  <c r="B190" i="52"/>
  <c r="E190" i="52" s="1"/>
  <c r="B157" i="52"/>
  <c r="E157" i="52" s="1"/>
  <c r="B185" i="52"/>
  <c r="E185" i="52" s="1"/>
  <c r="B280" i="52"/>
  <c r="E280" i="52" s="1"/>
  <c r="B282" i="52"/>
  <c r="E282" i="52" s="1"/>
  <c r="B163" i="34"/>
  <c r="E163" i="34" s="1"/>
  <c r="T163" i="34" s="1"/>
  <c r="B162" i="52"/>
  <c r="E162" i="52" s="1"/>
  <c r="B284" i="52"/>
  <c r="E284" i="52" s="1"/>
  <c r="B218" i="52"/>
  <c r="E218" i="52" s="1"/>
  <c r="B222" i="52"/>
  <c r="E222" i="52" s="1"/>
  <c r="B294" i="52"/>
  <c r="E294" i="52" s="1"/>
  <c r="B171" i="52"/>
  <c r="E171" i="52" s="1"/>
  <c r="B244" i="52"/>
  <c r="E244" i="52" s="1"/>
  <c r="B295" i="52"/>
  <c r="E295" i="52" s="1"/>
  <c r="B219" i="52"/>
  <c r="E219" i="52" s="1"/>
  <c r="B211" i="52"/>
  <c r="E211" i="52" s="1"/>
  <c r="B35" i="56"/>
  <c r="E35" i="56" s="1"/>
  <c r="B195" i="52"/>
  <c r="E195" i="52" s="1"/>
  <c r="B261" i="52"/>
  <c r="E261" i="52" s="1"/>
  <c r="B210" i="52"/>
  <c r="E210" i="52" s="1"/>
  <c r="B238" i="52"/>
  <c r="E238" i="52" s="1"/>
  <c r="B226" i="52"/>
  <c r="E226" i="52" s="1"/>
  <c r="B258" i="52"/>
  <c r="E258" i="52" s="1"/>
  <c r="B288" i="52"/>
  <c r="E288" i="52" s="1"/>
  <c r="B241" i="52"/>
  <c r="E241" i="52" s="1"/>
  <c r="B181" i="52"/>
  <c r="E181" i="52" s="1"/>
  <c r="B275" i="52"/>
  <c r="E275" i="52" s="1"/>
  <c r="B224" i="52"/>
  <c r="E224" i="52" s="1"/>
  <c r="B229" i="52"/>
  <c r="E229" i="52" s="1"/>
  <c r="B301" i="52"/>
  <c r="E301" i="52" s="1"/>
  <c r="B272" i="52"/>
  <c r="E272" i="52" s="1"/>
  <c r="B253" i="52"/>
  <c r="E253" i="52" s="1"/>
  <c r="B304" i="52"/>
  <c r="E304" i="52" s="1"/>
  <c r="B259" i="52"/>
  <c r="E259" i="52" s="1"/>
  <c r="B177" i="52"/>
  <c r="E177" i="52" s="1"/>
  <c r="B276" i="52"/>
  <c r="E276" i="52" s="1"/>
  <c r="B312" i="52"/>
  <c r="E312" i="52" s="1"/>
  <c r="B228" i="52"/>
  <c r="E228" i="52" s="1"/>
  <c r="B215" i="52"/>
  <c r="E215" i="52" s="1"/>
  <c r="B165" i="52"/>
  <c r="E165" i="52" s="1"/>
  <c r="B299" i="52"/>
  <c r="E299" i="52" s="1"/>
  <c r="B318" i="52"/>
  <c r="E318" i="52" s="1"/>
  <c r="B231" i="52"/>
  <c r="E231" i="52" s="1"/>
  <c r="B227" i="52"/>
  <c r="E227" i="52" s="1"/>
  <c r="B180" i="52"/>
  <c r="E180" i="52" s="1"/>
  <c r="B271" i="52"/>
  <c r="E271" i="52" s="1"/>
  <c r="B164" i="52"/>
  <c r="E164" i="52" s="1"/>
  <c r="B292" i="52"/>
  <c r="E292" i="52" s="1"/>
  <c r="B245" i="52"/>
  <c r="E245" i="52" s="1"/>
  <c r="B319" i="52"/>
  <c r="E319" i="52" s="1"/>
  <c r="B187" i="52"/>
  <c r="E187" i="52" s="1"/>
  <c r="B37" i="56"/>
  <c r="E37" i="56" s="1"/>
  <c r="B197" i="52"/>
  <c r="E197" i="52" s="1"/>
  <c r="B251" i="52"/>
  <c r="E251" i="52" s="1"/>
  <c r="B178" i="52"/>
  <c r="E178" i="52" s="1"/>
  <c r="B274" i="52"/>
  <c r="E274" i="52" s="1"/>
  <c r="B174" i="52"/>
  <c r="E174" i="52" s="1"/>
  <c r="B205" i="52"/>
  <c r="E205" i="52" s="1"/>
  <c r="B162" i="34"/>
  <c r="E162" i="34" s="1"/>
  <c r="T162" i="34" s="1"/>
  <c r="B161" i="52"/>
  <c r="E161" i="52" s="1"/>
  <c r="B318" i="34"/>
  <c r="E318" i="34" s="1"/>
  <c r="T318" i="34" s="1"/>
  <c r="E28" i="58"/>
  <c r="W28" i="58"/>
  <c r="AA28" i="58" s="1"/>
  <c r="E27" i="58"/>
  <c r="AA27" i="58"/>
  <c r="W42" i="56"/>
  <c r="AA42" i="56" s="1"/>
  <c r="W9" i="56"/>
  <c r="AA9" i="56" s="1"/>
  <c r="E9" i="56"/>
  <c r="E122" i="52"/>
  <c r="E123" i="34"/>
  <c r="T123" i="34" s="1"/>
  <c r="E128" i="34"/>
  <c r="T128" i="34" s="1"/>
  <c r="E19" i="52"/>
  <c r="E12" i="52"/>
  <c r="W27" i="56"/>
  <c r="AA27" i="56" s="1"/>
  <c r="W29" i="56"/>
  <c r="AA29" i="56" s="1"/>
  <c r="W22" i="56"/>
  <c r="AA22" i="56" s="1"/>
  <c r="W24" i="56"/>
  <c r="AA24" i="56" s="1"/>
  <c r="W55" i="56"/>
  <c r="AA55" i="56" s="1"/>
  <c r="E38" i="55"/>
  <c r="E72" i="34"/>
  <c r="T72" i="34" s="1"/>
  <c r="W19" i="35"/>
  <c r="AA19" i="35" s="1"/>
  <c r="E19" i="35"/>
  <c r="W16" i="35"/>
  <c r="AA16" i="35" s="1"/>
  <c r="E42" i="52"/>
  <c r="E116" i="52"/>
  <c r="E96" i="52"/>
  <c r="E71" i="52"/>
  <c r="E23" i="52"/>
  <c r="E118" i="52"/>
  <c r="E68" i="52"/>
  <c r="E337" i="34"/>
  <c r="T337" i="34" s="1"/>
  <c r="E120" i="34"/>
  <c r="T120" i="34" s="1"/>
  <c r="E24" i="34"/>
  <c r="T24" i="34" s="1"/>
  <c r="E97" i="34"/>
  <c r="T97" i="34" s="1"/>
  <c r="E127" i="34"/>
  <c r="T127" i="34" s="1"/>
  <c r="E119" i="34"/>
  <c r="T119" i="34" s="1"/>
  <c r="E31" i="34"/>
  <c r="T31" i="34" s="1"/>
  <c r="B119" i="52"/>
  <c r="E119" i="52" s="1"/>
  <c r="B127" i="52"/>
  <c r="E127" i="52" s="1"/>
  <c r="B28" i="55"/>
  <c r="E28" i="55" s="1"/>
  <c r="B189" i="34"/>
  <c r="E189" i="34" s="1"/>
  <c r="T189" i="34" s="1"/>
  <c r="E199" i="34"/>
  <c r="B13" i="34"/>
  <c r="E13" i="34" s="1"/>
  <c r="B53" i="52"/>
  <c r="E53" i="52" s="1"/>
  <c r="B336" i="34"/>
  <c r="E336" i="34" s="1"/>
  <c r="T336" i="34" s="1"/>
  <c r="B348" i="34"/>
  <c r="E348" i="34" s="1"/>
  <c r="T348" i="34" s="1"/>
  <c r="B12" i="58"/>
  <c r="B361" i="34"/>
  <c r="E361" i="34" s="1"/>
  <c r="T361" i="34" s="1"/>
  <c r="B22" i="58"/>
  <c r="B339" i="34"/>
  <c r="E339" i="34" s="1"/>
  <c r="T339" i="34" s="1"/>
  <c r="B369" i="34"/>
  <c r="T369" i="34" s="1"/>
  <c r="B329" i="34"/>
  <c r="E329" i="34" s="1"/>
  <c r="T329" i="34" s="1"/>
  <c r="B322" i="34"/>
  <c r="E322" i="34" s="1"/>
  <c r="T322" i="34" s="1"/>
  <c r="B326" i="34"/>
  <c r="E326" i="34" s="1"/>
  <c r="T326" i="34" s="1"/>
  <c r="B29" i="58"/>
  <c r="B323" i="34"/>
  <c r="E323" i="34" s="1"/>
  <c r="T323" i="34" s="1"/>
  <c r="B344" i="34"/>
  <c r="E344" i="34" s="1"/>
  <c r="B368" i="34"/>
  <c r="E368" i="34" s="1"/>
  <c r="B307" i="34"/>
  <c r="E307" i="34" s="1"/>
  <c r="T307" i="34" s="1"/>
  <c r="B8" i="58"/>
  <c r="B325" i="34"/>
  <c r="E325" i="34" s="1"/>
  <c r="T325" i="34" s="1"/>
  <c r="B340" i="34"/>
  <c r="E340" i="34" s="1"/>
  <c r="T340" i="34" s="1"/>
  <c r="B349" i="34"/>
  <c r="E349" i="34" s="1"/>
  <c r="B371" i="34"/>
  <c r="E371" i="34" s="1"/>
  <c r="T371" i="34" s="1"/>
  <c r="B355" i="34"/>
  <c r="E355" i="34" s="1"/>
  <c r="B18" i="58"/>
  <c r="B334" i="34"/>
  <c r="E334" i="34" s="1"/>
  <c r="T334" i="34" s="1"/>
  <c r="B24" i="58"/>
  <c r="B338" i="34"/>
  <c r="E338" i="34" s="1"/>
  <c r="T338" i="34" s="1"/>
  <c r="B324" i="34"/>
  <c r="E324" i="34" s="1"/>
  <c r="T324" i="34" s="1"/>
  <c r="B14" i="58"/>
  <c r="B364" i="34"/>
  <c r="E364" i="34" s="1"/>
  <c r="T364" i="34" s="1"/>
  <c r="B17" i="56"/>
  <c r="B332" i="34"/>
  <c r="E332" i="34" s="1"/>
  <c r="T332" i="34" s="1"/>
  <c r="B321" i="34"/>
  <c r="E321" i="34" s="1"/>
  <c r="T321" i="34" s="1"/>
  <c r="B23" i="58"/>
  <c r="B356" i="34"/>
  <c r="E356" i="34" s="1"/>
  <c r="T356" i="34" s="1"/>
  <c r="B343" i="34"/>
  <c r="E343" i="34" s="1"/>
  <c r="T343" i="34" s="1"/>
  <c r="B316" i="34"/>
  <c r="E316" i="34" s="1"/>
  <c r="T316" i="34" s="1"/>
  <c r="B317" i="34"/>
  <c r="E317" i="34" s="1"/>
  <c r="T317" i="34" s="1"/>
  <c r="B353" i="34"/>
  <c r="E353" i="34" s="1"/>
  <c r="B16" i="58"/>
  <c r="N16" i="58" s="1"/>
  <c r="B342" i="34"/>
  <c r="E342" i="34" s="1"/>
  <c r="T342" i="34" s="1"/>
  <c r="B357" i="34"/>
  <c r="E357" i="34" s="1"/>
  <c r="B372" i="34"/>
  <c r="E372" i="34" s="1"/>
  <c r="T372" i="34" s="1"/>
  <c r="B370" i="34"/>
  <c r="E370" i="34" s="1"/>
  <c r="T370" i="34" s="1"/>
  <c r="B358" i="34"/>
  <c r="E358" i="34" s="1"/>
  <c r="T358" i="34" s="1"/>
  <c r="B365" i="34"/>
  <c r="E365" i="34" s="1"/>
  <c r="T365" i="34" s="1"/>
  <c r="B19" i="58"/>
  <c r="B21" i="58"/>
  <c r="B311" i="34"/>
  <c r="E311" i="34" s="1"/>
  <c r="T311" i="34" s="1"/>
  <c r="B310" i="34"/>
  <c r="E310" i="34" s="1"/>
  <c r="T310" i="34" s="1"/>
  <c r="B11" i="58"/>
  <c r="B309" i="34"/>
  <c r="E309" i="34" s="1"/>
  <c r="T309" i="34" s="1"/>
  <c r="B10" i="58"/>
  <c r="B314" i="34"/>
  <c r="E314" i="34" s="1"/>
  <c r="T314" i="34" s="1"/>
  <c r="B25" i="58"/>
  <c r="B352" i="34"/>
  <c r="E352" i="34" s="1"/>
  <c r="T352" i="34" s="1"/>
  <c r="B331" i="34"/>
  <c r="E331" i="34" s="1"/>
  <c r="T331" i="34" s="1"/>
  <c r="B359" i="34"/>
  <c r="E359" i="34" s="1"/>
  <c r="T359" i="34" s="1"/>
  <c r="B346" i="34"/>
  <c r="E346" i="34" s="1"/>
  <c r="T346" i="34" s="1"/>
  <c r="B10" i="56"/>
  <c r="E10" i="56" s="1"/>
  <c r="B374" i="34"/>
  <c r="E374" i="34" s="1"/>
  <c r="T374" i="34" s="1"/>
  <c r="B345" i="34"/>
  <c r="E345" i="34" s="1"/>
  <c r="T345" i="34" s="1"/>
  <c r="B319" i="34"/>
  <c r="E319" i="34" s="1"/>
  <c r="T319" i="34" s="1"/>
  <c r="B13" i="58"/>
  <c r="B328" i="34"/>
  <c r="E328" i="34" s="1"/>
  <c r="T328" i="34" s="1"/>
  <c r="B335" i="34"/>
  <c r="E335" i="34" s="1"/>
  <c r="T335" i="34" s="1"/>
  <c r="B20" i="58"/>
  <c r="B320" i="34"/>
  <c r="E320" i="34" s="1"/>
  <c r="T320" i="34" s="1"/>
  <c r="B333" i="34"/>
  <c r="E333" i="34" s="1"/>
  <c r="T333" i="34" s="1"/>
  <c r="B360" i="34"/>
  <c r="E360" i="34" s="1"/>
  <c r="T360" i="34" s="1"/>
  <c r="B15" i="58"/>
  <c r="B313" i="34"/>
  <c r="E313" i="34" s="1"/>
  <c r="T313" i="34" s="1"/>
  <c r="B350" i="34"/>
  <c r="E350" i="34" s="1"/>
  <c r="T350" i="34" s="1"/>
  <c r="B30" i="58"/>
  <c r="B366" i="34"/>
  <c r="E366" i="34" s="1"/>
  <c r="T366" i="34" s="1"/>
  <c r="B351" i="34"/>
  <c r="E351" i="34" s="1"/>
  <c r="B354" i="34"/>
  <c r="E354" i="34" s="1"/>
  <c r="T354" i="34" s="1"/>
  <c r="B17" i="58"/>
  <c r="E17" i="58" s="1"/>
  <c r="B363" i="34"/>
  <c r="E363" i="34" s="1"/>
  <c r="T363" i="34" s="1"/>
  <c r="B327" i="34"/>
  <c r="E327" i="34" s="1"/>
  <c r="B308" i="34"/>
  <c r="E308" i="34" s="1"/>
  <c r="T308" i="34" s="1"/>
  <c r="B9" i="58"/>
  <c r="B312" i="34"/>
  <c r="E312" i="34" s="1"/>
  <c r="T312" i="34" s="1"/>
  <c r="B315" i="34"/>
  <c r="E315" i="34" s="1"/>
  <c r="T315" i="34" s="1"/>
  <c r="B362" i="34"/>
  <c r="E362" i="34" s="1"/>
  <c r="T362" i="34" s="1"/>
  <c r="B341" i="34"/>
  <c r="E341" i="34" s="1"/>
  <c r="T341" i="34" s="1"/>
  <c r="B367" i="34"/>
  <c r="E367" i="34" s="1"/>
  <c r="T367" i="34" s="1"/>
  <c r="B26" i="58"/>
  <c r="B347" i="34"/>
  <c r="E347" i="34" s="1"/>
  <c r="B373" i="34"/>
  <c r="E373" i="34" s="1"/>
  <c r="T373" i="34" s="1"/>
  <c r="B330" i="34"/>
  <c r="E330" i="34" s="1"/>
  <c r="B24" i="56"/>
  <c r="E24" i="56" s="1"/>
  <c r="B14" i="35"/>
  <c r="B14" i="56"/>
  <c r="B42" i="56"/>
  <c r="B40" i="56"/>
  <c r="B36" i="56"/>
  <c r="B32" i="56"/>
  <c r="B11" i="35"/>
  <c r="B11" i="56"/>
  <c r="B50" i="56"/>
  <c r="B58" i="56"/>
  <c r="B34" i="56"/>
  <c r="B21" i="35"/>
  <c r="B21" i="56"/>
  <c r="B41" i="56"/>
  <c r="B36" i="52"/>
  <c r="E36" i="52" s="1"/>
  <c r="B38" i="56"/>
  <c r="B19" i="56"/>
  <c r="B56" i="56"/>
  <c r="B49" i="56"/>
  <c r="N49" i="56" s="1"/>
  <c r="B69" i="34"/>
  <c r="E69" i="34" s="1"/>
  <c r="T69" i="34" s="1"/>
  <c r="B29" i="56"/>
  <c r="E29" i="56" s="1"/>
  <c r="B30" i="56"/>
  <c r="B22" i="56"/>
  <c r="N22" i="56" s="1"/>
  <c r="B52" i="56"/>
  <c r="B27" i="56"/>
  <c r="E27" i="56" s="1"/>
  <c r="B45" i="56"/>
  <c r="B84" i="34"/>
  <c r="E84" i="34" s="1"/>
  <c r="T84" i="34" s="1"/>
  <c r="B13" i="35"/>
  <c r="B13" i="56"/>
  <c r="B57" i="56"/>
  <c r="B44" i="56"/>
  <c r="B55" i="56"/>
  <c r="N55" i="56" s="1"/>
  <c r="B18" i="35"/>
  <c r="B18" i="56"/>
  <c r="B25" i="56"/>
  <c r="B48" i="56"/>
  <c r="B15" i="35"/>
  <c r="B15" i="56"/>
  <c r="B39" i="56"/>
  <c r="B43" i="56"/>
  <c r="B17" i="34"/>
  <c r="E17" i="34" s="1"/>
  <c r="B16" i="56"/>
  <c r="B54" i="56"/>
  <c r="B20" i="35"/>
  <c r="B20" i="56"/>
  <c r="B12" i="35"/>
  <c r="E12" i="35" s="1"/>
  <c r="B12" i="56"/>
  <c r="B16" i="52"/>
  <c r="E16" i="52" s="1"/>
  <c r="B66" i="52"/>
  <c r="E66" i="52" s="1"/>
  <c r="B67" i="34"/>
  <c r="E67" i="34" s="1"/>
  <c r="T67" i="34" s="1"/>
  <c r="B45" i="52"/>
  <c r="E45" i="52" s="1"/>
  <c r="E117" i="34"/>
  <c r="B215" i="34"/>
  <c r="E215" i="34" s="1"/>
  <c r="T215" i="34" s="1"/>
  <c r="B17" i="55"/>
  <c r="E17" i="55" s="1"/>
  <c r="B17" i="35"/>
  <c r="W8" i="35"/>
  <c r="AA8" i="35" s="1"/>
  <c r="E8" i="35"/>
  <c r="B269" i="34"/>
  <c r="E269" i="34" s="1"/>
  <c r="T269" i="34" s="1"/>
  <c r="B9" i="55"/>
  <c r="E9" i="55" s="1"/>
  <c r="B9" i="35"/>
  <c r="B236" i="34"/>
  <c r="E236" i="34" s="1"/>
  <c r="T236" i="34" s="1"/>
  <c r="B176" i="34"/>
  <c r="E176" i="34" s="1"/>
  <c r="T176" i="34" s="1"/>
  <c r="B278" i="34"/>
  <c r="E278" i="34" s="1"/>
  <c r="T278" i="34" s="1"/>
  <c r="B244" i="34"/>
  <c r="E244" i="34" s="1"/>
  <c r="T244" i="34" s="1"/>
  <c r="B167" i="34"/>
  <c r="E167" i="34" s="1"/>
  <c r="T167" i="34" s="1"/>
  <c r="B208" i="34"/>
  <c r="E208" i="34" s="1"/>
  <c r="T208" i="34" s="1"/>
  <c r="B255" i="34"/>
  <c r="E255" i="34" s="1"/>
  <c r="T255" i="34" s="1"/>
  <c r="B159" i="34"/>
  <c r="E159" i="34" s="1"/>
  <c r="T159" i="34" s="1"/>
  <c r="B13" i="55"/>
  <c r="E13" i="55" s="1"/>
  <c r="B270" i="34"/>
  <c r="E270" i="34" s="1"/>
  <c r="T270" i="34" s="1"/>
  <c r="B183" i="34"/>
  <c r="E183" i="34" s="1"/>
  <c r="T183" i="34" s="1"/>
  <c r="B22" i="55"/>
  <c r="E22" i="55" s="1"/>
  <c r="B257" i="34"/>
  <c r="E257" i="34" s="1"/>
  <c r="T257" i="34" s="1"/>
  <c r="B264" i="34"/>
  <c r="E264" i="34" s="1"/>
  <c r="T264" i="34" s="1"/>
  <c r="B51" i="55"/>
  <c r="E51" i="55" s="1"/>
  <c r="B250" i="34"/>
  <c r="E250" i="34" s="1"/>
  <c r="T250" i="34" s="1"/>
  <c r="B253" i="34"/>
  <c r="E253" i="34" s="1"/>
  <c r="T253" i="34" s="1"/>
  <c r="B239" i="34"/>
  <c r="E239" i="34" s="1"/>
  <c r="T239" i="34" s="1"/>
  <c r="B180" i="34"/>
  <c r="E180" i="34" s="1"/>
  <c r="T180" i="34" s="1"/>
  <c r="B19" i="55"/>
  <c r="E19" i="55" s="1"/>
  <c r="B261" i="34"/>
  <c r="E261" i="34" s="1"/>
  <c r="T261" i="34" s="1"/>
  <c r="B177" i="34"/>
  <c r="E177" i="34" s="1"/>
  <c r="T177" i="34" s="1"/>
  <c r="B263" i="34"/>
  <c r="E263" i="34" s="1"/>
  <c r="T263" i="34" s="1"/>
  <c r="B299" i="34"/>
  <c r="E299" i="34" s="1"/>
  <c r="T299" i="34" s="1"/>
  <c r="B58" i="55"/>
  <c r="E58" i="55" s="1"/>
  <c r="B280" i="34"/>
  <c r="E280" i="34" s="1"/>
  <c r="T280" i="34" s="1"/>
  <c r="B243" i="34"/>
  <c r="E243" i="34" s="1"/>
  <c r="T243" i="34" s="1"/>
  <c r="B191" i="34"/>
  <c r="E191" i="34" s="1"/>
  <c r="T191" i="34" s="1"/>
  <c r="B30" i="55"/>
  <c r="E30" i="55" s="1"/>
  <c r="B195" i="34"/>
  <c r="E195" i="34" s="1"/>
  <c r="T195" i="34" s="1"/>
  <c r="B34" i="55"/>
  <c r="E34" i="55" s="1"/>
  <c r="B291" i="34"/>
  <c r="E291" i="34" s="1"/>
  <c r="T291" i="34" s="1"/>
  <c r="B227" i="34"/>
  <c r="E227" i="34" s="1"/>
  <c r="T227" i="34" s="1"/>
  <c r="B298" i="34"/>
  <c r="E298" i="34" s="1"/>
  <c r="T298" i="34" s="1"/>
  <c r="B57" i="55"/>
  <c r="E57" i="55" s="1"/>
  <c r="B203" i="34"/>
  <c r="E203" i="34" s="1"/>
  <c r="B287" i="34"/>
  <c r="E287" i="34" s="1"/>
  <c r="T287" i="34" s="1"/>
  <c r="B192" i="34"/>
  <c r="E192" i="34" s="1"/>
  <c r="T192" i="34" s="1"/>
  <c r="B31" i="55"/>
  <c r="E31" i="55" s="1"/>
  <c r="B241" i="34"/>
  <c r="E241" i="34" s="1"/>
  <c r="T241" i="34" s="1"/>
  <c r="B256" i="34"/>
  <c r="E256" i="34" s="1"/>
  <c r="T256" i="34" s="1"/>
  <c r="B49" i="55"/>
  <c r="E49" i="55" s="1"/>
  <c r="B205" i="34"/>
  <c r="E205" i="34" s="1"/>
  <c r="B41" i="55"/>
  <c r="E41" i="55" s="1"/>
  <c r="B249" i="34"/>
  <c r="E249" i="34" s="1"/>
  <c r="T249" i="34" s="1"/>
  <c r="B46" i="34"/>
  <c r="E46" i="34" s="1"/>
  <c r="T46" i="34" s="1"/>
  <c r="B206" i="34"/>
  <c r="E206" i="34" s="1"/>
  <c r="T206" i="34" s="1"/>
  <c r="B37" i="34"/>
  <c r="E37" i="34" s="1"/>
  <c r="T37" i="34" s="1"/>
  <c r="B100" i="52"/>
  <c r="E100" i="52" s="1"/>
  <c r="B16" i="55"/>
  <c r="E16" i="55" s="1"/>
  <c r="B16" i="35"/>
  <c r="E16" i="35" s="1"/>
  <c r="B197" i="34"/>
  <c r="E197" i="34" s="1"/>
  <c r="B36" i="55"/>
  <c r="E36" i="55" s="1"/>
  <c r="B218" i="34"/>
  <c r="E218" i="34" s="1"/>
  <c r="T218" i="34" s="1"/>
  <c r="B160" i="34"/>
  <c r="E160" i="34" s="1"/>
  <c r="T160" i="34" s="1"/>
  <c r="B14" i="55"/>
  <c r="E14" i="55" s="1"/>
  <c r="B265" i="34"/>
  <c r="E265" i="34" s="1"/>
  <c r="T265" i="34" s="1"/>
  <c r="B52" i="55"/>
  <c r="E52" i="55" s="1"/>
  <c r="B274" i="34"/>
  <c r="E274" i="34" s="1"/>
  <c r="T274" i="34" s="1"/>
  <c r="B161" i="34"/>
  <c r="E161" i="34" s="1"/>
  <c r="T161" i="34" s="1"/>
  <c r="B15" i="55"/>
  <c r="E15" i="55" s="1"/>
  <c r="B169" i="34"/>
  <c r="E169" i="34" s="1"/>
  <c r="T169" i="34" s="1"/>
  <c r="B211" i="34"/>
  <c r="E211" i="34" s="1"/>
  <c r="T211" i="34" s="1"/>
  <c r="B171" i="34"/>
  <c r="E171" i="34" s="1"/>
  <c r="T171" i="34" s="1"/>
  <c r="B209" i="34"/>
  <c r="E209" i="34" s="1"/>
  <c r="B204" i="34"/>
  <c r="E204" i="34" s="1"/>
  <c r="T204" i="34" s="1"/>
  <c r="B40" i="55"/>
  <c r="E40" i="55" s="1"/>
  <c r="B259" i="34"/>
  <c r="E259" i="34" s="1"/>
  <c r="T259" i="34" s="1"/>
  <c r="B174" i="34"/>
  <c r="E174" i="34" s="1"/>
  <c r="T174" i="34" s="1"/>
  <c r="B288" i="34"/>
  <c r="E288" i="34" s="1"/>
  <c r="T288" i="34" s="1"/>
  <c r="B157" i="34"/>
  <c r="E157" i="34" s="1"/>
  <c r="T157" i="34" s="1"/>
  <c r="B11" i="55"/>
  <c r="E11" i="55" s="1"/>
  <c r="B304" i="34"/>
  <c r="E304" i="34" s="1"/>
  <c r="T304" i="34" s="1"/>
  <c r="B235" i="34"/>
  <c r="E235" i="34" s="1"/>
  <c r="T235" i="34" s="1"/>
  <c r="B46" i="55"/>
  <c r="E46" i="55" s="1"/>
  <c r="B292" i="34"/>
  <c r="E292" i="34" s="1"/>
  <c r="T292" i="34" s="1"/>
  <c r="B286" i="34"/>
  <c r="E286" i="34" s="1"/>
  <c r="T286" i="34" s="1"/>
  <c r="B168" i="34"/>
  <c r="E168" i="34" s="1"/>
  <c r="T168" i="34" s="1"/>
  <c r="B164" i="34"/>
  <c r="E164" i="34" s="1"/>
  <c r="T164" i="34" s="1"/>
  <c r="B18" i="55"/>
  <c r="E18" i="55" s="1"/>
  <c r="B271" i="34"/>
  <c r="E271" i="34" s="1"/>
  <c r="T271" i="34" s="1"/>
  <c r="B297" i="34"/>
  <c r="E297" i="34" s="1"/>
  <c r="T297" i="34" s="1"/>
  <c r="B56" i="55"/>
  <c r="E56" i="55" s="1"/>
  <c r="B234" i="34"/>
  <c r="E234" i="34" s="1"/>
  <c r="T234" i="34" s="1"/>
  <c r="B213" i="34"/>
  <c r="E213" i="34" s="1"/>
  <c r="T213" i="34" s="1"/>
  <c r="B193" i="34"/>
  <c r="E193" i="34" s="1"/>
  <c r="T193" i="34" s="1"/>
  <c r="B32" i="55"/>
  <c r="E32" i="55" s="1"/>
  <c r="B231" i="34"/>
  <c r="E231" i="34" s="1"/>
  <c r="T231" i="34" s="1"/>
  <c r="B248" i="34"/>
  <c r="E248" i="34" s="1"/>
  <c r="T248" i="34" s="1"/>
  <c r="B210" i="34"/>
  <c r="E210" i="34" s="1"/>
  <c r="T210" i="34" s="1"/>
  <c r="B121" i="52"/>
  <c r="E121" i="52" s="1"/>
  <c r="B101" i="34"/>
  <c r="E101" i="34" s="1"/>
  <c r="T101" i="34" s="1"/>
  <c r="B251" i="34"/>
  <c r="E251" i="34" s="1"/>
  <c r="T251" i="34" s="1"/>
  <c r="B224" i="34"/>
  <c r="E224" i="34" s="1"/>
  <c r="T224" i="34" s="1"/>
  <c r="B175" i="34"/>
  <c r="E175" i="34" s="1"/>
  <c r="T175" i="34" s="1"/>
  <c r="B242" i="34"/>
  <c r="E242" i="34" s="1"/>
  <c r="T242" i="34" s="1"/>
  <c r="B276" i="34"/>
  <c r="E276" i="34" s="1"/>
  <c r="T276" i="34" s="1"/>
  <c r="B279" i="34"/>
  <c r="E279" i="34" s="1"/>
  <c r="B221" i="34"/>
  <c r="E221" i="34" s="1"/>
  <c r="T221" i="34" s="1"/>
  <c r="B43" i="55"/>
  <c r="E43" i="55" s="1"/>
  <c r="B237" i="34"/>
  <c r="E237" i="34" s="1"/>
  <c r="T237" i="34" s="1"/>
  <c r="B47" i="55"/>
  <c r="E47" i="55" s="1"/>
  <c r="B200" i="34"/>
  <c r="E200" i="34" s="1"/>
  <c r="T200" i="34" s="1"/>
  <c r="B173" i="34"/>
  <c r="E173" i="34" s="1"/>
  <c r="T173" i="34" s="1"/>
  <c r="B303" i="34"/>
  <c r="E303" i="34" s="1"/>
  <c r="T303" i="34" s="1"/>
  <c r="B122" i="34"/>
  <c r="E122" i="34" s="1"/>
  <c r="T122" i="34" s="1"/>
  <c r="B247" i="34"/>
  <c r="E247" i="34" s="1"/>
  <c r="T247" i="34" s="1"/>
  <c r="B17" i="52"/>
  <c r="E17" i="52" s="1"/>
  <c r="B196" i="34"/>
  <c r="E196" i="34" s="1"/>
  <c r="T196" i="34" s="1"/>
  <c r="B35" i="55"/>
  <c r="E35" i="55" s="1"/>
  <c r="B222" i="34"/>
  <c r="E222" i="34" s="1"/>
  <c r="T222" i="34" s="1"/>
  <c r="B44" i="55"/>
  <c r="E44" i="55" s="1"/>
  <c r="B158" i="34"/>
  <c r="E158" i="34" s="1"/>
  <c r="T158" i="34" s="1"/>
  <c r="B12" i="55"/>
  <c r="E12" i="55" s="1"/>
  <c r="B285" i="34"/>
  <c r="E285" i="34" s="1"/>
  <c r="T285" i="34" s="1"/>
  <c r="B302" i="34"/>
  <c r="E302" i="34" s="1"/>
  <c r="T302" i="34" s="1"/>
  <c r="B260" i="34"/>
  <c r="E260" i="34" s="1"/>
  <c r="T260" i="34" s="1"/>
  <c r="B283" i="34"/>
  <c r="E283" i="34" s="1"/>
  <c r="T283" i="34" s="1"/>
  <c r="B230" i="34"/>
  <c r="E230" i="34" s="1"/>
  <c r="T230" i="34" s="1"/>
  <c r="B10" i="55"/>
  <c r="E10" i="55" s="1"/>
  <c r="B10" i="35"/>
  <c r="E10" i="35" s="1"/>
  <c r="B233" i="34"/>
  <c r="E233" i="34" s="1"/>
  <c r="T233" i="34" s="1"/>
  <c r="B18" i="34"/>
  <c r="E18" i="34" s="1"/>
  <c r="T18" i="34" s="1"/>
  <c r="B184" i="34"/>
  <c r="E184" i="34" s="1"/>
  <c r="T184" i="34" s="1"/>
  <c r="B23" i="55"/>
  <c r="E23" i="55" s="1"/>
  <c r="B282" i="34"/>
  <c r="E282" i="34" s="1"/>
  <c r="T282" i="34" s="1"/>
  <c r="B258" i="34"/>
  <c r="E258" i="34" s="1"/>
  <c r="T258" i="34" s="1"/>
  <c r="B50" i="55"/>
  <c r="E50" i="55" s="1"/>
  <c r="B187" i="34"/>
  <c r="E187" i="34" s="1"/>
  <c r="T187" i="34" s="1"/>
  <c r="B26" i="55"/>
  <c r="E26" i="55" s="1"/>
  <c r="B262" i="34"/>
  <c r="E262" i="34" s="1"/>
  <c r="T262" i="34" s="1"/>
  <c r="B289" i="34"/>
  <c r="E289" i="34" s="1"/>
  <c r="T289" i="34" s="1"/>
  <c r="B294" i="34"/>
  <c r="E294" i="34" s="1"/>
  <c r="T294" i="34" s="1"/>
  <c r="B267" i="34"/>
  <c r="E267" i="34" s="1"/>
  <c r="T267" i="34" s="1"/>
  <c r="B54" i="55"/>
  <c r="E54" i="55" s="1"/>
  <c r="B182" i="34"/>
  <c r="E182" i="34" s="1"/>
  <c r="T182" i="34" s="1"/>
  <c r="B21" i="55"/>
  <c r="E21" i="55" s="1"/>
  <c r="B186" i="34"/>
  <c r="E186" i="34" s="1"/>
  <c r="T186" i="34" s="1"/>
  <c r="B25" i="55"/>
  <c r="E25" i="55" s="1"/>
  <c r="B281" i="34"/>
  <c r="E281" i="34" s="1"/>
  <c r="B219" i="34"/>
  <c r="E219" i="34" s="1"/>
  <c r="T219" i="34" s="1"/>
  <c r="B273" i="34"/>
  <c r="E273" i="34" s="1"/>
  <c r="T273" i="34" s="1"/>
  <c r="B223" i="34"/>
  <c r="E223" i="34" s="1"/>
  <c r="T223" i="34" s="1"/>
  <c r="B45" i="55"/>
  <c r="E45" i="55" s="1"/>
  <c r="B178" i="34"/>
  <c r="E178" i="34" s="1"/>
  <c r="T178" i="34" s="1"/>
  <c r="B277" i="34"/>
  <c r="E277" i="34" s="1"/>
  <c r="B194" i="34"/>
  <c r="E194" i="34" s="1"/>
  <c r="T194" i="34" s="1"/>
  <c r="B33" i="55"/>
  <c r="E33" i="55" s="1"/>
  <c r="B225" i="34"/>
  <c r="E225" i="34" s="1"/>
  <c r="T225" i="34" s="1"/>
  <c r="B190" i="34"/>
  <c r="E190" i="34" s="1"/>
  <c r="T190" i="34" s="1"/>
  <c r="B29" i="55"/>
  <c r="E29" i="55" s="1"/>
  <c r="B166" i="34"/>
  <c r="E166" i="34" s="1"/>
  <c r="T166" i="34" s="1"/>
  <c r="B300" i="34"/>
  <c r="E300" i="34" s="1"/>
  <c r="T300" i="34" s="1"/>
  <c r="B232" i="34"/>
  <c r="E232" i="34" s="1"/>
  <c r="T232" i="34" s="1"/>
  <c r="B228" i="34"/>
  <c r="E228" i="34" s="1"/>
  <c r="T228" i="34" s="1"/>
  <c r="B181" i="34"/>
  <c r="E181" i="34" s="1"/>
  <c r="T181" i="34" s="1"/>
  <c r="B20" i="55"/>
  <c r="E20" i="55" s="1"/>
  <c r="B272" i="34"/>
  <c r="E272" i="34" s="1"/>
  <c r="T272" i="34" s="1"/>
  <c r="B165" i="34"/>
  <c r="E165" i="34" s="1"/>
  <c r="T165" i="34" s="1"/>
  <c r="B293" i="34"/>
  <c r="E293" i="34" s="1"/>
  <c r="T293" i="34" s="1"/>
  <c r="B246" i="34"/>
  <c r="E246" i="34" s="1"/>
  <c r="B188" i="34"/>
  <c r="E188" i="34" s="1"/>
  <c r="T188" i="34" s="1"/>
  <c r="B27" i="55"/>
  <c r="E27" i="55" s="1"/>
  <c r="B229" i="34"/>
  <c r="E229" i="34" s="1"/>
  <c r="T229" i="34" s="1"/>
  <c r="B245" i="34"/>
  <c r="E245" i="34" s="1"/>
  <c r="T245" i="34" s="1"/>
  <c r="B296" i="34"/>
  <c r="E296" i="34" s="1"/>
  <c r="T296" i="34" s="1"/>
  <c r="B55" i="55"/>
  <c r="E55" i="55" s="1"/>
  <c r="B216" i="34"/>
  <c r="E216" i="34" s="1"/>
  <c r="T216" i="34" s="1"/>
  <c r="B220" i="34"/>
  <c r="E220" i="34" s="1"/>
  <c r="T220" i="34" s="1"/>
  <c r="B42" i="55"/>
  <c r="E42" i="55" s="1"/>
  <c r="B170" i="34"/>
  <c r="E170" i="34" s="1"/>
  <c r="T170" i="34" s="1"/>
  <c r="B212" i="34"/>
  <c r="E212" i="34" s="1"/>
  <c r="T212" i="34" s="1"/>
  <c r="B207" i="34"/>
  <c r="E207" i="34" s="1"/>
  <c r="B217" i="34"/>
  <c r="E217" i="34" s="1"/>
  <c r="T217" i="34" s="1"/>
  <c r="B266" i="34"/>
  <c r="E266" i="34" s="1"/>
  <c r="T266" i="34" s="1"/>
  <c r="B53" i="55"/>
  <c r="E53" i="55" s="1"/>
  <c r="B185" i="34"/>
  <c r="E185" i="34" s="1"/>
  <c r="T185" i="34" s="1"/>
  <c r="B24" i="55"/>
  <c r="E24" i="55" s="1"/>
  <c r="B284" i="34"/>
  <c r="E284" i="34" s="1"/>
  <c r="T284" i="34" s="1"/>
  <c r="B254" i="34"/>
  <c r="E254" i="34" s="1"/>
  <c r="T254" i="34" s="1"/>
  <c r="B295" i="34"/>
  <c r="E295" i="34" s="1"/>
  <c r="T295" i="34" s="1"/>
  <c r="B172" i="34"/>
  <c r="E172" i="34" s="1"/>
  <c r="T172" i="34" s="1"/>
  <c r="B305" i="34"/>
  <c r="E305" i="34" s="1"/>
  <c r="T305" i="34" s="1"/>
  <c r="B226" i="34"/>
  <c r="E226" i="34" s="1"/>
  <c r="T226" i="34" s="1"/>
  <c r="B268" i="34"/>
  <c r="E268" i="34" s="1"/>
  <c r="T268" i="34" s="1"/>
  <c r="B240" i="34"/>
  <c r="E240" i="34" s="1"/>
  <c r="T240" i="34" s="1"/>
  <c r="B48" i="55"/>
  <c r="E48" i="55" s="1"/>
  <c r="B238" i="34"/>
  <c r="E238" i="34" s="1"/>
  <c r="T238" i="34" s="1"/>
  <c r="B301" i="34"/>
  <c r="E301" i="34" s="1"/>
  <c r="T301" i="34" s="1"/>
  <c r="B290" i="34"/>
  <c r="E290" i="34" s="1"/>
  <c r="T290" i="34" s="1"/>
  <c r="B214" i="34"/>
  <c r="E214" i="34" s="1"/>
  <c r="T214" i="34" s="1"/>
  <c r="B202" i="34"/>
  <c r="E202" i="34" s="1"/>
  <c r="T202" i="34" s="1"/>
  <c r="B198" i="34"/>
  <c r="E198" i="34" s="1"/>
  <c r="T198" i="34" s="1"/>
  <c r="B37" i="55"/>
  <c r="E37" i="55" s="1"/>
  <c r="B252" i="34"/>
  <c r="E252" i="34" s="1"/>
  <c r="T252" i="34" s="1"/>
  <c r="B179" i="34"/>
  <c r="E179" i="34" s="1"/>
  <c r="T179" i="34" s="1"/>
  <c r="B275" i="34"/>
  <c r="E275" i="34" s="1"/>
  <c r="B83" i="52"/>
  <c r="E83" i="52" s="1"/>
  <c r="B30" i="52"/>
  <c r="E30" i="52" s="1"/>
  <c r="B201" i="34"/>
  <c r="E201" i="34" s="1"/>
  <c r="B39" i="55"/>
  <c r="E39" i="55" s="1"/>
  <c r="B31" i="52"/>
  <c r="E31" i="52" s="1"/>
  <c r="B32" i="34"/>
  <c r="E32" i="34" s="1"/>
  <c r="T32" i="34" s="1"/>
  <c r="B134" i="52"/>
  <c r="E134" i="52" s="1"/>
  <c r="B135" i="34"/>
  <c r="E135" i="34" s="1"/>
  <c r="T135" i="34" s="1"/>
  <c r="B94" i="52"/>
  <c r="E94" i="52" s="1"/>
  <c r="B95" i="34"/>
  <c r="E95" i="34" s="1"/>
  <c r="T95" i="34" s="1"/>
  <c r="B150" i="52"/>
  <c r="E150" i="52" s="1"/>
  <c r="B151" i="34"/>
  <c r="E151" i="34" s="1"/>
  <c r="T151" i="34" s="1"/>
  <c r="B101" i="52"/>
  <c r="E101" i="52" s="1"/>
  <c r="B102" i="34"/>
  <c r="E102" i="34" s="1"/>
  <c r="T102" i="34" s="1"/>
  <c r="E20" i="34"/>
  <c r="B116" i="34"/>
  <c r="E116" i="34" s="1"/>
  <c r="T116" i="34" s="1"/>
  <c r="B115" i="52"/>
  <c r="E115" i="52" s="1"/>
  <c r="B14" i="34"/>
  <c r="E14" i="34" s="1"/>
  <c r="T14" i="34" s="1"/>
  <c r="B13" i="52"/>
  <c r="E13" i="52" s="1"/>
  <c r="B138" i="34"/>
  <c r="E138" i="34" s="1"/>
  <c r="T138" i="34" s="1"/>
  <c r="B137" i="52"/>
  <c r="E137" i="52" s="1"/>
  <c r="B62" i="34"/>
  <c r="E62" i="34" s="1"/>
  <c r="T62" i="34" s="1"/>
  <c r="B61" i="52"/>
  <c r="E61" i="52" s="1"/>
  <c r="B65" i="34"/>
  <c r="E65" i="34" s="1"/>
  <c r="B64" i="52"/>
  <c r="E64" i="52" s="1"/>
  <c r="B10" i="34"/>
  <c r="E10" i="34" s="1"/>
  <c r="B9" i="52"/>
  <c r="B112" i="34"/>
  <c r="E112" i="34" s="1"/>
  <c r="T112" i="34" s="1"/>
  <c r="B111" i="52"/>
  <c r="E111" i="52" s="1"/>
  <c r="B51" i="34"/>
  <c r="E51" i="34" s="1"/>
  <c r="T51" i="34" s="1"/>
  <c r="B50" i="52"/>
  <c r="E50" i="52" s="1"/>
  <c r="B55" i="34"/>
  <c r="E55" i="34" s="1"/>
  <c r="T55" i="34" s="1"/>
  <c r="B54" i="52"/>
  <c r="E54" i="52" s="1"/>
  <c r="B107" i="34"/>
  <c r="E107" i="34" s="1"/>
  <c r="T107" i="34" s="1"/>
  <c r="B106" i="52"/>
  <c r="E106" i="52" s="1"/>
  <c r="B83" i="34"/>
  <c r="E83" i="34" s="1"/>
  <c r="T83" i="34" s="1"/>
  <c r="B82" i="52"/>
  <c r="E82" i="52" s="1"/>
  <c r="B124" i="34"/>
  <c r="E124" i="34" s="1"/>
  <c r="T124" i="34" s="1"/>
  <c r="B123" i="52"/>
  <c r="E123" i="52" s="1"/>
  <c r="B133" i="34"/>
  <c r="E133" i="34" s="1"/>
  <c r="T133" i="34" s="1"/>
  <c r="B132" i="52"/>
  <c r="E132" i="52" s="1"/>
  <c r="B53" i="34"/>
  <c r="E53" i="34" s="1"/>
  <c r="T53" i="34" s="1"/>
  <c r="B52" i="52"/>
  <c r="E52" i="52" s="1"/>
  <c r="B21" i="34"/>
  <c r="E21" i="34" s="1"/>
  <c r="T21" i="34" s="1"/>
  <c r="B20" i="52"/>
  <c r="E20" i="52" s="1"/>
  <c r="B47" i="34"/>
  <c r="E47" i="34" s="1"/>
  <c r="T47" i="34" s="1"/>
  <c r="B46" i="52"/>
  <c r="E46" i="52" s="1"/>
  <c r="B110" i="34"/>
  <c r="E110" i="34" s="1"/>
  <c r="T110" i="34" s="1"/>
  <c r="B109" i="52"/>
  <c r="E109" i="52" s="1"/>
  <c r="B148" i="34"/>
  <c r="E148" i="34" s="1"/>
  <c r="T148" i="34" s="1"/>
  <c r="B147" i="52"/>
  <c r="E147" i="52" s="1"/>
  <c r="B87" i="34"/>
  <c r="E87" i="34" s="1"/>
  <c r="T87" i="34" s="1"/>
  <c r="B86" i="52"/>
  <c r="E86" i="52" s="1"/>
  <c r="B3" i="53"/>
  <c r="B8" i="56" s="1"/>
  <c r="B93" i="34"/>
  <c r="E93" i="34" s="1"/>
  <c r="T93" i="34" s="1"/>
  <c r="B92" i="52"/>
  <c r="E92" i="52" s="1"/>
  <c r="B109" i="34"/>
  <c r="E109" i="34" s="1"/>
  <c r="T109" i="34" s="1"/>
  <c r="B108" i="52"/>
  <c r="E108" i="52" s="1"/>
  <c r="B42" i="34"/>
  <c r="E42" i="34" s="1"/>
  <c r="T42" i="34" s="1"/>
  <c r="B41" i="52"/>
  <c r="E41" i="52" s="1"/>
  <c r="B57" i="34"/>
  <c r="E57" i="34" s="1"/>
  <c r="T57" i="34" s="1"/>
  <c r="B56" i="52"/>
  <c r="E56" i="52" s="1"/>
  <c r="B91" i="34"/>
  <c r="E91" i="34" s="1"/>
  <c r="T91" i="34" s="1"/>
  <c r="B90" i="52"/>
  <c r="E90" i="52" s="1"/>
  <c r="B152" i="34"/>
  <c r="E152" i="34" s="1"/>
  <c r="T152" i="34" s="1"/>
  <c r="B151" i="52"/>
  <c r="E151" i="52" s="1"/>
  <c r="B146" i="34"/>
  <c r="E146" i="34" s="1"/>
  <c r="B145" i="52"/>
  <c r="E145" i="52" s="1"/>
  <c r="B12" i="34"/>
  <c r="E12" i="34" s="1"/>
  <c r="T12" i="34" s="1"/>
  <c r="B11" i="52"/>
  <c r="E11" i="52" s="1"/>
  <c r="B98" i="34"/>
  <c r="E98" i="34" s="1"/>
  <c r="T98" i="34" s="1"/>
  <c r="B97" i="52"/>
  <c r="E97" i="52" s="1"/>
  <c r="B75" i="34"/>
  <c r="E75" i="34" s="1"/>
  <c r="T75" i="34" s="1"/>
  <c r="B74" i="52"/>
  <c r="E74" i="52" s="1"/>
  <c r="B140" i="34"/>
  <c r="E140" i="34" s="1"/>
  <c r="T140" i="34" s="1"/>
  <c r="B139" i="52"/>
  <c r="E139" i="52" s="1"/>
  <c r="B103" i="34"/>
  <c r="E103" i="34" s="1"/>
  <c r="T103" i="34" s="1"/>
  <c r="B102" i="52"/>
  <c r="E102" i="52" s="1"/>
  <c r="B126" i="34"/>
  <c r="E126" i="34" s="1"/>
  <c r="T126" i="34" s="1"/>
  <c r="B125" i="52"/>
  <c r="E125" i="52" s="1"/>
  <c r="B141" i="34"/>
  <c r="E141" i="34" s="1"/>
  <c r="T141" i="34" s="1"/>
  <c r="B140" i="52"/>
  <c r="E140" i="52" s="1"/>
  <c r="B139" i="34"/>
  <c r="E139" i="34" s="1"/>
  <c r="T139" i="34" s="1"/>
  <c r="B138" i="52"/>
  <c r="E138" i="52" s="1"/>
  <c r="B35" i="34"/>
  <c r="E35" i="34" s="1"/>
  <c r="T35" i="34" s="1"/>
  <c r="B34" i="52"/>
  <c r="E34" i="52" s="1"/>
  <c r="B38" i="34"/>
  <c r="E38" i="34" s="1"/>
  <c r="T38" i="34" s="1"/>
  <c r="B37" i="52"/>
  <c r="E37" i="52" s="1"/>
  <c r="B111" i="34"/>
  <c r="E111" i="34" s="1"/>
  <c r="T111" i="34" s="1"/>
  <c r="B110" i="52"/>
  <c r="E110" i="52" s="1"/>
  <c r="B132" i="34"/>
  <c r="E132" i="34" s="1"/>
  <c r="T132" i="34" s="1"/>
  <c r="B131" i="52"/>
  <c r="E131" i="52" s="1"/>
  <c r="B125" i="34"/>
  <c r="E125" i="34" s="1"/>
  <c r="T125" i="34" s="1"/>
  <c r="B124" i="52"/>
  <c r="E124" i="52" s="1"/>
  <c r="B70" i="34"/>
  <c r="E70" i="34" s="1"/>
  <c r="T70" i="34" s="1"/>
  <c r="B69" i="52"/>
  <c r="E69" i="52" s="1"/>
  <c r="B134" i="34"/>
  <c r="E134" i="34" s="1"/>
  <c r="T134" i="34" s="1"/>
  <c r="B133" i="52"/>
  <c r="E133" i="52" s="1"/>
  <c r="B100" i="34"/>
  <c r="E100" i="34" s="1"/>
  <c r="T100" i="34" s="1"/>
  <c r="B99" i="52"/>
  <c r="E99" i="52" s="1"/>
  <c r="B106" i="34"/>
  <c r="E106" i="34" s="1"/>
  <c r="T106" i="34" s="1"/>
  <c r="B105" i="52"/>
  <c r="E105" i="52" s="1"/>
  <c r="B66" i="34"/>
  <c r="E66" i="34" s="1"/>
  <c r="T66" i="34" s="1"/>
  <c r="B65" i="52"/>
  <c r="E65" i="52" s="1"/>
  <c r="B129" i="34"/>
  <c r="E129" i="34" s="1"/>
  <c r="T129" i="34" s="1"/>
  <c r="B128" i="52"/>
  <c r="E128" i="52" s="1"/>
  <c r="B50" i="34"/>
  <c r="E50" i="34" s="1"/>
  <c r="T50" i="34" s="1"/>
  <c r="B49" i="52"/>
  <c r="E49" i="52" s="1"/>
  <c r="B59" i="34"/>
  <c r="E59" i="34" s="1"/>
  <c r="T59" i="34" s="1"/>
  <c r="B58" i="52"/>
  <c r="E58" i="52" s="1"/>
  <c r="B137" i="34"/>
  <c r="E137" i="34" s="1"/>
  <c r="T137" i="34" s="1"/>
  <c r="B136" i="52"/>
  <c r="E136" i="52" s="1"/>
  <c r="B142" i="34"/>
  <c r="E142" i="34" s="1"/>
  <c r="T142" i="34" s="1"/>
  <c r="B141" i="52"/>
  <c r="E141" i="52" s="1"/>
  <c r="B40" i="34"/>
  <c r="E40" i="34" s="1"/>
  <c r="T40" i="34" s="1"/>
  <c r="B39" i="52"/>
  <c r="E39" i="52" s="1"/>
  <c r="B150" i="34"/>
  <c r="E150" i="34" s="1"/>
  <c r="T150" i="34" s="1"/>
  <c r="B149" i="52"/>
  <c r="E149" i="52" s="1"/>
  <c r="B23" i="34"/>
  <c r="E23" i="34" s="1"/>
  <c r="T23" i="34" s="1"/>
  <c r="B22" i="52"/>
  <c r="E22" i="52" s="1"/>
  <c r="B105" i="34"/>
  <c r="E105" i="34" s="1"/>
  <c r="T105" i="34" s="1"/>
  <c r="B104" i="52"/>
  <c r="E104" i="52" s="1"/>
  <c r="B34" i="34"/>
  <c r="E34" i="34" s="1"/>
  <c r="T34" i="34" s="1"/>
  <c r="B33" i="52"/>
  <c r="E33" i="52" s="1"/>
  <c r="B74" i="34"/>
  <c r="E74" i="34" s="1"/>
  <c r="T74" i="34" s="1"/>
  <c r="B73" i="52"/>
  <c r="E73" i="52" s="1"/>
  <c r="B36" i="34"/>
  <c r="E36" i="34" s="1"/>
  <c r="T36" i="34" s="1"/>
  <c r="B35" i="52"/>
  <c r="E35" i="52" s="1"/>
  <c r="B113" i="34"/>
  <c r="E113" i="34" s="1"/>
  <c r="T113" i="34" s="1"/>
  <c r="B112" i="52"/>
  <c r="E112" i="52" s="1"/>
  <c r="B82" i="34"/>
  <c r="E82" i="34" s="1"/>
  <c r="T82" i="34" s="1"/>
  <c r="B81" i="52"/>
  <c r="E81" i="52" s="1"/>
  <c r="B25" i="34"/>
  <c r="E25" i="34" s="1"/>
  <c r="T25" i="34" s="1"/>
  <c r="B24" i="52"/>
  <c r="E24" i="52" s="1"/>
  <c r="B15" i="34"/>
  <c r="E15" i="34" s="1"/>
  <c r="T15" i="34" s="1"/>
  <c r="B14" i="52"/>
  <c r="E14" i="52" s="1"/>
  <c r="B71" i="34"/>
  <c r="E71" i="34" s="1"/>
  <c r="T71" i="34" s="1"/>
  <c r="B70" i="52"/>
  <c r="E70" i="52" s="1"/>
  <c r="B114" i="34"/>
  <c r="E114" i="34" s="1"/>
  <c r="B113" i="52"/>
  <c r="E113" i="52" s="1"/>
  <c r="B60" i="34"/>
  <c r="E60" i="34" s="1"/>
  <c r="T60" i="34" s="1"/>
  <c r="B59" i="52"/>
  <c r="E59" i="52" s="1"/>
  <c r="B16" i="34"/>
  <c r="E16" i="34" s="1"/>
  <c r="T16" i="34" s="1"/>
  <c r="B15" i="52"/>
  <c r="E15" i="52" s="1"/>
  <c r="B99" i="34"/>
  <c r="E99" i="34" s="1"/>
  <c r="T99" i="34" s="1"/>
  <c r="B98" i="52"/>
  <c r="E98" i="52" s="1"/>
  <c r="B73" i="34"/>
  <c r="E73" i="34" s="1"/>
  <c r="T73" i="34" s="1"/>
  <c r="B72" i="52"/>
  <c r="E72" i="52" s="1"/>
  <c r="B61" i="34"/>
  <c r="E61" i="34" s="1"/>
  <c r="T61" i="34" s="1"/>
  <c r="B60" i="52"/>
  <c r="E60" i="52" s="1"/>
  <c r="B147" i="34"/>
  <c r="E147" i="34" s="1"/>
  <c r="T147" i="34" s="1"/>
  <c r="B146" i="52"/>
  <c r="E146" i="52" s="1"/>
  <c r="B81" i="34"/>
  <c r="E81" i="34" s="1"/>
  <c r="T81" i="34" s="1"/>
  <c r="B80" i="52"/>
  <c r="E80" i="52" s="1"/>
  <c r="B149" i="34"/>
  <c r="E149" i="34" s="1"/>
  <c r="T149" i="34" s="1"/>
  <c r="B148" i="52"/>
  <c r="E148" i="52" s="1"/>
  <c r="B45" i="34"/>
  <c r="E45" i="34" s="1"/>
  <c r="T45" i="34" s="1"/>
  <c r="B44" i="52"/>
  <c r="E44" i="52" s="1"/>
  <c r="B64" i="34"/>
  <c r="E64" i="34" s="1"/>
  <c r="T64" i="34" s="1"/>
  <c r="B63" i="52"/>
  <c r="E63" i="52" s="1"/>
  <c r="B27" i="34"/>
  <c r="E27" i="34" s="1"/>
  <c r="T27" i="34" s="1"/>
  <c r="B26" i="52"/>
  <c r="E26" i="52" s="1"/>
  <c r="B79" i="34"/>
  <c r="E79" i="34" s="1"/>
  <c r="T79" i="34" s="1"/>
  <c r="B78" i="52"/>
  <c r="E78" i="52" s="1"/>
  <c r="B144" i="34"/>
  <c r="E144" i="34" s="1"/>
  <c r="T144" i="34" s="1"/>
  <c r="B143" i="52"/>
  <c r="E143" i="52" s="1"/>
  <c r="E54" i="34"/>
  <c r="B39" i="34"/>
  <c r="E39" i="34" s="1"/>
  <c r="T39" i="34" s="1"/>
  <c r="B38" i="52"/>
  <c r="E38" i="52" s="1"/>
  <c r="B68" i="34"/>
  <c r="E68" i="34" s="1"/>
  <c r="T68" i="34" s="1"/>
  <c r="B67" i="52"/>
  <c r="E67" i="52" s="1"/>
  <c r="B130" i="34"/>
  <c r="E130" i="34" s="1"/>
  <c r="T130" i="34" s="1"/>
  <c r="B129" i="52"/>
  <c r="E129" i="52" s="1"/>
  <c r="B48" i="34"/>
  <c r="E48" i="34" s="1"/>
  <c r="T48" i="34" s="1"/>
  <c r="B47" i="52"/>
  <c r="E47" i="52" s="1"/>
  <c r="B33" i="34"/>
  <c r="E33" i="34" s="1"/>
  <c r="T33" i="34" s="1"/>
  <c r="B32" i="52"/>
  <c r="E32" i="52" s="1"/>
  <c r="B86" i="34"/>
  <c r="E86" i="34" s="1"/>
  <c r="T86" i="34" s="1"/>
  <c r="B85" i="52"/>
  <c r="E85" i="52" s="1"/>
  <c r="B30" i="34"/>
  <c r="E30" i="34" s="1"/>
  <c r="T30" i="34" s="1"/>
  <c r="B29" i="52"/>
  <c r="E29" i="52" s="1"/>
  <c r="B58" i="34"/>
  <c r="E58" i="34" s="1"/>
  <c r="B57" i="52"/>
  <c r="E57" i="52" s="1"/>
  <c r="B77" i="34"/>
  <c r="E77" i="34" s="1"/>
  <c r="T77" i="34" s="1"/>
  <c r="B76" i="52"/>
  <c r="E76" i="52" s="1"/>
  <c r="B121" i="34"/>
  <c r="E121" i="34" s="1"/>
  <c r="T121" i="34" s="1"/>
  <c r="B120" i="52"/>
  <c r="E120" i="52" s="1"/>
  <c r="B22" i="34"/>
  <c r="E22" i="34" s="1"/>
  <c r="T22" i="34" s="1"/>
  <c r="B21" i="52"/>
  <c r="E21" i="52" s="1"/>
  <c r="B56" i="34"/>
  <c r="E56" i="34" s="1"/>
  <c r="B55" i="52"/>
  <c r="E55" i="52" s="1"/>
  <c r="B143" i="34"/>
  <c r="E143" i="34" s="1"/>
  <c r="T143" i="34" s="1"/>
  <c r="B142" i="52"/>
  <c r="E142" i="52" s="1"/>
  <c r="B44" i="34"/>
  <c r="E44" i="34" s="1"/>
  <c r="T44" i="34" s="1"/>
  <c r="B43" i="52"/>
  <c r="E43" i="52" s="1"/>
  <c r="B94" i="34"/>
  <c r="E94" i="34" s="1"/>
  <c r="T94" i="34" s="1"/>
  <c r="B93" i="52"/>
  <c r="E93" i="52" s="1"/>
  <c r="B104" i="34"/>
  <c r="E104" i="34" s="1"/>
  <c r="T104" i="34" s="1"/>
  <c r="B103" i="52"/>
  <c r="E103" i="52" s="1"/>
  <c r="B11" i="34"/>
  <c r="E11" i="34" s="1"/>
  <c r="B10" i="52"/>
  <c r="B89" i="34"/>
  <c r="E89" i="34" s="1"/>
  <c r="T89" i="34" s="1"/>
  <c r="B88" i="52"/>
  <c r="E88" i="52" s="1"/>
  <c r="B28" i="34"/>
  <c r="E28" i="34" s="1"/>
  <c r="T28" i="34" s="1"/>
  <c r="B27" i="52"/>
  <c r="E27" i="52" s="1"/>
  <c r="B85" i="34"/>
  <c r="E85" i="34" s="1"/>
  <c r="T85" i="34" s="1"/>
  <c r="B84" i="52"/>
  <c r="E84" i="52" s="1"/>
  <c r="B108" i="34"/>
  <c r="E108" i="34" s="1"/>
  <c r="T108" i="34" s="1"/>
  <c r="B107" i="52"/>
  <c r="E107" i="52" s="1"/>
  <c r="B41" i="34"/>
  <c r="E41" i="34" s="1"/>
  <c r="T41" i="34" s="1"/>
  <c r="B40" i="52"/>
  <c r="E40" i="52" s="1"/>
  <c r="B29" i="34"/>
  <c r="E29" i="34" s="1"/>
  <c r="T29" i="34" s="1"/>
  <c r="B28" i="52"/>
  <c r="E28" i="52" s="1"/>
  <c r="B49" i="34"/>
  <c r="E49" i="34" s="1"/>
  <c r="T49" i="34" s="1"/>
  <c r="B48" i="52"/>
  <c r="E48" i="52" s="1"/>
  <c r="B136" i="34"/>
  <c r="E136" i="34" s="1"/>
  <c r="T136" i="34" s="1"/>
  <c r="B135" i="52"/>
  <c r="E135" i="52" s="1"/>
  <c r="B76" i="34"/>
  <c r="E76" i="34" s="1"/>
  <c r="T76" i="34" s="1"/>
  <c r="B75" i="52"/>
  <c r="E75" i="52" s="1"/>
  <c r="B19" i="34"/>
  <c r="E19" i="34" s="1"/>
  <c r="T19" i="34" s="1"/>
  <c r="B18" i="52"/>
  <c r="E18" i="52" s="1"/>
  <c r="B26" i="34"/>
  <c r="E26" i="34" s="1"/>
  <c r="T26" i="34" s="1"/>
  <c r="B25" i="52"/>
  <c r="E25" i="52" s="1"/>
  <c r="B118" i="34"/>
  <c r="E118" i="34" s="1"/>
  <c r="T118" i="34" s="1"/>
  <c r="B117" i="52"/>
  <c r="E117" i="52" s="1"/>
  <c r="B131" i="34"/>
  <c r="E131" i="34" s="1"/>
  <c r="T131" i="34" s="1"/>
  <c r="B130" i="52"/>
  <c r="E130" i="52" s="1"/>
  <c r="B80" i="34"/>
  <c r="E80" i="34" s="1"/>
  <c r="T80" i="34" s="1"/>
  <c r="B79" i="52"/>
  <c r="E79" i="52" s="1"/>
  <c r="B78" i="34"/>
  <c r="E78" i="34" s="1"/>
  <c r="T78" i="34" s="1"/>
  <c r="B77" i="52"/>
  <c r="E77" i="52" s="1"/>
  <c r="B92" i="34"/>
  <c r="E92" i="34" s="1"/>
  <c r="T92" i="34" s="1"/>
  <c r="B91" i="52"/>
  <c r="E91" i="52" s="1"/>
  <c r="B52" i="34"/>
  <c r="E52" i="34" s="1"/>
  <c r="T52" i="34" s="1"/>
  <c r="B51" i="52"/>
  <c r="E51" i="52" s="1"/>
  <c r="B90" i="34"/>
  <c r="E90" i="34" s="1"/>
  <c r="T90" i="34" s="1"/>
  <c r="B89" i="52"/>
  <c r="E89" i="52" s="1"/>
  <c r="B63" i="34"/>
  <c r="E63" i="34" s="1"/>
  <c r="T63" i="34" s="1"/>
  <c r="B62" i="52"/>
  <c r="E62" i="52" s="1"/>
  <c r="B96" i="34"/>
  <c r="E96" i="34" s="1"/>
  <c r="T96" i="34" s="1"/>
  <c r="B95" i="52"/>
  <c r="E95" i="52" s="1"/>
  <c r="B88" i="34"/>
  <c r="E88" i="34" s="1"/>
  <c r="T88" i="34" s="1"/>
  <c r="B87" i="52"/>
  <c r="E87" i="52" s="1"/>
  <c r="B145" i="34"/>
  <c r="E145" i="34" s="1"/>
  <c r="T145" i="34" s="1"/>
  <c r="B144" i="52"/>
  <c r="E144" i="52" s="1"/>
  <c r="E30" i="58" l="1"/>
  <c r="E19" i="58"/>
  <c r="N19" i="58"/>
  <c r="E23" i="58"/>
  <c r="N23" i="58"/>
  <c r="E26" i="58"/>
  <c r="E28" i="56"/>
  <c r="E23" i="56"/>
  <c r="E26" i="56"/>
  <c r="E12" i="58"/>
  <c r="N12" i="58"/>
  <c r="E10" i="58"/>
  <c r="W10" i="58"/>
  <c r="AA10" i="58" s="1"/>
  <c r="E57" i="56"/>
  <c r="E51" i="56"/>
  <c r="N51" i="56"/>
  <c r="W30" i="58"/>
  <c r="AA30" i="58" s="1"/>
  <c r="W12" i="58"/>
  <c r="AA12" i="58" s="1"/>
  <c r="AA19" i="58"/>
  <c r="W26" i="58"/>
  <c r="AA26" i="58" s="1"/>
  <c r="E53" i="56"/>
  <c r="E18" i="56"/>
  <c r="E42" i="56"/>
  <c r="N42" i="56"/>
  <c r="E46" i="56"/>
  <c r="E47" i="56"/>
  <c r="E48" i="56"/>
  <c r="W57" i="56"/>
  <c r="AA57" i="56" s="1"/>
  <c r="W53" i="56"/>
  <c r="AA53" i="56" s="1"/>
  <c r="W48" i="56"/>
  <c r="AA48" i="56" s="1"/>
  <c r="W18" i="56"/>
  <c r="AA18" i="56" s="1"/>
  <c r="E55" i="56"/>
  <c r="E22" i="56"/>
  <c r="W12" i="35"/>
  <c r="AA12" i="35" s="1"/>
  <c r="W10" i="35"/>
  <c r="AA10" i="35" s="1"/>
  <c r="W23" i="56"/>
  <c r="AA23" i="56" s="1"/>
  <c r="W26" i="56"/>
  <c r="AA26" i="56" s="1"/>
  <c r="W51" i="56"/>
  <c r="AA51" i="56" s="1"/>
  <c r="W46" i="56"/>
  <c r="AA46" i="56" s="1"/>
  <c r="E8" i="56"/>
  <c r="E8" i="58"/>
  <c r="W28" i="56"/>
  <c r="AA28" i="56" s="1"/>
  <c r="W47" i="56"/>
  <c r="AA47" i="56" s="1"/>
  <c r="W13" i="58"/>
  <c r="AA13" i="58" s="1"/>
  <c r="E24" i="58"/>
  <c r="W29" i="58"/>
  <c r="AA29" i="58" s="1"/>
  <c r="E13" i="58"/>
  <c r="E29" i="58"/>
  <c r="W24" i="58"/>
  <c r="AA24" i="58" s="1"/>
  <c r="E25" i="58"/>
  <c r="W22" i="58"/>
  <c r="AA22" i="58" s="1"/>
  <c r="W25" i="58"/>
  <c r="AA25" i="58" s="1"/>
  <c r="E22" i="58"/>
  <c r="E20" i="58"/>
  <c r="AA16" i="58"/>
  <c r="W20" i="58"/>
  <c r="AA20" i="58" s="1"/>
  <c r="E16" i="58"/>
  <c r="W14" i="58"/>
  <c r="AA14" i="58" s="1"/>
  <c r="W15" i="58"/>
  <c r="AA15" i="58" s="1"/>
  <c r="W18" i="58"/>
  <c r="AA18" i="58" s="1"/>
  <c r="W21" i="58"/>
  <c r="AA21" i="58" s="1"/>
  <c r="E14" i="58"/>
  <c r="E15" i="58"/>
  <c r="E18" i="58"/>
  <c r="E21" i="58"/>
  <c r="E36" i="56"/>
  <c r="E32" i="56"/>
  <c r="E45" i="56"/>
  <c r="E40" i="56"/>
  <c r="W16" i="56"/>
  <c r="AA16" i="56" s="1"/>
  <c r="W14" i="56"/>
  <c r="AA14" i="56" s="1"/>
  <c r="W34" i="56"/>
  <c r="AA34" i="56" s="1"/>
  <c r="E44" i="56"/>
  <c r="E25" i="56"/>
  <c r="W30" i="56"/>
  <c r="AA30" i="56" s="1"/>
  <c r="W15" i="56"/>
  <c r="AA15" i="56" s="1"/>
  <c r="E50" i="56"/>
  <c r="E49" i="56"/>
  <c r="W44" i="56"/>
  <c r="AA44" i="56" s="1"/>
  <c r="W25" i="56"/>
  <c r="AA25" i="56" s="1"/>
  <c r="E30" i="56"/>
  <c r="E15" i="56"/>
  <c r="W50" i="56"/>
  <c r="AA50" i="56" s="1"/>
  <c r="W49" i="56"/>
  <c r="AA49" i="56" s="1"/>
  <c r="E19" i="56"/>
  <c r="W20" i="56"/>
  <c r="AA20" i="56" s="1"/>
  <c r="E38" i="56"/>
  <c r="W43" i="56"/>
  <c r="AA43" i="56" s="1"/>
  <c r="W41" i="56"/>
  <c r="AA41" i="56" s="1"/>
  <c r="W39" i="56"/>
  <c r="AA39" i="56" s="1"/>
  <c r="E21" i="56"/>
  <c r="W56" i="56"/>
  <c r="AA56" i="56" s="1"/>
  <c r="W19" i="56"/>
  <c r="AA19" i="56" s="1"/>
  <c r="E20" i="56"/>
  <c r="W38" i="56"/>
  <c r="AA38" i="56" s="1"/>
  <c r="E43" i="56"/>
  <c r="E41" i="56"/>
  <c r="E39" i="56"/>
  <c r="W21" i="56"/>
  <c r="AA21" i="56" s="1"/>
  <c r="W13" i="56"/>
  <c r="AA13" i="56" s="1"/>
  <c r="W54" i="56"/>
  <c r="AA54" i="56" s="1"/>
  <c r="E52" i="56"/>
  <c r="W58" i="56"/>
  <c r="AA58" i="56" s="1"/>
  <c r="W17" i="56"/>
  <c r="AA17" i="56" s="1"/>
  <c r="E13" i="56"/>
  <c r="E54" i="56"/>
  <c r="W52" i="56"/>
  <c r="AA52" i="56" s="1"/>
  <c r="E58" i="56"/>
  <c r="E17" i="56"/>
  <c r="W12" i="56"/>
  <c r="AA12" i="56" s="1"/>
  <c r="W32" i="56"/>
  <c r="AA32" i="56" s="1"/>
  <c r="E16" i="56"/>
  <c r="W45" i="56"/>
  <c r="AA45" i="56" s="1"/>
  <c r="E56" i="56"/>
  <c r="W40" i="56"/>
  <c r="AA40" i="56" s="1"/>
  <c r="E14" i="56"/>
  <c r="W36" i="56"/>
  <c r="AA36" i="56" s="1"/>
  <c r="E34" i="56"/>
  <c r="E12" i="56"/>
  <c r="W11" i="35"/>
  <c r="AA11" i="35" s="1"/>
  <c r="E11" i="35"/>
  <c r="W13" i="35"/>
  <c r="AA13" i="35" s="1"/>
  <c r="E13" i="35"/>
  <c r="W14" i="35"/>
  <c r="AA14" i="35" s="1"/>
  <c r="E14" i="35"/>
  <c r="E9" i="35"/>
  <c r="W9" i="35"/>
  <c r="AA9" i="35" s="1"/>
  <c r="W20" i="35"/>
  <c r="AA20" i="35" s="1"/>
  <c r="E15" i="35"/>
  <c r="E20" i="35"/>
  <c r="W15" i="35"/>
  <c r="AA15" i="35" s="1"/>
  <c r="E18" i="35"/>
  <c r="W17" i="35"/>
  <c r="AA17" i="35" s="1"/>
  <c r="E21" i="35"/>
  <c r="W18" i="35"/>
  <c r="AA18" i="35" s="1"/>
  <c r="E17" i="35"/>
  <c r="W21" i="35"/>
  <c r="AA21" i="35" s="1"/>
  <c r="W8" i="58"/>
  <c r="AA8" i="58" s="1"/>
  <c r="W10" i="56"/>
  <c r="AA10" i="56" s="1"/>
  <c r="AA23" i="58"/>
  <c r="W8" i="56"/>
  <c r="AA8" i="56" s="1"/>
  <c r="W11" i="58"/>
  <c r="AA11" i="58" s="1"/>
  <c r="W9" i="58"/>
  <c r="AA9" i="58" s="1"/>
  <c r="W11" i="56"/>
  <c r="AA11" i="56" s="1"/>
  <c r="N8" i="56"/>
  <c r="N8" i="58"/>
  <c r="E11" i="58"/>
  <c r="E9" i="52"/>
  <c r="E9" i="58"/>
  <c r="E11" i="56"/>
  <c r="B8" i="35"/>
  <c r="B9" i="34"/>
  <c r="E10" i="52"/>
  <c r="B8" i="52"/>
  <c r="F4" i="56" l="1"/>
  <c r="F2" i="52"/>
  <c r="F4" i="35" s="1"/>
  <c r="E7" i="43" l="1"/>
  <c r="Q12" i="21" l="1"/>
  <c r="Q13" i="21"/>
  <c r="Q14" i="21"/>
  <c r="Q15" i="21"/>
  <c r="Z49" i="22" l="1"/>
  <c r="Z19" i="22"/>
  <c r="Z50" i="22"/>
  <c r="Z20" i="22"/>
  <c r="Z45" i="22"/>
  <c r="Z15" i="22"/>
  <c r="Z51" i="22"/>
  <c r="Z21" i="22"/>
  <c r="Z48" i="22"/>
  <c r="Z18" i="22"/>
  <c r="Z47" i="22"/>
  <c r="Z17" i="22"/>
  <c r="Z46" i="22"/>
  <c r="Z16" i="22"/>
  <c r="T17" i="34"/>
  <c r="E1" i="30"/>
  <c r="H5" i="22" l="1"/>
  <c r="E5" i="43"/>
  <c r="F3" i="43"/>
  <c r="E3" i="43" s="1"/>
  <c r="C3" i="43"/>
  <c r="D3" i="43" s="1"/>
  <c r="U4" i="34" l="1"/>
  <c r="T4" i="34"/>
  <c r="S4" i="34"/>
  <c r="R4" i="34"/>
  <c r="Y344" i="34" l="1"/>
  <c r="N24" i="55" s="1"/>
  <c r="Y11" i="34"/>
  <c r="N10" i="52" s="1"/>
  <c r="Y9" i="34"/>
  <c r="N8" i="52" s="1"/>
  <c r="Y8" i="34"/>
  <c r="U5" i="20"/>
  <c r="U4" i="20"/>
  <c r="Y279" i="34" l="1"/>
  <c r="N278" i="52" s="1"/>
  <c r="Y209" i="34"/>
  <c r="N208" i="52" s="1"/>
  <c r="Y281" i="34"/>
  <c r="N280" i="52" s="1"/>
  <c r="Y246" i="34"/>
  <c r="N245" i="52" s="1"/>
  <c r="Y275" i="34"/>
  <c r="N274" i="52" s="1"/>
  <c r="Y65" i="34"/>
  <c r="N64" i="52" s="1"/>
  <c r="Y203" i="34"/>
  <c r="N202" i="52" s="1"/>
  <c r="Y351" i="34"/>
  <c r="N31" i="55" s="1"/>
  <c r="Y146" i="34"/>
  <c r="N145" i="52" s="1"/>
  <c r="Y56" i="34"/>
  <c r="N55" i="52" s="1"/>
  <c r="Y205" i="34"/>
  <c r="N204" i="52" s="1"/>
  <c r="T13" i="34" l="1"/>
  <c r="T8" i="34"/>
  <c r="T9" i="34"/>
  <c r="T20" i="34"/>
  <c r="U3" i="20"/>
  <c r="U2" i="20"/>
  <c r="U1" i="20"/>
  <c r="N19" i="20"/>
  <c r="N12" i="20"/>
  <c r="Y441" i="34" l="1"/>
  <c r="N21" i="65" s="1"/>
  <c r="Y370" i="34"/>
  <c r="N50" i="55" s="1"/>
  <c r="Y422" i="34"/>
  <c r="N26" i="57" s="1"/>
  <c r="Y374" i="34"/>
  <c r="N54" i="55" s="1"/>
  <c r="H22" i="64"/>
  <c r="H11" i="64"/>
  <c r="H29" i="58"/>
  <c r="H24" i="58"/>
  <c r="H22" i="58"/>
  <c r="H13" i="58"/>
  <c r="G52" i="56"/>
  <c r="G47" i="56"/>
  <c r="G44" i="56"/>
  <c r="G18" i="56"/>
  <c r="H23" i="64"/>
  <c r="H20" i="64"/>
  <c r="H16" i="64"/>
  <c r="H30" i="58"/>
  <c r="H21" i="58"/>
  <c r="H20" i="58"/>
  <c r="H17" i="58"/>
  <c r="H15" i="58"/>
  <c r="H11" i="58"/>
  <c r="G56" i="56"/>
  <c r="G50" i="56"/>
  <c r="G45" i="56"/>
  <c r="G43" i="56"/>
  <c r="G40" i="56"/>
  <c r="H21" i="64"/>
  <c r="H17" i="64"/>
  <c r="H10" i="64"/>
  <c r="H25" i="58"/>
  <c r="G54" i="56"/>
  <c r="G48" i="56"/>
  <c r="H18" i="64"/>
  <c r="H26" i="58"/>
  <c r="H18" i="58"/>
  <c r="G57" i="56"/>
  <c r="G41" i="56"/>
  <c r="H10" i="58"/>
  <c r="G58" i="56"/>
  <c r="G53" i="56"/>
  <c r="H14" i="64"/>
  <c r="H14" i="58"/>
  <c r="H13" i="64"/>
  <c r="H28" i="58"/>
  <c r="G39" i="56"/>
  <c r="H20" i="35"/>
  <c r="H21" i="35"/>
  <c r="O23" i="65"/>
  <c r="G23" i="64" s="1"/>
  <c r="O20" i="65"/>
  <c r="G20" i="64" s="1"/>
  <c r="O17" i="65"/>
  <c r="G17" i="64" s="1"/>
  <c r="O12" i="65"/>
  <c r="O10" i="65"/>
  <c r="G10" i="64" s="1"/>
  <c r="O22" i="65"/>
  <c r="G22" i="64" s="1"/>
  <c r="O19" i="65"/>
  <c r="O16" i="65"/>
  <c r="G16" i="64" s="1"/>
  <c r="O15" i="65"/>
  <c r="O14" i="65"/>
  <c r="G14" i="64" s="1"/>
  <c r="O30" i="57"/>
  <c r="G30" i="58" s="1"/>
  <c r="O25" i="57"/>
  <c r="G25" i="58" s="1"/>
  <c r="O19" i="57"/>
  <c r="O17" i="57"/>
  <c r="G17" i="58" s="1"/>
  <c r="O15" i="57"/>
  <c r="G15" i="58" s="1"/>
  <c r="O13" i="57"/>
  <c r="G13" i="58" s="1"/>
  <c r="O23" i="57"/>
  <c r="O10" i="57"/>
  <c r="G10" i="58" s="1"/>
  <c r="O21" i="65"/>
  <c r="G21" i="64" s="1"/>
  <c r="O18" i="65"/>
  <c r="G18" i="64" s="1"/>
  <c r="O13" i="65"/>
  <c r="G13" i="64" s="1"/>
  <c r="O11" i="65"/>
  <c r="G11" i="64" s="1"/>
  <c r="O29" i="57"/>
  <c r="G29" i="58" s="1"/>
  <c r="O26" i="57"/>
  <c r="G26" i="58" s="1"/>
  <c r="O24" i="57"/>
  <c r="G24" i="58" s="1"/>
  <c r="O16" i="57"/>
  <c r="O11" i="57"/>
  <c r="G11" i="58" s="1"/>
  <c r="O28" i="57"/>
  <c r="G28" i="58" s="1"/>
  <c r="O21" i="57"/>
  <c r="G21" i="58" s="1"/>
  <c r="O27" i="57"/>
  <c r="O14" i="57"/>
  <c r="G14" i="58" s="1"/>
  <c r="O22" i="57"/>
  <c r="G22" i="58" s="1"/>
  <c r="O18" i="57"/>
  <c r="G18" i="58" s="1"/>
  <c r="O20" i="57"/>
  <c r="G20" i="58" s="1"/>
  <c r="O11" i="52"/>
  <c r="O52" i="55"/>
  <c r="H52" i="56" s="1"/>
  <c r="O20" i="55"/>
  <c r="O47" i="55"/>
  <c r="H47" i="56" s="1"/>
  <c r="O39" i="55"/>
  <c r="H39" i="56" s="1"/>
  <c r="O34" i="55"/>
  <c r="O26" i="55"/>
  <c r="O13" i="55"/>
  <c r="O42" i="55"/>
  <c r="O48" i="55"/>
  <c r="H48" i="56" s="1"/>
  <c r="O37" i="55"/>
  <c r="O29" i="55"/>
  <c r="O15" i="55"/>
  <c r="O54" i="55"/>
  <c r="H54" i="56" s="1"/>
  <c r="O49" i="55"/>
  <c r="O43" i="55"/>
  <c r="H43" i="56" s="1"/>
  <c r="O41" i="55"/>
  <c r="H41" i="56" s="1"/>
  <c r="O21" i="55"/>
  <c r="O18" i="55"/>
  <c r="H18" i="56" s="1"/>
  <c r="O55" i="55"/>
  <c r="O51" i="55"/>
  <c r="O50" i="55"/>
  <c r="H50" i="56" s="1"/>
  <c r="O19" i="55"/>
  <c r="O46" i="55"/>
  <c r="O45" i="55"/>
  <c r="H45" i="56" s="1"/>
  <c r="O32" i="55"/>
  <c r="O25" i="55"/>
  <c r="O12" i="55"/>
  <c r="O57" i="55"/>
  <c r="H57" i="56" s="1"/>
  <c r="O35" i="55"/>
  <c r="O27" i="55"/>
  <c r="O22" i="55"/>
  <c r="O33" i="55"/>
  <c r="O28" i="55"/>
  <c r="O31" i="55"/>
  <c r="O44" i="55"/>
  <c r="H44" i="56" s="1"/>
  <c r="O40" i="55"/>
  <c r="H40" i="56" s="1"/>
  <c r="O58" i="55"/>
  <c r="H58" i="56" s="1"/>
  <c r="O38" i="55"/>
  <c r="O30" i="55"/>
  <c r="O23" i="55"/>
  <c r="O16" i="55"/>
  <c r="O11" i="55"/>
  <c r="O24" i="55"/>
  <c r="O56" i="55"/>
  <c r="H56" i="56" s="1"/>
  <c r="O36" i="55"/>
  <c r="O14" i="55"/>
  <c r="O53" i="55"/>
  <c r="H53" i="56" s="1"/>
  <c r="O321" i="52"/>
  <c r="O315" i="52"/>
  <c r="O310" i="52"/>
  <c r="O306" i="52"/>
  <c r="O302" i="52"/>
  <c r="O296" i="52"/>
  <c r="O290" i="52"/>
  <c r="O269" i="52"/>
  <c r="O265" i="52"/>
  <c r="O260" i="52"/>
  <c r="O320" i="52"/>
  <c r="O314" i="52"/>
  <c r="O309" i="52"/>
  <c r="O305" i="52"/>
  <c r="O299" i="52"/>
  <c r="O295" i="52"/>
  <c r="O289" i="52"/>
  <c r="O268" i="52"/>
  <c r="O263" i="52"/>
  <c r="O258" i="52"/>
  <c r="O253" i="52"/>
  <c r="O240" i="52"/>
  <c r="O236" i="52"/>
  <c r="O230" i="52"/>
  <c r="O226" i="52"/>
  <c r="O220" i="52"/>
  <c r="O214" i="52"/>
  <c r="O193" i="52"/>
  <c r="O187" i="52"/>
  <c r="O181" i="52"/>
  <c r="O176" i="52"/>
  <c r="O171" i="52"/>
  <c r="O166" i="52"/>
  <c r="O161" i="52"/>
  <c r="O157" i="52"/>
  <c r="O137" i="52"/>
  <c r="O133" i="52"/>
  <c r="O128" i="52"/>
  <c r="O124" i="52"/>
  <c r="O108" i="52"/>
  <c r="O103" i="52"/>
  <c r="O97" i="52"/>
  <c r="O92" i="52"/>
  <c r="O87" i="52"/>
  <c r="O82" i="52"/>
  <c r="O77" i="52"/>
  <c r="O72" i="52"/>
  <c r="O313" i="52"/>
  <c r="O308" i="52"/>
  <c r="O304" i="52"/>
  <c r="O298" i="52"/>
  <c r="O292" i="52"/>
  <c r="O288" i="52"/>
  <c r="O267" i="52"/>
  <c r="O262" i="52"/>
  <c r="O257" i="52"/>
  <c r="O252" i="52"/>
  <c r="O239" i="52"/>
  <c r="O235" i="52"/>
  <c r="O229" i="52"/>
  <c r="O225" i="52"/>
  <c r="O219" i="52"/>
  <c r="O213" i="52"/>
  <c r="O192" i="52"/>
  <c r="O186" i="52"/>
  <c r="O180" i="52"/>
  <c r="O175" i="52"/>
  <c r="O170" i="52"/>
  <c r="O165" i="52"/>
  <c r="O160" i="52"/>
  <c r="O142" i="52"/>
  <c r="O136" i="52"/>
  <c r="O132" i="52"/>
  <c r="O127" i="52"/>
  <c r="O123" i="52"/>
  <c r="O107" i="52"/>
  <c r="O101" i="52"/>
  <c r="O96" i="52"/>
  <c r="O91" i="52"/>
  <c r="O86" i="52"/>
  <c r="O81" i="52"/>
  <c r="O76" i="52"/>
  <c r="O70" i="52"/>
  <c r="O49" i="52"/>
  <c r="O43" i="52"/>
  <c r="O38" i="52"/>
  <c r="O33" i="52"/>
  <c r="O28" i="52"/>
  <c r="O24" i="52"/>
  <c r="O316" i="52"/>
  <c r="O297" i="52"/>
  <c r="O261" i="52"/>
  <c r="O241" i="52"/>
  <c r="O231" i="52"/>
  <c r="O221" i="52"/>
  <c r="O211" i="52"/>
  <c r="O184" i="52"/>
  <c r="O172" i="52"/>
  <c r="O163" i="52"/>
  <c r="O140" i="52"/>
  <c r="O129" i="52"/>
  <c r="O109" i="52"/>
  <c r="O99" i="52"/>
  <c r="O88" i="52"/>
  <c r="O78" i="52"/>
  <c r="O68" i="52"/>
  <c r="O46" i="52"/>
  <c r="O37" i="52"/>
  <c r="O31" i="52"/>
  <c r="O25" i="52"/>
  <c r="O324" i="52"/>
  <c r="O300" i="52"/>
  <c r="O284" i="52"/>
  <c r="O279" i="52"/>
  <c r="O271" i="52"/>
  <c r="O247" i="52"/>
  <c r="O223" i="52"/>
  <c r="O205" i="52"/>
  <c r="O197" i="52"/>
  <c r="O155" i="52"/>
  <c r="O149" i="52"/>
  <c r="O144" i="52"/>
  <c r="O119" i="52"/>
  <c r="O114" i="52"/>
  <c r="O63" i="52"/>
  <c r="O59" i="52"/>
  <c r="O52" i="52"/>
  <c r="O17" i="52"/>
  <c r="O303" i="52"/>
  <c r="O234" i="52"/>
  <c r="O212" i="52"/>
  <c r="O173" i="52"/>
  <c r="O141" i="52"/>
  <c r="O131" i="52"/>
  <c r="O100" i="52"/>
  <c r="O79" i="52"/>
  <c r="O47" i="52"/>
  <c r="O26" i="52"/>
  <c r="O318" i="52"/>
  <c r="O281" i="52"/>
  <c r="O248" i="52"/>
  <c r="O207" i="52"/>
  <c r="O199" i="52"/>
  <c r="O146" i="52"/>
  <c r="O120" i="52"/>
  <c r="O65" i="52"/>
  <c r="O312" i="52"/>
  <c r="O291" i="52"/>
  <c r="O256" i="52"/>
  <c r="O238" i="52"/>
  <c r="O228" i="52"/>
  <c r="O216" i="52"/>
  <c r="O191" i="52"/>
  <c r="O179" i="52"/>
  <c r="O168" i="52"/>
  <c r="O159" i="52"/>
  <c r="O135" i="52"/>
  <c r="O126" i="52"/>
  <c r="O105" i="52"/>
  <c r="O95" i="52"/>
  <c r="O84" i="52"/>
  <c r="O74" i="52"/>
  <c r="O50" i="52"/>
  <c r="O42" i="52"/>
  <c r="O36" i="52"/>
  <c r="O29" i="52"/>
  <c r="O23" i="52"/>
  <c r="O323" i="52"/>
  <c r="O293" i="52"/>
  <c r="O283" i="52"/>
  <c r="O277" i="52"/>
  <c r="O250" i="52"/>
  <c r="O246" i="52"/>
  <c r="O217" i="52"/>
  <c r="O203" i="52"/>
  <c r="O195" i="52"/>
  <c r="O153" i="52"/>
  <c r="O148" i="52"/>
  <c r="O138" i="52"/>
  <c r="O118" i="52"/>
  <c r="O112" i="52"/>
  <c r="O62" i="52"/>
  <c r="O58" i="52"/>
  <c r="O44" i="52"/>
  <c r="O21" i="52"/>
  <c r="G21" i="35" s="1"/>
  <c r="O15" i="52"/>
  <c r="O266" i="52"/>
  <c r="O242" i="52"/>
  <c r="O222" i="52"/>
  <c r="O185" i="52"/>
  <c r="O164" i="52"/>
  <c r="O110" i="52"/>
  <c r="O90" i="52"/>
  <c r="O69" i="52"/>
  <c r="O40" i="52"/>
  <c r="O32" i="52"/>
  <c r="O325" i="52"/>
  <c r="O285" i="52"/>
  <c r="O273" i="52"/>
  <c r="O232" i="52"/>
  <c r="O182" i="52"/>
  <c r="O150" i="52"/>
  <c r="O115" i="52"/>
  <c r="O307" i="52"/>
  <c r="O270" i="52"/>
  <c r="O254" i="52"/>
  <c r="O237" i="52"/>
  <c r="O227" i="52"/>
  <c r="O215" i="52"/>
  <c r="O188" i="52"/>
  <c r="O178" i="52"/>
  <c r="O167" i="52"/>
  <c r="O158" i="52"/>
  <c r="O134" i="52"/>
  <c r="O125" i="52"/>
  <c r="O104" i="52"/>
  <c r="O93" i="52"/>
  <c r="O83" i="52"/>
  <c r="O73" i="52"/>
  <c r="O48" i="52"/>
  <c r="O41" i="52"/>
  <c r="O35" i="52"/>
  <c r="O27" i="52"/>
  <c r="O22" i="52"/>
  <c r="O322" i="52"/>
  <c r="O286" i="52"/>
  <c r="O282" i="52"/>
  <c r="O275" i="52"/>
  <c r="O249" i="52"/>
  <c r="O244" i="52"/>
  <c r="O209" i="52"/>
  <c r="O201" i="52"/>
  <c r="O189" i="52"/>
  <c r="O151" i="52"/>
  <c r="O147" i="52"/>
  <c r="O121" i="52"/>
  <c r="O117" i="52"/>
  <c r="O66" i="52"/>
  <c r="O61" i="52"/>
  <c r="O56" i="52"/>
  <c r="O20" i="52"/>
  <c r="G20" i="35" s="1"/>
  <c r="O14" i="52"/>
  <c r="O18" i="52"/>
  <c r="O60" i="52"/>
  <c r="O13" i="52"/>
  <c r="O54" i="52"/>
  <c r="O9" i="55"/>
  <c r="O9" i="52"/>
  <c r="Y434" i="34"/>
  <c r="N14" i="65" s="1"/>
  <c r="Y442" i="34"/>
  <c r="N22" i="65" s="1"/>
  <c r="Y430" i="34"/>
  <c r="N10" i="65" s="1"/>
  <c r="Y437" i="34"/>
  <c r="N17" i="65" s="1"/>
  <c r="Y443" i="34"/>
  <c r="N23" i="65" s="1"/>
  <c r="Y431" i="34"/>
  <c r="N11" i="65" s="1"/>
  <c r="Y438" i="34"/>
  <c r="N18" i="65" s="1"/>
  <c r="Y418" i="34"/>
  <c r="N22" i="57" s="1"/>
  <c r="Y410" i="34"/>
  <c r="N14" i="57" s="1"/>
  <c r="Y406" i="34"/>
  <c r="N10" i="57" s="1"/>
  <c r="Y378" i="34"/>
  <c r="N58" i="55" s="1"/>
  <c r="Y367" i="34"/>
  <c r="N47" i="55" s="1"/>
  <c r="Y359" i="34"/>
  <c r="N39" i="55" s="1"/>
  <c r="Y407" i="34"/>
  <c r="N11" i="57" s="1"/>
  <c r="Y365" i="34"/>
  <c r="N45" i="55" s="1"/>
  <c r="Y361" i="34"/>
  <c r="N41" i="55" s="1"/>
  <c r="Y426" i="34"/>
  <c r="N30" i="57" s="1"/>
  <c r="Y421" i="34"/>
  <c r="N25" i="57" s="1"/>
  <c r="Y21" i="34"/>
  <c r="N20" i="52" s="1"/>
  <c r="Y338" i="34"/>
  <c r="N18" i="55" s="1"/>
  <c r="Y364" i="34"/>
  <c r="N44" i="55" s="1"/>
  <c r="Y360" i="34"/>
  <c r="N40" i="55" s="1"/>
  <c r="Y417" i="34"/>
  <c r="N21" i="57" s="1"/>
  <c r="Y411" i="34"/>
  <c r="N15" i="57" s="1"/>
  <c r="Y22" i="34"/>
  <c r="N21" i="52" s="1"/>
  <c r="Y373" i="34"/>
  <c r="N53" i="55" s="1"/>
  <c r="Y425" i="34"/>
  <c r="N29" i="57" s="1"/>
  <c r="Y414" i="34"/>
  <c r="N18" i="57" s="1"/>
  <c r="Y368" i="34"/>
  <c r="N48" i="55" s="1"/>
  <c r="Y377" i="34"/>
  <c r="N57" i="55" s="1"/>
  <c r="Y117" i="34"/>
  <c r="N116" i="52" s="1"/>
  <c r="Y114" i="34"/>
  <c r="N113" i="52" s="1"/>
  <c r="Y347" i="34"/>
  <c r="N27" i="55" s="1"/>
  <c r="Y330" i="34"/>
  <c r="Y277" i="34"/>
  <c r="N276" i="52" s="1"/>
  <c r="Y153" i="34"/>
  <c r="N152" i="52" s="1"/>
  <c r="Y207" i="34"/>
  <c r="N206" i="52" s="1"/>
  <c r="Y13" i="34"/>
  <c r="N12" i="52" s="1"/>
  <c r="Y428" i="34"/>
  <c r="Y155" i="34"/>
  <c r="N154" i="52" s="1"/>
  <c r="Y197" i="34"/>
  <c r="N196" i="52" s="1"/>
  <c r="Y357" i="34"/>
  <c r="N37" i="55" s="1"/>
  <c r="Y405" i="34"/>
  <c r="Y412" i="34"/>
  <c r="Y17" i="34"/>
  <c r="N16" i="52" s="1"/>
  <c r="T10" i="34"/>
  <c r="T11" i="34"/>
  <c r="Y10" i="34"/>
  <c r="N9" i="52" s="1"/>
  <c r="Y353" i="34"/>
  <c r="N33" i="55" s="1"/>
  <c r="N8" i="35"/>
  <c r="O19" i="64" l="1"/>
  <c r="R19" i="64" s="1"/>
  <c r="S19" i="64" s="1"/>
  <c r="G9" i="35"/>
  <c r="H9" i="35"/>
  <c r="H18" i="35"/>
  <c r="G18" i="35"/>
  <c r="O51" i="56"/>
  <c r="G16" i="56"/>
  <c r="H16" i="56"/>
  <c r="H19" i="56"/>
  <c r="G19" i="56"/>
  <c r="H34" i="56"/>
  <c r="G34" i="56"/>
  <c r="O46" i="56"/>
  <c r="H11" i="35"/>
  <c r="G11" i="35"/>
  <c r="O19" i="58"/>
  <c r="H14" i="56"/>
  <c r="G14" i="56"/>
  <c r="H23" i="56"/>
  <c r="G23" i="56"/>
  <c r="H12" i="56"/>
  <c r="G12" i="56"/>
  <c r="G13" i="56"/>
  <c r="H13" i="56"/>
  <c r="O22" i="56"/>
  <c r="H20" i="56"/>
  <c r="G20" i="56"/>
  <c r="O8" i="58"/>
  <c r="O15" i="64"/>
  <c r="G9" i="56"/>
  <c r="H9" i="56"/>
  <c r="G13" i="35"/>
  <c r="H13" i="35"/>
  <c r="G14" i="35"/>
  <c r="H14" i="35"/>
  <c r="G15" i="35"/>
  <c r="H15" i="35"/>
  <c r="G36" i="56"/>
  <c r="H36" i="56"/>
  <c r="H30" i="56"/>
  <c r="G30" i="56"/>
  <c r="O42" i="56"/>
  <c r="G28" i="56"/>
  <c r="H28" i="56"/>
  <c r="O55" i="56"/>
  <c r="G25" i="56"/>
  <c r="H25" i="56"/>
  <c r="O49" i="56"/>
  <c r="H15" i="56"/>
  <c r="G15" i="56"/>
  <c r="O16" i="58"/>
  <c r="O27" i="58"/>
  <c r="O23" i="58"/>
  <c r="O8" i="64"/>
  <c r="O8" i="35"/>
  <c r="G17" i="35"/>
  <c r="H17" i="35"/>
  <c r="G11" i="56"/>
  <c r="H11" i="56"/>
  <c r="H38" i="56"/>
  <c r="G38" i="56"/>
  <c r="H32" i="56"/>
  <c r="G32" i="56"/>
  <c r="H21" i="56"/>
  <c r="G21" i="56"/>
  <c r="H26" i="56"/>
  <c r="G26" i="56"/>
  <c r="N9" i="57"/>
  <c r="N8" i="65"/>
  <c r="N16" i="57"/>
  <c r="N10" i="55"/>
  <c r="N9" i="55"/>
  <c r="C3" i="22"/>
  <c r="D3" i="22" s="1"/>
  <c r="R18" i="21"/>
  <c r="P19" i="64" l="1"/>
  <c r="Q19" i="64" s="1"/>
  <c r="H19" i="64" s="1"/>
  <c r="T19" i="64"/>
  <c r="J19" i="64" s="1"/>
  <c r="R49" i="56"/>
  <c r="S49" i="56" s="1"/>
  <c r="P49" i="56"/>
  <c r="Q49" i="56" s="1"/>
  <c r="T49" i="56"/>
  <c r="T22" i="56"/>
  <c r="P22" i="56"/>
  <c r="Q22" i="56" s="1"/>
  <c r="R22" i="56"/>
  <c r="S22" i="56" s="1"/>
  <c r="T16" i="58"/>
  <c r="R16" i="58"/>
  <c r="S16" i="58" s="1"/>
  <c r="P16" i="58"/>
  <c r="Q16" i="58" s="1"/>
  <c r="T19" i="58"/>
  <c r="P19" i="58"/>
  <c r="Q19" i="58" s="1"/>
  <c r="R19" i="58"/>
  <c r="S19" i="58" s="1"/>
  <c r="R8" i="64"/>
  <c r="S8" i="64" s="1"/>
  <c r="P8" i="64"/>
  <c r="Q8" i="64" s="1"/>
  <c r="T8" i="64"/>
  <c r="T42" i="56"/>
  <c r="P42" i="56"/>
  <c r="Q42" i="56" s="1"/>
  <c r="R42" i="56"/>
  <c r="S42" i="56" s="1"/>
  <c r="R27" i="58"/>
  <c r="S27" i="58" s="1"/>
  <c r="T27" i="58"/>
  <c r="P27" i="58"/>
  <c r="Q27" i="58" s="1"/>
  <c r="T46" i="56"/>
  <c r="P46" i="56"/>
  <c r="Q46" i="56" s="1"/>
  <c r="R46" i="56"/>
  <c r="S46" i="56" s="1"/>
  <c r="R23" i="58"/>
  <c r="S23" i="58" s="1"/>
  <c r="T23" i="58"/>
  <c r="P23" i="58"/>
  <c r="Q23" i="58" s="1"/>
  <c r="T55" i="56"/>
  <c r="R55" i="56"/>
  <c r="S55" i="56" s="1"/>
  <c r="P55" i="56"/>
  <c r="Q55" i="56" s="1"/>
  <c r="P15" i="64"/>
  <c r="Q15" i="64" s="1"/>
  <c r="T15" i="64"/>
  <c r="R15" i="64"/>
  <c r="S15" i="64" s="1"/>
  <c r="T51" i="56"/>
  <c r="R51" i="56"/>
  <c r="S51" i="56" s="1"/>
  <c r="P51" i="56"/>
  <c r="Q51" i="56" s="1"/>
  <c r="AE2" i="21"/>
  <c r="B5" i="22" s="1"/>
  <c r="AE1" i="21"/>
  <c r="Q11" i="21"/>
  <c r="Q10" i="21"/>
  <c r="Q9" i="21"/>
  <c r="Q8" i="21"/>
  <c r="Q7" i="21"/>
  <c r="Q6" i="21"/>
  <c r="Q5" i="21"/>
  <c r="Q4" i="21"/>
  <c r="Z37" i="22" s="1"/>
  <c r="S14" i="21"/>
  <c r="R4" i="21"/>
  <c r="S7" i="21"/>
  <c r="R8" i="21"/>
  <c r="R14" i="21"/>
  <c r="R17" i="21"/>
  <c r="R7" i="21"/>
  <c r="R15" i="21"/>
  <c r="R5" i="21"/>
  <c r="S18" i="21"/>
  <c r="S13" i="21"/>
  <c r="R6" i="21"/>
  <c r="R12" i="21"/>
  <c r="S17" i="21"/>
  <c r="S5" i="21"/>
  <c r="S8" i="21"/>
  <c r="S12" i="21"/>
  <c r="S11" i="21"/>
  <c r="S15" i="21"/>
  <c r="R13" i="21"/>
  <c r="I19" i="64" l="1"/>
  <c r="G19" i="64"/>
  <c r="I23" i="58"/>
  <c r="H46" i="56"/>
  <c r="G46" i="56"/>
  <c r="I27" i="58"/>
  <c r="J8" i="64"/>
  <c r="I8" i="64"/>
  <c r="I19" i="58"/>
  <c r="I16" i="58"/>
  <c r="J22" i="56"/>
  <c r="I22" i="56"/>
  <c r="H51" i="56"/>
  <c r="G51" i="56"/>
  <c r="J15" i="64"/>
  <c r="I15" i="64"/>
  <c r="I55" i="56"/>
  <c r="J55" i="56"/>
  <c r="J46" i="56"/>
  <c r="I46" i="56"/>
  <c r="G8" i="64"/>
  <c r="H8" i="64"/>
  <c r="G19" i="58"/>
  <c r="H19" i="58"/>
  <c r="J16" i="58"/>
  <c r="J49" i="56"/>
  <c r="I49" i="56"/>
  <c r="G15" i="64"/>
  <c r="H15" i="64"/>
  <c r="G23" i="58"/>
  <c r="H23" i="58"/>
  <c r="G27" i="58"/>
  <c r="H27" i="58"/>
  <c r="H42" i="56"/>
  <c r="G42" i="56"/>
  <c r="J19" i="58"/>
  <c r="H49" i="56"/>
  <c r="G49" i="56"/>
  <c r="I51" i="56"/>
  <c r="J51" i="56"/>
  <c r="G55" i="56"/>
  <c r="H55" i="56"/>
  <c r="J23" i="58"/>
  <c r="J27" i="58"/>
  <c r="I42" i="56"/>
  <c r="J42" i="56"/>
  <c r="G16" i="58"/>
  <c r="H16" i="58"/>
  <c r="H22" i="56"/>
  <c r="G22" i="56"/>
  <c r="Z42" i="22"/>
  <c r="Z12" i="22"/>
  <c r="Z43" i="22"/>
  <c r="Z13" i="22"/>
  <c r="Z40" i="22"/>
  <c r="Z10" i="22"/>
  <c r="Z39" i="22"/>
  <c r="Z9" i="22"/>
  <c r="Z41" i="22"/>
  <c r="Z11" i="22"/>
  <c r="Z44" i="22"/>
  <c r="Z14" i="22"/>
  <c r="Z38" i="22"/>
  <c r="Z8" i="22"/>
  <c r="B4" i="22"/>
  <c r="C5" i="22"/>
  <c r="B5" i="43"/>
  <c r="C5" i="43" s="1"/>
  <c r="D5" i="43" s="1"/>
  <c r="B4" i="43"/>
  <c r="Z7" i="22"/>
  <c r="S4" i="21"/>
  <c r="S6" i="21"/>
  <c r="R11" i="21"/>
  <c r="I21" i="35" l="1"/>
  <c r="J21" i="35"/>
  <c r="J20" i="35"/>
  <c r="I20" i="35"/>
  <c r="C4" i="22"/>
  <c r="D4" i="22" s="1"/>
  <c r="C4" i="43"/>
  <c r="D4" i="43" s="1"/>
  <c r="D5" i="22"/>
  <c r="G5" i="22" l="1"/>
  <c r="AE19" i="21" l="1"/>
  <c r="B16" i="22" s="1"/>
  <c r="AE12" i="21"/>
  <c r="T201" i="34"/>
  <c r="B9" i="43" l="1"/>
  <c r="B9" i="22"/>
  <c r="B16" i="43"/>
  <c r="T114" i="34"/>
  <c r="T327" i="34"/>
  <c r="T56" i="34"/>
  <c r="T65" i="34"/>
  <c r="T412" i="34"/>
  <c r="T58" i="34"/>
  <c r="T355" i="34"/>
  <c r="AE16" i="21"/>
  <c r="T351" i="34"/>
  <c r="T205" i="34"/>
  <c r="T153" i="34"/>
  <c r="T207" i="34"/>
  <c r="T275" i="34"/>
  <c r="T330" i="34"/>
  <c r="AE24" i="21"/>
  <c r="T209" i="34"/>
  <c r="AE17" i="21"/>
  <c r="T353" i="34"/>
  <c r="AE25" i="21"/>
  <c r="T414" i="34"/>
  <c r="AE9" i="21"/>
  <c r="AE22" i="21"/>
  <c r="T357" i="34"/>
  <c r="AE11" i="21"/>
  <c r="AE21" i="21"/>
  <c r="T368" i="34"/>
  <c r="T54" i="34"/>
  <c r="T419" i="34"/>
  <c r="T155" i="34"/>
  <c r="T117" i="34"/>
  <c r="T197" i="34"/>
  <c r="T146" i="34"/>
  <c r="T279" i="34"/>
  <c r="T428" i="34"/>
  <c r="T203" i="34"/>
  <c r="T405" i="34"/>
  <c r="T349" i="34"/>
  <c r="T344" i="34"/>
  <c r="AE14" i="21"/>
  <c r="AE10" i="21"/>
  <c r="AE23" i="21"/>
  <c r="AE18" i="21"/>
  <c r="B15" i="22" s="1"/>
  <c r="T281" i="34"/>
  <c r="T277" i="34"/>
  <c r="AE13" i="21"/>
  <c r="AE15" i="21"/>
  <c r="T246" i="34"/>
  <c r="T377" i="34"/>
  <c r="AE20" i="21"/>
  <c r="T347" i="34"/>
  <c r="C24" i="22" l="1"/>
  <c r="D24" i="22" s="1"/>
  <c r="C23" i="22"/>
  <c r="D23" i="22" s="1"/>
  <c r="C25" i="22"/>
  <c r="D25" i="22" s="1"/>
  <c r="B6" i="22"/>
  <c r="C6" i="22" s="1"/>
  <c r="D6" i="22" s="1"/>
  <c r="C25" i="43"/>
  <c r="D25" i="43" s="1"/>
  <c r="C23" i="43"/>
  <c r="D23" i="43" s="1"/>
  <c r="C24" i="43"/>
  <c r="D24" i="43" s="1"/>
  <c r="C15" i="22"/>
  <c r="D15" i="22" s="1"/>
  <c r="C16" i="22"/>
  <c r="D16" i="22" s="1"/>
  <c r="C9" i="22"/>
  <c r="D9" i="22" s="1"/>
  <c r="C9" i="43"/>
  <c r="D9" i="43" s="1"/>
  <c r="AA48" i="22"/>
  <c r="AA44" i="22"/>
  <c r="AA43" i="22"/>
  <c r="AA50" i="22"/>
  <c r="AA51" i="22"/>
  <c r="AA49" i="22"/>
  <c r="AA45" i="22"/>
  <c r="AA41" i="22"/>
  <c r="AA38" i="22"/>
  <c r="AA46" i="22"/>
  <c r="AA47" i="22"/>
  <c r="AA37" i="22"/>
  <c r="AA39" i="22"/>
  <c r="AA42" i="22"/>
  <c r="AA40" i="22"/>
  <c r="B10" i="43"/>
  <c r="C10" i="43" s="1"/>
  <c r="D10" i="43" s="1"/>
  <c r="B10" i="22"/>
  <c r="B20" i="22"/>
  <c r="B20" i="43"/>
  <c r="C20" i="43" s="1"/>
  <c r="D20" i="43" s="1"/>
  <c r="C16" i="43"/>
  <c r="D16" i="43" s="1"/>
  <c r="B7" i="43"/>
  <c r="C7" i="43" s="1"/>
  <c r="D7" i="43" s="1"/>
  <c r="B7" i="22"/>
  <c r="B11" i="43"/>
  <c r="B11" i="22"/>
  <c r="B17" i="43"/>
  <c r="C17" i="43" s="1"/>
  <c r="D17" i="43" s="1"/>
  <c r="B17" i="22"/>
  <c r="B6" i="43"/>
  <c r="B12" i="22"/>
  <c r="B12" i="43"/>
  <c r="B18" i="22"/>
  <c r="B18" i="43"/>
  <c r="C18" i="43" s="1"/>
  <c r="D18" i="43" s="1"/>
  <c r="B19" i="43"/>
  <c r="C19" i="43" s="1"/>
  <c r="D19" i="43" s="1"/>
  <c r="B19" i="22"/>
  <c r="B22" i="43"/>
  <c r="C22" i="43" s="1"/>
  <c r="D22" i="43" s="1"/>
  <c r="B22" i="22"/>
  <c r="B14" i="43"/>
  <c r="C14" i="43" s="1"/>
  <c r="D14" i="43" s="1"/>
  <c r="B14" i="22"/>
  <c r="B21" i="43"/>
  <c r="C21" i="43" s="1"/>
  <c r="D21" i="43" s="1"/>
  <c r="B21" i="22"/>
  <c r="B8" i="22"/>
  <c r="B8" i="43"/>
  <c r="C8" i="43" s="1"/>
  <c r="D8" i="43" s="1"/>
  <c r="B13" i="22"/>
  <c r="B13" i="43"/>
  <c r="C13" i="43" s="1"/>
  <c r="D13" i="43" s="1"/>
  <c r="B15" i="43"/>
  <c r="C15" i="43" s="1"/>
  <c r="D15" i="43" s="1"/>
  <c r="AA7" i="22"/>
  <c r="AA17" i="22"/>
  <c r="AA18" i="22"/>
  <c r="AA13" i="22"/>
  <c r="AA15" i="22"/>
  <c r="AA12" i="22"/>
  <c r="AA11" i="22"/>
  <c r="AA10" i="22"/>
  <c r="AA20" i="22"/>
  <c r="AA16" i="22"/>
  <c r="AA19" i="22"/>
  <c r="AA8" i="22"/>
  <c r="AA14" i="22"/>
  <c r="AA9" i="22"/>
  <c r="AA21" i="22"/>
  <c r="J18" i="64" l="1"/>
  <c r="J54" i="56"/>
  <c r="J47" i="56"/>
  <c r="J14" i="58"/>
  <c r="J38" i="56"/>
  <c r="I18" i="64"/>
  <c r="J40" i="56"/>
  <c r="J18" i="58"/>
  <c r="J15" i="35"/>
  <c r="I11" i="58"/>
  <c r="J10" i="58"/>
  <c r="J41" i="56"/>
  <c r="I50" i="56"/>
  <c r="J18" i="35"/>
  <c r="I58" i="56"/>
  <c r="I25" i="58"/>
  <c r="J28" i="56"/>
  <c r="I57" i="56"/>
  <c r="J21" i="56"/>
  <c r="J11" i="64"/>
  <c r="I14" i="64"/>
  <c r="J9" i="35"/>
  <c r="J23" i="56"/>
  <c r="J12" i="56"/>
  <c r="J15" i="56"/>
  <c r="I11" i="35"/>
  <c r="J14" i="64"/>
  <c r="J29" i="58"/>
  <c r="J20" i="56"/>
  <c r="J34" i="56"/>
  <c r="I17" i="35"/>
  <c r="J10" i="64"/>
  <c r="I11" i="64"/>
  <c r="I21" i="64"/>
  <c r="J17" i="35"/>
  <c r="J11" i="35"/>
  <c r="J30" i="58"/>
  <c r="J25" i="56"/>
  <c r="J14" i="35"/>
  <c r="J14" i="56"/>
  <c r="I22" i="58"/>
  <c r="I18" i="58"/>
  <c r="I15" i="35"/>
  <c r="J13" i="56"/>
  <c r="J25" i="58"/>
  <c r="I10" i="64"/>
  <c r="J23" i="64"/>
  <c r="J15" i="58"/>
  <c r="J50" i="56"/>
  <c r="I18" i="35"/>
  <c r="J39" i="56"/>
  <c r="I23" i="64"/>
  <c r="J36" i="56"/>
  <c r="I9" i="35"/>
  <c r="J26" i="58"/>
  <c r="J48" i="56"/>
  <c r="J16" i="56"/>
  <c r="J9" i="56"/>
  <c r="J17" i="64"/>
  <c r="J45" i="56"/>
  <c r="I14" i="35"/>
  <c r="J30" i="56"/>
  <c r="I14" i="58"/>
  <c r="J11" i="58"/>
  <c r="I13" i="35"/>
  <c r="J53" i="56"/>
  <c r="J21" i="64"/>
  <c r="I29" i="58"/>
  <c r="I30" i="58"/>
  <c r="J26" i="56"/>
  <c r="J32" i="56"/>
  <c r="J21" i="58"/>
  <c r="I22" i="64"/>
  <c r="I17" i="64"/>
  <c r="J13" i="35"/>
  <c r="J22" i="64"/>
  <c r="J19" i="56"/>
  <c r="I15" i="58"/>
  <c r="J11" i="56"/>
  <c r="J57" i="56"/>
  <c r="I26" i="58"/>
  <c r="J44" i="56"/>
  <c r="J18" i="56"/>
  <c r="I21" i="58"/>
  <c r="I10" i="58"/>
  <c r="J58" i="56"/>
  <c r="J22" i="58"/>
  <c r="I48" i="56"/>
  <c r="I40" i="56"/>
  <c r="I54" i="56"/>
  <c r="I44" i="56"/>
  <c r="I53" i="56"/>
  <c r="I45" i="56"/>
  <c r="I18" i="56"/>
  <c r="I39" i="56"/>
  <c r="I47" i="56"/>
  <c r="I41" i="56"/>
  <c r="C6" i="43"/>
  <c r="D6" i="43" s="1"/>
  <c r="I16" i="56"/>
  <c r="I12" i="56"/>
  <c r="I20" i="56"/>
  <c r="I19" i="56"/>
  <c r="I21" i="56"/>
  <c r="I32" i="56"/>
  <c r="I38" i="56"/>
  <c r="I25" i="56"/>
  <c r="I15" i="56"/>
  <c r="I30" i="56"/>
  <c r="I26" i="56"/>
  <c r="I36" i="56"/>
  <c r="I14" i="56"/>
  <c r="I9" i="56"/>
  <c r="I28" i="56"/>
  <c r="I23" i="56"/>
  <c r="I13" i="56"/>
  <c r="I34" i="56"/>
  <c r="I11" i="56"/>
  <c r="AC48" i="22"/>
  <c r="AI48" i="22" s="1"/>
  <c r="AC39" i="22"/>
  <c r="AH39" i="22" s="1"/>
  <c r="AC45" i="22"/>
  <c r="AI45" i="22" s="1"/>
  <c r="AC40" i="22"/>
  <c r="AH40" i="22" s="1"/>
  <c r="AC43" i="22"/>
  <c r="AI43" i="22" s="1"/>
  <c r="AC47" i="22"/>
  <c r="AI47" i="22" s="1"/>
  <c r="AC44" i="22"/>
  <c r="AI44" i="22" s="1"/>
  <c r="AC41" i="22"/>
  <c r="AI41" i="22" s="1"/>
  <c r="AC49" i="22"/>
  <c r="AI49" i="22" s="1"/>
  <c r="AC37" i="22"/>
  <c r="AH37" i="22" s="1"/>
  <c r="AC46" i="22"/>
  <c r="AI46" i="22" s="1"/>
  <c r="AC38" i="22"/>
  <c r="AH38" i="22" s="1"/>
  <c r="AC42" i="22"/>
  <c r="AI42" i="22" s="1"/>
  <c r="AC51" i="22"/>
  <c r="AJ51" i="22" s="1"/>
  <c r="AC50" i="22"/>
  <c r="AJ50" i="22" s="1"/>
  <c r="C12" i="43"/>
  <c r="D12" i="43" s="1"/>
  <c r="C14" i="22"/>
  <c r="D14" i="22" s="1"/>
  <c r="C8" i="22"/>
  <c r="D8" i="22" s="1"/>
  <c r="C22" i="22"/>
  <c r="D22" i="22" s="1"/>
  <c r="C12" i="22"/>
  <c r="D12" i="22" s="1"/>
  <c r="C20" i="22"/>
  <c r="D20" i="22" s="1"/>
  <c r="C19" i="22"/>
  <c r="D19" i="22" s="1"/>
  <c r="C13" i="22"/>
  <c r="D13" i="22" s="1"/>
  <c r="C21" i="22"/>
  <c r="D21" i="22" s="1"/>
  <c r="C11" i="22"/>
  <c r="D11" i="22" s="1"/>
  <c r="C10" i="22"/>
  <c r="D10" i="22" s="1"/>
  <c r="C11" i="43"/>
  <c r="D11" i="43" s="1"/>
  <c r="C18" i="22"/>
  <c r="D18" i="22" s="1"/>
  <c r="C7" i="22"/>
  <c r="D7" i="22" s="1"/>
  <c r="C17" i="22"/>
  <c r="D17" i="22" s="1"/>
  <c r="T8" i="35"/>
  <c r="AC14" i="22"/>
  <c r="AC21" i="22"/>
  <c r="AC11" i="22"/>
  <c r="AC7" i="22"/>
  <c r="AC16" i="22"/>
  <c r="AC20" i="22"/>
  <c r="AC12" i="22"/>
  <c r="AC18" i="22"/>
  <c r="AC13" i="22"/>
  <c r="AC10" i="22"/>
  <c r="AC9" i="22"/>
  <c r="AC8" i="22"/>
  <c r="AC15" i="22"/>
  <c r="AC19" i="22"/>
  <c r="AC17" i="22"/>
  <c r="E3" i="22"/>
  <c r="F3" i="22" s="1"/>
  <c r="H3" i="22"/>
  <c r="G3" i="22" s="1"/>
  <c r="I8" i="35" l="1"/>
  <c r="J8" i="35"/>
  <c r="AJ17" i="22"/>
  <c r="AH17" i="22"/>
  <c r="AI11" i="22"/>
  <c r="AH11" i="22"/>
  <c r="AK19" i="22"/>
  <c r="AH19" i="22"/>
  <c r="AK21" i="22"/>
  <c r="AH21" i="22"/>
  <c r="AJ15" i="22"/>
  <c r="AH15" i="22"/>
  <c r="AJ13" i="22"/>
  <c r="AH13" i="22"/>
  <c r="AJ16" i="22"/>
  <c r="AH16" i="22"/>
  <c r="AJ14" i="22"/>
  <c r="AH14" i="22"/>
  <c r="AJ12" i="22"/>
  <c r="AH12" i="22"/>
  <c r="AK20" i="22"/>
  <c r="AH20" i="22"/>
  <c r="AI8" i="22"/>
  <c r="AH8" i="22"/>
  <c r="AH18" i="22"/>
  <c r="AK18" i="22"/>
  <c r="AI7" i="22"/>
  <c r="AH7" i="22"/>
  <c r="AI9" i="22"/>
  <c r="AH9" i="22"/>
  <c r="AI10" i="22"/>
  <c r="AH10" i="22"/>
  <c r="R8" i="35"/>
  <c r="P8" i="35"/>
  <c r="Q8" i="35" s="1"/>
  <c r="G8" i="35" l="1"/>
  <c r="H8" i="35"/>
  <c r="S8" i="35"/>
  <c r="L3" i="21"/>
  <c r="M3" i="21" s="1"/>
  <c r="Q3" i="21"/>
  <c r="L2" i="21"/>
  <c r="M2" i="21" s="1"/>
  <c r="Q2" i="21"/>
  <c r="L1" i="21"/>
  <c r="M1" i="21" s="1"/>
  <c r="Q1" i="21"/>
  <c r="R1" i="21"/>
  <c r="S1" i="21"/>
  <c r="AB4" i="22" l="1"/>
  <c r="Z4" i="22"/>
  <c r="AA4" i="22" s="1"/>
  <c r="Z34" i="22"/>
  <c r="AB46" i="22"/>
  <c r="AB40" i="22"/>
  <c r="AB39" i="22"/>
  <c r="AB10" i="22"/>
  <c r="AE10" i="22" s="1"/>
  <c r="AB9" i="22"/>
  <c r="AE9" i="22" s="1"/>
  <c r="Z5" i="22"/>
  <c r="AC5" i="22" s="1"/>
  <c r="Z35" i="22"/>
  <c r="Z36" i="22"/>
  <c r="Z6" i="22"/>
  <c r="AB16" i="22"/>
  <c r="AE16" i="22" s="1"/>
  <c r="R3" i="21"/>
  <c r="S3" i="21"/>
  <c r="AH5" i="22" l="1"/>
  <c r="AC4" i="22"/>
  <c r="AH4" i="22" s="1"/>
  <c r="AA5" i="22"/>
  <c r="AD5" i="22" s="1"/>
  <c r="AE47" i="22"/>
  <c r="AE46" i="22"/>
  <c r="AD40" i="22"/>
  <c r="AD39" i="22"/>
  <c r="AB36" i="22"/>
  <c r="AA36" i="22"/>
  <c r="AC36" i="22"/>
  <c r="AA35" i="22"/>
  <c r="AC35" i="22"/>
  <c r="AA34" i="22"/>
  <c r="AC34" i="22"/>
  <c r="AB34" i="22"/>
  <c r="AA6" i="22"/>
  <c r="AC6" i="22"/>
  <c r="AB6" i="22"/>
  <c r="AE6" i="22" s="1"/>
  <c r="AI5" i="22" l="1"/>
  <c r="AI6" i="22"/>
  <c r="AH6" i="22"/>
  <c r="AD4" i="22"/>
  <c r="AE4" i="22"/>
  <c r="E5" i="22"/>
  <c r="F5" i="22" s="1"/>
  <c r="AZ4" i="22" s="1"/>
  <c r="AH36" i="22"/>
  <c r="AH34" i="22"/>
  <c r="AH35" i="22"/>
  <c r="AD36" i="22"/>
  <c r="AD35" i="22"/>
  <c r="AD34" i="22"/>
  <c r="AB7" i="22" l="1"/>
  <c r="AE7" i="22" s="1"/>
  <c r="AB37" i="22" l="1"/>
  <c r="AD37" i="22" l="1"/>
  <c r="AE42" i="22"/>
  <c r="AB45" i="22" l="1"/>
  <c r="AE45" i="22" s="1"/>
  <c r="AB38" i="22"/>
  <c r="AB15" i="22" l="1"/>
  <c r="AE15" i="22" s="1"/>
  <c r="AD38" i="22"/>
  <c r="AB8" i="22"/>
  <c r="AE8" i="22" s="1"/>
  <c r="E12" i="22"/>
  <c r="F12" i="22" s="1"/>
  <c r="AY4" i="22" l="1"/>
  <c r="E4" i="22" s="1"/>
  <c r="E10" i="22"/>
  <c r="F10" i="22" s="1"/>
  <c r="E8" i="22"/>
  <c r="F8" i="22" s="1"/>
  <c r="E11" i="22"/>
  <c r="F11" i="22" s="1"/>
  <c r="G4" i="22" l="1"/>
  <c r="AB47" i="22"/>
  <c r="AB41" i="22"/>
  <c r="AE41" i="22" s="1"/>
  <c r="AB17" i="22" l="1"/>
  <c r="AE17" i="22" s="1"/>
  <c r="AB11" i="22"/>
  <c r="AE11" i="22" s="1"/>
  <c r="AE43" i="22"/>
  <c r="AE48" i="22"/>
  <c r="E13" i="22" l="1"/>
  <c r="F13" i="22" s="1"/>
  <c r="E9" i="22"/>
  <c r="F9" i="22" s="1"/>
  <c r="O8" i="56" l="1"/>
  <c r="T8" i="56" l="1"/>
  <c r="R8" i="56"/>
  <c r="S8" i="56" s="1"/>
  <c r="P8" i="56"/>
  <c r="R2" i="21"/>
  <c r="S2" i="21"/>
  <c r="J8" i="56" l="1"/>
  <c r="Q8" i="56"/>
  <c r="G8" i="56" s="1"/>
  <c r="AB35" i="22"/>
  <c r="I8" i="56"/>
  <c r="AB5" i="22" l="1"/>
  <c r="AE5" i="22" s="1"/>
  <c r="H8" i="56"/>
  <c r="E7" i="22" l="1"/>
  <c r="F7" i="22" s="1"/>
  <c r="AZ12" i="22" s="1"/>
  <c r="G6" i="22" s="1"/>
  <c r="O12" i="57"/>
  <c r="Y408" i="34"/>
  <c r="N12" i="57" s="1"/>
  <c r="AF50" i="22"/>
  <c r="AF51" i="22"/>
  <c r="AE49" i="22"/>
  <c r="AY12" i="22" l="1"/>
  <c r="AB48" i="22"/>
  <c r="AB18" i="22"/>
  <c r="E20" i="22"/>
  <c r="F20" i="22" s="1"/>
  <c r="E19" i="22"/>
  <c r="F19" i="22" s="1"/>
  <c r="AG18" i="22" l="1"/>
  <c r="AE18" i="22"/>
  <c r="AB21" i="22"/>
  <c r="AE21" i="22" s="1"/>
  <c r="E25" i="22" l="1"/>
  <c r="F25" i="22" s="1"/>
  <c r="AG21" i="22"/>
  <c r="AB20" i="22"/>
  <c r="AE20" i="22" s="1"/>
  <c r="AB50" i="22"/>
  <c r="E18" i="22"/>
  <c r="F18" i="22" s="1"/>
  <c r="E24" i="22" l="1"/>
  <c r="F24" i="22" s="1"/>
  <c r="AG20" i="22"/>
  <c r="AB51" i="22"/>
  <c r="E22" i="22" l="1"/>
  <c r="F22" i="22" s="1"/>
  <c r="O12" i="58" l="1"/>
  <c r="T12" i="58" l="1"/>
  <c r="P12" i="58"/>
  <c r="Q12" i="58" s="1"/>
  <c r="R12" i="58"/>
  <c r="AB44" i="22"/>
  <c r="AE44" i="22" s="1"/>
  <c r="AB14" i="22"/>
  <c r="AE14" i="22" s="1"/>
  <c r="S10" i="21"/>
  <c r="G12" i="58" l="1"/>
  <c r="R8" i="58" s="1"/>
  <c r="S8" i="58" s="1"/>
  <c r="H12" i="58"/>
  <c r="S12" i="58"/>
  <c r="AB43" i="22"/>
  <c r="T8" i="58"/>
  <c r="P8" i="58"/>
  <c r="Q8" i="58" s="1"/>
  <c r="H8" i="58" s="1"/>
  <c r="J12" i="58"/>
  <c r="E17" i="22"/>
  <c r="F17" i="22" s="1"/>
  <c r="R9" i="21"/>
  <c r="S9" i="21"/>
  <c r="R10" i="21"/>
  <c r="AB13" i="22" l="1"/>
  <c r="AE13" i="22" s="1"/>
  <c r="I12" i="58"/>
  <c r="J8" i="58"/>
  <c r="I8" i="58"/>
  <c r="AB12" i="22"/>
  <c r="AE12" i="22" s="1"/>
  <c r="G8" i="58"/>
  <c r="AB42" i="22"/>
  <c r="E16" i="22" l="1"/>
  <c r="F16" i="22" s="1"/>
  <c r="E15" i="22"/>
  <c r="F15" i="22" s="1"/>
  <c r="E6" i="22"/>
  <c r="AZ22" i="22" l="1"/>
  <c r="G14" i="22" s="1"/>
  <c r="AY22" i="22"/>
  <c r="E14" i="22" s="1"/>
  <c r="O12" i="64"/>
  <c r="R12" i="64" s="1"/>
  <c r="S12" i="64" s="1"/>
  <c r="R16" i="21"/>
  <c r="AB19" i="22" l="1"/>
  <c r="P12" i="64"/>
  <c r="Q12" i="64" s="1"/>
  <c r="T12" i="64"/>
  <c r="S16" i="21"/>
  <c r="AB49" i="22" l="1"/>
  <c r="I12" i="64"/>
  <c r="J12" i="64"/>
  <c r="G12" i="64"/>
  <c r="H12" i="64"/>
  <c r="AE19" i="22"/>
  <c r="E23" i="22"/>
  <c r="F23" i="22" s="1"/>
  <c r="AG19" i="22"/>
  <c r="AY32" i="22" l="1"/>
  <c r="E21" i="22" s="1"/>
  <c r="AZ32" i="22"/>
  <c r="G21" i="22" s="1"/>
</calcChain>
</file>

<file path=xl/sharedStrings.xml><?xml version="1.0" encoding="utf-8"?>
<sst xmlns="http://schemas.openxmlformats.org/spreadsheetml/2006/main" count="1149" uniqueCount="360">
  <si>
    <t>Comments</t>
  </si>
  <si>
    <t>Not Yet answered</t>
  </si>
  <si>
    <t>Don't know</t>
  </si>
  <si>
    <t>Question not selected</t>
  </si>
  <si>
    <t>Not yet answered</t>
  </si>
  <si>
    <t>Null</t>
  </si>
  <si>
    <t>Not applicable</t>
  </si>
  <si>
    <t>Acknowledgements</t>
  </si>
  <si>
    <t>Warning</t>
  </si>
  <si>
    <t>This Guide has been produced with care and to the best of our ability. However, CREST accepts no responsibility for any problems or incidents arising from its use.</t>
  </si>
  <si>
    <t>Guidelines</t>
  </si>
  <si>
    <t>Weighting</t>
  </si>
  <si>
    <t>Level 1 - Initial</t>
  </si>
  <si>
    <t>Level 2 - Established</t>
  </si>
  <si>
    <t>Level 3 - Business Enabling</t>
  </si>
  <si>
    <t>Level 4 - Quantitatively Managed</t>
  </si>
  <si>
    <t>Level 5 - Optimised</t>
  </si>
  <si>
    <t>x 1</t>
  </si>
  <si>
    <t>x 2</t>
  </si>
  <si>
    <t>x 3</t>
  </si>
  <si>
    <t>Cyber Security Incident Response</t>
  </si>
  <si>
    <t>Target maturity (1 to 5)</t>
  </si>
  <si>
    <t>rating</t>
  </si>
  <si>
    <t>target</t>
  </si>
  <si>
    <t>Level 1 -
Initial</t>
  </si>
  <si>
    <t>Level 2 -
Established</t>
  </si>
  <si>
    <t>Level 3 -
Business Enabling</t>
  </si>
  <si>
    <t>Level 4 -
Quantitatively Managed</t>
  </si>
  <si>
    <t>Level 5 -
Optimised</t>
  </si>
  <si>
    <t>CSIR</t>
  </si>
  <si>
    <t>Systems</t>
  </si>
  <si>
    <t>Web presence</t>
  </si>
  <si>
    <t>Mobile devices</t>
  </si>
  <si>
    <t>Third-party applications</t>
  </si>
  <si>
    <t>Outsourced systems</t>
  </si>
  <si>
    <t>Other</t>
  </si>
  <si>
    <t>Agriculture, Forestry, Fishing and Hunting</t>
  </si>
  <si>
    <t>Mining, Quarrying, and Oil and Gas Extraction</t>
  </si>
  <si>
    <t>Utilities</t>
  </si>
  <si>
    <t>Construction</t>
  </si>
  <si>
    <t>Manufacturing</t>
  </si>
  <si>
    <t>Wholesale Trade</t>
  </si>
  <si>
    <t>Retail Trade</t>
  </si>
  <si>
    <t>Transportation and Warehousing</t>
  </si>
  <si>
    <t>Information</t>
  </si>
  <si>
    <t>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</si>
  <si>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</si>
  <si>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</si>
  <si>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</si>
  <si>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</si>
  <si>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</si>
  <si>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</si>
  <si>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</si>
  <si>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</si>
  <si>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</si>
  <si>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</si>
  <si>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Not selected</t>
  </si>
  <si>
    <t>Level 1</t>
  </si>
  <si>
    <t>Level 2</t>
  </si>
  <si>
    <t>Level 3</t>
  </si>
  <si>
    <t>Level 4</t>
  </si>
  <si>
    <t>Level 5</t>
  </si>
  <si>
    <t>Yes</t>
  </si>
  <si>
    <t>No</t>
  </si>
  <si>
    <t>Merchant banking</t>
  </si>
  <si>
    <t>Retail banking</t>
  </si>
  <si>
    <t>Investment banking</t>
  </si>
  <si>
    <t>Card services</t>
  </si>
  <si>
    <t>Other banking services</t>
  </si>
  <si>
    <t>Other financial services</t>
  </si>
  <si>
    <t>Whole organisation</t>
  </si>
  <si>
    <t>Region</t>
  </si>
  <si>
    <t>Business unit</t>
  </si>
  <si>
    <t>Web application</t>
  </si>
  <si>
    <t>Partly</t>
  </si>
  <si>
    <t>Mostly</t>
  </si>
  <si>
    <t>Fully</t>
  </si>
  <si>
    <t>Response</t>
  </si>
  <si>
    <t>Weighted score</t>
  </si>
  <si>
    <t>Evidence supplied</t>
  </si>
  <si>
    <t>Level 1 (%)</t>
  </si>
  <si>
    <t>Level 2 (%)</t>
  </si>
  <si>
    <t>Level 3 (%)</t>
  </si>
  <si>
    <t>Level 4 (%)</t>
  </si>
  <si>
    <t>Level 5 (%)</t>
  </si>
  <si>
    <t>9-30</t>
  </si>
  <si>
    <t>31-70</t>
  </si>
  <si>
    <t>71-92</t>
  </si>
  <si>
    <t>93-100</t>
  </si>
  <si>
    <t>Business unit (or equivalent) *</t>
  </si>
  <si>
    <t>Sector *</t>
  </si>
  <si>
    <t>Date of assessment *</t>
  </si>
  <si>
    <t>Role or position *</t>
  </si>
  <si>
    <t>Level</t>
  </si>
  <si>
    <t>N/A</t>
  </si>
  <si>
    <t>Step</t>
  </si>
  <si>
    <t>Q</t>
  </si>
  <si>
    <t>subQ</t>
  </si>
  <si>
    <t>Text</t>
  </si>
  <si>
    <t>Order</t>
  </si>
  <si>
    <t>Phase</t>
  </si>
  <si>
    <t>Sub-heading</t>
  </si>
  <si>
    <t>Stub</t>
  </si>
  <si>
    <t>Type</t>
  </si>
  <si>
    <t>FullQ</t>
  </si>
  <si>
    <t>x 4</t>
  </si>
  <si>
    <t>x 5</t>
  </si>
  <si>
    <t>Overview</t>
  </si>
  <si>
    <t>Maturity model</t>
  </si>
  <si>
    <t>How to use the tool</t>
  </si>
  <si>
    <t>Weighting configuration</t>
  </si>
  <si>
    <t>Important</t>
  </si>
  <si>
    <t>Critical</t>
  </si>
  <si>
    <t>Custom</t>
  </si>
  <si>
    <t>Credits</t>
  </si>
  <si>
    <t>Penetration testing process</t>
  </si>
  <si>
    <r>
      <t xml:space="preserve">Instructions on how the tool works and how it can be used can be found on the </t>
    </r>
    <r>
      <rPr>
        <i/>
        <sz val="11"/>
        <color theme="1"/>
        <rFont val="Calibri"/>
        <family val="2"/>
        <scheme val="minor"/>
      </rPr>
      <t>Guidelines</t>
    </r>
    <r>
      <rPr>
        <sz val="11"/>
        <color theme="1"/>
        <rFont val="Calibri"/>
        <family val="2"/>
        <scheme val="minor"/>
      </rPr>
      <t xml:space="preserve"> worksheet.</t>
    </r>
  </si>
  <si>
    <t>© CREST 2016</t>
  </si>
  <si>
    <t>A weighting factor can be set to give the results for particular steps more importance than others. The selected levels of maturity are then displayed graphically for each of the three phases and overall. Calculations are based on a carefully designed algorithm that takes account of both the level of maturity selected for each step and the step's given weighting.</t>
  </si>
  <si>
    <t>A</t>
  </si>
  <si>
    <t>B</t>
  </si>
  <si>
    <t>C</t>
  </si>
  <si>
    <t>D</t>
  </si>
  <si>
    <t>Stage</t>
  </si>
  <si>
    <t>Choose a set of targets by clicking on the radio buttons below.</t>
  </si>
  <si>
    <t>Standard</t>
  </si>
  <si>
    <r>
      <t xml:space="preserve">You can edit the </t>
    </r>
    <r>
      <rPr>
        <b/>
        <sz val="11"/>
        <color rgb="FF1F497D"/>
        <rFont val="Calibri"/>
        <family val="2"/>
        <scheme val="minor"/>
      </rPr>
      <t>Standard</t>
    </r>
    <r>
      <rPr>
        <sz val="11"/>
        <color rgb="FF1F497D"/>
        <rFont val="Calibri"/>
        <family val="2"/>
        <scheme val="minor"/>
      </rPr>
      <t xml:space="preserve">, </t>
    </r>
    <r>
      <rPr>
        <b/>
        <sz val="11"/>
        <color rgb="FF1F497D"/>
        <rFont val="Calibri"/>
        <family val="2"/>
        <scheme val="minor"/>
      </rPr>
      <t>Important</t>
    </r>
    <r>
      <rPr>
        <sz val="11"/>
        <color rgb="FF1F497D"/>
        <rFont val="Calibri"/>
        <family val="2"/>
        <scheme val="minor"/>
      </rPr>
      <t xml:space="preserve"> and </t>
    </r>
    <r>
      <rPr>
        <b/>
        <sz val="11"/>
        <color rgb="FF1F497D"/>
        <rFont val="Calibri"/>
        <family val="2"/>
        <scheme val="minor"/>
      </rPr>
      <t>Critical</t>
    </r>
    <r>
      <rPr>
        <sz val="11"/>
        <color rgb="FF1F497D"/>
        <rFont val="Calibri"/>
        <family val="2"/>
        <scheme val="minor"/>
      </rPr>
      <t xml:space="preserve"> targets in the table below, or create your own </t>
    </r>
    <r>
      <rPr>
        <b/>
        <sz val="11"/>
        <color rgb="FF1F497D"/>
        <rFont val="Calibri"/>
        <family val="2"/>
        <scheme val="minor"/>
      </rPr>
      <t>Custom</t>
    </r>
    <r>
      <rPr>
        <sz val="11"/>
        <color rgb="FF1F497D"/>
        <rFont val="Calibri"/>
        <family val="2"/>
        <scheme val="minor"/>
      </rPr>
      <t xml:space="preserve"> set of targets.</t>
    </r>
  </si>
  <si>
    <t>0-7</t>
  </si>
  <si>
    <t>Name of organisation *</t>
  </si>
  <si>
    <t>A1</t>
  </si>
  <si>
    <t>A2</t>
  </si>
  <si>
    <t>A3</t>
  </si>
  <si>
    <t>A4</t>
  </si>
  <si>
    <t>A5</t>
  </si>
  <si>
    <t>A6</t>
  </si>
  <si>
    <t>A7</t>
  </si>
  <si>
    <t>A8</t>
  </si>
  <si>
    <t>Size of business *</t>
  </si>
  <si>
    <t>High risk significant impact business</t>
  </si>
  <si>
    <t>Higher risk business</t>
  </si>
  <si>
    <t>Medium risk business</t>
  </si>
  <si>
    <t>Low risk business</t>
  </si>
  <si>
    <t>Very low risk business</t>
  </si>
  <si>
    <t>Type of business *</t>
  </si>
  <si>
    <t>Corporate internal systems</t>
  </si>
  <si>
    <t>Outsourced / acquired by Group IT (or equivalent)</t>
  </si>
  <si>
    <t>Outsourced / acquired by business unit / department</t>
  </si>
  <si>
    <t>Commercial 'off the shelf' products</t>
  </si>
  <si>
    <t>Internally hosted</t>
  </si>
  <si>
    <t>Cloud services</t>
  </si>
  <si>
    <t>Personal information - sensitive</t>
  </si>
  <si>
    <t>Personal information – not sensitive</t>
  </si>
  <si>
    <t xml:space="preserve">No personal information </t>
  </si>
  <si>
    <t>Catastrophic</t>
  </si>
  <si>
    <t>Severe</t>
  </si>
  <si>
    <t>Moderate</t>
  </si>
  <si>
    <t>Minor</t>
  </si>
  <si>
    <t>Negligible or none</t>
  </si>
  <si>
    <t>Significant</t>
  </si>
  <si>
    <t>0 minutes</t>
  </si>
  <si>
    <t>5 minutes</t>
  </si>
  <si>
    <t>15 minutes</t>
  </si>
  <si>
    <t>1 hour</t>
  </si>
  <si>
    <t>2 hours</t>
  </si>
  <si>
    <t>4 hours</t>
  </si>
  <si>
    <t>1 day</t>
  </si>
  <si>
    <t>2 days</t>
  </si>
  <si>
    <t>3-4 days</t>
  </si>
  <si>
    <t>1 week</t>
  </si>
  <si>
    <t>1 month</t>
  </si>
  <si>
    <t>More than a month</t>
  </si>
  <si>
    <t>End user developed (eg spreadsheets / databases)</t>
  </si>
  <si>
    <t>Benchmark</t>
  </si>
  <si>
    <t>S</t>
  </si>
  <si>
    <t>I</t>
  </si>
  <si>
    <t>Penetration Testing Management
Maturity Assessment Tool</t>
  </si>
  <si>
    <t>SID sort order</t>
  </si>
  <si>
    <t>*</t>
  </si>
  <si>
    <t>Extra Step text</t>
  </si>
  <si>
    <t>Evaluate drivers for conducting a penetration test</t>
  </si>
  <si>
    <t>Identify target environment(s)</t>
  </si>
  <si>
    <t>Define the purpose of the penetration tests</t>
  </si>
  <si>
    <t>Produce requirements specification</t>
  </si>
  <si>
    <t>Determine testing style</t>
  </si>
  <si>
    <t>Agree testing type</t>
  </si>
  <si>
    <t>Identify testing constraints</t>
  </si>
  <si>
    <t>Define reporting requirements</t>
  </si>
  <si>
    <t>Produce scope statement</t>
  </si>
  <si>
    <t>Create a management assurance framework</t>
  </si>
  <si>
    <t>Establish an assurance process</t>
  </si>
  <si>
    <t>Understand and mitigate risks</t>
  </si>
  <si>
    <t>Introduce change management</t>
  </si>
  <si>
    <t>Exploit weaknesses</t>
  </si>
  <si>
    <t>Moderately</t>
  </si>
  <si>
    <t>level selection</t>
  </si>
  <si>
    <t>response index</t>
  </si>
  <si>
    <t>Summary</t>
  </si>
  <si>
    <t>Intermediate</t>
  </si>
  <si>
    <t>Detailed</t>
  </si>
  <si>
    <t>Rating</t>
  </si>
  <si>
    <t>Target</t>
  </si>
  <si>
    <t xml:space="preserve"> </t>
  </si>
  <si>
    <t>Benchmark Rating</t>
  </si>
  <si>
    <t>Introductory</t>
  </si>
  <si>
    <r>
      <t xml:space="preserve">Organisation / business unit
</t>
    </r>
    <r>
      <rPr>
        <i/>
        <sz val="10"/>
        <rFont val="Calibri"/>
        <family val="2"/>
        <scheme val="minor"/>
      </rPr>
      <t>All fields marked * MUST be completed</t>
    </r>
  </si>
  <si>
    <r>
      <t xml:space="preserve">The functionality of this tool depends on Excel VBA macros being enabled. If you are seeing this message then macros are </t>
    </r>
    <r>
      <rPr>
        <b/>
        <u/>
        <sz val="11"/>
        <color theme="1"/>
        <rFont val="Calibri"/>
        <family val="2"/>
        <scheme val="minor"/>
      </rPr>
      <t>not</t>
    </r>
    <r>
      <rPr>
        <sz val="11"/>
        <color theme="1"/>
        <rFont val="Calibri"/>
        <family val="2"/>
        <scheme val="minor"/>
      </rPr>
      <t xml:space="preserve"> currently enabled.</t>
    </r>
  </si>
  <si>
    <t>To  enable macros please do the following:</t>
  </si>
  <si>
    <t xml:space="preserve">• Click the File menu which opens the backstage view
• Click Options
• Click Trust Center then click the button labelled “Trust Center Settings…”
• Click Macro Settings
• Click Enable all macros
• Click OK, then OK
• Save the workbook
</t>
  </si>
  <si>
    <t>WARNING - MACROS NOT ENABLED</t>
  </si>
  <si>
    <t>If you see a Security Warning bar above that looks like the graphic below, please click the "Enable Content" button.</t>
  </si>
  <si>
    <t>Otherwise you need to enable macros in Excel's Trust Center security settings.</t>
  </si>
  <si>
    <t>Highly confidential</t>
  </si>
  <si>
    <t>Confidential</t>
  </si>
  <si>
    <t>Internal</t>
  </si>
  <si>
    <t>Public</t>
  </si>
  <si>
    <r>
      <rPr>
        <b/>
        <i/>
        <sz val="11"/>
        <color theme="1"/>
        <rFont val="Calibri"/>
        <family val="2"/>
        <scheme val="minor"/>
      </rPr>
      <t>Step 2</t>
    </r>
    <r>
      <rPr>
        <sz val="11"/>
        <color theme="1"/>
        <rFont val="Calibri"/>
        <family val="2"/>
        <scheme val="minor"/>
      </rPr>
      <t xml:space="preserve"> - On the </t>
    </r>
    <r>
      <rPr>
        <i/>
        <sz val="11"/>
        <color theme="1"/>
        <rFont val="Calibri"/>
        <family val="2"/>
        <scheme val="minor"/>
      </rPr>
      <t>Targets</t>
    </r>
    <r>
      <rPr>
        <sz val="11"/>
        <color theme="1"/>
        <rFont val="Calibri"/>
        <family val="2"/>
        <scheme val="minor"/>
      </rPr>
      <t xml:space="preserve"> Worksheet, select the target level required for this assessment by pressing the radar button next to any of the six options available, which are:
  </t>
    </r>
    <r>
      <rPr>
        <b/>
        <i/>
        <sz val="11"/>
        <color theme="1"/>
        <rFont val="Calibri"/>
        <family val="2"/>
        <scheme val="minor"/>
      </rPr>
      <t>Introductory</t>
    </r>
    <r>
      <rPr>
        <sz val="11"/>
        <color theme="1"/>
        <rFont val="Calibri"/>
        <family val="2"/>
        <scheme val="minor"/>
      </rPr>
      <t xml:space="preserve"> - which sets a target of 2 out of 5 across the board
  </t>
    </r>
    <r>
      <rPr>
        <b/>
        <i/>
        <sz val="11"/>
        <color theme="1"/>
        <rFont val="Calibri"/>
        <family val="2"/>
        <scheme val="minor"/>
      </rPr>
      <t>Standard</t>
    </r>
    <r>
      <rPr>
        <sz val="11"/>
        <color theme="1"/>
        <rFont val="Calibri"/>
        <family val="2"/>
        <scheme val="minor"/>
      </rPr>
      <t xml:space="preserve"> - which sets a target of 2 out of 5 across the board
  </t>
    </r>
    <r>
      <rPr>
        <b/>
        <i/>
        <sz val="11"/>
        <color theme="1"/>
        <rFont val="Calibri"/>
        <family val="2"/>
        <scheme val="minor"/>
      </rPr>
      <t>Important</t>
    </r>
    <r>
      <rPr>
        <sz val="11"/>
        <color theme="1"/>
        <rFont val="Calibri"/>
        <family val="2"/>
        <scheme val="minor"/>
      </rPr>
      <t xml:space="preserve"> - which sets a target of 3 out of 5 across the board
  </t>
    </r>
    <r>
      <rPr>
        <b/>
        <i/>
        <sz val="11"/>
        <color theme="1"/>
        <rFont val="Calibri"/>
        <family val="2"/>
        <scheme val="minor"/>
      </rPr>
      <t>Very important</t>
    </r>
    <r>
      <rPr>
        <sz val="11"/>
        <color theme="1"/>
        <rFont val="Calibri"/>
        <family val="2"/>
        <scheme val="minor"/>
      </rPr>
      <t xml:space="preserve"> - which sets a target of 4 out of 5 across the board
  </t>
    </r>
    <r>
      <rPr>
        <b/>
        <i/>
        <sz val="11"/>
        <color theme="1"/>
        <rFont val="Calibri"/>
        <family val="2"/>
        <scheme val="minor"/>
      </rPr>
      <t>Critical</t>
    </r>
    <r>
      <rPr>
        <sz val="11"/>
        <color theme="1"/>
        <rFont val="Calibri"/>
        <family val="2"/>
        <scheme val="minor"/>
      </rPr>
      <t xml:space="preserve"> - which sets a target of 5 out of 5 across the board
  </t>
    </r>
    <r>
      <rPr>
        <b/>
        <i/>
        <sz val="11"/>
        <color theme="1"/>
        <rFont val="Calibri"/>
        <family val="2"/>
        <scheme val="minor"/>
      </rPr>
      <t>Custom</t>
    </r>
    <r>
      <rPr>
        <sz val="11"/>
        <color theme="1"/>
        <rFont val="Calibri"/>
        <family val="2"/>
        <scheme val="minor"/>
      </rPr>
      <t xml:space="preserve"> - which allows you to overwrite any of the individual settings in the </t>
    </r>
    <r>
      <rPr>
        <i/>
        <sz val="11"/>
        <color theme="1"/>
        <rFont val="Calibri"/>
        <family val="2"/>
        <scheme val="minor"/>
      </rPr>
      <t>Custom</t>
    </r>
    <r>
      <rPr>
        <sz val="11"/>
        <color theme="1"/>
        <rFont val="Calibri"/>
        <family val="2"/>
        <scheme val="minor"/>
      </rPr>
      <t xml:space="preserve"> column on the far right.
These target ratings will show up in all the </t>
    </r>
    <r>
      <rPr>
        <i/>
        <sz val="11"/>
        <color theme="1"/>
        <rFont val="Calibri"/>
        <family val="2"/>
        <scheme val="minor"/>
      </rPr>
      <t>Results</t>
    </r>
    <r>
      <rPr>
        <sz val="11"/>
        <color theme="1"/>
        <rFont val="Calibri"/>
        <family val="2"/>
        <scheme val="minor"/>
      </rPr>
      <t xml:space="preserve"> worksheets allowing you to compare actual performance against targets.</t>
    </r>
  </si>
  <si>
    <t>Very important</t>
  </si>
  <si>
    <t>Maturity score</t>
  </si>
  <si>
    <t>Technical infrastructure</t>
  </si>
  <si>
    <t>Mobile application</t>
  </si>
  <si>
    <t>Externally hosted</t>
  </si>
  <si>
    <t>Have you identified and categorised all main third party:</t>
  </si>
  <si>
    <t>Systems that could be utilised to compromise the technical security environment of your organisation?</t>
  </si>
  <si>
    <t>Functions that could be utilised to provide information from which information could be obtained to mount a social engineering attack on the business?</t>
  </si>
  <si>
    <t>Details of your organisations primary concerns for the protection of the confidentiality, integrity and availability of information and supporting systems (e.g. in a documented risk appetite statement)?</t>
  </si>
  <si>
    <t>An up-to-date list of all relevant legal, regulatory and contractual compliance requirements?</t>
  </si>
  <si>
    <t>Version</t>
  </si>
  <si>
    <t/>
  </si>
  <si>
    <t>Maturity level (1 to 5)</t>
  </si>
  <si>
    <t>Target level configuration</t>
  </si>
  <si>
    <r>
      <rPr>
        <b/>
        <i/>
        <sz val="11"/>
        <color theme="1"/>
        <rFont val="Calibri"/>
        <family val="2"/>
        <scheme val="minor"/>
      </rPr>
      <t>Step 5 -</t>
    </r>
    <r>
      <rPr>
        <sz val="11"/>
        <color theme="1"/>
        <rFont val="Calibri"/>
        <family val="2"/>
        <scheme val="minor"/>
      </rPr>
      <t xml:space="preserve"> Review a summary of the results using the</t>
    </r>
    <r>
      <rPr>
        <i/>
        <sz val="11"/>
        <color theme="1"/>
        <rFont val="Calibri"/>
        <family val="2"/>
        <scheme val="minor"/>
      </rPr>
      <t xml:space="preserve"> Aggregated Results</t>
    </r>
    <r>
      <rPr>
        <sz val="11"/>
        <color theme="1"/>
        <rFont val="Calibri"/>
        <family val="2"/>
        <scheme val="minor"/>
      </rPr>
      <t xml:space="preserve"> worksheet to gain a high level picture of the overall level of maturity for the environment assessed.</t>
    </r>
  </si>
  <si>
    <t>Please select</t>
  </si>
  <si>
    <t>v3.7</t>
  </si>
  <si>
    <t>Cyber Threat Intelligence
Maturity Assessment Tool</t>
  </si>
  <si>
    <t xml:space="preserve">Your CTI programme should consist of appropriately skilled people guided by well-designed, repeatable processes with effective use of relevant technologies that will enable you to conduct continuous and effective analysis. Intelligence should be seen as a specialist role and function when appropriately experienced and skilled persons are employed. </t>
  </si>
  <si>
    <t>Many organisations do not know how effective their CTI  programme is in practice. One of the best ways to help determine the effectiveness of your programme is to measure the level of maturity of your  programme in terms of:</t>
  </si>
  <si>
    <t>• People, processes and technology</t>
  </si>
  <si>
    <t>• Requirements mapping and intelligence customer review</t>
  </si>
  <si>
    <t xml:space="preserve">This assessment tool (which does not use macros) provides a mechanism for carrying out an assessment of the level of maturity an organisation has Cyber Threat Intelligence at a high level. </t>
  </si>
  <si>
    <r>
      <rPr>
        <b/>
        <i/>
        <sz val="11"/>
        <color theme="1"/>
        <rFont val="Calibri"/>
        <family val="2"/>
        <scheme val="minor"/>
      </rPr>
      <t>Note:</t>
    </r>
    <r>
      <rPr>
        <sz val="11"/>
        <color theme="1"/>
        <rFont val="Calibri"/>
        <family val="2"/>
        <scheme val="minor"/>
      </rPr>
      <t xml:space="preserve"> The CTI maturity assessment tool is one of a series of assessment tools developed by CREST, which include high level and detailed Cyber Security Incident Response Assessment Tools and Penetration Testing.</t>
    </r>
  </si>
  <si>
    <t>CREST would like to extend its special thanks to those CTIPS member organisations and third parties who took part in interviews, participated in the workshop and completed questionnaires.</t>
  </si>
  <si>
    <t>To an effective CTI capability you will need to build an appropriate CTI programme, the maturity of which can be assessed against an appropriate maturity model by using this assessment tool.</t>
  </si>
  <si>
    <t xml:space="preserve">Different types of organisation will require different levels of maturity for their CTI programme. For example, a small company operating in the retail business will not have the same requirement – or ability – to carry out  CTI in the same way as a major corporate organisation in the finance sector – or a government department. </t>
  </si>
  <si>
    <t xml:space="preserve">Consequently, the level of maturity your organisation has in CTI should be reviewed in context and compared to your actual requirements for such a capability. The maturity of your organisation can then be compared with other similar organisation to help determine if the level of maturity is appropriate. </t>
  </si>
  <si>
    <t>Note: The maturity of the CTI programme can play a significant role in determining the level of third-party involvement in supplying additional services. Organisations with a mature CTI programme may manage most of their operations in-house, while those who are less mature may depend entirely on third parties.</t>
  </si>
  <si>
    <r>
      <t xml:space="preserve">Step 1 </t>
    </r>
    <r>
      <rPr>
        <i/>
        <sz val="11"/>
        <color theme="1"/>
        <rFont val="Calibri"/>
        <family val="2"/>
        <scheme val="minor"/>
      </rPr>
      <t>- Complete the details for the environment being assessed in the Profile and Scope worksheet using the text boxes and drop-down lists provided. The name entered for Target of Assessment will automatically appear on the Results worksheets.</t>
    </r>
  </si>
  <si>
    <t>Governance</t>
  </si>
  <si>
    <t>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t>
  </si>
  <si>
    <t>Have you established a governance structure to oversee and coordinate the intelligence function?</t>
  </si>
  <si>
    <t xml:space="preserve">Does the CTI function have a clear Mission and set of objectives, are these linked the Critical Intelligence Requirements (CIRs)? </t>
  </si>
  <si>
    <t>Do you maintain key performance indicators for each of the intelligence products, in order to measure the impact and effectiveness of the product?</t>
  </si>
  <si>
    <t xml:space="preserve">Does the CTI function have a ‘supplier selection criteria’ standard and document? </t>
  </si>
  <si>
    <t>Legal and regulatory compliance;</t>
  </si>
  <si>
    <t>Has the sharing of intelligence direction to internal resources been reviewed to ensure legal and regulatory compliance?</t>
  </si>
  <si>
    <t>Has the sharing of intelligence direction to external sources or third parties been reviewed to ensure legal and regulatory compliance?</t>
  </si>
  <si>
    <t>Have all SANDAs (Sources and Agencies which are used in the Intelligence collection plan) been reviewed for legal and regulatory compliance?</t>
  </si>
  <si>
    <t>Is stored data/information/intelligence regularly reviewed for legal and regulatory compliance? (E.g. GDPR)</t>
  </si>
  <si>
    <t>Program Planning &amp; Requirements</t>
  </si>
  <si>
    <t>Evaluation of CTI drivers</t>
  </si>
  <si>
    <t>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t>
  </si>
  <si>
    <t>Have you identified drivers for the creation and operationalising of a CTI function?</t>
  </si>
  <si>
    <t xml:space="preserve">Are your drivers for a CTI function based on evaluation of: </t>
  </si>
  <si>
    <t>The likelihood and impact of serious (often cyber related) security attacks on the organisation?</t>
  </si>
  <si>
    <t>The likelihood and impact of serious (often cyber related) security attacks on other similar organisations?</t>
  </si>
  <si>
    <t>The likelihood and impact of serious (often cyber related) security attacks on the supply chain?</t>
  </si>
  <si>
    <t>Changes in the perceived threat?</t>
  </si>
  <si>
    <t xml:space="preserve">Compliance requirements (Inc Cyber or Other Insurance requirements)? </t>
  </si>
  <si>
    <t>Identifying the environment</t>
  </si>
  <si>
    <t>Does the function have insight into change control process or security architecture function to monitor for new areas of risk?</t>
  </si>
  <si>
    <t xml:space="preserve">Has the function mapped the internal network infrastructure? </t>
  </si>
  <si>
    <t>Do the diagram / documentation also maintain important metadata of the infrastructure, including such things as hardware models, firmware versions, software versions, patching status etc?</t>
  </si>
  <si>
    <t>Has the function mapped the internet facing infrastructure (Inc Cloud) of the organisation?</t>
  </si>
  <si>
    <t>Does this mapping also include identification of software and service types and versions?</t>
  </si>
  <si>
    <t>Have you identified all main third party systems that are linked to your critical assets/functions?</t>
  </si>
  <si>
    <t>Does your function have sight of the risk concerns of the business:</t>
  </si>
  <si>
    <t>Access to the risk register showing exposure of key assets?</t>
  </si>
  <si>
    <t>Does the function have a process to monitor and address all of the information about your organisation that is currently being shared publicly by the employees?</t>
  </si>
  <si>
    <t>Does the function have a process to monitor and address all of the information about your organisation that is currently being shared publicly by the organisations supply chain?</t>
  </si>
  <si>
    <t>Function Identification</t>
  </si>
  <si>
    <t>Human Resources</t>
  </si>
  <si>
    <t>Context</t>
  </si>
  <si>
    <t>Purpose</t>
  </si>
  <si>
    <t>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t>
  </si>
  <si>
    <t>Supplier Selection</t>
  </si>
  <si>
    <t>As part of mapping the threat landscape, most mature Organisations will focus security around their core activities, functions and supporting assets within the business. These elements should be reflected in the ICP.</t>
  </si>
  <si>
    <t>Direction</t>
  </si>
  <si>
    <t xml:space="preserve">Intelligence Collection </t>
  </si>
  <si>
    <t>Does the function keep a list of SANDAs?</t>
  </si>
  <si>
    <t>Processing</t>
  </si>
  <si>
    <t>Data, information and intelligence exists in many formats and be collected, processed and stored appropriately. In order to exploit raw material to its full extent the ingestion and processing methods should, at a minimum, be consistent, resilient and secure.</t>
  </si>
  <si>
    <t>Is the Intelligence function able to ingest  and store data, information and intelligence from multiple sources?</t>
  </si>
  <si>
    <t xml:space="preserve">Analysis </t>
  </si>
  <si>
    <t>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t>
  </si>
  <si>
    <t>Does the Intelligence function use multiple ‘basic’ Intelligence techniques to completed its analysis? (E.g. timeline analysis, pattern analysis, hypothesis generation)</t>
  </si>
  <si>
    <t>Does the Intelligence function use multiple ‘advanced’ Intelligence techniques to completed its analysis? (E.g. Analysis of Competing Hypothesis and Cones of Plausibility)</t>
  </si>
  <si>
    <t xml:space="preserve">Dissemination </t>
  </si>
  <si>
    <t>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t>
  </si>
  <si>
    <t>Does the intelligence function disseminate intelligence products outside of its own team (internally within the organisation)?</t>
  </si>
  <si>
    <t>Review</t>
  </si>
  <si>
    <t>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t>
  </si>
  <si>
    <t>Are regular products (E.g. INTREPS, INTSUMs) reviewed are regular intervals?</t>
  </si>
  <si>
    <t>Are bespoke products reviewed with the intelligence customer post dissemination?</t>
  </si>
  <si>
    <t>Functional Management</t>
  </si>
  <si>
    <t>For each intelligence product created:</t>
  </si>
  <si>
    <t>Repeatable</t>
  </si>
  <si>
    <t>Repeatability brings consistency and understanding. A CTI function should have detailed and documents processes and methodologies for each task it completes.</t>
  </si>
  <si>
    <t>Is training provide on all methodologies, processes, policies and procedures to all CTI employees and to wider stakeholders for who it may be deemed necessary (E.g. other SOC members with cross over roles)?</t>
  </si>
  <si>
    <t>Availability</t>
  </si>
  <si>
    <t>Resources</t>
  </si>
  <si>
    <t xml:space="preserve">The CTI function should provide or at the least support the direction and capability of the wider security function. Without a long term strategy, the security capability could lack clear direction. </t>
  </si>
  <si>
    <t>Resilience</t>
  </si>
  <si>
    <t>Does the function maintain multiple data/information/intelligence sources for each Intelligence Requirement?</t>
  </si>
  <si>
    <t>CTI Process</t>
  </si>
  <si>
    <t>The assessment tool has been developed in conjunction with representatives from a broad range of organisations, including industry bodies, and suppliers of expert technical security services. It provides you with an assessment against a maturity model that is based on the 18 steps within the 4 phase CTI capability program presented in the CREST CTI Management Guide, as shown in the diagram below.</t>
  </si>
  <si>
    <r>
      <rPr>
        <b/>
        <i/>
        <sz val="11"/>
        <color theme="1"/>
        <rFont val="Calibri"/>
        <family val="2"/>
        <scheme val="minor"/>
      </rPr>
      <t>Step 4 -</t>
    </r>
    <r>
      <rPr>
        <sz val="11"/>
        <color theme="1"/>
        <rFont val="Calibri"/>
        <family val="2"/>
        <scheme val="minor"/>
      </rPr>
      <t xml:space="preserve"> Carry out the assessment by selecting the appropriate level of maturity within the assessed environment for each step using the drop-down lists on the 3 </t>
    </r>
    <r>
      <rPr>
        <i/>
        <sz val="11"/>
        <color theme="1"/>
        <rFont val="Calibri"/>
        <family val="2"/>
        <scheme val="minor"/>
      </rPr>
      <t>Assessment</t>
    </r>
    <r>
      <rPr>
        <sz val="11"/>
        <color theme="1"/>
        <rFont val="Calibri"/>
        <family val="2"/>
        <scheme val="minor"/>
      </rPr>
      <t xml:space="preserve"> worksheets, together with any supporting evidence. Any additional comments can be entered in the </t>
    </r>
    <r>
      <rPr>
        <i/>
        <sz val="11"/>
        <color theme="1"/>
        <rFont val="Calibri"/>
        <family val="2"/>
        <scheme val="minor"/>
      </rPr>
      <t>Comments</t>
    </r>
    <r>
      <rPr>
        <sz val="11"/>
        <color theme="1"/>
        <rFont val="Calibri"/>
        <family val="2"/>
        <scheme val="minor"/>
      </rPr>
      <t xml:space="preserve"> column.</t>
    </r>
  </si>
  <si>
    <r>
      <rPr>
        <b/>
        <i/>
        <sz val="11"/>
        <color theme="1"/>
        <rFont val="Calibri"/>
        <family val="2"/>
        <scheme val="minor"/>
      </rPr>
      <t>Step 3</t>
    </r>
    <r>
      <rPr>
        <sz val="11"/>
        <color theme="1"/>
        <rFont val="Calibri"/>
        <family val="2"/>
        <scheme val="minor"/>
      </rPr>
      <t xml:space="preserve"> - On the </t>
    </r>
    <r>
      <rPr>
        <i/>
        <sz val="11"/>
        <color theme="1"/>
        <rFont val="Calibri"/>
        <family val="2"/>
        <scheme val="minor"/>
      </rPr>
      <t>Weightings</t>
    </r>
    <r>
      <rPr>
        <sz val="11"/>
        <color theme="1"/>
        <rFont val="Calibri"/>
        <family val="2"/>
        <scheme val="minor"/>
      </rPr>
      <t xml:space="preserve"> worksheets use the drop-down lists to select the weighting placed on each step of maturity required for each step. Evidence required to support responses can be entered in the Evidence column.</t>
    </r>
  </si>
  <si>
    <t>The maturity model used in this tool is based on a traditional, proven model shown below. This model can be used to determine the level of maturity of your CTI programme, ranging from 1 (least effective) to 5 (most effective).</t>
  </si>
  <si>
    <t>Name of internal CTI Lead *</t>
  </si>
  <si>
    <t>CTI process</t>
  </si>
  <si>
    <t>1-9</t>
  </si>
  <si>
    <t>10-49</t>
  </si>
  <si>
    <t>50-249</t>
  </si>
  <si>
    <t>10,000+</t>
  </si>
  <si>
    <t>250-999</t>
  </si>
  <si>
    <t>1,000-10,000</t>
  </si>
  <si>
    <t>Introduction - Summary Version</t>
  </si>
  <si>
    <t xml:space="preserve">Many organisations are extremely concerned about potential and actual cyber security attacks, both on their own organisations and in ones similar to them. One of the most important elements of any security function is the ability to predict and prepare for potential attacks. To understand who is likely to target them, how they will be targeted, what the attack will look like and what the attackers will be targeting. All of these elements, when conducted properly can have a significant effect on the organisations ability to then detect and respond to the attacks. Each organisation should therefore develop an appropriate Threat Intelligence program which will enable them to adopt a systematic, structured approach to undertaking  Intelligence.
To support this work, CREST and CTIPs have produced 3 CTI maturity assessments; Summary, intermediate and detailed. </t>
  </si>
  <si>
    <t xml:space="preserve">Note: There are two other CTI Maturity Assessment Tools  This Maturity Assessment is the 'Summary' version and thus the most 'lightweight' in detail. The Summary version is good for SMEs or organisations who have already completed a Threat and Risk assessment and determined that both the threat and the risk of a cyber attacker are low. </t>
  </si>
  <si>
    <t xml:space="preserve">The content for this tool was created by the CTIPs community and is based on the IR and PT maturity tools developed by </t>
  </si>
  <si>
    <t>This tool allows an assessment to be made to determine the level of maturity of an organisations’ CTI programme at a high level. It is based on a simple selection of the level of maturity for each of the 18 steps in the four stages of the programme, aggregating results accordingly.</t>
  </si>
  <si>
    <t>Has the Intelligence Function been review for legal and ethical compliance; including but no limited to intelligence source, processing of data (GDPR) and monitoring or employees activities?</t>
  </si>
  <si>
    <t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t>
  </si>
  <si>
    <t>Have you identified all of the drivers for the creation and operationalising of a CTI function and mapped these to understand what capability the function should have? (these should at least include ; likelihood and impact of cyber attacks on/to you/the sector/supply chain; compliance requirements; support to business operations; support to security operations etc)</t>
  </si>
  <si>
    <t>Have you identified the entire internal environment of the organisation? (this should include but is not limited to the infrastructure of the estate, including hardware, software, firmware and versions; Information Assets; people)</t>
  </si>
  <si>
    <t>Have you identified the entire external environment of the organisation? (this should include but is not limited to external assets held by 3rd parties such as cloud providers, service providers and services that may host company or company employee corporate data.)</t>
  </si>
  <si>
    <t>Have you identified elements of the supply chain that could provide external actors access to the organisation?</t>
  </si>
  <si>
    <t>Have you identified the critical functions of your business and aligned their supporting systems/assets/infrastructure/personnel?</t>
  </si>
  <si>
    <t>For each of these critical functions have you mapped their criticality to the organisation, the possible compromise actions and the impact of different types of compromise?</t>
  </si>
  <si>
    <t xml:space="preserve">CTI is a specialist role. On top of cyber security and IT knowledge their is the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t>
  </si>
  <si>
    <t xml:space="preserve">Do the Intelligence roles have clear training and career paths defined? </t>
  </si>
  <si>
    <t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t>
  </si>
  <si>
    <t>Have you defined the role of the function providing it with a clear mission, strategy, objectives and KPIs?</t>
  </si>
  <si>
    <t xml:space="preserve">Has the mission and objectives been aligned to requirements such as Legal, Regulatory, Contractual, Business Operations, Security whilst also illustrating the intelligence functions limitations? </t>
  </si>
  <si>
    <t>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t>
  </si>
  <si>
    <t xml:space="preserve">If you work with 3rd party Intelligence providers is their appointment based on and their Intelligence direction aligned to your mission and objectives, with their performance regularly reviewed? </t>
  </si>
  <si>
    <t>Have your 3rd party suppliers also been evaluated for their legal, ethical and information security standards?</t>
  </si>
  <si>
    <t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t>
  </si>
  <si>
    <t>Have you identified all of your internal and external intelligence customers whose Intelligence Requirements will form the basis of you Intelligence Direction?</t>
  </si>
  <si>
    <t>If working with 3rd party suppliers do you have a clear and secure process for disseminating your own Intelligence Requirements to them?</t>
  </si>
  <si>
    <t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t>
  </si>
  <si>
    <t xml:space="preserve">Do you have a documented and formal ‘Intelligence Collection Plan’ (ICP) that is reviewed regularly and at minimum maps your Intelligence Requirements to Intelligence Sources? </t>
  </si>
  <si>
    <t xml:space="preserve">Are all methodologies, processes, policies and procedures used in the Intelligence function regularly reviewed and documented? </t>
  </si>
  <si>
    <t>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t>
  </si>
  <si>
    <t>Does the operational hours of the intelligence function match that of the wider detection and response (D&amp;R) function? Or does the D&amp;R function have access to external or 3rd party support to match their operational hours?</t>
  </si>
  <si>
    <t>Does the Intelligence Function have an adequate budget to perform its function?</t>
  </si>
  <si>
    <t>Does the function have an improvement roadmap that is fully costed and is actionable and appropriate?</t>
  </si>
  <si>
    <t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t>
  </si>
  <si>
    <t>Are methods in place to ensure resilience of the function for elements such as personnel, tools and technologies and data backups?</t>
  </si>
  <si>
    <t>Are contingency plans in place that, should operational tempo increase dramatically, the function can receive support from either internal or external sources? (E.g. during a crisis or incident)</t>
  </si>
  <si>
    <t>Threat Intelligence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</si>
</sst>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numFmt numFmtId="166" formatCode="yyyy\-mm\-dd;@"/>
  </numFmts>
  <fonts count="49" x14ac:knownFonts="1">
    <font>
      <sz val="11"/>
      <color theme="1"/>
      <name val="Calibri"/>
      <family val="2"/>
      <scheme val="minor"/>
    </font>
    <font>
      <sz val="10"/>
      <name val="Arial"/>
      <family val="2"/>
    </font>
    <font>
      <sz val="10"/>
      <name val="Calibri"/>
      <family val="2"/>
      <scheme val="minor"/>
    </font>
    <font>
      <b/>
      <sz val="14"/>
      <name val="Calibri"/>
      <family val="2"/>
      <scheme val="minor"/>
    </font>
    <font>
      <sz val="12"/>
      <name val="Calibri"/>
      <family val="2"/>
      <scheme val="minor"/>
    </font>
    <font>
      <i/>
      <sz val="10"/>
      <name val="Calibri"/>
      <family val="2"/>
      <scheme val="minor"/>
    </font>
    <font>
      <sz val="10"/>
      <name val="Verdana"/>
      <family val="2"/>
    </font>
    <font>
      <b/>
      <sz val="10"/>
      <name val="Calibri"/>
      <family val="2"/>
      <scheme val="minor"/>
    </font>
    <font>
      <b/>
      <sz val="11"/>
      <color theme="1"/>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u/>
      <sz val="15"/>
      <color theme="3"/>
      <name val="Calibri"/>
      <family val="2"/>
      <scheme val="minor"/>
    </font>
    <font>
      <sz val="20"/>
      <color theme="3"/>
      <name val="Calibri"/>
      <family val="2"/>
      <scheme val="minor"/>
    </font>
    <font>
      <sz val="11"/>
      <name val="Calibri"/>
      <family val="2"/>
      <scheme val="minor"/>
    </font>
    <font>
      <b/>
      <sz val="14"/>
      <color theme="0"/>
      <name val="Calibri"/>
      <family val="2"/>
      <scheme val="minor"/>
    </font>
    <font>
      <sz val="25"/>
      <color rgb="FF1F497D"/>
      <name val="Calibri"/>
      <family val="2"/>
      <scheme val="minor"/>
    </font>
    <font>
      <sz val="20"/>
      <color theme="0"/>
      <name val="Calibri"/>
      <family val="2"/>
      <scheme val="minor"/>
    </font>
    <font>
      <b/>
      <sz val="12"/>
      <color theme="1"/>
      <name val="Calibri"/>
      <family val="2"/>
      <scheme val="minor"/>
    </font>
    <font>
      <sz val="14"/>
      <name val="Calibri"/>
      <family val="2"/>
      <scheme val="minor"/>
    </font>
    <font>
      <sz val="18"/>
      <color theme="0"/>
      <name val="Calibri"/>
      <family val="2"/>
      <scheme val="minor"/>
    </font>
    <font>
      <b/>
      <sz val="16"/>
      <color theme="0"/>
      <name val="Calibri"/>
      <family val="2"/>
      <scheme val="minor"/>
    </font>
    <font>
      <sz val="14"/>
      <color theme="0"/>
      <name val="Calibri"/>
      <family val="2"/>
      <scheme val="minor"/>
    </font>
    <font>
      <b/>
      <sz val="14"/>
      <color rgb="FFFF0000"/>
      <name val="Calibri"/>
      <family val="2"/>
      <scheme val="minor"/>
    </font>
    <font>
      <sz val="15"/>
      <color theme="1"/>
      <name val="Calibri"/>
      <family val="2"/>
      <scheme val="minor"/>
    </font>
    <font>
      <sz val="14"/>
      <color theme="1"/>
      <name val="Calibri"/>
      <family val="2"/>
      <scheme val="minor"/>
    </font>
    <font>
      <b/>
      <sz val="11"/>
      <color theme="3"/>
      <name val="Calibri"/>
      <family val="2"/>
      <scheme val="minor"/>
    </font>
    <font>
      <b/>
      <sz val="11"/>
      <color rgb="FFFF0000"/>
      <name val="Calibri"/>
      <family val="2"/>
      <scheme val="minor"/>
    </font>
    <font>
      <b/>
      <sz val="11"/>
      <color rgb="FF00B050"/>
      <name val="Calibri"/>
      <family val="2"/>
      <scheme val="minor"/>
    </font>
    <font>
      <i/>
      <sz val="11"/>
      <color theme="1"/>
      <name val="Calibri"/>
      <family val="2"/>
      <scheme val="minor"/>
    </font>
    <font>
      <b/>
      <i/>
      <sz val="11"/>
      <color theme="1"/>
      <name val="Calibri"/>
      <family val="2"/>
      <scheme val="minor"/>
    </font>
    <font>
      <sz val="10"/>
      <color rgb="FFB30F10"/>
      <name val="Calibri"/>
      <family val="2"/>
      <scheme val="minor"/>
    </font>
    <font>
      <b/>
      <sz val="11"/>
      <color theme="0"/>
      <name val="Calibri"/>
      <family val="2"/>
      <scheme val="minor"/>
    </font>
    <font>
      <sz val="11"/>
      <color rgb="FF1F497D"/>
      <name val="Calibri"/>
      <family val="2"/>
      <scheme val="minor"/>
    </font>
    <font>
      <b/>
      <sz val="11"/>
      <color rgb="FF1F497D"/>
      <name val="Calibri"/>
      <family val="2"/>
      <scheme val="minor"/>
    </font>
    <font>
      <i/>
      <sz val="11"/>
      <color rgb="FF1F497D"/>
      <name val="Calibri"/>
      <family val="2"/>
      <scheme val="minor"/>
    </font>
    <font>
      <b/>
      <sz val="13"/>
      <color theme="0"/>
      <name val="Calibri"/>
      <family val="2"/>
      <scheme val="minor"/>
    </font>
    <font>
      <i/>
      <sz val="9"/>
      <name val="Calibri"/>
      <family val="2"/>
      <scheme val="minor"/>
    </font>
    <font>
      <b/>
      <i/>
      <sz val="9"/>
      <name val="Calibri"/>
      <family val="2"/>
      <scheme val="minor"/>
    </font>
    <font>
      <b/>
      <sz val="11"/>
      <color rgb="FFE87727"/>
      <name val="Calibri"/>
      <family val="2"/>
      <scheme val="minor"/>
    </font>
    <font>
      <b/>
      <sz val="13"/>
      <color rgb="FFFF0000"/>
      <name val="Calibri"/>
      <family val="2"/>
      <scheme val="minor"/>
    </font>
    <font>
      <b/>
      <u/>
      <sz val="11"/>
      <color theme="1"/>
      <name val="Calibri"/>
      <family val="2"/>
      <scheme val="minor"/>
    </font>
    <font>
      <sz val="11"/>
      <color theme="1"/>
      <name val="Calibri"/>
      <family val="2"/>
      <scheme val="minor"/>
    </font>
    <font>
      <i/>
      <sz val="11"/>
      <name val="Calibri"/>
      <family val="2"/>
      <scheme val="minor"/>
    </font>
    <font>
      <b/>
      <sz val="11"/>
      <name val="Calibri"/>
      <family val="2"/>
      <scheme val="minor"/>
    </font>
    <font>
      <sz val="8"/>
      <color rgb="FF333333"/>
      <name val="Verdana"/>
      <family val="2"/>
    </font>
    <font>
      <i/>
      <sz val="11"/>
      <color rgb="FF000000"/>
      <name val="Calibri"/>
      <family val="2"/>
      <scheme val="minor"/>
    </font>
    <font>
      <b/>
      <sz val="11"/>
      <color rgb="FF000000"/>
      <name val="Calibri"/>
      <family val="2"/>
      <scheme val="minor"/>
    </font>
    <font>
      <b/>
      <sz val="11"/>
      <color rgb="FF404040"/>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25408F"/>
        <bgColor indexed="64"/>
      </patternFill>
    </fill>
    <fill>
      <patternFill patternType="solid">
        <fgColor rgb="FF727375"/>
        <bgColor indexed="64"/>
      </patternFill>
    </fill>
    <fill>
      <patternFill patternType="solid">
        <fgColor rgb="FF921B1D"/>
        <bgColor indexed="64"/>
      </patternFill>
    </fill>
    <fill>
      <patternFill patternType="solid">
        <fgColor rgb="FFB30F10"/>
        <bgColor indexed="64"/>
      </patternFill>
    </fill>
    <fill>
      <patternFill patternType="solid">
        <fgColor rgb="FF14989C"/>
        <bgColor indexed="64"/>
      </patternFill>
    </fill>
    <fill>
      <patternFill patternType="solid">
        <fgColor rgb="FF9AB0BB"/>
        <bgColor indexed="64"/>
      </patternFill>
    </fill>
    <fill>
      <patternFill patternType="solid">
        <fgColor rgb="FFB20E0F"/>
        <bgColor indexed="64"/>
      </patternFill>
    </fill>
    <fill>
      <patternFill patternType="solid">
        <fgColor theme="6"/>
        <bgColor theme="6"/>
      </patternFill>
    </fill>
    <fill>
      <patternFill patternType="solid">
        <fgColor indexed="65"/>
        <bgColor theme="3" tint="0.39991454817346722"/>
      </patternFill>
    </fill>
    <fill>
      <patternFill patternType="solid">
        <fgColor indexed="65"/>
        <bgColor indexed="64"/>
      </patternFill>
    </fill>
    <fill>
      <patternFill patternType="solid">
        <fgColor rgb="FFF58383"/>
        <bgColor indexed="64"/>
      </patternFill>
    </fill>
    <fill>
      <patternFill patternType="solid">
        <fgColor rgb="FFF8A6A6"/>
        <bgColor indexed="64"/>
      </patternFill>
    </fill>
    <fill>
      <patternFill patternType="solid">
        <fgColor rgb="FFFFFFCC"/>
      </patternFill>
    </fill>
    <fill>
      <patternFill patternType="solid">
        <fgColor rgb="FFC00000"/>
        <bgColor indexed="64"/>
      </patternFill>
    </fill>
  </fills>
  <borders count="4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style="thin">
        <color indexed="64"/>
      </left>
      <right/>
      <top/>
      <bottom style="medium">
        <color theme="4" tint="0.39997558519241921"/>
      </bottom>
      <diagonal/>
    </border>
    <border>
      <left style="thin">
        <color theme="0" tint="-0.499984740745262"/>
      </left>
      <right/>
      <top/>
      <bottom/>
      <diagonal/>
    </border>
    <border>
      <left/>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499984740745262"/>
      </right>
      <top/>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diagonal/>
    </border>
    <border>
      <left/>
      <right style="thin">
        <color theme="6"/>
      </right>
      <top style="thin">
        <color theme="6"/>
      </top>
      <bottom style="thin">
        <color theme="6"/>
      </bottom>
      <diagonal/>
    </border>
    <border>
      <left style="thin">
        <color indexed="64"/>
      </left>
      <right style="thin">
        <color indexed="64"/>
      </right>
      <top/>
      <bottom/>
      <diagonal/>
    </border>
    <border>
      <left style="thick">
        <color rgb="FFB30F10"/>
      </left>
      <right style="thick">
        <color rgb="FFB30F10"/>
      </right>
      <top style="thick">
        <color rgb="FFB30F10"/>
      </top>
      <bottom style="thick">
        <color rgb="FFB30F10"/>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medium">
        <color indexed="64"/>
      </bottom>
      <diagonal/>
    </border>
    <border>
      <left/>
      <right/>
      <top style="thin">
        <color theme="0" tint="-0.34998626667073579"/>
      </top>
      <bottom/>
      <diagonal/>
    </border>
    <border>
      <left/>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1" fillId="0" borderId="0"/>
    <xf numFmtId="0" fontId="6" fillId="0" borderId="0"/>
    <xf numFmtId="0" fontId="10" fillId="0" borderId="7" applyNumberFormat="0" applyFill="0" applyAlignment="0" applyProtection="0"/>
    <xf numFmtId="0" fontId="11" fillId="0" borderId="8" applyNumberFormat="0" applyFill="0" applyAlignment="0" applyProtection="0"/>
    <xf numFmtId="0" fontId="26" fillId="0" borderId="15" applyNumberFormat="0" applyFill="0" applyAlignment="0" applyProtection="0"/>
    <xf numFmtId="0" fontId="42" fillId="16" borderId="42" applyNumberFormat="0" applyFont="0" applyAlignment="0" applyProtection="0"/>
  </cellStyleXfs>
  <cellXfs count="353">
    <xf numFmtId="0" fontId="0" fillId="0" borderId="0" xfId="0"/>
    <xf numFmtId="0" fontId="2" fillId="0" borderId="0" xfId="1" applyFont="1" applyFill="1" applyBorder="1" applyAlignment="1" applyProtection="1">
      <alignment vertical="top" wrapText="1"/>
    </xf>
    <xf numFmtId="1" fontId="4" fillId="0" borderId="0" xfId="1" applyNumberFormat="1" applyFont="1" applyFill="1" applyBorder="1" applyAlignment="1" applyProtection="1">
      <alignment horizontal="left" vertical="center"/>
    </xf>
    <xf numFmtId="1" fontId="5" fillId="0" borderId="0" xfId="1" applyNumberFormat="1" applyFont="1" applyFill="1" applyBorder="1" applyAlignment="1" applyProtection="1">
      <alignment horizontal="left" vertical="center"/>
    </xf>
    <xf numFmtId="0" fontId="2" fillId="0" borderId="0" xfId="1" applyFont="1" applyBorder="1" applyProtection="1"/>
    <xf numFmtId="0" fontId="2" fillId="0" borderId="0" xfId="1" applyFont="1" applyFill="1" applyBorder="1" applyProtection="1"/>
    <xf numFmtId="0" fontId="8" fillId="3" borderId="4" xfId="0" applyFont="1" applyFill="1" applyBorder="1" applyAlignment="1">
      <alignment vertical="top" wrapText="1"/>
    </xf>
    <xf numFmtId="0" fontId="8" fillId="0" borderId="0" xfId="0" applyFont="1" applyAlignment="1">
      <alignment vertical="center"/>
    </xf>
    <xf numFmtId="0" fontId="0" fillId="0" borderId="4" xfId="0" applyBorder="1" applyAlignment="1">
      <alignment vertical="center" wrapText="1"/>
    </xf>
    <xf numFmtId="0" fontId="0" fillId="0" borderId="0" xfId="0" applyAlignment="1">
      <alignment horizontal="left"/>
    </xf>
    <xf numFmtId="0" fontId="0" fillId="0" borderId="0" xfId="0" applyAlignment="1">
      <alignment vertical="center"/>
    </xf>
    <xf numFmtId="0" fontId="11" fillId="0" borderId="0" xfId="4" applyBorder="1"/>
    <xf numFmtId="0" fontId="10" fillId="0" borderId="0" xfId="3" applyBorder="1"/>
    <xf numFmtId="0" fontId="0" fillId="0" borderId="0" xfId="0"/>
    <xf numFmtId="0" fontId="12" fillId="0" borderId="0" xfId="3" applyFont="1" applyBorder="1" applyAlignment="1">
      <alignment vertical="center"/>
    </xf>
    <xf numFmtId="0" fontId="2" fillId="0" borderId="1" xfId="1" applyFont="1" applyFill="1" applyBorder="1" applyProtection="1"/>
    <xf numFmtId="0" fontId="2" fillId="2" borderId="2" xfId="1" applyFont="1" applyFill="1" applyBorder="1" applyAlignment="1" applyProtection="1">
      <alignment vertical="center" wrapText="1"/>
    </xf>
    <xf numFmtId="0" fontId="3" fillId="2" borderId="2" xfId="1" applyFont="1" applyFill="1" applyBorder="1" applyAlignment="1" applyProtection="1">
      <alignment horizontal="left" vertical="center" wrapText="1"/>
    </xf>
    <xf numFmtId="0" fontId="2" fillId="2" borderId="2" xfId="1" applyFont="1" applyFill="1" applyBorder="1" applyAlignment="1" applyProtection="1">
      <alignment vertical="center"/>
    </xf>
    <xf numFmtId="0" fontId="0" fillId="0" borderId="0" xfId="0" applyFill="1"/>
    <xf numFmtId="0" fontId="0" fillId="0" borderId="0" xfId="0" applyBorder="1"/>
    <xf numFmtId="0" fontId="0" fillId="0" borderId="0" xfId="0" applyProtection="1"/>
    <xf numFmtId="0" fontId="15" fillId="4" borderId="4" xfId="0" applyFont="1" applyFill="1" applyBorder="1" applyAlignment="1">
      <alignment vertical="center" wrapText="1"/>
    </xf>
    <xf numFmtId="165" fontId="9" fillId="0" borderId="10" xfId="0" applyNumberFormat="1" applyFont="1" applyBorder="1" applyAlignment="1" applyProtection="1">
      <alignment vertical="center" wrapText="1"/>
    </xf>
    <xf numFmtId="165" fontId="9" fillId="0" borderId="12" xfId="0" applyNumberFormat="1" applyFont="1" applyBorder="1" applyAlignment="1" applyProtection="1">
      <alignment vertical="center" wrapText="1"/>
    </xf>
    <xf numFmtId="164" fontId="0" fillId="0" borderId="11" xfId="0" applyNumberFormat="1" applyBorder="1" applyAlignment="1" applyProtection="1">
      <alignment horizontal="center" vertical="center"/>
    </xf>
    <xf numFmtId="165" fontId="9" fillId="0" borderId="10" xfId="0" applyNumberFormat="1" applyFont="1" applyBorder="1" applyAlignment="1">
      <alignment vertical="center" wrapText="1"/>
    </xf>
    <xf numFmtId="164" fontId="0" fillId="0" borderId="11" xfId="0" applyNumberFormat="1"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0" fillId="0" borderId="14" xfId="0" applyBorder="1" applyAlignment="1">
      <alignment vertical="center"/>
    </xf>
    <xf numFmtId="0" fontId="0" fillId="0" borderId="3" xfId="0" applyBorder="1" applyAlignment="1">
      <alignment vertical="center" wrapText="1"/>
    </xf>
    <xf numFmtId="0" fontId="10" fillId="0" borderId="0" xfId="3" applyBorder="1" applyAlignment="1">
      <alignment horizontal="center"/>
    </xf>
    <xf numFmtId="0" fontId="18" fillId="3" borderId="5" xfId="0" applyFont="1" applyFill="1" applyBorder="1" applyAlignment="1">
      <alignment vertical="center"/>
    </xf>
    <xf numFmtId="0" fontId="0" fillId="0" borderId="0" xfId="0" applyAlignment="1">
      <alignment wrapText="1"/>
    </xf>
    <xf numFmtId="0" fontId="21" fillId="6" borderId="14" xfId="0" applyFont="1" applyFill="1" applyBorder="1" applyAlignment="1">
      <alignment vertical="center" wrapText="1"/>
    </xf>
    <xf numFmtId="0" fontId="2" fillId="0" borderId="1" xfId="1" applyFont="1" applyFill="1" applyBorder="1" applyAlignment="1" applyProtection="1">
      <alignment vertical="top" wrapText="1"/>
    </xf>
    <xf numFmtId="0" fontId="7" fillId="0" borderId="1" xfId="1" applyFont="1" applyFill="1" applyBorder="1" applyAlignment="1" applyProtection="1">
      <alignment vertical="top" wrapText="1"/>
    </xf>
    <xf numFmtId="0" fontId="14" fillId="0"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indent="2"/>
    </xf>
    <xf numFmtId="0" fontId="2" fillId="0" borderId="2" xfId="1" applyFont="1" applyFill="1" applyBorder="1" applyAlignment="1" applyProtection="1">
      <alignment vertical="top" wrapText="1"/>
    </xf>
    <xf numFmtId="0" fontId="7" fillId="0" borderId="2" xfId="1" applyFont="1" applyFill="1" applyBorder="1" applyAlignment="1" applyProtection="1">
      <alignment vertical="top" wrapText="1"/>
    </xf>
    <xf numFmtId="0" fontId="14" fillId="0" borderId="2" xfId="1" applyFont="1" applyFill="1" applyBorder="1" applyAlignment="1" applyProtection="1">
      <alignment horizontal="left" vertical="center"/>
    </xf>
    <xf numFmtId="0" fontId="4" fillId="0" borderId="2" xfId="1" applyFont="1" applyFill="1" applyBorder="1" applyAlignment="1" applyProtection="1">
      <alignment horizontal="left" vertical="center" wrapText="1" indent="2"/>
    </xf>
    <xf numFmtId="0" fontId="2" fillId="0" borderId="2" xfId="1" applyFont="1" applyFill="1" applyBorder="1" applyProtection="1"/>
    <xf numFmtId="0" fontId="7" fillId="0" borderId="0" xfId="1" applyFont="1" applyFill="1" applyBorder="1" applyAlignment="1" applyProtection="1">
      <alignment vertical="top" wrapText="1"/>
    </xf>
    <xf numFmtId="0" fontId="14" fillId="0" borderId="0" xfId="1" applyFont="1" applyFill="1" applyBorder="1" applyAlignment="1" applyProtection="1">
      <alignment horizontal="left" vertical="center"/>
    </xf>
    <xf numFmtId="0" fontId="2" fillId="0" borderId="0" xfId="1" applyFont="1" applyFill="1" applyBorder="1" applyProtection="1">
      <protection locked="0"/>
    </xf>
    <xf numFmtId="0" fontId="0" fillId="0" borderId="0" xfId="0" applyProtection="1">
      <protection locked="0"/>
    </xf>
    <xf numFmtId="0" fontId="22" fillId="4" borderId="0" xfId="0" applyFont="1" applyFill="1" applyBorder="1" applyAlignment="1">
      <alignment horizontal="left" vertical="center" wrapText="1"/>
    </xf>
    <xf numFmtId="0" fontId="23" fillId="2" borderId="2" xfId="1" applyFont="1" applyFill="1" applyBorder="1" applyAlignment="1" applyProtection="1">
      <alignment horizontal="left" vertical="center" indent="2"/>
    </xf>
    <xf numFmtId="0" fontId="24" fillId="0" borderId="0" xfId="0" applyFont="1" applyAlignment="1">
      <alignment horizontal="center"/>
    </xf>
    <xf numFmtId="0" fontId="0" fillId="0" borderId="0" xfId="0" applyFill="1" applyProtection="1"/>
    <xf numFmtId="0" fontId="10" fillId="0" borderId="0" xfId="3" applyBorder="1" applyAlignment="1" applyProtection="1">
      <alignment horizontal="center"/>
    </xf>
    <xf numFmtId="0" fontId="24" fillId="0" borderId="0" xfId="0" applyFont="1" applyAlignment="1" applyProtection="1">
      <alignment horizontal="center"/>
    </xf>
    <xf numFmtId="0" fontId="24" fillId="0" borderId="0" xfId="0" applyFont="1" applyAlignment="1" applyProtection="1">
      <alignment horizontal="center" wrapText="1"/>
    </xf>
    <xf numFmtId="0" fontId="24" fillId="0" borderId="0" xfId="0" applyFont="1" applyProtection="1"/>
    <xf numFmtId="0" fontId="0" fillId="0" borderId="0" xfId="0" applyAlignment="1"/>
    <xf numFmtId="0" fontId="25" fillId="0" borderId="0" xfId="0" applyFont="1" applyAlignment="1">
      <alignment horizontal="center"/>
    </xf>
    <xf numFmtId="0" fontId="25" fillId="0" borderId="0" xfId="0" applyFont="1" applyAlignment="1" applyProtection="1">
      <alignment horizontal="center"/>
    </xf>
    <xf numFmtId="0" fontId="25" fillId="0" borderId="0" xfId="0" applyFont="1" applyAlignment="1" applyProtection="1">
      <alignment horizontal="center" wrapText="1"/>
    </xf>
    <xf numFmtId="0" fontId="2" fillId="0" borderId="1" xfId="1" applyFont="1" applyFill="1" applyBorder="1" applyProtection="1">
      <protection locked="0"/>
    </xf>
    <xf numFmtId="0" fontId="2" fillId="0" borderId="0" xfId="1" applyFont="1" applyBorder="1" applyProtection="1">
      <protection locked="0"/>
    </xf>
    <xf numFmtId="0" fontId="2" fillId="2" borderId="2" xfId="1" applyFont="1" applyFill="1" applyBorder="1" applyAlignment="1" applyProtection="1">
      <alignment vertical="center"/>
      <protection locked="0"/>
    </xf>
    <xf numFmtId="0" fontId="2" fillId="0" borderId="2" xfId="1" applyFont="1" applyFill="1" applyBorder="1" applyProtection="1">
      <protection locked="0"/>
    </xf>
    <xf numFmtId="0" fontId="26" fillId="0" borderId="15" xfId="5"/>
    <xf numFmtId="0" fontId="28" fillId="0" borderId="16" xfId="5" applyFont="1" applyBorder="1"/>
    <xf numFmtId="0" fontId="0" fillId="0" borderId="10" xfId="0" applyBorder="1"/>
    <xf numFmtId="0" fontId="27" fillId="0" borderId="16" xfId="5" applyFont="1" applyBorder="1"/>
    <xf numFmtId="49" fontId="0" fillId="0" borderId="0" xfId="0" applyNumberFormat="1"/>
    <xf numFmtId="0" fontId="27" fillId="0" borderId="10" xfId="5" applyFont="1" applyBorder="1"/>
    <xf numFmtId="0" fontId="26" fillId="0" borderId="15" xfId="5" applyBorder="1"/>
    <xf numFmtId="0" fontId="28" fillId="0" borderId="15" xfId="5" applyFont="1" applyBorder="1"/>
    <xf numFmtId="49" fontId="0" fillId="0" borderId="0" xfId="0" applyNumberFormat="1" applyAlignment="1">
      <alignment horizontal="left"/>
    </xf>
    <xf numFmtId="0" fontId="22" fillId="5" borderId="17" xfId="0" applyFont="1" applyFill="1" applyBorder="1" applyAlignment="1">
      <alignment vertical="center"/>
    </xf>
    <xf numFmtId="0" fontId="0" fillId="0" borderId="18" xfId="0" applyBorder="1" applyAlignment="1">
      <alignment horizontal="left"/>
    </xf>
    <xf numFmtId="49" fontId="0" fillId="0" borderId="18" xfId="0" applyNumberFormat="1" applyBorder="1" applyAlignment="1">
      <alignment horizontal="left"/>
    </xf>
    <xf numFmtId="0" fontId="0" fillId="0" borderId="18" xfId="0" applyBorder="1"/>
    <xf numFmtId="0" fontId="0" fillId="0" borderId="19"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xf>
    <xf numFmtId="49" fontId="0" fillId="0" borderId="0" xfId="0" applyNumberFormat="1" applyBorder="1" applyAlignment="1">
      <alignment horizontal="left"/>
    </xf>
    <xf numFmtId="0" fontId="0" fillId="0" borderId="18" xfId="0" applyBorder="1" applyAlignment="1">
      <alignment horizontal="left" vertical="top" wrapText="1" indent="2"/>
    </xf>
    <xf numFmtId="49" fontId="0" fillId="0" borderId="20" xfId="0" applyNumberFormat="1" applyBorder="1" applyAlignment="1">
      <alignment horizontal="left"/>
    </xf>
    <xf numFmtId="0" fontId="0" fillId="0" borderId="20" xfId="0" applyBorder="1"/>
    <xf numFmtId="0" fontId="0" fillId="0" borderId="20" xfId="0" applyBorder="1" applyAlignment="1">
      <alignment horizontal="left" vertical="top" wrapText="1"/>
    </xf>
    <xf numFmtId="0" fontId="0" fillId="0" borderId="0" xfId="0" applyAlignment="1" applyProtection="1">
      <protection locked="0"/>
    </xf>
    <xf numFmtId="0" fontId="0" fillId="0" borderId="20" xfId="0" applyFill="1" applyBorder="1"/>
    <xf numFmtId="0" fontId="0" fillId="0" borderId="0" xfId="0" applyFill="1" applyBorder="1"/>
    <xf numFmtId="0" fontId="0" fillId="0" borderId="18" xfId="0" applyFill="1" applyBorder="1"/>
    <xf numFmtId="0" fontId="14" fillId="0" borderId="18" xfId="0" applyFont="1" applyFill="1" applyBorder="1" applyAlignment="1">
      <alignment horizontal="left" vertical="center" wrapText="1"/>
    </xf>
    <xf numFmtId="0" fontId="14" fillId="0" borderId="0" xfId="0" applyFont="1" applyFill="1" applyBorder="1" applyAlignment="1" applyProtection="1">
      <alignment horizontal="center" vertical="center" wrapText="1"/>
      <protection locked="0"/>
    </xf>
    <xf numFmtId="0" fontId="14" fillId="0" borderId="18" xfId="0" applyFont="1" applyFill="1" applyBorder="1" applyAlignment="1" applyProtection="1">
      <alignment horizontal="center" vertical="center"/>
      <protection locked="0"/>
    </xf>
    <xf numFmtId="0" fontId="14" fillId="0" borderId="18"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protection locked="0"/>
    </xf>
    <xf numFmtId="0" fontId="14" fillId="0" borderId="0" xfId="0" applyFont="1" applyFill="1" applyAlignment="1" applyProtection="1">
      <alignment horizontal="center" vertical="center"/>
    </xf>
    <xf numFmtId="0" fontId="0" fillId="0" borderId="0" xfId="0" applyFill="1" applyBorder="1" applyProtection="1">
      <protection locked="0"/>
    </xf>
    <xf numFmtId="0" fontId="0" fillId="0" borderId="18" xfId="0" applyFill="1" applyBorder="1" applyProtection="1">
      <protection locked="0"/>
    </xf>
    <xf numFmtId="1" fontId="19" fillId="0" borderId="22" xfId="0" applyNumberFormat="1" applyFont="1" applyBorder="1" applyAlignment="1" applyProtection="1">
      <alignment horizontal="right" vertical="center" wrapText="1" indent="1"/>
    </xf>
    <xf numFmtId="0" fontId="14" fillId="0" borderId="20" xfId="0" applyFont="1" applyFill="1" applyBorder="1" applyAlignment="1">
      <alignment horizontal="left" vertical="center" wrapText="1"/>
    </xf>
    <xf numFmtId="0" fontId="14" fillId="0" borderId="0" xfId="0" applyFont="1" applyFill="1" applyBorder="1" applyAlignment="1" applyProtection="1">
      <alignment horizontal="center" vertical="center" wrapText="1"/>
    </xf>
    <xf numFmtId="0" fontId="0" fillId="0" borderId="0" xfId="0" applyAlignment="1" applyProtection="1">
      <alignment vertical="top"/>
    </xf>
    <xf numFmtId="0" fontId="25" fillId="0" borderId="0" xfId="0" applyFont="1" applyAlignment="1" applyProtection="1"/>
    <xf numFmtId="0" fontId="25" fillId="0" borderId="0" xfId="0" applyFont="1" applyAlignment="1">
      <alignment vertical="center"/>
    </xf>
    <xf numFmtId="0" fontId="26" fillId="0" borderId="16" xfId="5" applyBorder="1"/>
    <xf numFmtId="0" fontId="14" fillId="0" borderId="0" xfId="0" applyFont="1" applyFill="1" applyBorder="1" applyAlignment="1">
      <alignment horizontal="left" vertical="center" wrapText="1"/>
    </xf>
    <xf numFmtId="0" fontId="0" fillId="0" borderId="21" xfId="0" applyBorder="1" applyAlignment="1">
      <alignment horizontal="left" vertical="top" wrapText="1"/>
    </xf>
    <xf numFmtId="0" fontId="0" fillId="0" borderId="23" xfId="0" applyBorder="1"/>
    <xf numFmtId="0" fontId="0" fillId="0" borderId="0" xfId="0" applyAlignment="1">
      <alignment horizontal="left" vertical="top" wrapText="1"/>
    </xf>
    <xf numFmtId="0" fontId="0" fillId="0" borderId="0" xfId="0" applyBorder="1" applyAlignment="1">
      <alignment horizontal="right"/>
    </xf>
    <xf numFmtId="0" fontId="0" fillId="0" borderId="0" xfId="0" applyAlignment="1">
      <alignment horizontal="right"/>
    </xf>
    <xf numFmtId="0" fontId="26" fillId="0" borderId="15" xfId="5" applyNumberFormat="1" applyBorder="1"/>
    <xf numFmtId="0" fontId="0" fillId="0" borderId="0" xfId="0" applyNumberFormat="1" applyBorder="1"/>
    <xf numFmtId="0" fontId="0" fillId="0" borderId="0" xfId="0" applyNumberFormat="1"/>
    <xf numFmtId="0" fontId="15" fillId="8" borderId="4" xfId="0" applyFont="1" applyFill="1" applyBorder="1" applyAlignment="1">
      <alignment vertical="center" wrapText="1"/>
    </xf>
    <xf numFmtId="0" fontId="15" fillId="9" borderId="10" xfId="0" applyFont="1" applyFill="1" applyBorder="1" applyAlignment="1">
      <alignment vertical="center" wrapText="1"/>
    </xf>
    <xf numFmtId="0" fontId="15" fillId="9" borderId="0" xfId="0" applyFont="1" applyFill="1" applyBorder="1" applyAlignment="1">
      <alignment vertical="center" wrapText="1"/>
    </xf>
    <xf numFmtId="0" fontId="17" fillId="7" borderId="0" xfId="3" applyFont="1" applyFill="1" applyBorder="1" applyAlignment="1">
      <alignment horizontal="left"/>
    </xf>
    <xf numFmtId="49" fontId="17" fillId="7" borderId="0" xfId="3" applyNumberFormat="1" applyFont="1" applyFill="1" applyBorder="1" applyAlignment="1">
      <alignment horizontal="left" vertical="center"/>
    </xf>
    <xf numFmtId="0" fontId="17" fillId="7" borderId="0" xfId="3" applyFont="1" applyFill="1" applyBorder="1" applyAlignment="1">
      <alignment horizontal="left" vertical="center"/>
    </xf>
    <xf numFmtId="0" fontId="17" fillId="7" borderId="0" xfId="3" applyFont="1" applyFill="1" applyBorder="1" applyAlignment="1" applyProtection="1">
      <alignment horizontal="left" vertical="center"/>
      <protection locked="0"/>
    </xf>
    <xf numFmtId="0" fontId="22" fillId="7" borderId="0" xfId="0" applyFont="1" applyFill="1" applyAlignment="1">
      <alignment horizontal="center" vertical="center"/>
    </xf>
    <xf numFmtId="0" fontId="0" fillId="7" borderId="0" xfId="0" applyFill="1" applyProtection="1">
      <protection locked="0"/>
    </xf>
    <xf numFmtId="49" fontId="4" fillId="0" borderId="31" xfId="0" applyNumberFormat="1" applyFont="1" applyFill="1" applyBorder="1" applyAlignment="1" applyProtection="1">
      <alignment horizontal="center" vertical="center" wrapText="1"/>
      <protection locked="0"/>
    </xf>
    <xf numFmtId="0" fontId="31" fillId="7" borderId="0" xfId="3" applyFont="1" applyFill="1" applyBorder="1" applyAlignment="1">
      <alignment horizontal="left" vertical="center"/>
    </xf>
    <xf numFmtId="0" fontId="22" fillId="8" borderId="18" xfId="0" applyFont="1" applyFill="1" applyBorder="1" applyAlignment="1">
      <alignment horizontal="left" vertical="center" wrapText="1"/>
    </xf>
    <xf numFmtId="0" fontId="22" fillId="8" borderId="18" xfId="0" applyFont="1" applyFill="1" applyBorder="1" applyAlignment="1">
      <alignment horizontal="center" vertical="center" wrapText="1"/>
    </xf>
    <xf numFmtId="0" fontId="22" fillId="8" borderId="18" xfId="0" applyFont="1" applyFill="1" applyBorder="1" applyAlignment="1">
      <alignment horizontal="left" vertical="center"/>
    </xf>
    <xf numFmtId="0" fontId="22" fillId="7"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2" fillId="5" borderId="21" xfId="0" applyFont="1" applyFill="1" applyBorder="1" applyAlignment="1">
      <alignment vertical="center"/>
    </xf>
    <xf numFmtId="0" fontId="22" fillId="8" borderId="0" xfId="0" applyFont="1" applyFill="1" applyBorder="1" applyAlignment="1">
      <alignment horizontal="left" vertical="center"/>
    </xf>
    <xf numFmtId="0" fontId="22" fillId="8" borderId="0" xfId="0" applyFont="1" applyFill="1" applyBorder="1" applyAlignment="1">
      <alignment horizontal="left" vertical="center" wrapText="1"/>
    </xf>
    <xf numFmtId="0" fontId="22" fillId="8" borderId="0" xfId="0" applyFont="1" applyFill="1" applyBorder="1" applyAlignment="1">
      <alignment horizontal="center" vertical="center" wrapText="1"/>
    </xf>
    <xf numFmtId="0" fontId="0" fillId="0" borderId="0" xfId="0" applyAlignment="1">
      <alignment horizontal="left" vertical="top" wrapText="1"/>
    </xf>
    <xf numFmtId="0" fontId="16" fillId="0" borderId="0" xfId="0" applyFont="1" applyBorder="1" applyAlignment="1">
      <alignment horizontal="left" vertical="center" wrapText="1" indent="25"/>
    </xf>
    <xf numFmtId="0" fontId="14" fillId="0" borderId="0" xfId="0" applyFont="1" applyFill="1" applyBorder="1" applyAlignment="1" applyProtection="1">
      <alignment horizontal="center" vertical="center"/>
      <protection locked="0"/>
    </xf>
    <xf numFmtId="0" fontId="8" fillId="0" borderId="0" xfId="0" applyFont="1" applyAlignment="1">
      <alignment horizontal="center" vertical="center"/>
    </xf>
    <xf numFmtId="0" fontId="22" fillId="8" borderId="0" xfId="0" applyFont="1" applyFill="1" applyBorder="1" applyAlignment="1">
      <alignment horizontal="left" vertical="top" wrapText="1"/>
    </xf>
    <xf numFmtId="0" fontId="20" fillId="5" borderId="17" xfId="0" applyFont="1" applyFill="1" applyBorder="1" applyAlignment="1">
      <alignment vertical="center"/>
    </xf>
    <xf numFmtId="0" fontId="20" fillId="7" borderId="0" xfId="0" applyFont="1" applyFill="1" applyBorder="1" applyAlignment="1">
      <alignment horizontal="left" vertical="center"/>
    </xf>
    <xf numFmtId="0" fontId="13" fillId="0" borderId="0" xfId="3" applyFont="1" applyBorder="1" applyAlignment="1">
      <alignment vertical="center"/>
    </xf>
    <xf numFmtId="0" fontId="0" fillId="0" borderId="10" xfId="0" applyFont="1" applyBorder="1" applyAlignment="1">
      <alignment horizontal="center" vertical="center" wrapText="1"/>
    </xf>
    <xf numFmtId="0" fontId="0" fillId="0" borderId="0" xfId="0" applyFont="1" applyAlignment="1">
      <alignment horizontal="center" vertical="center" wrapText="1"/>
    </xf>
    <xf numFmtId="0" fontId="16" fillId="0" borderId="0" xfId="0" applyFont="1" applyBorder="1" applyAlignment="1">
      <alignment horizontal="left" vertical="center" wrapText="1" indent="14"/>
    </xf>
    <xf numFmtId="0" fontId="0" fillId="0" borderId="0" xfId="0" quotePrefix="1"/>
    <xf numFmtId="49" fontId="0" fillId="0" borderId="32" xfId="0" applyNumberFormat="1" applyBorder="1" applyAlignment="1">
      <alignment horizontal="left"/>
    </xf>
    <xf numFmtId="0" fontId="0" fillId="0" borderId="32" xfId="0" applyBorder="1"/>
    <xf numFmtId="0" fontId="0" fillId="0" borderId="33" xfId="0" applyBorder="1" applyAlignment="1">
      <alignment horizontal="left" vertical="top" wrapText="1"/>
    </xf>
    <xf numFmtId="0" fontId="0" fillId="0" borderId="32" xfId="0" applyBorder="1" applyAlignment="1">
      <alignment horizontal="left" vertical="top" wrapText="1"/>
    </xf>
    <xf numFmtId="0" fontId="0" fillId="0" borderId="32" xfId="0" applyBorder="1" applyAlignment="1">
      <alignment horizontal="center" vertical="center"/>
    </xf>
    <xf numFmtId="0" fontId="0" fillId="0" borderId="32" xfId="0" applyBorder="1" applyAlignment="1" applyProtection="1">
      <alignment horizontal="left" vertical="top" wrapText="1"/>
      <protection locked="0"/>
    </xf>
    <xf numFmtId="0" fontId="14" fillId="0" borderId="32" xfId="0" applyFont="1" applyFill="1" applyBorder="1" applyAlignment="1">
      <alignment horizontal="left" vertical="center" wrapText="1"/>
    </xf>
    <xf numFmtId="0" fontId="14" fillId="0" borderId="32" xfId="0" applyFont="1" applyFill="1" applyBorder="1" applyAlignment="1" applyProtection="1">
      <alignment horizontal="center" vertical="center"/>
    </xf>
    <xf numFmtId="0" fontId="14" fillId="0" borderId="32" xfId="0" applyFont="1" applyFill="1" applyBorder="1" applyAlignment="1" applyProtection="1">
      <alignment horizontal="center" vertical="center" wrapText="1"/>
    </xf>
    <xf numFmtId="0" fontId="14" fillId="0" borderId="32" xfId="0" applyFont="1" applyFill="1" applyBorder="1" applyAlignment="1" applyProtection="1">
      <alignment horizontal="center" vertical="center" wrapText="1"/>
      <protection locked="0"/>
    </xf>
    <xf numFmtId="0" fontId="0" fillId="0" borderId="32" xfId="0" applyFill="1" applyBorder="1"/>
    <xf numFmtId="0" fontId="0" fillId="0" borderId="32" xfId="0" applyBorder="1" applyAlignment="1">
      <alignment horizontal="left" vertical="top" wrapText="1" indent="2"/>
    </xf>
    <xf numFmtId="0" fontId="0" fillId="0" borderId="32" xfId="0" applyFill="1" applyBorder="1" applyProtection="1">
      <protection locked="0"/>
    </xf>
    <xf numFmtId="0" fontId="17" fillId="7" borderId="0" xfId="3" applyFont="1" applyFill="1" applyBorder="1" applyAlignment="1" applyProtection="1">
      <alignment horizontal="left" vertical="center"/>
    </xf>
    <xf numFmtId="0" fontId="21" fillId="6" borderId="9" xfId="0" applyFont="1" applyFill="1" applyBorder="1" applyAlignment="1">
      <alignment vertical="center" wrapText="1"/>
    </xf>
    <xf numFmtId="0" fontId="0" fillId="0" borderId="12" xfId="0" applyBorder="1" applyAlignment="1">
      <alignment vertical="center" wrapText="1"/>
    </xf>
    <xf numFmtId="0" fontId="0" fillId="0" borderId="0" xfId="0" applyFill="1" applyProtection="1">
      <protection locked="0"/>
    </xf>
    <xf numFmtId="0" fontId="26" fillId="0" borderId="0" xfId="5" applyFill="1" applyBorder="1"/>
    <xf numFmtId="0" fontId="0" fillId="0" borderId="32" xfId="0" applyBorder="1" applyAlignment="1">
      <alignment horizontal="left"/>
    </xf>
    <xf numFmtId="0" fontId="0" fillId="0" borderId="0" xfId="0" applyBorder="1" applyProtection="1"/>
    <xf numFmtId="0" fontId="17" fillId="7" borderId="0" xfId="3" applyFont="1" applyFill="1" applyBorder="1" applyAlignment="1" applyProtection="1">
      <alignment horizontal="left" vertical="center"/>
    </xf>
    <xf numFmtId="0" fontId="0" fillId="13" borderId="32" xfId="0" applyFill="1" applyBorder="1" applyAlignment="1">
      <alignment horizontal="left"/>
    </xf>
    <xf numFmtId="0" fontId="29" fillId="0" borderId="32" xfId="0" applyFont="1" applyBorder="1" applyAlignment="1">
      <alignment horizontal="left" vertical="top" wrapText="1" indent="2"/>
    </xf>
    <xf numFmtId="0" fontId="37" fillId="12" borderId="32" xfId="0" applyFont="1" applyFill="1" applyBorder="1" applyAlignment="1">
      <alignment horizontal="center" vertical="center" wrapText="1"/>
    </xf>
    <xf numFmtId="0" fontId="0" fillId="12" borderId="32" xfId="0" applyFill="1" applyBorder="1" applyAlignment="1">
      <alignment horizontal="left" vertical="top" wrapText="1"/>
    </xf>
    <xf numFmtId="0" fontId="38" fillId="12" borderId="32" xfId="0" applyFont="1" applyFill="1" applyBorder="1" applyAlignment="1">
      <alignment horizontal="center" vertical="center" wrapText="1"/>
    </xf>
    <xf numFmtId="0" fontId="22" fillId="5" borderId="33" xfId="0" applyFont="1" applyFill="1" applyBorder="1" applyAlignment="1">
      <alignment vertical="center"/>
    </xf>
    <xf numFmtId="0" fontId="22" fillId="7" borderId="32" xfId="0" applyFont="1" applyFill="1" applyBorder="1" applyAlignment="1">
      <alignment horizontal="left" vertical="center"/>
    </xf>
    <xf numFmtId="0" fontId="3" fillId="0" borderId="34" xfId="0" applyFont="1" applyFill="1" applyBorder="1" applyAlignment="1" applyProtection="1">
      <alignment horizontal="center"/>
    </xf>
    <xf numFmtId="0" fontId="14" fillId="0" borderId="34" xfId="0" applyFont="1" applyFill="1" applyBorder="1" applyAlignment="1" applyProtection="1">
      <alignment wrapText="1"/>
      <protection locked="0"/>
    </xf>
    <xf numFmtId="0" fontId="0" fillId="0" borderId="34" xfId="0" applyBorder="1" applyAlignment="1" applyProtection="1">
      <alignment wrapText="1"/>
      <protection locked="0"/>
    </xf>
    <xf numFmtId="0" fontId="8" fillId="0" borderId="0" xfId="0" applyFont="1" applyAlignment="1">
      <alignment wrapText="1"/>
    </xf>
    <xf numFmtId="0" fontId="17" fillId="7" borderId="0" xfId="3" applyFont="1" applyFill="1" applyBorder="1" applyAlignment="1">
      <alignment horizontal="left" vertical="center"/>
    </xf>
    <xf numFmtId="0" fontId="0" fillId="0" borderId="18" xfId="0" applyNumberFormat="1" applyBorder="1" applyAlignment="1">
      <alignment horizontal="left"/>
    </xf>
    <xf numFmtId="0" fontId="29" fillId="0" borderId="18" xfId="0" applyFont="1" applyBorder="1" applyAlignment="1">
      <alignment horizontal="left" vertical="top" wrapText="1" indent="2"/>
    </xf>
    <xf numFmtId="0" fontId="0" fillId="0" borderId="20" xfId="0" applyBorder="1" applyAlignment="1">
      <alignment horizontal="left"/>
    </xf>
    <xf numFmtId="0" fontId="0" fillId="0" borderId="35" xfId="0" applyNumberFormat="1" applyBorder="1" applyAlignment="1">
      <alignment horizontal="left"/>
    </xf>
    <xf numFmtId="0" fontId="14" fillId="0" borderId="35" xfId="0" applyFont="1" applyFill="1" applyBorder="1" applyAlignment="1" applyProtection="1">
      <alignment horizontal="center" vertical="center" wrapText="1"/>
      <protection locked="0"/>
    </xf>
    <xf numFmtId="0" fontId="0" fillId="0" borderId="36" xfId="0" applyBorder="1" applyAlignment="1">
      <alignment horizontal="left"/>
    </xf>
    <xf numFmtId="0" fontId="0" fillId="0" borderId="36" xfId="0" applyNumberFormat="1" applyBorder="1" applyAlignment="1">
      <alignment horizontal="left"/>
    </xf>
    <xf numFmtId="0" fontId="0" fillId="0" borderId="36" xfId="0" applyBorder="1"/>
    <xf numFmtId="0" fontId="22" fillId="10" borderId="36" xfId="0" applyFont="1" applyFill="1" applyBorder="1" applyAlignment="1">
      <alignment horizontal="left" vertical="center" wrapText="1"/>
    </xf>
    <xf numFmtId="0" fontId="14" fillId="0" borderId="36" xfId="0" applyFont="1" applyFill="1" applyBorder="1" applyAlignment="1">
      <alignment horizontal="left" vertical="center" wrapText="1"/>
    </xf>
    <xf numFmtId="0" fontId="14" fillId="0" borderId="36" xfId="0" applyFont="1" applyFill="1" applyBorder="1" applyAlignment="1" applyProtection="1">
      <alignment horizontal="center" vertical="center" wrapText="1"/>
      <protection locked="0"/>
    </xf>
    <xf numFmtId="0" fontId="14" fillId="0" borderId="36" xfId="0" applyFont="1" applyFill="1" applyBorder="1" applyAlignment="1" applyProtection="1">
      <alignment horizontal="center" vertical="center"/>
      <protection locked="0"/>
    </xf>
    <xf numFmtId="0" fontId="0" fillId="0" borderId="36" xfId="0" applyFill="1" applyBorder="1"/>
    <xf numFmtId="0" fontId="0" fillId="13" borderId="18" xfId="0" applyFill="1" applyBorder="1" applyAlignment="1">
      <alignment horizontal="left" vertical="top" wrapText="1"/>
    </xf>
    <xf numFmtId="0" fontId="0" fillId="13" borderId="18" xfId="0" applyFill="1" applyBorder="1"/>
    <xf numFmtId="0" fontId="0" fillId="0" borderId="36" xfId="0" applyFill="1" applyBorder="1" applyProtection="1">
      <protection locked="0"/>
    </xf>
    <xf numFmtId="0" fontId="17" fillId="7" borderId="0" xfId="3" applyFont="1" applyFill="1" applyBorder="1" applyAlignment="1" applyProtection="1">
      <alignment horizontal="left" vertical="center"/>
    </xf>
    <xf numFmtId="0" fontId="0" fillId="0" borderId="0" xfId="0" applyAlignment="1" applyProtection="1">
      <alignment horizontal="left"/>
    </xf>
    <xf numFmtId="0" fontId="22" fillId="8" borderId="18" xfId="0" applyFont="1" applyFill="1" applyBorder="1" applyAlignment="1">
      <alignment horizontal="left" vertical="top" wrapText="1"/>
    </xf>
    <xf numFmtId="1" fontId="19" fillId="0" borderId="37" xfId="0" applyNumberFormat="1" applyFont="1" applyBorder="1" applyAlignment="1" applyProtection="1">
      <alignment horizontal="right" vertical="center" wrapText="1" indent="1"/>
    </xf>
    <xf numFmtId="0" fontId="0" fillId="0" borderId="38" xfId="0" applyBorder="1" applyAlignment="1">
      <alignment horizontal="left" vertical="top" wrapText="1"/>
    </xf>
    <xf numFmtId="0" fontId="29" fillId="0" borderId="20" xfId="0" applyFont="1" applyBorder="1" applyAlignment="1">
      <alignment horizontal="left" vertical="top" wrapText="1" indent="2"/>
    </xf>
    <xf numFmtId="0" fontId="15" fillId="9" borderId="30" xfId="0" applyFont="1" applyFill="1" applyBorder="1" applyAlignment="1">
      <alignment vertical="center" wrapText="1"/>
    </xf>
    <xf numFmtId="0" fontId="36" fillId="8" borderId="9" xfId="0" applyFont="1" applyFill="1" applyBorder="1" applyAlignment="1">
      <alignment vertical="center" wrapText="1"/>
    </xf>
    <xf numFmtId="0" fontId="36" fillId="8" borderId="2" xfId="0" applyFont="1" applyFill="1" applyBorder="1" applyAlignment="1">
      <alignment horizontal="left" vertical="center" wrapText="1" indent="1"/>
    </xf>
    <xf numFmtId="0" fontId="0" fillId="0" borderId="10" xfId="0" applyBorder="1" applyAlignment="1">
      <alignment vertical="center" wrapText="1"/>
    </xf>
    <xf numFmtId="0" fontId="18" fillId="3" borderId="4" xfId="0" applyFont="1" applyFill="1" applyBorder="1" applyAlignment="1">
      <alignment horizontal="center" wrapText="1"/>
    </xf>
    <xf numFmtId="2" fontId="0" fillId="0" borderId="14"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0" fontId="8" fillId="0" borderId="0" xfId="0" applyFont="1" applyAlignment="1" applyProtection="1">
      <alignment vertical="center"/>
      <protection locked="0"/>
    </xf>
    <xf numFmtId="0" fontId="8" fillId="0" borderId="0" xfId="0" applyFont="1" applyAlignment="1" applyProtection="1">
      <alignment vertical="center"/>
    </xf>
    <xf numFmtId="0" fontId="0" fillId="0" borderId="0" xfId="0" applyAlignment="1">
      <alignment horizontal="left" vertical="top" wrapText="1"/>
    </xf>
    <xf numFmtId="0" fontId="0" fillId="0" borderId="0" xfId="0" applyAlignment="1">
      <alignment horizontal="left" vertical="top" wrapText="1"/>
    </xf>
    <xf numFmtId="0" fontId="40" fillId="0" borderId="0" xfId="4" applyFont="1" applyBorder="1"/>
    <xf numFmtId="0" fontId="0" fillId="0" borderId="0" xfId="0" applyAlignment="1">
      <alignment horizontal="left" vertical="top"/>
    </xf>
    <xf numFmtId="0" fontId="22" fillId="15" borderId="0" xfId="0" applyFont="1" applyFill="1" applyBorder="1" applyAlignment="1">
      <alignment horizontal="center" vertical="center" wrapText="1"/>
    </xf>
    <xf numFmtId="0" fontId="22" fillId="15" borderId="0" xfId="0" applyFont="1" applyFill="1" applyBorder="1" applyAlignment="1">
      <alignment horizontal="left" vertical="center" wrapText="1"/>
    </xf>
    <xf numFmtId="166" fontId="14" fillId="0" borderId="4" xfId="1" applyNumberFormat="1" applyFont="1" applyFill="1" applyBorder="1" applyAlignment="1" applyProtection="1">
      <alignment horizontal="left" vertical="center" indent="1"/>
      <protection locked="0"/>
    </xf>
    <xf numFmtId="0" fontId="22" fillId="8" borderId="37" xfId="0" applyFont="1" applyFill="1" applyBorder="1" applyAlignment="1">
      <alignment horizontal="left" vertical="center" wrapText="1"/>
    </xf>
    <xf numFmtId="0" fontId="22" fillId="8" borderId="22" xfId="0" applyFont="1" applyFill="1" applyBorder="1" applyAlignment="1">
      <alignment horizontal="left" vertical="center" wrapText="1"/>
    </xf>
    <xf numFmtId="0" fontId="22" fillId="8" borderId="37" xfId="0" applyFont="1" applyFill="1" applyBorder="1" applyAlignment="1">
      <alignment horizontal="center" vertical="center" wrapText="1"/>
    </xf>
    <xf numFmtId="0" fontId="22" fillId="8" borderId="22" xfId="0" applyFont="1" applyFill="1" applyBorder="1" applyAlignment="1">
      <alignment horizontal="center" vertical="center" wrapText="1"/>
    </xf>
    <xf numFmtId="165" fontId="19" fillId="0" borderId="22" xfId="0" applyNumberFormat="1" applyFont="1" applyBorder="1" applyAlignment="1" applyProtection="1">
      <alignment horizontal="right" vertical="center" wrapText="1" indent="1"/>
    </xf>
    <xf numFmtId="165" fontId="19" fillId="0" borderId="37" xfId="0" applyNumberFormat="1" applyFont="1" applyBorder="1" applyAlignment="1" applyProtection="1">
      <alignment horizontal="right" vertical="center" wrapText="1" indent="1"/>
    </xf>
    <xf numFmtId="0" fontId="0" fillId="0" borderId="0" xfId="0" applyAlignment="1">
      <alignment horizontal="left" vertical="top" wrapText="1"/>
    </xf>
    <xf numFmtId="0" fontId="0" fillId="0" borderId="0" xfId="0" applyAlignment="1">
      <alignment vertical="top"/>
    </xf>
    <xf numFmtId="0" fontId="8" fillId="0" borderId="0" xfId="0" applyFont="1" applyAlignment="1">
      <alignment horizontal="center"/>
    </xf>
    <xf numFmtId="0" fontId="36" fillId="8" borderId="2" xfId="0" applyFont="1" applyFill="1" applyBorder="1" applyAlignment="1">
      <alignment horizontal="left" vertical="center" wrapText="1" indent="1"/>
    </xf>
    <xf numFmtId="0" fontId="0" fillId="0" borderId="17" xfId="0" applyBorder="1" applyAlignment="1">
      <alignment horizontal="left" vertical="top" wrapText="1"/>
    </xf>
    <xf numFmtId="0" fontId="0" fillId="0" borderId="0" xfId="0" applyBorder="1" applyAlignment="1">
      <alignment horizontal="left" vertical="top" wrapText="1"/>
    </xf>
    <xf numFmtId="0" fontId="20" fillId="5" borderId="19" xfId="0" applyFont="1" applyFill="1" applyBorder="1" applyAlignment="1">
      <alignment vertical="center"/>
    </xf>
    <xf numFmtId="0" fontId="22" fillId="5" borderId="19" xfId="0" applyFont="1" applyFill="1" applyBorder="1" applyAlignment="1">
      <alignment vertical="center"/>
    </xf>
    <xf numFmtId="0" fontId="22" fillId="10" borderId="0" xfId="0" applyFont="1" applyFill="1" applyBorder="1" applyAlignment="1">
      <alignment horizontal="left" vertical="center"/>
    </xf>
    <xf numFmtId="0" fontId="20" fillId="7" borderId="18" xfId="0" applyFont="1" applyFill="1" applyBorder="1" applyAlignment="1">
      <alignment horizontal="left" vertical="center"/>
    </xf>
    <xf numFmtId="0" fontId="22" fillId="10" borderId="18" xfId="0" applyFont="1" applyFill="1" applyBorder="1" applyAlignment="1">
      <alignment horizontal="left" vertical="center"/>
    </xf>
    <xf numFmtId="0" fontId="0" fillId="13" borderId="0" xfId="0" applyFill="1" applyBorder="1" applyAlignment="1">
      <alignment horizontal="left" vertical="top" wrapText="1"/>
    </xf>
    <xf numFmtId="0" fontId="22" fillId="7" borderId="18" xfId="0" applyFont="1" applyFill="1" applyBorder="1" applyAlignment="1">
      <alignment horizontal="left" vertical="center" wrapText="1"/>
    </xf>
    <xf numFmtId="0" fontId="22" fillId="15" borderId="18" xfId="0" applyFont="1" applyFill="1" applyBorder="1" applyAlignment="1">
      <alignment horizontal="left" vertical="center" wrapText="1"/>
    </xf>
    <xf numFmtId="0" fontId="0" fillId="13" borderId="0" xfId="0" applyFill="1" applyBorder="1"/>
    <xf numFmtId="0" fontId="22" fillId="7" borderId="18" xfId="0" applyFont="1" applyFill="1" applyBorder="1" applyAlignment="1">
      <alignment horizontal="center" vertical="center" wrapText="1"/>
    </xf>
    <xf numFmtId="0" fontId="22" fillId="15" borderId="18" xfId="0" applyFont="1" applyFill="1" applyBorder="1" applyAlignment="1">
      <alignment horizontal="center" vertical="center" wrapText="1"/>
    </xf>
    <xf numFmtId="0" fontId="22" fillId="10" borderId="0"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37" fillId="14" borderId="32" xfId="0" applyFont="1" applyFill="1" applyBorder="1" applyAlignment="1">
      <alignment horizontal="center" vertical="center" wrapText="1"/>
    </xf>
    <xf numFmtId="0" fontId="22" fillId="15" borderId="32" xfId="0" applyFont="1" applyFill="1" applyBorder="1" applyAlignment="1">
      <alignment horizontal="left" vertical="center" wrapText="1"/>
    </xf>
    <xf numFmtId="0" fontId="22" fillId="15" borderId="32" xfId="0" applyFont="1" applyFill="1" applyBorder="1" applyAlignment="1">
      <alignment horizontal="center" vertical="center" wrapText="1"/>
    </xf>
    <xf numFmtId="0" fontId="3" fillId="0" borderId="0" xfId="0" applyFont="1" applyFill="1" applyBorder="1" applyAlignment="1" applyProtection="1">
      <alignment horizontal="center"/>
    </xf>
    <xf numFmtId="0" fontId="14" fillId="0" borderId="0" xfId="0" applyFont="1" applyFill="1" applyBorder="1" applyAlignment="1" applyProtection="1">
      <alignment wrapText="1"/>
      <protection locked="0"/>
    </xf>
    <xf numFmtId="0" fontId="0" fillId="0" borderId="0" xfId="0" applyBorder="1" applyAlignment="1" applyProtection="1">
      <alignment wrapText="1"/>
      <protection locked="0"/>
    </xf>
    <xf numFmtId="0" fontId="22" fillId="8" borderId="32" xfId="0" applyFont="1" applyFill="1" applyBorder="1" applyAlignment="1">
      <alignment horizontal="left" vertical="center"/>
    </xf>
    <xf numFmtId="0" fontId="22" fillId="8" borderId="32" xfId="0" applyFont="1" applyFill="1" applyBorder="1" applyAlignment="1">
      <alignment horizontal="left" vertical="center" wrapText="1"/>
    </xf>
    <xf numFmtId="0" fontId="22" fillId="8" borderId="32" xfId="0" applyFont="1" applyFill="1" applyBorder="1" applyAlignment="1">
      <alignment horizontal="center" vertical="center" wrapText="1"/>
    </xf>
    <xf numFmtId="0" fontId="22" fillId="8" borderId="32" xfId="0" applyFont="1" applyFill="1" applyBorder="1" applyAlignment="1">
      <alignment horizontal="left" vertical="top" wrapText="1"/>
    </xf>
    <xf numFmtId="0" fontId="0" fillId="0" borderId="39" xfId="0" applyBorder="1" applyAlignment="1">
      <alignment horizontal="left" vertical="top" wrapText="1"/>
    </xf>
    <xf numFmtId="165" fontId="19" fillId="0" borderId="40" xfId="0" applyNumberFormat="1" applyFont="1" applyBorder="1" applyAlignment="1" applyProtection="1">
      <alignment horizontal="right" vertical="center" wrapText="1" indent="1"/>
    </xf>
    <xf numFmtId="0" fontId="0" fillId="0" borderId="41" xfId="0" applyBorder="1"/>
    <xf numFmtId="2" fontId="0" fillId="0" borderId="0" xfId="0" applyNumberFormat="1" applyProtection="1"/>
    <xf numFmtId="2" fontId="0" fillId="0" borderId="0" xfId="0" applyNumberFormat="1"/>
    <xf numFmtId="0" fontId="14" fillId="0" borderId="32" xfId="0" applyFont="1" applyBorder="1" applyAlignment="1">
      <alignment horizontal="center" vertical="center"/>
    </xf>
    <xf numFmtId="1" fontId="0" fillId="0" borderId="11" xfId="0" applyNumberFormat="1" applyBorder="1" applyAlignment="1">
      <alignment horizontal="center" vertical="center"/>
    </xf>
    <xf numFmtId="1" fontId="0" fillId="0" borderId="11" xfId="0" applyNumberFormat="1" applyBorder="1" applyAlignment="1" applyProtection="1">
      <alignment horizontal="center" vertical="center"/>
    </xf>
    <xf numFmtId="1" fontId="39" fillId="0" borderId="30" xfId="0" applyNumberFormat="1" applyFont="1" applyBorder="1" applyAlignment="1" applyProtection="1">
      <alignment horizontal="center" vertical="center"/>
      <protection locked="0"/>
    </xf>
    <xf numFmtId="1" fontId="0" fillId="0" borderId="13" xfId="0" applyNumberFormat="1" applyBorder="1" applyAlignment="1">
      <alignment horizontal="center" vertical="center"/>
    </xf>
    <xf numFmtId="1" fontId="0" fillId="0" borderId="13" xfId="0" applyNumberFormat="1" applyBorder="1" applyAlignment="1" applyProtection="1">
      <alignment horizontal="center" vertical="center"/>
    </xf>
    <xf numFmtId="1" fontId="39" fillId="0" borderId="3" xfId="0" applyNumberFormat="1" applyFont="1" applyBorder="1" applyAlignment="1" applyProtection="1">
      <alignment horizontal="center" vertical="center"/>
      <protection locked="0"/>
    </xf>
    <xf numFmtId="1" fontId="15" fillId="9" borderId="11" xfId="0" applyNumberFormat="1" applyFont="1" applyFill="1" applyBorder="1" applyAlignment="1" applyProtection="1">
      <alignment vertical="center" wrapText="1"/>
    </xf>
    <xf numFmtId="1" fontId="32" fillId="11" borderId="24" xfId="0" applyNumberFormat="1" applyFont="1" applyFill="1" applyBorder="1" applyAlignment="1">
      <alignment horizontal="center" vertical="center" wrapText="1"/>
    </xf>
    <xf numFmtId="1" fontId="0" fillId="0" borderId="24" xfId="0" applyNumberFormat="1" applyFont="1" applyBorder="1" applyAlignment="1" applyProtection="1">
      <alignment horizontal="center" vertical="center"/>
      <protection locked="0"/>
    </xf>
    <xf numFmtId="1" fontId="15" fillId="9" borderId="0" xfId="0" applyNumberFormat="1" applyFont="1" applyFill="1" applyBorder="1" applyAlignment="1">
      <alignment vertical="center" wrapText="1"/>
    </xf>
    <xf numFmtId="1" fontId="0" fillId="0" borderId="26" xfId="0" applyNumberFormat="1" applyFont="1" applyBorder="1" applyAlignment="1" applyProtection="1">
      <alignment horizontal="center" vertical="center"/>
      <protection locked="0"/>
    </xf>
    <xf numFmtId="1" fontId="32" fillId="11" borderId="25" xfId="0" applyNumberFormat="1" applyFont="1" applyFill="1" applyBorder="1" applyAlignment="1">
      <alignment horizontal="center" vertical="center" wrapText="1"/>
    </xf>
    <xf numFmtId="1" fontId="0" fillId="0" borderId="25" xfId="0" applyNumberFormat="1" applyFont="1" applyBorder="1" applyAlignment="1" applyProtection="1">
      <alignment horizontal="center" vertical="center"/>
      <protection locked="0"/>
    </xf>
    <xf numFmtId="1" fontId="0" fillId="0" borderId="27" xfId="0" applyNumberFormat="1" applyFont="1" applyBorder="1" applyAlignment="1" applyProtection="1">
      <alignment horizontal="center" vertical="center"/>
      <protection locked="0"/>
    </xf>
    <xf numFmtId="1" fontId="32" fillId="11" borderId="28" xfId="0" applyNumberFormat="1" applyFont="1" applyFill="1" applyBorder="1" applyAlignment="1">
      <alignment horizontal="center" vertical="center" wrapText="1"/>
    </xf>
    <xf numFmtId="1" fontId="0" fillId="0" borderId="28" xfId="0" applyNumberFormat="1" applyFont="1" applyBorder="1" applyAlignment="1" applyProtection="1">
      <alignment horizontal="center" vertical="center"/>
      <protection locked="0"/>
    </xf>
    <xf numFmtId="1" fontId="0" fillId="0" borderId="29" xfId="0" applyNumberFormat="1" applyFont="1" applyBorder="1" applyAlignment="1" applyProtection="1">
      <alignment horizontal="center" vertical="center"/>
      <protection locked="0"/>
    </xf>
    <xf numFmtId="0" fontId="0" fillId="0" borderId="0" xfId="0" applyAlignment="1">
      <alignment horizontal="left" vertical="top"/>
    </xf>
    <xf numFmtId="0" fontId="45" fillId="0" borderId="0" xfId="0" applyFont="1"/>
    <xf numFmtId="0" fontId="14" fillId="17" borderId="0" xfId="0" applyFont="1" applyFill="1"/>
    <xf numFmtId="0" fontId="0" fillId="0" borderId="0" xfId="0"/>
    <xf numFmtId="0" fontId="14" fillId="17" borderId="0" xfId="0" applyFont="1" applyFill="1"/>
    <xf numFmtId="0" fontId="43" fillId="0" borderId="0" xfId="0" applyFont="1" applyAlignment="1">
      <alignment wrapText="1"/>
    </xf>
    <xf numFmtId="0" fontId="44" fillId="0" borderId="0" xfId="0" applyFont="1" applyAlignment="1">
      <alignment horizontal="justify" vertical="center"/>
    </xf>
    <xf numFmtId="0" fontId="14" fillId="0" borderId="0" xfId="0" applyFont="1" applyAlignment="1">
      <alignment horizontal="justify" vertical="center"/>
    </xf>
    <xf numFmtId="0" fontId="8" fillId="0" borderId="0" xfId="0" applyFont="1"/>
    <xf numFmtId="0" fontId="0" fillId="0" borderId="0" xfId="0" applyAlignment="1">
      <alignment horizontal="center" vertical="center"/>
    </xf>
    <xf numFmtId="0" fontId="0" fillId="0" borderId="0" xfId="0"/>
    <xf numFmtId="0" fontId="14" fillId="17" borderId="0" xfId="0" applyFont="1" applyFill="1"/>
    <xf numFmtId="0" fontId="43" fillId="0" borderId="0" xfId="0" applyFont="1" applyAlignment="1">
      <alignment wrapText="1"/>
    </xf>
    <xf numFmtId="0" fontId="44" fillId="0" borderId="0" xfId="0" applyFont="1" applyAlignment="1">
      <alignment horizontal="justify" vertical="center"/>
    </xf>
    <xf numFmtId="0" fontId="14" fillId="0" borderId="0" xfId="0" applyFont="1" applyAlignment="1">
      <alignment horizontal="justify" vertical="center"/>
    </xf>
    <xf numFmtId="0" fontId="14" fillId="0" borderId="0" xfId="0" applyFont="1"/>
    <xf numFmtId="0" fontId="44" fillId="17" borderId="0" xfId="0" applyFont="1" applyFill="1" applyAlignment="1">
      <alignment horizontal="justify" vertical="center"/>
    </xf>
    <xf numFmtId="0" fontId="43" fillId="0" borderId="0" xfId="0" applyFont="1" applyAlignment="1">
      <alignment horizontal="justify" vertical="center"/>
    </xf>
    <xf numFmtId="0" fontId="44" fillId="0" borderId="42" xfId="6" applyFont="1" applyFill="1" applyAlignment="1">
      <alignment horizontal="justify" vertical="center"/>
    </xf>
    <xf numFmtId="0" fontId="14" fillId="0" borderId="42" xfId="6" applyFont="1" applyFill="1" applyAlignment="1">
      <alignment horizontal="left" vertical="center" indent="3"/>
    </xf>
    <xf numFmtId="0" fontId="14" fillId="0" borderId="0" xfId="0" applyFont="1" applyFill="1"/>
    <xf numFmtId="0" fontId="44" fillId="0" borderId="0" xfId="0" applyFont="1" applyFill="1" applyAlignment="1">
      <alignment horizontal="justify" vertical="center"/>
    </xf>
    <xf numFmtId="0" fontId="17" fillId="7" borderId="0" xfId="3" applyFont="1" applyFill="1" applyBorder="1" applyAlignment="1" applyProtection="1">
      <alignment horizontal="center" vertical="center"/>
    </xf>
    <xf numFmtId="0" fontId="0" fillId="0" borderId="0" xfId="0" applyAlignment="1" applyProtection="1">
      <alignment horizontal="center" vertical="center"/>
    </xf>
    <xf numFmtId="0" fontId="24" fillId="0" borderId="0" xfId="0" applyFont="1" applyAlignment="1" applyProtection="1">
      <alignment horizontal="center" vertical="center" wrapText="1"/>
    </xf>
    <xf numFmtId="0" fontId="36" fillId="8" borderId="2" xfId="0" applyFont="1" applyFill="1" applyBorder="1" applyAlignment="1">
      <alignment horizontal="left" vertical="center" wrapText="1" indent="1"/>
    </xf>
    <xf numFmtId="0" fontId="36" fillId="8" borderId="2" xfId="0" applyFont="1" applyFill="1" applyBorder="1" applyAlignment="1">
      <alignment horizontal="left" vertical="center" wrapText="1" indent="1"/>
    </xf>
    <xf numFmtId="0" fontId="0" fillId="13" borderId="18" xfId="0" applyFont="1" applyFill="1" applyBorder="1" applyAlignment="1">
      <alignment horizontal="left" vertical="top" wrapText="1"/>
    </xf>
    <xf numFmtId="0" fontId="29" fillId="0" borderId="18" xfId="0" applyFont="1" applyBorder="1" applyAlignment="1">
      <alignment horizontal="left" vertical="top" wrapText="1"/>
    </xf>
    <xf numFmtId="0" fontId="0" fillId="0" borderId="18" xfId="0" applyFont="1" applyBorder="1" applyAlignment="1">
      <alignment horizontal="left" vertical="top" wrapText="1"/>
    </xf>
    <xf numFmtId="0" fontId="15" fillId="9" borderId="12" xfId="0" applyFont="1" applyFill="1" applyBorder="1" applyAlignment="1">
      <alignment vertical="center" wrapText="1"/>
    </xf>
    <xf numFmtId="0" fontId="0" fillId="0" borderId="0" xfId="0" applyNumberFormat="1" applyFill="1" applyBorder="1"/>
    <xf numFmtId="0" fontId="29" fillId="12" borderId="32" xfId="0" applyFont="1" applyFill="1" applyBorder="1" applyAlignment="1">
      <alignment horizontal="left" vertical="top" wrapText="1" indent="2"/>
    </xf>
    <xf numFmtId="0" fontId="0" fillId="12" borderId="32" xfId="0" applyFont="1" applyFill="1" applyBorder="1" applyAlignment="1">
      <alignment horizontal="left" vertical="top" wrapText="1"/>
    </xf>
    <xf numFmtId="0" fontId="0" fillId="0" borderId="32" xfId="0" applyFont="1" applyBorder="1" applyAlignment="1">
      <alignment horizontal="left" vertical="top" wrapText="1"/>
    </xf>
    <xf numFmtId="0" fontId="8" fillId="0" borderId="0" xfId="0" applyFont="1" applyAlignment="1">
      <alignment horizontal="center"/>
    </xf>
    <xf numFmtId="0" fontId="0" fillId="17" borderId="0" xfId="0" applyFill="1"/>
    <xf numFmtId="0" fontId="29" fillId="0" borderId="0" xfId="0" applyFont="1" applyAlignment="1">
      <alignment wrapText="1"/>
    </xf>
    <xf numFmtId="0" fontId="8" fillId="0" borderId="0" xfId="0" applyFont="1" applyAlignment="1">
      <alignment vertical="center" wrapText="1"/>
    </xf>
    <xf numFmtId="0" fontId="0" fillId="0" borderId="0" xfId="0" applyFont="1"/>
    <xf numFmtId="0" fontId="8" fillId="0" borderId="0" xfId="6" applyFont="1" applyFill="1" applyBorder="1" applyAlignment="1">
      <alignment vertical="center"/>
    </xf>
    <xf numFmtId="0" fontId="8" fillId="0" borderId="0" xfId="0" applyFont="1" applyAlignment="1">
      <alignment horizontal="justify" vertical="center"/>
    </xf>
    <xf numFmtId="0" fontId="46" fillId="0" borderId="0" xfId="0" applyFont="1" applyAlignment="1">
      <alignment wrapText="1"/>
    </xf>
    <xf numFmtId="0" fontId="47" fillId="0" borderId="0" xfId="0" applyFont="1" applyAlignment="1">
      <alignment horizontal="justify" vertical="center"/>
    </xf>
    <xf numFmtId="0" fontId="48" fillId="0" borderId="0" xfId="0" applyFont="1" applyAlignment="1">
      <alignment horizontal="justify" vertical="center"/>
    </xf>
    <xf numFmtId="0" fontId="0" fillId="0" borderId="5" xfId="0" applyBorder="1" applyAlignment="1">
      <alignment vertical="center" wrapText="1"/>
    </xf>
    <xf numFmtId="165" fontId="9" fillId="0" borderId="12" xfId="0" applyNumberFormat="1" applyFont="1" applyBorder="1" applyAlignment="1">
      <alignment vertical="center" wrapText="1"/>
    </xf>
    <xf numFmtId="0" fontId="37" fillId="12" borderId="32" xfId="0" applyFont="1" applyFill="1" applyBorder="1" applyAlignment="1" applyProtection="1">
      <alignment horizontal="center" vertical="center" wrapText="1"/>
    </xf>
    <xf numFmtId="0" fontId="37" fillId="14" borderId="32" xfId="0" applyFont="1" applyFill="1" applyBorder="1" applyAlignment="1" applyProtection="1">
      <alignment horizontal="center" vertical="center" wrapText="1"/>
    </xf>
    <xf numFmtId="0" fontId="3" fillId="0" borderId="34" xfId="0" applyFont="1" applyFill="1" applyBorder="1" applyAlignment="1" applyProtection="1">
      <alignment horizontal="center"/>
      <protection locked="0"/>
    </xf>
    <xf numFmtId="0" fontId="0" fillId="0" borderId="0" xfId="0" applyAlignment="1" applyProtection="1">
      <alignment horizontal="center" vertical="center"/>
      <protection locked="0"/>
    </xf>
    <xf numFmtId="16" fontId="0" fillId="0" borderId="0" xfId="0" quotePrefix="1" applyNumberFormat="1"/>
    <xf numFmtId="17" fontId="0" fillId="0" borderId="0" xfId="0" quotePrefix="1" applyNumberFormat="1"/>
    <xf numFmtId="0" fontId="0" fillId="0" borderId="0" xfId="0" applyAlignment="1">
      <alignment horizontal="left" vertical="top" wrapText="1"/>
    </xf>
    <xf numFmtId="0" fontId="0" fillId="0" borderId="0" xfId="0" applyAlignment="1">
      <alignment horizontal="left" vertical="top"/>
    </xf>
    <xf numFmtId="0" fontId="13" fillId="0" borderId="0" xfId="3" applyFont="1" applyBorder="1" applyAlignment="1">
      <alignment vertical="center" wrapText="1"/>
    </xf>
    <xf numFmtId="0" fontId="29" fillId="0" borderId="0" xfId="0" applyFont="1" applyAlignment="1">
      <alignment horizontal="left" vertical="top" wrapText="1"/>
    </xf>
    <xf numFmtId="0" fontId="0" fillId="0" borderId="0" xfId="0" applyAlignment="1">
      <alignment vertical="top" wrapText="1"/>
    </xf>
    <xf numFmtId="0" fontId="30" fillId="0" borderId="0" xfId="0" applyFont="1" applyAlignment="1">
      <alignment horizontal="left" vertical="top" wrapText="1"/>
    </xf>
    <xf numFmtId="0" fontId="13" fillId="0" borderId="1" xfId="1" applyFont="1" applyFill="1" applyBorder="1" applyAlignment="1" applyProtection="1">
      <alignment horizontal="left" vertical="center" wrapText="1" indent="11"/>
    </xf>
    <xf numFmtId="0" fontId="14" fillId="0" borderId="5" xfId="1" applyFont="1" applyFill="1" applyBorder="1" applyAlignment="1" applyProtection="1">
      <alignment horizontal="left" vertical="center" indent="1"/>
      <protection locked="0"/>
    </xf>
    <xf numFmtId="0" fontId="42" fillId="0" borderId="6" xfId="0" applyFont="1" applyBorder="1" applyAlignment="1" applyProtection="1">
      <alignment horizontal="left" indent="1"/>
      <protection locked="0"/>
    </xf>
    <xf numFmtId="0" fontId="18" fillId="3" borderId="5" xfId="0" applyFont="1" applyFill="1" applyBorder="1" applyAlignment="1">
      <alignment horizontal="center"/>
    </xf>
    <xf numFmtId="0" fontId="18" fillId="3" borderId="6" xfId="0" applyFont="1" applyFill="1" applyBorder="1" applyAlignment="1">
      <alignment horizontal="center"/>
    </xf>
    <xf numFmtId="0" fontId="33" fillId="0" borderId="0" xfId="0" applyFont="1" applyBorder="1" applyAlignment="1">
      <alignment horizontal="left" wrapText="1" indent="2"/>
    </xf>
    <xf numFmtId="0" fontId="35" fillId="0" borderId="0" xfId="0" applyFont="1" applyBorder="1" applyAlignment="1">
      <alignment horizontal="left" wrapText="1" indent="2"/>
    </xf>
    <xf numFmtId="0" fontId="0" fillId="0" borderId="0" xfId="0" applyFont="1" applyAlignment="1">
      <alignment horizontal="center" vertical="center" wrapText="1"/>
    </xf>
    <xf numFmtId="0" fontId="17" fillId="7" borderId="0" xfId="3" applyFont="1" applyFill="1" applyBorder="1" applyAlignment="1">
      <alignment horizontal="left" vertical="center"/>
    </xf>
    <xf numFmtId="0" fontId="36" fillId="8" borderId="2" xfId="0" applyFont="1" applyFill="1" applyBorder="1" applyAlignment="1">
      <alignment horizontal="center" vertical="center" wrapText="1"/>
    </xf>
    <xf numFmtId="0" fontId="8" fillId="0" borderId="0" xfId="0" applyFont="1" applyAlignment="1">
      <alignment horizontal="center"/>
    </xf>
    <xf numFmtId="0" fontId="16" fillId="0" borderId="1" xfId="0" applyFont="1" applyBorder="1" applyAlignment="1">
      <alignment horizontal="left" vertical="center" wrapText="1" indent="14"/>
    </xf>
    <xf numFmtId="0" fontId="36" fillId="8" borderId="9" xfId="0" applyFont="1" applyFill="1" applyBorder="1" applyAlignment="1">
      <alignment horizontal="center" vertical="center" wrapText="1"/>
    </xf>
    <xf numFmtId="0" fontId="17" fillId="7" borderId="0" xfId="3" applyFont="1" applyFill="1" applyBorder="1" applyAlignment="1" applyProtection="1">
      <alignment horizontal="left" vertical="center" wrapText="1"/>
    </xf>
    <xf numFmtId="0" fontId="24" fillId="0" borderId="0" xfId="0" applyFont="1" applyBorder="1" applyAlignment="1" applyProtection="1">
      <alignment horizontal="center"/>
    </xf>
    <xf numFmtId="0" fontId="17" fillId="8" borderId="0" xfId="3" applyFont="1" applyFill="1" applyBorder="1" applyAlignment="1" applyProtection="1">
      <alignment horizontal="left" vertical="center"/>
    </xf>
    <xf numFmtId="0" fontId="20" fillId="8" borderId="0" xfId="3" applyFont="1" applyFill="1" applyBorder="1" applyAlignment="1" applyProtection="1">
      <alignment horizontal="left" vertical="center"/>
    </xf>
  </cellXfs>
  <cellStyles count="7">
    <cellStyle name="Heading 1" xfId="3" builtinId="16"/>
    <cellStyle name="Heading 2" xfId="4" builtinId="17"/>
    <cellStyle name="Heading 3" xfId="5" builtinId="18"/>
    <cellStyle name="Normal" xfId="0" builtinId="0"/>
    <cellStyle name="Normal 2" xfId="1" xr:uid="{00000000-0005-0000-0000-000005000000}"/>
    <cellStyle name="Normal 3" xfId="2" xr:uid="{00000000-0005-0000-0000-000006000000}"/>
    <cellStyle name="Note" xfId="6" builtinId="10"/>
  </cellStyles>
  <dxfs count="174">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s>
  <tableStyles count="0" defaultTableStyle="TableStyleMedium2" defaultPivotStyle="PivotStyleLight16"/>
  <colors>
    <mruColors>
      <color rgb="FFE87727"/>
      <color rgb="FF00B050"/>
      <color rgb="FFF58383"/>
      <color rgb="FF3156BD"/>
      <color rgb="FF638EC6"/>
      <color rgb="FFF8A6A6"/>
      <color rgb="FF14989C"/>
      <color rgb="FF9AB0BB"/>
      <color rgb="FFB30F10"/>
      <color rgb="FF9CA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Results'!$AH$4:$AH$25</c15:sqref>
                  </c15:fullRef>
                </c:ext>
              </c:extLst>
              <c:f>'Aggregated Results'!$AH$4:$AH$21</c:f>
              <c:numCache>
                <c:formatCode>General</c:formatCode>
                <c:ptCount val="18"/>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numCache>
            </c:numRef>
          </c:val>
          <c:extLst xmlns:c15="http://schemas.microsoft.com/office/drawing/2012/chart">
            <c:ext xmlns:c16="http://schemas.microsoft.com/office/drawing/2014/chart" uri="{C3380CC4-5D6E-409C-BE32-E72D297353CC}">
              <c16:uniqueId val="{00000000-DA53-41C3-8B9F-47B6595AB4E3}"/>
            </c:ext>
          </c:extLst>
        </c:ser>
        <c:ser>
          <c:idx val="1"/>
          <c:order val="5"/>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Results'!$AE$4:$AE$25</c15:sqref>
                  </c15:fullRef>
                </c:ext>
              </c:extLst>
              <c:f>'Aggregated Results'!$AE$4:$AE$21</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4-DA53-41C3-8B9F-47B6595AB4E3}"/>
            </c:ext>
          </c:extLst>
        </c:ser>
        <c:ser>
          <c:idx val="10"/>
          <c:order val="8"/>
          <c:tx>
            <c:v>Series11</c:v>
          </c:tx>
          <c:spPr>
            <a:ln>
              <a:solidFill>
                <a:srgbClr val="E87727"/>
              </a:solidFill>
              <a:headEnd type="none"/>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Results'!$AL$4:$AL$25</c15:sqref>
                  </c15:fullRef>
                </c:ext>
              </c:extLst>
              <c:f>'Aggregated Results'!$AL$4:$AL$21</c:f>
              <c:numCache>
                <c:formatCode>0.00</c:formatCode>
                <c:ptCount val="18"/>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numCache>
            </c:numRef>
          </c:val>
          <c:extLst xmlns:c15="http://schemas.microsoft.com/office/drawing/2012/chart">
            <c:ext xmlns:c16="http://schemas.microsoft.com/office/drawing/2014/chart" uri="{C3380CC4-5D6E-409C-BE32-E72D297353CC}">
              <c16:uniqueId val="{00000008-7FE1-444A-BA57-D7976E6C906F}"/>
            </c:ext>
          </c:extLst>
        </c:ser>
        <c:dLbls>
          <c:showLegendKey val="0"/>
          <c:showVal val="0"/>
          <c:showCatName val="0"/>
          <c:showSerName val="0"/>
          <c:showPercent val="0"/>
          <c:showBubbleSize val="0"/>
        </c:dLbls>
        <c:axId val="339717200"/>
        <c:axId val="339716024"/>
        <c:extLst>
          <c:ext xmlns:c15="http://schemas.microsoft.com/office/drawing/2012/chart" uri="{02D57815-91ED-43cb-92C2-25804820EDAC}">
            <c15:filteredRadarSeries>
              <c15:ser>
                <c:idx val="4"/>
                <c:order val="1"/>
                <c:spPr>
                  <a:ln w="38100">
                    <a:solidFill>
                      <a:srgbClr val="00B050"/>
                    </a:solidFill>
                    <a:headEnd type="none"/>
                    <a:tailEnd type="none"/>
                  </a:ln>
                </c:spPr>
                <c:marker>
                  <c:symbol val="circle"/>
                  <c:size val="7"/>
                  <c:spPr>
                    <a:solidFill>
                      <a:srgbClr val="00B050"/>
                    </a:solidFill>
                    <a:ln>
                      <a:noFill/>
                    </a:ln>
                  </c:spPr>
                </c:marker>
                <c:cat>
                  <c:strRef>
                    <c:extLst>
                      <c:ex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uri="{02D57815-91ED-43cb-92C2-25804820EDAC}">
                        <c15:fullRef>
                          <c15:sqref>'Aggregated Results'!$AI$4:$AI$25</c15:sqref>
                        </c15:fullRef>
                        <c15:formulaRef>
                          <c15:sqref>'Aggregated Results'!$AI$4:$AI$21</c15:sqref>
                        </c15:formulaRef>
                      </c:ext>
                    </c:extLst>
                    <c:numCache>
                      <c:formatCode>General</c:formatCode>
                      <c:ptCount val="18"/>
                      <c:pt idx="1">
                        <c:v>2.4</c:v>
                      </c:pt>
                      <c:pt idx="2">
                        <c:v>2.4</c:v>
                      </c:pt>
                      <c:pt idx="3">
                        <c:v>2.4</c:v>
                      </c:pt>
                      <c:pt idx="4">
                        <c:v>2.4</c:v>
                      </c:pt>
                      <c:pt idx="5">
                        <c:v>2.4</c:v>
                      </c:pt>
                      <c:pt idx="6">
                        <c:v>2.4</c:v>
                      </c:pt>
                      <c:pt idx="7">
                        <c:v>2.4</c:v>
                      </c:pt>
                    </c:numCache>
                  </c:numRef>
                </c:val>
                <c:extLst>
                  <c:ext xmlns:c16="http://schemas.microsoft.com/office/drawing/2014/chart" uri="{C3380CC4-5D6E-409C-BE32-E72D297353CC}">
                    <c16:uniqueId val="{00000001-DA53-41C3-8B9F-47B6595AB4E3}"/>
                  </c:ext>
                </c:extLst>
              </c15:ser>
            </c15:filteredRadarSeries>
            <c15:filteredRadarSeries>
              <c15:ser>
                <c:idx val="5"/>
                <c:order val="2"/>
                <c:spPr>
                  <a:ln w="38100">
                    <a:solidFill>
                      <a:srgbClr val="00B050"/>
                    </a:solidFill>
                    <a:headEnd type="none"/>
                    <a:tailEnd type="none"/>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Results'!$AJ$4:$AJ$25</c15:sqref>
                        </c15:fullRef>
                        <c15:formulaRef>
                          <c15:sqref>'Aggregated Results'!$AJ$4:$AJ$21</c15:sqref>
                        </c15:formulaRef>
                      </c:ext>
                    </c:extLst>
                    <c:numCache>
                      <c:formatCode>General</c:formatCode>
                      <c:ptCount val="18"/>
                      <c:pt idx="8">
                        <c:v>2.4</c:v>
                      </c:pt>
                      <c:pt idx="9">
                        <c:v>2.4</c:v>
                      </c:pt>
                      <c:pt idx="10">
                        <c:v>2.4</c:v>
                      </c:pt>
                      <c:pt idx="11">
                        <c:v>2.4</c:v>
                      </c:pt>
                      <c:pt idx="12">
                        <c:v>2.4</c:v>
                      </c:pt>
                      <c:pt idx="13">
                        <c:v>2.4</c:v>
                      </c:pt>
                    </c:numCache>
                  </c:numRef>
                </c:val>
                <c:extLst xmlns:c15="http://schemas.microsoft.com/office/drawing/2012/chart">
                  <c:ext xmlns:c16="http://schemas.microsoft.com/office/drawing/2014/chart" uri="{C3380CC4-5D6E-409C-BE32-E72D297353CC}">
                    <c16:uniqueId val="{00000002-DA53-41C3-8B9F-47B6595AB4E3}"/>
                  </c:ext>
                </c:extLst>
              </c15:ser>
            </c15:filteredRadarSeries>
            <c15:filteredRadarSeries>
              <c15:ser>
                <c:idx val="7"/>
                <c:order val="3"/>
                <c:spPr>
                  <a:ln w="38100">
                    <a:solidFill>
                      <a:srgbClr val="00B050"/>
                    </a:solidFill>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Results'!$AK$4:$AK$25</c15:sqref>
                        </c15:fullRef>
                        <c15:formulaRef>
                          <c15:sqref>'Aggregated Results'!$AK$4:$AK$21</c15:sqref>
                        </c15:formulaRef>
                      </c:ext>
                    </c:extLst>
                    <c:numCache>
                      <c:formatCode>General</c:formatCode>
                      <c:ptCount val="18"/>
                      <c:pt idx="14">
                        <c:v>2.4</c:v>
                      </c:pt>
                      <c:pt idx="15">
                        <c:v>2.4</c:v>
                      </c:pt>
                      <c:pt idx="16">
                        <c:v>2.4</c:v>
                      </c:pt>
                      <c:pt idx="17">
                        <c:v>2.4</c:v>
                      </c:pt>
                    </c:numCache>
                  </c:numRef>
                </c:val>
                <c:extLst xmlns:c15="http://schemas.microsoft.com/office/drawing/2012/chart">
                  <c:ext xmlns:c16="http://schemas.microsoft.com/office/drawing/2014/chart" uri="{C3380CC4-5D6E-409C-BE32-E72D297353CC}">
                    <c16:uniqueId val="{00000000-8E80-401D-A23C-5AE265B314C9}"/>
                  </c:ext>
                </c:extLst>
              </c15:ser>
            </c15:filteredRadarSeries>
            <c15:filteredRadarSeries>
              <c15:ser>
                <c:idx val="0"/>
                <c:order val="4"/>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Results'!$AD$4:$AD$25</c15:sqref>
                        </c15:fullRef>
                        <c15:formulaRef>
                          <c15:sqref>'Aggregated Results'!$AD$4:$AD$21</c15:sqref>
                        </c15:formulaRef>
                      </c:ext>
                    </c:extLst>
                    <c:numCache>
                      <c:formatCode>General</c:formatCode>
                      <c:ptCount val="18"/>
                      <c:pt idx="0">
                        <c:v>1</c:v>
                      </c:pt>
                      <c:pt idx="1">
                        <c:v>0</c:v>
                      </c:pt>
                    </c:numCache>
                  </c:numRef>
                </c:val>
                <c:extLst xmlns:c15="http://schemas.microsoft.com/office/drawing/2012/chart">
                  <c:ext xmlns:c16="http://schemas.microsoft.com/office/drawing/2014/chart" uri="{C3380CC4-5D6E-409C-BE32-E72D297353CC}">
                    <c16:uniqueId val="{00000003-DA53-41C3-8B9F-47B6595AB4E3}"/>
                  </c:ext>
                </c:extLst>
              </c15:ser>
            </c15:filteredRadarSeries>
            <c15:filteredRadarSeries>
              <c15:ser>
                <c:idx val="2"/>
                <c:order val="6"/>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Results'!$AF$4:$AF$21</c15:sqref>
                        </c15:fullRef>
                        <c15:formulaRef>
                          <c15:sqref>'Aggregated Results'!$AF$4:$AF$21</c15:sqref>
                        </c15:formulaRef>
                      </c:ext>
                    </c:extLst>
                    <c:numCache>
                      <c:formatCode>General</c:formatCode>
                      <c:ptCount val="18"/>
                      <c:pt idx="8">
                        <c:v>2</c:v>
                      </c:pt>
                      <c:pt idx="9">
                        <c:v>2</c:v>
                      </c:pt>
                      <c:pt idx="10">
                        <c:v>2</c:v>
                      </c:pt>
                      <c:pt idx="11">
                        <c:v>2</c:v>
                      </c:pt>
                      <c:pt idx="12">
                        <c:v>2</c:v>
                      </c:pt>
                      <c:pt idx="13">
                        <c:v>2</c:v>
                      </c:pt>
                    </c:numCache>
                  </c:numRef>
                </c:val>
                <c:extLst xmlns:c15="http://schemas.microsoft.com/office/drawing/2012/chart">
                  <c:ext xmlns:c16="http://schemas.microsoft.com/office/drawing/2014/chart" uri="{C3380CC4-5D6E-409C-BE32-E72D297353CC}">
                    <c16:uniqueId val="{00000005-DA53-41C3-8B9F-47B6595AB4E3}"/>
                  </c:ext>
                </c:extLst>
              </c15:ser>
            </c15:filteredRadarSeries>
            <c15:filteredRadarSeries>
              <c15:ser>
                <c:idx val="6"/>
                <c:order val="7"/>
                <c:spPr>
                  <a:ln w="38100">
                    <a:solidFill>
                      <a:srgbClr val="3156BD"/>
                    </a:solidFill>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Results'!$AG$4:$AG$25</c15:sqref>
                        </c15:fullRef>
                        <c15:formulaRef>
                          <c15:sqref>'Aggregated Results'!$AG$4:$AG$21</c15:sqref>
                        </c15:formulaRef>
                      </c:ext>
                    </c:extLst>
                    <c:numCache>
                      <c:formatCode>General</c:formatCode>
                      <c:ptCount val="18"/>
                      <c:pt idx="14">
                        <c:v>1</c:v>
                      </c:pt>
                      <c:pt idx="15">
                        <c:v>1</c:v>
                      </c:pt>
                      <c:pt idx="16">
                        <c:v>1</c:v>
                      </c:pt>
                      <c:pt idx="17">
                        <c:v>1</c:v>
                      </c:pt>
                    </c:numCache>
                  </c:numRef>
                </c:val>
                <c:extLst xmlns:c15="http://schemas.microsoft.com/office/drawing/2012/chart">
                  <c:ext xmlns:c16="http://schemas.microsoft.com/office/drawing/2014/chart" uri="{C3380CC4-5D6E-409C-BE32-E72D297353CC}">
                    <c16:uniqueId val="{00000001-8E80-401D-A23C-5AE265B314C9}"/>
                  </c:ext>
                </c:extLst>
              </c15:ser>
            </c15:filteredRadarSeries>
            <c15:filteredRadarSeries>
              <c15:ser>
                <c:idx val="11"/>
                <c:order val="9"/>
                <c:tx>
                  <c:v>Series 12</c:v>
                </c:tx>
                <c:marker>
                  <c:symbol val="circle"/>
                  <c:size val="7"/>
                  <c:spPr>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Results'!$AM$4:$AM$25</c15:sqref>
                        </c15:fullRef>
                        <c15:formulaRef>
                          <c15:sqref>'Aggregated Results'!$AM$4:$AM$21</c15:sqref>
                        </c15:formulaRef>
                      </c:ext>
                    </c:extLst>
                    <c:numCache>
                      <c:formatCode>0.00</c:formatCode>
                      <c:ptCount val="18"/>
                      <c:pt idx="1">
                        <c:v>3</c:v>
                      </c:pt>
                      <c:pt idx="2">
                        <c:v>3</c:v>
                      </c:pt>
                      <c:pt idx="3">
                        <c:v>3</c:v>
                      </c:pt>
                      <c:pt idx="4">
                        <c:v>3</c:v>
                      </c:pt>
                      <c:pt idx="5">
                        <c:v>3</c:v>
                      </c:pt>
                      <c:pt idx="6">
                        <c:v>3</c:v>
                      </c:pt>
                      <c:pt idx="7">
                        <c:v>3</c:v>
                      </c:pt>
                      <c:pt idx="8">
                        <c:v>3</c:v>
                      </c:pt>
                      <c:pt idx="9">
                        <c:v>3</c:v>
                      </c:pt>
                      <c:pt idx="10">
                        <c:v>3</c:v>
                      </c:pt>
                      <c:pt idx="11">
                        <c:v>3</c:v>
                      </c:pt>
                      <c:pt idx="12">
                        <c:v>3</c:v>
                      </c:pt>
                      <c:pt idx="13">
                        <c:v>3</c:v>
                      </c:pt>
                    </c:numCache>
                  </c:numRef>
                </c:val>
                <c:extLst xmlns:c15="http://schemas.microsoft.com/office/drawing/2012/chart">
                  <c:ext xmlns:c16="http://schemas.microsoft.com/office/drawing/2014/chart" uri="{C3380CC4-5D6E-409C-BE32-E72D297353CC}">
                    <c16:uniqueId val="{00000009-7FE1-444A-BA57-D7976E6C906F}"/>
                  </c:ext>
                </c:extLst>
              </c15:ser>
            </c15:filteredRadarSeries>
            <c15:filteredRadarSeries>
              <c15:ser>
                <c:idx val="12"/>
                <c:order val="10"/>
                <c:tx>
                  <c:v>Series13</c:v>
                </c:tx>
                <c:spPr>
                  <a:ln>
                    <a:solidFill>
                      <a:srgbClr val="E87727"/>
                    </a:solidFill>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Results'!$AN$4:$AN$25</c15:sqref>
                        </c15:fullRef>
                        <c15:formulaRef>
                          <c15:sqref>'Aggregated Results'!$AN$4:$AN$21</c15:sqref>
                        </c15:formulaRef>
                      </c:ext>
                    </c:extLst>
                    <c:numCache>
                      <c:formatCode>General</c:formatCode>
                      <c:ptCount val="18"/>
                      <c:pt idx="8" formatCode="0.00">
                        <c:v>3</c:v>
                      </c:pt>
                      <c:pt idx="9" formatCode="0.00">
                        <c:v>3</c:v>
                      </c:pt>
                      <c:pt idx="10" formatCode="0.00">
                        <c:v>3</c:v>
                      </c:pt>
                      <c:pt idx="11" formatCode="0.00">
                        <c:v>3</c:v>
                      </c:pt>
                      <c:pt idx="12" formatCode="0.00">
                        <c:v>3</c:v>
                      </c:pt>
                      <c:pt idx="13" formatCode="0.00">
                        <c:v>3</c:v>
                      </c:pt>
                    </c:numCache>
                  </c:numRef>
                </c:val>
                <c:extLst xmlns:c15="http://schemas.microsoft.com/office/drawing/2012/chart">
                  <c:ext xmlns:c16="http://schemas.microsoft.com/office/drawing/2014/chart" uri="{C3380CC4-5D6E-409C-BE32-E72D297353CC}">
                    <c16:uniqueId val="{0000000A-7FE1-444A-BA57-D7976E6C906F}"/>
                  </c:ext>
                </c:extLst>
              </c15:ser>
            </c15:filteredRadarSeries>
            <c15:filteredRadarSeries>
              <c15:ser>
                <c:idx val="8"/>
                <c:order val="11"/>
                <c:tx>
                  <c:strRef>
                    <c:extLst xmlns:c15="http://schemas.microsoft.com/office/drawing/2012/chart">
                      <c:ext xmlns:c15="http://schemas.microsoft.com/office/drawing/2012/chart" uri="{02D57815-91ED-43cb-92C2-25804820EDAC}">
                        <c15:formulaRef>
                          <c15:sqref>'Aggregated Results'!$AO$2:$AO$21</c15:sqref>
                        </c15:formulaRef>
                      </c:ext>
                    </c:extLst>
                    <c:strCache>
                      <c:ptCount val="20"/>
                      <c:pt idx="0">
                        <c:v>D</c:v>
                      </c:pt>
                      <c:pt idx="16">
                        <c:v>3.00</c:v>
                      </c:pt>
                      <c:pt idx="17">
                        <c:v>3.00</c:v>
                      </c:pt>
                      <c:pt idx="18">
                        <c:v>3.00</c:v>
                      </c:pt>
                      <c:pt idx="19">
                        <c:v>3.00</c:v>
                      </c:pt>
                    </c:strCache>
                  </c:strRef>
                </c:tx>
                <c:spPr>
                  <a:ln w="38100">
                    <a:solidFill>
                      <a:srgbClr val="F58383"/>
                    </a:solidFill>
                  </a:ln>
                </c:spPr>
                <c:marker>
                  <c:symbol val="circle"/>
                  <c:size val="7"/>
                  <c:spPr>
                    <a:solidFill>
                      <a:srgbClr val="E87727"/>
                    </a:solidFill>
                    <a:ln>
                      <a:noFill/>
                    </a:ln>
                  </c:spPr>
                </c:marker>
                <c:dPt>
                  <c:idx val="15"/>
                  <c:bubble3D val="0"/>
                  <c:spPr>
                    <a:ln w="38100">
                      <a:solidFill>
                        <a:srgbClr val="E87727"/>
                      </a:solidFill>
                    </a:ln>
                  </c:spPr>
                  <c:extLst xmlns:c15="http://schemas.microsoft.com/office/drawing/2012/chart">
                    <c:ext xmlns:c16="http://schemas.microsoft.com/office/drawing/2014/chart" uri="{C3380CC4-5D6E-409C-BE32-E72D297353CC}">
                      <c16:uniqueId val="{00000003-8E80-401D-A23C-5AE265B314C9}"/>
                    </c:ext>
                  </c:extLst>
                </c:dPt>
                <c:val>
                  <c:numRef>
                    <c:extLst>
                      <c:ext xmlns:c15="http://schemas.microsoft.com/office/drawing/2012/chart" uri="{02D57815-91ED-43cb-92C2-25804820EDAC}">
                        <c15:fullRef>
                          <c15:sqref>'Aggregated Results'!$AO$4:$AO$21</c15:sqref>
                        </c15:fullRef>
                        <c15:formulaRef>
                          <c15:sqref>'Aggregated Results'!$AO$4:$AO$21</c15:sqref>
                        </c15:formulaRef>
                      </c:ext>
                    </c:extLst>
                    <c:numCache>
                      <c:formatCode>General</c:formatCode>
                      <c:ptCount val="18"/>
                      <c:pt idx="14" formatCode="0.00">
                        <c:v>3</c:v>
                      </c:pt>
                      <c:pt idx="15" formatCode="0.00">
                        <c:v>3</c:v>
                      </c:pt>
                      <c:pt idx="16" formatCode="0.00">
                        <c:v>3</c:v>
                      </c:pt>
                      <c:pt idx="17" formatCode="0.00">
                        <c:v>3</c:v>
                      </c:pt>
                    </c:numCache>
                  </c:numRef>
                </c:val>
                <c:extLst xmlns:c15="http://schemas.microsoft.com/office/drawing/2012/chart">
                  <c:ext xmlns:c16="http://schemas.microsoft.com/office/drawing/2014/chart" uri="{C3380CC4-5D6E-409C-BE32-E72D297353CC}">
                    <c16:uniqueId val="{00000004-8E80-401D-A23C-5AE265B314C9}"/>
                  </c:ext>
                </c:extLst>
              </c15:ser>
            </c15:filteredRadarSeries>
          </c:ext>
        </c:extLst>
      </c:radarChart>
      <c:catAx>
        <c:axId val="339717200"/>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6024"/>
        <c:crosses val="autoZero"/>
        <c:auto val="1"/>
        <c:lblAlgn val="ctr"/>
        <c:lblOffset val="100"/>
        <c:noMultiLvlLbl val="0"/>
      </c:catAx>
      <c:valAx>
        <c:axId val="339716024"/>
        <c:scaling>
          <c:orientation val="minMax"/>
          <c:max val="5"/>
          <c:min val="0"/>
        </c:scaling>
        <c:delete val="0"/>
        <c:axPos val="l"/>
        <c:majorGridlines>
          <c:spPr>
            <a:ln w="3175">
              <a:solidFill>
                <a:srgbClr val="C4C4C4"/>
              </a:solidFill>
            </a:ln>
          </c:spPr>
        </c:majorGridlines>
        <c:numFmt formatCode="0" sourceLinked="0"/>
        <c:majorTickMark val="cross"/>
        <c:minorTickMark val="none"/>
        <c:tickLblPos val="nextTo"/>
        <c:spPr>
          <a:ln>
            <a:solidFill>
              <a:srgbClr val="C4C4C4"/>
            </a:solidFill>
          </a:ln>
        </c:spPr>
        <c:txPr>
          <a:bodyPr/>
          <a:lstStyle/>
          <a:p>
            <a:pPr>
              <a:defRPr b="1" i="0" baseline="0"/>
            </a:pPr>
            <a:endParaRPr lang="en-US"/>
          </a:p>
        </c:txPr>
        <c:crossAx val="339717200"/>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Results'!$AH$34:$AH$55</c:f>
              <c:numCache>
                <c:formatCode>0.00</c:formatCode>
                <c:ptCount val="22"/>
                <c:pt idx="0">
                  <c:v>2.4</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0-D2A8-49B7-94A7-95F52A180508}"/>
            </c:ext>
          </c:extLst>
        </c:ser>
        <c:ser>
          <c:idx val="4"/>
          <c:order val="1"/>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Results'!$AI$34:$AI$55</c:f>
              <c:numCache>
                <c:formatCode>0.00</c:formatCode>
                <c:ptCount val="22"/>
                <c:pt idx="7">
                  <c:v>2.4</c:v>
                </c:pt>
                <c:pt idx="8">
                  <c:v>0</c:v>
                </c:pt>
                <c:pt idx="9">
                  <c:v>0</c:v>
                </c:pt>
                <c:pt idx="10">
                  <c:v>0</c:v>
                </c:pt>
                <c:pt idx="11">
                  <c:v>0</c:v>
                </c:pt>
                <c:pt idx="12">
                  <c:v>0</c:v>
                </c:pt>
                <c:pt idx="13">
                  <c:v>0</c:v>
                </c:pt>
                <c:pt idx="14">
                  <c:v>0</c:v>
                </c:pt>
                <c:pt idx="15">
                  <c:v>0</c:v>
                </c:pt>
              </c:numCache>
            </c:numRef>
          </c:val>
          <c:extLst xmlns:c15="http://schemas.microsoft.com/office/drawing/2012/chart">
            <c:ext xmlns:c16="http://schemas.microsoft.com/office/drawing/2014/chart" uri="{C3380CC4-5D6E-409C-BE32-E72D297353CC}">
              <c16:uniqueId val="{00000001-D2A8-49B7-94A7-95F52A180508}"/>
            </c:ext>
          </c:extLst>
        </c:ser>
        <c:ser>
          <c:idx val="5"/>
          <c:order val="2"/>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Results'!$AJ$34:$AJ$55</c:f>
              <c:numCache>
                <c:formatCode>0.00</c:formatCode>
                <c:ptCount val="22"/>
                <c:pt idx="16">
                  <c:v>0</c:v>
                </c:pt>
                <c:pt idx="17">
                  <c:v>0</c:v>
                </c:pt>
              </c:numCache>
            </c:numRef>
          </c:val>
          <c:extLst xmlns:c15="http://schemas.microsoft.com/office/drawing/2012/chart">
            <c:ext xmlns:c16="http://schemas.microsoft.com/office/drawing/2014/chart" uri="{C3380CC4-5D6E-409C-BE32-E72D297353CC}">
              <c16:uniqueId val="{00000002-D2A8-49B7-94A7-95F52A180508}"/>
            </c:ext>
          </c:extLst>
        </c:ser>
        <c:ser>
          <c:idx val="0"/>
          <c:order val="3"/>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Results'!$AD$34:$AD$55</c:f>
              <c:numCache>
                <c:formatCode>0.00</c:formatCode>
                <c:ptCount val="22"/>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D2A8-49B7-94A7-95F52A180508}"/>
            </c:ext>
          </c:extLst>
        </c:ser>
        <c:ser>
          <c:idx val="1"/>
          <c:order val="4"/>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Results'!$AE$34:$AE$55</c:f>
              <c:numCache>
                <c:formatCode>0.00</c:formatCode>
                <c:ptCount val="22"/>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D2A8-49B7-94A7-95F52A180508}"/>
            </c:ext>
          </c:extLst>
        </c:ser>
        <c:ser>
          <c:idx val="2"/>
          <c:order val="5"/>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Results'!$AF$34:$AF$55</c:f>
              <c:numCache>
                <c:formatCode>0.00</c:formatCode>
                <c:ptCount val="22"/>
                <c:pt idx="16">
                  <c:v>0</c:v>
                </c:pt>
                <c:pt idx="17">
                  <c:v>0</c:v>
                </c:pt>
              </c:numCache>
            </c:numRef>
          </c:val>
          <c:extLst>
            <c:ext xmlns:c16="http://schemas.microsoft.com/office/drawing/2014/chart" uri="{C3380CC4-5D6E-409C-BE32-E72D297353CC}">
              <c16:uniqueId val="{00000005-D2A8-49B7-94A7-95F52A180508}"/>
            </c:ext>
          </c:extLst>
        </c:ser>
        <c:ser>
          <c:idx val="10"/>
          <c:order val="6"/>
          <c:tx>
            <c:v>Series11</c:v>
          </c:tx>
          <c:spPr>
            <a:ln>
              <a:solidFill>
                <a:srgbClr val="E87727"/>
              </a:solidFill>
              <a:headEnd type="none"/>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Results'!$AL$34:$AL$55</c:f>
              <c:numCache>
                <c:formatCode>0.00</c:formatCode>
                <c:ptCount val="22"/>
                <c:pt idx="0">
                  <c:v>3</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D2A8-49B7-94A7-95F52A180508}"/>
            </c:ext>
          </c:extLst>
        </c:ser>
        <c:ser>
          <c:idx val="11"/>
          <c:order val="7"/>
          <c:tx>
            <c:v>Series12</c:v>
          </c:tx>
          <c:marker>
            <c:symbol val="circle"/>
            <c:size val="7"/>
            <c:spPr>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Results'!$AM$34:$AM$55</c:f>
              <c:numCache>
                <c:formatCode>0.00</c:formatCode>
                <c:ptCount val="22"/>
                <c:pt idx="7">
                  <c:v>3</c:v>
                </c:pt>
                <c:pt idx="8">
                  <c:v>3</c:v>
                </c:pt>
                <c:pt idx="9">
                  <c:v>3</c:v>
                </c:pt>
                <c:pt idx="10">
                  <c:v>3</c:v>
                </c:pt>
                <c:pt idx="11">
                  <c:v>3</c:v>
                </c:pt>
                <c:pt idx="12">
                  <c:v>3</c:v>
                </c:pt>
                <c:pt idx="13">
                  <c:v>3</c:v>
                </c:pt>
                <c:pt idx="14">
                  <c:v>0</c:v>
                </c:pt>
                <c:pt idx="15">
                  <c:v>3</c:v>
                </c:pt>
              </c:numCache>
            </c:numRef>
          </c:val>
          <c:extLst xmlns:c15="http://schemas.microsoft.com/office/drawing/2012/chart">
            <c:ext xmlns:c16="http://schemas.microsoft.com/office/drawing/2014/chart" uri="{C3380CC4-5D6E-409C-BE32-E72D297353CC}">
              <c16:uniqueId val="{0000000B-D2A8-49B7-94A7-95F52A180508}"/>
            </c:ext>
          </c:extLst>
        </c:ser>
        <c:ser>
          <c:idx val="12"/>
          <c:order val="8"/>
          <c:tx>
            <c:v>Series13</c:v>
          </c:tx>
          <c:spPr>
            <a:ln>
              <a:solidFill>
                <a:srgbClr val="E87727"/>
              </a:solidFill>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Results'!$AN$34:$AN$55</c:f>
              <c:numCache>
                <c:formatCode>0.00</c:formatCode>
                <c:ptCount val="22"/>
                <c:pt idx="16">
                  <c:v>3</c:v>
                </c:pt>
                <c:pt idx="17">
                  <c:v>3</c:v>
                </c:pt>
              </c:numCache>
            </c:numRef>
          </c:val>
          <c:extLst xmlns:c15="http://schemas.microsoft.com/office/drawing/2012/chart">
            <c:ext xmlns:c16="http://schemas.microsoft.com/office/drawing/2014/chart" uri="{C3380CC4-5D6E-409C-BE32-E72D297353CC}">
              <c16:uniqueId val="{0000000C-D2A8-49B7-94A7-95F52A180508}"/>
            </c:ext>
          </c:extLst>
        </c:ser>
        <c:dLbls>
          <c:showLegendKey val="0"/>
          <c:showVal val="0"/>
          <c:showCatName val="0"/>
          <c:showSerName val="0"/>
          <c:showPercent val="0"/>
          <c:showBubbleSize val="0"/>
        </c:dLbls>
        <c:axId val="339715632"/>
        <c:axId val="339712104"/>
        <c:extLst/>
      </c:radarChart>
      <c:catAx>
        <c:axId val="339715632"/>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2104"/>
        <c:crosses val="autoZero"/>
        <c:auto val="1"/>
        <c:lblAlgn val="ctr"/>
        <c:lblOffset val="100"/>
        <c:noMultiLvlLbl val="0"/>
      </c:catAx>
      <c:valAx>
        <c:axId val="339712104"/>
        <c:scaling>
          <c:orientation val="minMax"/>
          <c:max val="5"/>
          <c:min val="0"/>
        </c:scaling>
        <c:delete val="0"/>
        <c:axPos val="l"/>
        <c:majorGridlines>
          <c:spPr>
            <a:ln w="3175">
              <a:solidFill>
                <a:srgbClr val="C4C4C4"/>
              </a:solidFill>
            </a:ln>
          </c:spPr>
        </c:majorGridlines>
        <c:numFmt formatCode="0.00" sourceLinked="0"/>
        <c:majorTickMark val="cross"/>
        <c:minorTickMark val="none"/>
        <c:tickLblPos val="nextTo"/>
        <c:spPr>
          <a:ln>
            <a:solidFill>
              <a:srgbClr val="C4C4C4"/>
            </a:solidFill>
          </a:ln>
        </c:spPr>
        <c:txPr>
          <a:bodyPr/>
          <a:lstStyle/>
          <a:p>
            <a:pPr>
              <a:defRPr b="1" i="0" baseline="0"/>
            </a:pPr>
            <a:endParaRPr lang="en-US"/>
          </a:p>
        </c:txPr>
        <c:crossAx val="339715632"/>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2" dropStyle="combo" dx="16" fmlaLink="profile_sector" fmlaRange="sector_responses" noThreeD="1" sel="1" val="0"/>
</file>

<file path=xl/ctrlProps/ctrlProp10.xml><?xml version="1.0" encoding="utf-8"?>
<formControlPr xmlns="http://schemas.microsoft.com/office/spreadsheetml/2009/9/main" objectType="Drop" dropStyle="combo" dx="16" fmlaLink="$W$361" fmlaRange="weighting_responses" noThreeD="1" sel="3" val="0"/>
</file>

<file path=xl/ctrlProps/ctrlProp11.xml><?xml version="1.0" encoding="utf-8"?>
<formControlPr xmlns="http://schemas.microsoft.com/office/spreadsheetml/2009/9/main" objectType="Drop" dropStyle="combo" dx="16" fmlaLink="$W$364" fmlaRange="weighting_responses" noThreeD="1" sel="3" val="0"/>
</file>

<file path=xl/ctrlProps/ctrlProp12.xml><?xml version="1.0" encoding="utf-8"?>
<formControlPr xmlns="http://schemas.microsoft.com/office/spreadsheetml/2009/9/main" objectType="Drop" dropStyle="combo" dx="16" fmlaLink="$W$365" fmlaRange="weighting_responses" noThreeD="1" sel="3" val="0"/>
</file>

<file path=xl/ctrlProps/ctrlProp13.xml><?xml version="1.0" encoding="utf-8"?>
<formControlPr xmlns="http://schemas.microsoft.com/office/spreadsheetml/2009/9/main" objectType="Drop" dropStyle="combo" dx="16" fmlaLink="$W$368" fmlaRange="weighting_responses" noThreeD="1" sel="3" val="0"/>
</file>

<file path=xl/ctrlProps/ctrlProp14.xml><?xml version="1.0" encoding="utf-8"?>
<formControlPr xmlns="http://schemas.microsoft.com/office/spreadsheetml/2009/9/main" objectType="Drop" dropStyle="combo" dx="16" fmlaLink="$W$373" fmlaRange="weighting_responses" noThreeD="1" sel="3" val="0"/>
</file>

<file path=xl/ctrlProps/ctrlProp15.xml><?xml version="1.0" encoding="utf-8"?>
<formControlPr xmlns="http://schemas.microsoft.com/office/spreadsheetml/2009/9/main" objectType="Drop" dropStyle="combo" dx="16" fmlaLink="$W$377" fmlaRange="weighting_responses" noThreeD="1" sel="3" val="0"/>
</file>

<file path=xl/ctrlProps/ctrlProp16.xml><?xml version="1.0" encoding="utf-8"?>
<formControlPr xmlns="http://schemas.microsoft.com/office/spreadsheetml/2009/9/main" objectType="Drop" dropStyle="combo" dx="16" fmlaLink="$W$378" fmlaRange="weighting_responses" noThreeD="1" sel="3" val="0"/>
</file>

<file path=xl/ctrlProps/ctrlProp17.xml><?xml version="1.0" encoding="utf-8"?>
<formControlPr xmlns="http://schemas.microsoft.com/office/spreadsheetml/2009/9/main" objectType="Drop" dropStyle="combo" dx="16" fmlaLink="$W$406" fmlaRange="weighting_responses" noThreeD="1" sel="3" val="0"/>
</file>

<file path=xl/ctrlProps/ctrlProp18.xml><?xml version="1.0" encoding="utf-8"?>
<formControlPr xmlns="http://schemas.microsoft.com/office/spreadsheetml/2009/9/main" objectType="Drop" dropStyle="combo" dx="16" fmlaLink="$W$407" fmlaRange="weighting_responses" noThreeD="1" sel="3" val="0"/>
</file>

<file path=xl/ctrlProps/ctrlProp19.xml><?xml version="1.0" encoding="utf-8"?>
<formControlPr xmlns="http://schemas.microsoft.com/office/spreadsheetml/2009/9/main" objectType="Drop" dropStyle="combo" dx="16" fmlaLink="$W$410" fmlaRange="weighting_responses" noThreeD="1" sel="3" val="0"/>
</file>

<file path=xl/ctrlProps/ctrlProp2.xml><?xml version="1.0" encoding="utf-8"?>
<formControlPr xmlns="http://schemas.microsoft.com/office/spreadsheetml/2009/9/main" objectType="Drop" dropLines="12" dropStyle="combo" dx="16" fmlaLink="profile_size_of_business" fmlaRange="size_of_business_responses" noThreeD="1" sel="1" val="0"/>
</file>

<file path=xl/ctrlProps/ctrlProp20.xml><?xml version="1.0" encoding="utf-8"?>
<formControlPr xmlns="http://schemas.microsoft.com/office/spreadsheetml/2009/9/main" objectType="Drop" dropStyle="combo" dx="16" fmlaLink="$W$411" fmlaRange="weighting_responses" noThreeD="1" sel="3" val="0"/>
</file>

<file path=xl/ctrlProps/ctrlProp21.xml><?xml version="1.0" encoding="utf-8"?>
<formControlPr xmlns="http://schemas.microsoft.com/office/spreadsheetml/2009/9/main" objectType="Drop" dropStyle="combo" dx="16" fmlaLink="$W$414" fmlaRange="weighting_responses" noThreeD="1" sel="3" val="0"/>
</file>

<file path=xl/ctrlProps/ctrlProp22.xml><?xml version="1.0" encoding="utf-8"?>
<formControlPr xmlns="http://schemas.microsoft.com/office/spreadsheetml/2009/9/main" objectType="Drop" dropStyle="combo" dx="16" fmlaLink="$W$417" fmlaRange="weighting_responses" noThreeD="1" sel="3" val="0"/>
</file>

<file path=xl/ctrlProps/ctrlProp23.xml><?xml version="1.0" encoding="utf-8"?>
<formControlPr xmlns="http://schemas.microsoft.com/office/spreadsheetml/2009/9/main" objectType="Drop" dropStyle="combo" dx="16" fmlaLink="$W$418" fmlaRange="weighting_responses" noThreeD="1" sel="3" val="0"/>
</file>

<file path=xl/ctrlProps/ctrlProp24.xml><?xml version="1.0" encoding="utf-8"?>
<formControlPr xmlns="http://schemas.microsoft.com/office/spreadsheetml/2009/9/main" objectType="Drop" dropStyle="combo" dx="16" fmlaLink="$W$421" fmlaRange="weighting_responses" noThreeD="1" sel="3" val="0"/>
</file>

<file path=xl/ctrlProps/ctrlProp25.xml><?xml version="1.0" encoding="utf-8"?>
<formControlPr xmlns="http://schemas.microsoft.com/office/spreadsheetml/2009/9/main" objectType="Drop" dropStyle="combo" dx="16" fmlaLink="$W$425" fmlaRange="weighting_responses" noThreeD="1" sel="3" val="0"/>
</file>

<file path=xl/ctrlProps/ctrlProp26.xml><?xml version="1.0" encoding="utf-8"?>
<formControlPr xmlns="http://schemas.microsoft.com/office/spreadsheetml/2009/9/main" objectType="Drop" dropStyle="combo" dx="16" fmlaLink="$W$426" fmlaRange="weighting_responses" noThreeD="1" sel="3" val="0"/>
</file>

<file path=xl/ctrlProps/ctrlProp27.xml><?xml version="1.0" encoding="utf-8"?>
<formControlPr xmlns="http://schemas.microsoft.com/office/spreadsheetml/2009/9/main" objectType="Drop" dropStyle="combo" dx="16" fmlaLink="$W$430" fmlaRange="weighting_responses" noThreeD="1" sel="3" val="0"/>
</file>

<file path=xl/ctrlProps/ctrlProp28.xml><?xml version="1.0" encoding="utf-8"?>
<formControlPr xmlns="http://schemas.microsoft.com/office/spreadsheetml/2009/9/main" objectType="Drop" dropStyle="combo" dx="16" fmlaLink="$W$431" fmlaRange="weighting_responses" noThreeD="1" sel="3" val="0"/>
</file>

<file path=xl/ctrlProps/ctrlProp29.xml><?xml version="1.0" encoding="utf-8"?>
<formControlPr xmlns="http://schemas.microsoft.com/office/spreadsheetml/2009/9/main" objectType="Drop" dropStyle="combo" dx="16" fmlaLink="$W$434" fmlaRange="weighting_responses" noThreeD="1" sel="3" val="0"/>
</file>

<file path=xl/ctrlProps/ctrlProp3.xml><?xml version="1.0" encoding="utf-8"?>
<formControlPr xmlns="http://schemas.microsoft.com/office/spreadsheetml/2009/9/main" objectType="Drop" dropLines="12" dropStyle="combo" dx="16" fmlaLink="profile_type_of_business" fmlaRange="type_of_business_responses" noThreeD="1" sel="1" val="0"/>
</file>

<file path=xl/ctrlProps/ctrlProp30.xml><?xml version="1.0" encoding="utf-8"?>
<formControlPr xmlns="http://schemas.microsoft.com/office/spreadsheetml/2009/9/main" objectType="Drop" dropStyle="combo" dx="16" fmlaLink="$W$437" fmlaRange="weighting_responses" noThreeD="1" sel="3" val="0"/>
</file>

<file path=xl/ctrlProps/ctrlProp31.xml><?xml version="1.0" encoding="utf-8"?>
<formControlPr xmlns="http://schemas.microsoft.com/office/spreadsheetml/2009/9/main" objectType="Drop" dropStyle="combo" dx="16" fmlaLink="$W$438" fmlaRange="weighting_responses" noThreeD="1" sel="3" val="0"/>
</file>

<file path=xl/ctrlProps/ctrlProp32.xml><?xml version="1.0" encoding="utf-8"?>
<formControlPr xmlns="http://schemas.microsoft.com/office/spreadsheetml/2009/9/main" objectType="Drop" dropStyle="combo" dx="16" fmlaLink="$W$442" fmlaRange="weighting_responses" noThreeD="1" sel="3" val="0"/>
</file>

<file path=xl/ctrlProps/ctrlProp33.xml><?xml version="1.0" encoding="utf-8"?>
<formControlPr xmlns="http://schemas.microsoft.com/office/spreadsheetml/2009/9/main" objectType="Drop" dropStyle="combo" dx="16" fmlaLink="$W$443" fmlaRange="weighting_responses" noThreeD="1" sel="3" val="0"/>
</file>

<file path=xl/ctrlProps/ctrlProp34.xml><?xml version="1.0" encoding="utf-8"?>
<formControlPr xmlns="http://schemas.microsoft.com/office/spreadsheetml/2009/9/main" objectType="Drop" dropStyle="combo" dx="16" fmlaLink="$W$370" fmlaRange="weighting_responses" noThreeD="1" sel="3" val="0"/>
</file>

<file path=xl/ctrlProps/ctrlProp35.xml><?xml version="1.0" encoding="utf-8"?>
<formControlPr xmlns="http://schemas.microsoft.com/office/spreadsheetml/2009/9/main" objectType="Drop" dropStyle="combo" dx="16" fmlaLink="$W$374" fmlaRange="weighting_responses" noThreeD="1" sel="3" val="0"/>
</file>

<file path=xl/ctrlProps/ctrlProp36.xml><?xml version="1.0" encoding="utf-8"?>
<formControlPr xmlns="http://schemas.microsoft.com/office/spreadsheetml/2009/9/main" objectType="Drop" dropStyle="combo" dx="16" fmlaLink="$W$367" fmlaRange="weighting_responses" noThreeD="1" sel="3" val="0"/>
</file>

<file path=xl/ctrlProps/ctrlProp37.xml><?xml version="1.0" encoding="utf-8"?>
<formControlPr xmlns="http://schemas.microsoft.com/office/spreadsheetml/2009/9/main" objectType="Drop" dropStyle="combo" dx="16" fmlaLink="$W$422" fmlaRange="weighting_responses" noThreeD="1" sel="3" val="0"/>
</file>

<file path=xl/ctrlProps/ctrlProp38.xml><?xml version="1.0" encoding="utf-8"?>
<formControlPr xmlns="http://schemas.microsoft.com/office/spreadsheetml/2009/9/main" objectType="Drop" dropStyle="combo" dx="16" fmlaLink="$W$441" fmlaRange="weighting_responses" noThreeD="1" sel="3" val="0"/>
</file>

<file path=xl/ctrlProps/ctrlProp39.xml><?xml version="1.0" encoding="utf-8"?>
<formControlPr xmlns="http://schemas.microsoft.com/office/spreadsheetml/2009/9/main" objectType="Drop" dropStyle="combo" dx="16" fmlaLink="$AH$20" fmlaRange="maturity_response_frame" noThreeD="1" sel="1" val="0"/>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Drop" dropStyle="combo" dx="16" fmlaLink="$AH$21" fmlaRange="maturity_response_frame" noThreeD="1" sel="1" val="0"/>
</file>

<file path=xl/ctrlProps/ctrlProp41.xml><?xml version="1.0" encoding="utf-8"?>
<formControlPr xmlns="http://schemas.microsoft.com/office/spreadsheetml/2009/9/main" objectType="Drop" dropStyle="combo" dx="16" fmlaLink="$AH$18" fmlaRange="maturity_response_frame" noThreeD="1" sel="1" val="0"/>
</file>

<file path=xl/ctrlProps/ctrlProp42.xml><?xml version="1.0" encoding="utf-8"?>
<formControlPr xmlns="http://schemas.microsoft.com/office/spreadsheetml/2009/9/main" objectType="Drop" dropStyle="combo" dx="16" fmlaLink="$AH$39" fmlaRange="maturity_response_frame" noThreeD="1" sel="1" val="0"/>
</file>

<file path=xl/ctrlProps/ctrlProp43.xml><?xml version="1.0" encoding="utf-8"?>
<formControlPr xmlns="http://schemas.microsoft.com/office/spreadsheetml/2009/9/main" objectType="Drop" dropStyle="combo" dx="16" fmlaLink="$AH$40" fmlaRange="maturity_response_frame" noThreeD="1" sel="1" val="0"/>
</file>

<file path=xl/ctrlProps/ctrlProp44.xml><?xml version="1.0" encoding="utf-8"?>
<formControlPr xmlns="http://schemas.microsoft.com/office/spreadsheetml/2009/9/main" objectType="Drop" dropStyle="combo" dx="16" fmlaLink="$AH$41" fmlaRange="maturity_response_frame" noThreeD="1" sel="1" val="0"/>
</file>

<file path=xl/ctrlProps/ctrlProp45.xml><?xml version="1.0" encoding="utf-8"?>
<formControlPr xmlns="http://schemas.microsoft.com/office/spreadsheetml/2009/9/main" objectType="Drop" dropStyle="combo" dx="16" fmlaLink="$AH$44" fmlaRange="maturity_response_frame" noThreeD="1" sel="1" val="0"/>
</file>

<file path=xl/ctrlProps/ctrlProp46.xml><?xml version="1.0" encoding="utf-8"?>
<formControlPr xmlns="http://schemas.microsoft.com/office/spreadsheetml/2009/9/main" objectType="Drop" dropStyle="combo" dx="16" fmlaLink="$AH$45" fmlaRange="maturity_response_frame" noThreeD="1" sel="1" val="0"/>
</file>

<file path=xl/ctrlProps/ctrlProp47.xml><?xml version="1.0" encoding="utf-8"?>
<formControlPr xmlns="http://schemas.microsoft.com/office/spreadsheetml/2009/9/main" objectType="Drop" dropStyle="combo" dx="16" fmlaLink="$AH$47" fmlaRange="maturity_response_frame" noThreeD="1" sel="1" val="0"/>
</file>

<file path=xl/ctrlProps/ctrlProp48.xml><?xml version="1.0" encoding="utf-8"?>
<formControlPr xmlns="http://schemas.microsoft.com/office/spreadsheetml/2009/9/main" objectType="Drop" dropStyle="combo" dx="16" fmlaLink="$AH$48" fmlaRange="maturity_response_frame" noThreeD="1" sel="1" val="0"/>
</file>

<file path=xl/ctrlProps/ctrlProp49.xml><?xml version="1.0" encoding="utf-8"?>
<formControlPr xmlns="http://schemas.microsoft.com/office/spreadsheetml/2009/9/main" objectType="Drop" dropStyle="combo" dx="16" fmlaLink="$AH$53" fmlaRange="maturity_response_frame" noThreeD="1" sel="1" val="0"/>
</file>

<file path=xl/ctrlProps/ctrlProp5.xml><?xml version="1.0" encoding="utf-8"?>
<formControlPr xmlns="http://schemas.microsoft.com/office/spreadsheetml/2009/9/main" objectType="Drop" dropStyle="combo" dx="16" fmlaLink="$W$21" fmlaRange="weighting_responses" noThreeD="1" sel="3" val="0"/>
</file>

<file path=xl/ctrlProps/ctrlProp50.xml><?xml version="1.0" encoding="utf-8"?>
<formControlPr xmlns="http://schemas.microsoft.com/office/spreadsheetml/2009/9/main" objectType="Drop" dropStyle="combo" dx="16" fmlaLink="$AH$57" fmlaRange="maturity_response_frame" noThreeD="1" sel="1" val="0"/>
</file>

<file path=xl/ctrlProps/ctrlProp51.xml><?xml version="1.0" encoding="utf-8"?>
<formControlPr xmlns="http://schemas.microsoft.com/office/spreadsheetml/2009/9/main" objectType="Drop" dropStyle="combo" dx="16" fmlaLink="$AH$58" fmlaRange="maturity_response_frame" noThreeD="1" sel="1" val="0"/>
</file>

<file path=xl/ctrlProps/ctrlProp52.xml><?xml version="1.0" encoding="utf-8"?>
<formControlPr xmlns="http://schemas.microsoft.com/office/spreadsheetml/2009/9/main" objectType="Drop" dropStyle="combo" dx="16" fmlaLink="$AH$50" fmlaRange="maturity_response_frame" noThreeD="1" sel="1" val="0"/>
</file>

<file path=xl/ctrlProps/ctrlProp53.xml><?xml version="1.0" encoding="utf-8"?>
<formControlPr xmlns="http://schemas.microsoft.com/office/spreadsheetml/2009/9/main" objectType="Drop" dropStyle="combo" dx="16" fmlaLink="$AH$54" fmlaRange="maturity_response_frame" noThreeD="1" sel="1" val="0"/>
</file>

<file path=xl/ctrlProps/ctrlProp54.xml><?xml version="1.0" encoding="utf-8"?>
<formControlPr xmlns="http://schemas.microsoft.com/office/spreadsheetml/2009/9/main" objectType="Drop" dropStyle="combo" dx="16" fmlaLink="$AH$10" fmlaRange="maturity_response_frame" noThreeD="1" sel="1" val="0"/>
</file>

<file path=xl/ctrlProps/ctrlProp55.xml><?xml version="1.0" encoding="utf-8"?>
<formControlPr xmlns="http://schemas.microsoft.com/office/spreadsheetml/2009/9/main" objectType="Drop" dropStyle="combo" dx="16" fmlaLink="$AH$11" fmlaRange="maturity_response_frame" noThreeD="1" sel="1" val="0"/>
</file>

<file path=xl/ctrlProps/ctrlProp56.xml><?xml version="1.0" encoding="utf-8"?>
<formControlPr xmlns="http://schemas.microsoft.com/office/spreadsheetml/2009/9/main" objectType="Drop" dropStyle="combo" dx="16" fmlaLink="$AH$14" fmlaRange="maturity_response_frame" noThreeD="1" sel="1" val="0"/>
</file>

<file path=xl/ctrlProps/ctrlProp57.xml><?xml version="1.0" encoding="utf-8"?>
<formControlPr xmlns="http://schemas.microsoft.com/office/spreadsheetml/2009/9/main" objectType="Drop" dropStyle="combo" dx="16" fmlaLink="$AH$15" fmlaRange="maturity_response_frame" noThreeD="1" sel="1" val="0"/>
</file>

<file path=xl/ctrlProps/ctrlProp58.xml><?xml version="1.0" encoding="utf-8"?>
<formControlPr xmlns="http://schemas.microsoft.com/office/spreadsheetml/2009/9/main" objectType="Drop" dropStyle="combo" dx="16" fmlaLink="$AH$18" fmlaRange="maturity_response_frame" noThreeD="1" sel="1" val="0"/>
</file>

<file path=xl/ctrlProps/ctrlProp59.xml><?xml version="1.0" encoding="utf-8"?>
<formControlPr xmlns="http://schemas.microsoft.com/office/spreadsheetml/2009/9/main" objectType="Drop" dropStyle="combo" dx="16" fmlaLink="$AH$21" fmlaRange="maturity_response_frame" noThreeD="1" sel="1" val="0"/>
</file>

<file path=xl/ctrlProps/ctrlProp6.xml><?xml version="1.0" encoding="utf-8"?>
<formControlPr xmlns="http://schemas.microsoft.com/office/spreadsheetml/2009/9/main" objectType="Drop" dropStyle="combo" dx="16" fmlaLink="$W$22" fmlaRange="weighting_responses" noThreeD="1" sel="3" val="0"/>
</file>

<file path=xl/ctrlProps/ctrlProp60.xml><?xml version="1.0" encoding="utf-8"?>
<formControlPr xmlns="http://schemas.microsoft.com/office/spreadsheetml/2009/9/main" objectType="Drop" dropStyle="combo" dx="16" fmlaLink="$AH$22" fmlaRange="maturity_response_frame" noThreeD="1" sel="1" val="0"/>
</file>

<file path=xl/ctrlProps/ctrlProp61.xml><?xml version="1.0" encoding="utf-8"?>
<formControlPr xmlns="http://schemas.microsoft.com/office/spreadsheetml/2009/9/main" objectType="Drop" dropStyle="combo" dx="16" fmlaLink="$AH$25" fmlaRange="maturity_response_frame" noThreeD="1" sel="1" val="0"/>
</file>

<file path=xl/ctrlProps/ctrlProp62.xml><?xml version="1.0" encoding="utf-8"?>
<formControlPr xmlns="http://schemas.microsoft.com/office/spreadsheetml/2009/9/main" objectType="Drop" dropStyle="combo" dx="16" fmlaLink="$AH$29" fmlaRange="maturity_response_frame" noThreeD="1" sel="1" val="0"/>
</file>

<file path=xl/ctrlProps/ctrlProp63.xml><?xml version="1.0" encoding="utf-8"?>
<formControlPr xmlns="http://schemas.microsoft.com/office/spreadsheetml/2009/9/main" objectType="Drop" dropStyle="combo" dx="16" fmlaLink="$AH$30" fmlaRange="maturity_response_frame" noThreeD="1" sel="1" val="0"/>
</file>

<file path=xl/ctrlProps/ctrlProp64.xml><?xml version="1.0" encoding="utf-8"?>
<formControlPr xmlns="http://schemas.microsoft.com/office/spreadsheetml/2009/9/main" objectType="Drop" dropStyle="combo" dx="22" fmlaLink="$AH$26" fmlaRange="maturity_response_frame" noThreeD="1" sel="1" val="0"/>
</file>

<file path=xl/ctrlProps/ctrlProp65.xml><?xml version="1.0" encoding="utf-8"?>
<formControlPr xmlns="http://schemas.microsoft.com/office/spreadsheetml/2009/9/main" objectType="Drop" dropStyle="combo" dx="16" fmlaLink="$AH$10" fmlaRange="maturity_response_frame" noThreeD="1" sel="1" val="0"/>
</file>

<file path=xl/ctrlProps/ctrlProp66.xml><?xml version="1.0" encoding="utf-8"?>
<formControlPr xmlns="http://schemas.microsoft.com/office/spreadsheetml/2009/9/main" objectType="Drop" dropStyle="combo" dx="16" fmlaLink="$AH$11" fmlaRange="maturity_response_frame" noThreeD="1" sel="1" val="0"/>
</file>

<file path=xl/ctrlProps/ctrlProp67.xml><?xml version="1.0" encoding="utf-8"?>
<formControlPr xmlns="http://schemas.microsoft.com/office/spreadsheetml/2009/9/main" objectType="Drop" dropStyle="combo" dx="16" fmlaLink="$AH$14" fmlaRange="maturity_response_frame" noThreeD="1" sel="1" val="0"/>
</file>

<file path=xl/ctrlProps/ctrlProp68.xml><?xml version="1.0" encoding="utf-8"?>
<formControlPr xmlns="http://schemas.microsoft.com/office/spreadsheetml/2009/9/main" objectType="Drop" dropStyle="combo" dx="16" fmlaLink="$AH$17" fmlaRange="maturity_response_frame" noThreeD="1" sel="1" val="0"/>
</file>

<file path=xl/ctrlProps/ctrlProp69.xml><?xml version="1.0" encoding="utf-8"?>
<formControlPr xmlns="http://schemas.microsoft.com/office/spreadsheetml/2009/9/main" objectType="Drop" dropStyle="combo" dx="16" fmlaLink="$AH$18" fmlaRange="maturity_response_frame" noThreeD="1" sel="1" val="0"/>
</file>

<file path=xl/ctrlProps/ctrlProp7.xml><?xml version="1.0" encoding="utf-8"?>
<formControlPr xmlns="http://schemas.microsoft.com/office/spreadsheetml/2009/9/main" objectType="Drop" dropStyle="combo" dx="16" fmlaLink="$W$338" fmlaRange="weighting_responses" noThreeD="1" sel="3" val="0"/>
</file>

<file path=xl/ctrlProps/ctrlProp70.xml><?xml version="1.0" encoding="utf-8"?>
<formControlPr xmlns="http://schemas.microsoft.com/office/spreadsheetml/2009/9/main" objectType="Drop" dropStyle="combo" dx="16" fmlaLink="$AH$22" fmlaRange="maturity_response_frame" noThreeD="1" sel="1" val="0"/>
</file>

<file path=xl/ctrlProps/ctrlProp71.xml><?xml version="1.0" encoding="utf-8"?>
<formControlPr xmlns="http://schemas.microsoft.com/office/spreadsheetml/2009/9/main" objectType="Drop" dropStyle="combo" dx="16" fmlaLink="$AH$23" fmlaRange="maturity_response_frame" noThreeD="1" sel="1" val="0"/>
</file>

<file path=xl/ctrlProps/ctrlProp72.xml><?xml version="1.0" encoding="utf-8"?>
<formControlPr xmlns="http://schemas.microsoft.com/office/spreadsheetml/2009/9/main" objectType="Drop" dropStyle="combo" dx="22" fmlaLink="$AH$21" fmlaRange="maturity_response_frame" noThreeD="1" sel="1" val="0"/>
</file>

<file path=xl/ctrlProps/ctrlProp8.xml><?xml version="1.0" encoding="utf-8"?>
<formControlPr xmlns="http://schemas.microsoft.com/office/spreadsheetml/2009/9/main" objectType="Drop" dropStyle="combo" dx="16" fmlaLink="$W$359" fmlaRange="weighting_responses" noThreeD="1" sel="3" val="0"/>
</file>

<file path=xl/ctrlProps/ctrlProp9.xml><?xml version="1.0" encoding="utf-8"?>
<formControlPr xmlns="http://schemas.microsoft.com/office/spreadsheetml/2009/9/main" objectType="Drop" dropStyle="combo" dx="16" fmlaLink="$W$360" fmlaRange="weighting_responses" noThreeD="1" sel="3"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http://www.jerakano.com/" TargetMode="External"/><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2.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76200</xdr:rowOff>
    </xdr:from>
    <xdr:to>
      <xdr:col>2</xdr:col>
      <xdr:colOff>133350</xdr:colOff>
      <xdr:row>5</xdr:row>
      <xdr:rowOff>19321</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9248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10</xdr:col>
      <xdr:colOff>190500</xdr:colOff>
      <xdr:row>14</xdr:row>
      <xdr:rowOff>106680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840" y="2590800"/>
          <a:ext cx="5814060" cy="2895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60900" name="Drop Down 132" hidden="1">
              <a:extLst>
                <a:ext uri="{63B3BB69-23CF-44E3-9099-C40C66FF867C}">
                  <a14:compatExt spid="_x0000_s160900"/>
                </a:ext>
                <a:ext uri="{FF2B5EF4-FFF2-40B4-BE49-F238E27FC236}">
                  <a16:creationId xmlns:a16="http://schemas.microsoft.com/office/drawing/2014/main" id="{00000000-0008-0000-0C00-00008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60901" name="Drop Down 133" hidden="1">
              <a:extLst>
                <a:ext uri="{63B3BB69-23CF-44E3-9099-C40C66FF867C}">
                  <a14:compatExt spid="_x0000_s160901"/>
                </a:ext>
                <a:ext uri="{FF2B5EF4-FFF2-40B4-BE49-F238E27FC236}">
                  <a16:creationId xmlns:a16="http://schemas.microsoft.com/office/drawing/2014/main" id="{00000000-0008-0000-0C00-00008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60926" name="Drop Down 158" hidden="1">
              <a:extLst>
                <a:ext uri="{63B3BB69-23CF-44E3-9099-C40C66FF867C}">
                  <a14:compatExt spid="_x0000_s160926"/>
                </a:ext>
                <a:ext uri="{FF2B5EF4-FFF2-40B4-BE49-F238E27FC236}">
                  <a16:creationId xmlns:a16="http://schemas.microsoft.com/office/drawing/2014/main" id="{00000000-0008-0000-0C00-00009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60933" name="Drop Down 165" hidden="1">
              <a:extLst>
                <a:ext uri="{63B3BB69-23CF-44E3-9099-C40C66FF867C}">
                  <a14:compatExt spid="_x0000_s160933"/>
                </a:ext>
                <a:ext uri="{FF2B5EF4-FFF2-40B4-BE49-F238E27FC236}">
                  <a16:creationId xmlns:a16="http://schemas.microsoft.com/office/drawing/2014/main" id="{00000000-0008-0000-0C00-0000A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60951" name="Drop Down 183" hidden="1">
              <a:extLst>
                <a:ext uri="{63B3BB69-23CF-44E3-9099-C40C66FF867C}">
                  <a14:compatExt spid="_x0000_s160951"/>
                </a:ext>
                <a:ext uri="{FF2B5EF4-FFF2-40B4-BE49-F238E27FC236}">
                  <a16:creationId xmlns:a16="http://schemas.microsoft.com/office/drawing/2014/main" id="{00000000-0008-0000-0C00-0000B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60962" name="Drop Down 194" hidden="1">
              <a:extLst>
                <a:ext uri="{63B3BB69-23CF-44E3-9099-C40C66FF867C}">
                  <a14:compatExt spid="_x0000_s160962"/>
                </a:ext>
                <a:ext uri="{FF2B5EF4-FFF2-40B4-BE49-F238E27FC236}">
                  <a16:creationId xmlns:a16="http://schemas.microsoft.com/office/drawing/2014/main" id="{00000000-0008-0000-0C00-0000C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60965" name="Drop Down 197" hidden="1">
              <a:extLst>
                <a:ext uri="{63B3BB69-23CF-44E3-9099-C40C66FF867C}">
                  <a14:compatExt spid="_x0000_s160965"/>
                </a:ext>
                <a:ext uri="{FF2B5EF4-FFF2-40B4-BE49-F238E27FC236}">
                  <a16:creationId xmlns:a16="http://schemas.microsoft.com/office/drawing/2014/main" id="{00000000-0008-0000-0C00-0000C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60978" name="Drop Down 210" hidden="1">
              <a:extLst>
                <a:ext uri="{63B3BB69-23CF-44E3-9099-C40C66FF867C}">
                  <a14:compatExt spid="_x0000_s160978"/>
                </a:ext>
                <a:ext uri="{FF2B5EF4-FFF2-40B4-BE49-F238E27FC236}">
                  <a16:creationId xmlns:a16="http://schemas.microsoft.com/office/drawing/2014/main" id="{00000000-0008-0000-0C00-0000D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xdr:row>
          <xdr:rowOff>76200</xdr:rowOff>
        </xdr:from>
        <xdr:to>
          <xdr:col>6</xdr:col>
          <xdr:colOff>1752600</xdr:colOff>
          <xdr:row>28</xdr:row>
          <xdr:rowOff>304800</xdr:rowOff>
        </xdr:to>
        <xdr:sp macro="" textlink="">
          <xdr:nvSpPr>
            <xdr:cNvPr id="161002" name="Drop Down 234" hidden="1">
              <a:extLst>
                <a:ext uri="{63B3BB69-23CF-44E3-9099-C40C66FF867C}">
                  <a14:compatExt spid="_x0000_s161002"/>
                </a:ext>
                <a:ext uri="{FF2B5EF4-FFF2-40B4-BE49-F238E27FC236}">
                  <a16:creationId xmlns:a16="http://schemas.microsoft.com/office/drawing/2014/main" id="{00000000-0008-0000-0C00-0000E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61007" name="Drop Down 239" hidden="1">
              <a:extLst>
                <a:ext uri="{63B3BB69-23CF-44E3-9099-C40C66FF867C}">
                  <a14:compatExt spid="_x0000_s161007"/>
                </a:ext>
                <a:ext uri="{FF2B5EF4-FFF2-40B4-BE49-F238E27FC236}">
                  <a16:creationId xmlns:a16="http://schemas.microsoft.com/office/drawing/2014/main" id="{00000000-0008-0000-0C00-0000E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61018" name="Drop Down 250" hidden="1">
              <a:extLst>
                <a:ext uri="{63B3BB69-23CF-44E3-9099-C40C66FF867C}">
                  <a14:compatExt spid="_x0000_s161018"/>
                </a:ext>
                <a:ext uri="{FF2B5EF4-FFF2-40B4-BE49-F238E27FC236}">
                  <a16:creationId xmlns:a16="http://schemas.microsoft.com/office/drawing/2014/main" id="{00000000-0008-0000-0C00-0000F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87578" name="Drop Down 186" hidden="1">
              <a:extLst>
                <a:ext uri="{63B3BB69-23CF-44E3-9099-C40C66FF867C}">
                  <a14:compatExt spid="_x0000_s187578"/>
                </a:ext>
                <a:ext uri="{FF2B5EF4-FFF2-40B4-BE49-F238E27FC236}">
                  <a16:creationId xmlns:a16="http://schemas.microsoft.com/office/drawing/2014/main" id="{00000000-0008-0000-0D00-0000B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87583" name="Drop Down 191" hidden="1">
              <a:extLst>
                <a:ext uri="{63B3BB69-23CF-44E3-9099-C40C66FF867C}">
                  <a14:compatExt spid="_x0000_s187583"/>
                </a:ext>
                <a:ext uri="{FF2B5EF4-FFF2-40B4-BE49-F238E27FC236}">
                  <a16:creationId xmlns:a16="http://schemas.microsoft.com/office/drawing/2014/main" id="{00000000-0008-0000-0D00-0000BF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87594" name="Drop Down 202" hidden="1">
              <a:extLst>
                <a:ext uri="{63B3BB69-23CF-44E3-9099-C40C66FF867C}">
                  <a14:compatExt spid="_x0000_s187594"/>
                </a:ext>
                <a:ext uri="{FF2B5EF4-FFF2-40B4-BE49-F238E27FC236}">
                  <a16:creationId xmlns:a16="http://schemas.microsoft.com/office/drawing/2014/main" id="{00000000-0008-0000-0D00-0000C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87602" name="Drop Down 210" hidden="1">
              <a:extLst>
                <a:ext uri="{63B3BB69-23CF-44E3-9099-C40C66FF867C}">
                  <a14:compatExt spid="_x0000_s187602"/>
                </a:ext>
                <a:ext uri="{FF2B5EF4-FFF2-40B4-BE49-F238E27FC236}">
                  <a16:creationId xmlns:a16="http://schemas.microsoft.com/office/drawing/2014/main" id="{00000000-0008-0000-0D00-0000D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87603" name="Drop Down 211" hidden="1">
              <a:extLst>
                <a:ext uri="{63B3BB69-23CF-44E3-9099-C40C66FF867C}">
                  <a14:compatExt spid="_x0000_s187603"/>
                </a:ext>
                <a:ext uri="{FF2B5EF4-FFF2-40B4-BE49-F238E27FC236}">
                  <a16:creationId xmlns:a16="http://schemas.microsoft.com/office/drawing/2014/main" id="{00000000-0008-0000-0D00-0000D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87618" name="Drop Down 226" hidden="1">
              <a:extLst>
                <a:ext uri="{63B3BB69-23CF-44E3-9099-C40C66FF867C}">
                  <a14:compatExt spid="_x0000_s187618"/>
                </a:ext>
                <a:ext uri="{FF2B5EF4-FFF2-40B4-BE49-F238E27FC236}">
                  <a16:creationId xmlns:a16="http://schemas.microsoft.com/office/drawing/2014/main" id="{00000000-0008-0000-0D00-0000E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87619" name="Drop Down 227" hidden="1">
              <a:extLst>
                <a:ext uri="{63B3BB69-23CF-44E3-9099-C40C66FF867C}">
                  <a14:compatExt spid="_x0000_s187619"/>
                </a:ext>
                <a:ext uri="{FF2B5EF4-FFF2-40B4-BE49-F238E27FC236}">
                  <a16:creationId xmlns:a16="http://schemas.microsoft.com/office/drawing/2014/main" id="{00000000-0008-0000-0D00-0000E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87623" name="Drop Down 231" hidden="1">
              <a:extLst>
                <a:ext uri="{63B3BB69-23CF-44E3-9099-C40C66FF867C}">
                  <a14:compatExt spid="_x0000_s187623"/>
                </a:ext>
                <a:ext uri="{FF2B5EF4-FFF2-40B4-BE49-F238E27FC236}">
                  <a16:creationId xmlns:a16="http://schemas.microsoft.com/office/drawing/2014/main" id="{00000000-0008-0000-0D00-0000E7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4</xdr:col>
      <xdr:colOff>171449</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49" y="76200"/>
          <a:ext cx="76200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6507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2</xdr:col>
      <xdr:colOff>151051</xdr:colOff>
      <xdr:row>5</xdr:row>
      <xdr:rowOff>19321</xdr:rowOff>
    </xdr:to>
    <xdr:pic>
      <xdr:nvPicPr>
        <xdr:cNvPr id="2" name="Picture 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231775</xdr:colOff>
      <xdr:row>72</xdr:row>
      <xdr:rowOff>39158</xdr:rowOff>
    </xdr:from>
    <xdr:to>
      <xdr:col>13</xdr:col>
      <xdr:colOff>584200</xdr:colOff>
      <xdr:row>74</xdr:row>
      <xdr:rowOff>30396</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97775" y="20475575"/>
          <a:ext cx="966258" cy="266404"/>
        </a:xfrm>
        <a:prstGeom prst="rect">
          <a:avLst/>
        </a:prstGeom>
      </xdr:spPr>
    </xdr:pic>
    <xdr:clientData/>
  </xdr:twoCellAnchor>
  <xdr:twoCellAnchor editAs="oneCell">
    <xdr:from>
      <xdr:col>1</xdr:col>
      <xdr:colOff>550333</xdr:colOff>
      <xdr:row>42</xdr:row>
      <xdr:rowOff>268816</xdr:rowOff>
    </xdr:from>
    <xdr:to>
      <xdr:col>12</xdr:col>
      <xdr:colOff>460994</xdr:colOff>
      <xdr:row>57</xdr:row>
      <xdr:rowOff>4328</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176866" y="9243483"/>
          <a:ext cx="6802528" cy="7541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609596</xdr:colOff>
      <xdr:row>0</xdr:row>
      <xdr:rowOff>76200</xdr:rowOff>
    </xdr:from>
    <xdr:to>
      <xdr:col>2</xdr:col>
      <xdr:colOff>151047</xdr:colOff>
      <xdr:row>5</xdr:row>
      <xdr:rowOff>19321</xdr:rowOff>
    </xdr:to>
    <xdr:pic>
      <xdr:nvPicPr>
        <xdr:cNvPr id="2" name="Picture 1">
          <a:extLst>
            <a:ext uri="{FF2B5EF4-FFF2-40B4-BE49-F238E27FC236}">
              <a16:creationId xmlns:a16="http://schemas.microsoft.com/office/drawing/2014/main" id="{00000000-0008-0000-02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6"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9</xdr:col>
      <xdr:colOff>382270</xdr:colOff>
      <xdr:row>31</xdr:row>
      <xdr:rowOff>88900</xdr:rowOff>
    </xdr:to>
    <xdr:pic>
      <xdr:nvPicPr>
        <xdr:cNvPr id="3" name="Picture 2" descr="C:\Users\Jayne\AppData\Local\Microsoft\Windows\Temporary Internet Files\Content.Word\creststep.jp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8800" y="3600450"/>
          <a:ext cx="4039870" cy="25654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171453</xdr:colOff>
      <xdr:row>0</xdr:row>
      <xdr:rowOff>76200</xdr:rowOff>
    </xdr:from>
    <xdr:to>
      <xdr:col>4</xdr:col>
      <xdr:colOff>455854</xdr:colOff>
      <xdr:row>0</xdr:row>
      <xdr:rowOff>971821</xdr:rowOff>
    </xdr:to>
    <xdr:pic>
      <xdr:nvPicPr>
        <xdr:cNvPr id="36" name="Picture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3"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16</xdr:row>
          <xdr:rowOff>47625</xdr:rowOff>
        </xdr:from>
        <xdr:to>
          <xdr:col>6</xdr:col>
          <xdr:colOff>1123950</xdr:colOff>
          <xdr:row>16</xdr:row>
          <xdr:rowOff>266700</xdr:rowOff>
        </xdr:to>
        <xdr:sp macro="" textlink="">
          <xdr:nvSpPr>
            <xdr:cNvPr id="25640" name="Drop Down 40" hidden="1">
              <a:extLst>
                <a:ext uri="{63B3BB69-23CF-44E3-9099-C40C66FF867C}">
                  <a14:compatExt spid="_x0000_s25640"/>
                </a:ext>
                <a:ext uri="{FF2B5EF4-FFF2-40B4-BE49-F238E27FC236}">
                  <a16:creationId xmlns:a16="http://schemas.microsoft.com/office/drawing/2014/main" id="{00000000-0008-0000-0300-00002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47625</xdr:rowOff>
        </xdr:from>
        <xdr:to>
          <xdr:col>6</xdr:col>
          <xdr:colOff>1123950</xdr:colOff>
          <xdr:row>19</xdr:row>
          <xdr:rowOff>266700</xdr:rowOff>
        </xdr:to>
        <xdr:sp macro="" textlink="">
          <xdr:nvSpPr>
            <xdr:cNvPr id="25646" name="Drop Down 46" hidden="1">
              <a:extLst>
                <a:ext uri="{63B3BB69-23CF-44E3-9099-C40C66FF867C}">
                  <a14:compatExt spid="_x0000_s25646"/>
                </a:ext>
                <a:ext uri="{FF2B5EF4-FFF2-40B4-BE49-F238E27FC236}">
                  <a16:creationId xmlns:a16="http://schemas.microsoft.com/office/drawing/2014/main" id="{00000000-0008-0000-0300-00002E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47625</xdr:rowOff>
        </xdr:from>
        <xdr:to>
          <xdr:col>6</xdr:col>
          <xdr:colOff>1123950</xdr:colOff>
          <xdr:row>22</xdr:row>
          <xdr:rowOff>266700</xdr:rowOff>
        </xdr:to>
        <xdr:sp macro="" textlink="">
          <xdr:nvSpPr>
            <xdr:cNvPr id="25647" name="Drop Down 47" hidden="1">
              <a:extLst>
                <a:ext uri="{63B3BB69-23CF-44E3-9099-C40C66FF867C}">
                  <a14:compatExt spid="_x0000_s25647"/>
                </a:ext>
                <a:ext uri="{FF2B5EF4-FFF2-40B4-BE49-F238E27FC236}">
                  <a16:creationId xmlns:a16="http://schemas.microsoft.com/office/drawing/2014/main" id="{00000000-0008-0000-0300-00002F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xdr:col>
      <xdr:colOff>497681</xdr:colOff>
      <xdr:row>0</xdr:row>
      <xdr:rowOff>95250</xdr:rowOff>
    </xdr:from>
    <xdr:to>
      <xdr:col>3</xdr:col>
      <xdr:colOff>1450181</xdr:colOff>
      <xdr:row>0</xdr:row>
      <xdr:rowOff>1211800</xdr:rowOff>
    </xdr:to>
    <xdr:pic>
      <xdr:nvPicPr>
        <xdr:cNvPr id="3" name="Picture 2">
          <a:extLst>
            <a:ext uri="{FF2B5EF4-FFF2-40B4-BE49-F238E27FC236}">
              <a16:creationId xmlns:a16="http://schemas.microsoft.com/office/drawing/2014/main" id="{00000000-0008-0000-0400-000003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244" y="95250"/>
          <a:ext cx="952500"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28575</xdr:colOff>
          <xdr:row>4</xdr:row>
          <xdr:rowOff>19050</xdr:rowOff>
        </xdr:from>
        <xdr:to>
          <xdr:col>8</xdr:col>
          <xdr:colOff>895350</xdr:colOff>
          <xdr:row>11</xdr:row>
          <xdr:rowOff>228600</xdr:rowOff>
        </xdr:to>
        <xdr:sp macro="" textlink="">
          <xdr:nvSpPr>
            <xdr:cNvPr id="67593" name="Group Box 9" hidden="1">
              <a:extLst>
                <a:ext uri="{63B3BB69-23CF-44E3-9099-C40C66FF867C}">
                  <a14:compatExt spid="_x0000_s67593"/>
                </a:ext>
                <a:ext uri="{FF2B5EF4-FFF2-40B4-BE49-F238E27FC236}">
                  <a16:creationId xmlns:a16="http://schemas.microsoft.com/office/drawing/2014/main" id="{00000000-0008-0000-0400-000009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171450</xdr:rowOff>
        </xdr:from>
        <xdr:to>
          <xdr:col>8</xdr:col>
          <xdr:colOff>533400</xdr:colOff>
          <xdr:row>6</xdr:row>
          <xdr:rowOff>133350</xdr:rowOff>
        </xdr:to>
        <xdr:sp macro="" textlink="">
          <xdr:nvSpPr>
            <xdr:cNvPr id="67594" name="OptionButton1" hidden="1">
              <a:extLst>
                <a:ext uri="{63B3BB69-23CF-44E3-9099-C40C66FF867C}">
                  <a14:compatExt spid="_x0000_s67594"/>
                </a:ext>
                <a:ext uri="{FF2B5EF4-FFF2-40B4-BE49-F238E27FC236}">
                  <a16:creationId xmlns:a16="http://schemas.microsoft.com/office/drawing/2014/main" id="{00000000-0008-0000-0400-00000A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180975</xdr:rowOff>
        </xdr:from>
        <xdr:to>
          <xdr:col>8</xdr:col>
          <xdr:colOff>581025</xdr:colOff>
          <xdr:row>7</xdr:row>
          <xdr:rowOff>171450</xdr:rowOff>
        </xdr:to>
        <xdr:sp macro="" textlink="">
          <xdr:nvSpPr>
            <xdr:cNvPr id="67595" name="OptionButton2" hidden="1">
              <a:extLst>
                <a:ext uri="{63B3BB69-23CF-44E3-9099-C40C66FF867C}">
                  <a14:compatExt spid="_x0000_s67595"/>
                </a:ext>
                <a:ext uri="{FF2B5EF4-FFF2-40B4-BE49-F238E27FC236}">
                  <a16:creationId xmlns:a16="http://schemas.microsoft.com/office/drawing/2014/main" id="{00000000-0008-0000-0400-00000B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200025</xdr:rowOff>
        </xdr:from>
        <xdr:to>
          <xdr:col>8</xdr:col>
          <xdr:colOff>838200</xdr:colOff>
          <xdr:row>8</xdr:row>
          <xdr:rowOff>190500</xdr:rowOff>
        </xdr:to>
        <xdr:sp macro="" textlink="">
          <xdr:nvSpPr>
            <xdr:cNvPr id="67596" name="OptionButton3" hidden="1">
              <a:extLst>
                <a:ext uri="{63B3BB69-23CF-44E3-9099-C40C66FF867C}">
                  <a14:compatExt spid="_x0000_s67596"/>
                </a:ext>
                <a:ext uri="{FF2B5EF4-FFF2-40B4-BE49-F238E27FC236}">
                  <a16:creationId xmlns:a16="http://schemas.microsoft.com/office/drawing/2014/main" id="{00000000-0008-0000-0400-00000C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228600</xdr:rowOff>
        </xdr:from>
        <xdr:to>
          <xdr:col>8</xdr:col>
          <xdr:colOff>323850</xdr:colOff>
          <xdr:row>10</xdr:row>
          <xdr:rowOff>209550</xdr:rowOff>
        </xdr:to>
        <xdr:sp macro="" textlink="">
          <xdr:nvSpPr>
            <xdr:cNvPr id="67597" name="OptionButton4" hidden="1">
              <a:extLst>
                <a:ext uri="{63B3BB69-23CF-44E3-9099-C40C66FF867C}">
                  <a14:compatExt spid="_x0000_s67597"/>
                </a:ext>
                <a:ext uri="{FF2B5EF4-FFF2-40B4-BE49-F238E27FC236}">
                  <a16:creationId xmlns:a16="http://schemas.microsoft.com/office/drawing/2014/main" id="{00000000-0008-0000-0400-00000D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xdr:row>
          <xdr:rowOff>152400</xdr:rowOff>
        </xdr:from>
        <xdr:to>
          <xdr:col>8</xdr:col>
          <xdr:colOff>847725</xdr:colOff>
          <xdr:row>5</xdr:row>
          <xdr:rowOff>142875</xdr:rowOff>
        </xdr:to>
        <xdr:sp macro="" textlink="">
          <xdr:nvSpPr>
            <xdr:cNvPr id="67599" name="OptionButton5" hidden="1">
              <a:extLst>
                <a:ext uri="{63B3BB69-23CF-44E3-9099-C40C66FF867C}">
                  <a14:compatExt spid="_x0000_s67599"/>
                </a:ext>
                <a:ext uri="{FF2B5EF4-FFF2-40B4-BE49-F238E27FC236}">
                  <a16:creationId xmlns:a16="http://schemas.microsoft.com/office/drawing/2014/main" id="{00000000-0008-0000-0400-00000F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209550</xdr:rowOff>
        </xdr:from>
        <xdr:to>
          <xdr:col>8</xdr:col>
          <xdr:colOff>552450</xdr:colOff>
          <xdr:row>9</xdr:row>
          <xdr:rowOff>200025</xdr:rowOff>
        </xdr:to>
        <xdr:sp macro="" textlink="">
          <xdr:nvSpPr>
            <xdr:cNvPr id="67600" name="OptionButton6" hidden="1">
              <a:extLst>
                <a:ext uri="{63B3BB69-23CF-44E3-9099-C40C66FF867C}">
                  <a14:compatExt spid="_x0000_s67600"/>
                </a:ext>
                <a:ext uri="{FF2B5EF4-FFF2-40B4-BE49-F238E27FC236}">
                  <a16:creationId xmlns:a16="http://schemas.microsoft.com/office/drawing/2014/main" id="{00000000-0008-0000-0400-000010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428625</xdr:colOff>
          <xdr:row>20</xdr:row>
          <xdr:rowOff>76200</xdr:rowOff>
        </xdr:from>
        <xdr:to>
          <xdr:col>6</xdr:col>
          <xdr:colOff>933450</xdr:colOff>
          <xdr:row>20</xdr:row>
          <xdr:rowOff>295275</xdr:rowOff>
        </xdr:to>
        <xdr:sp macro="" textlink="">
          <xdr:nvSpPr>
            <xdr:cNvPr id="176028" name="Drop Down 3996" hidden="1">
              <a:extLst>
                <a:ext uri="{63B3BB69-23CF-44E3-9099-C40C66FF867C}">
                  <a14:compatExt spid="_x0000_s176028"/>
                </a:ext>
                <a:ext uri="{FF2B5EF4-FFF2-40B4-BE49-F238E27FC236}">
                  <a16:creationId xmlns:a16="http://schemas.microsoft.com/office/drawing/2014/main" id="{00000000-0008-0000-0700-00009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xdr:row>
          <xdr:rowOff>76200</xdr:rowOff>
        </xdr:from>
        <xdr:to>
          <xdr:col>6</xdr:col>
          <xdr:colOff>933450</xdr:colOff>
          <xdr:row>21</xdr:row>
          <xdr:rowOff>295275</xdr:rowOff>
        </xdr:to>
        <xdr:sp macro="" textlink="">
          <xdr:nvSpPr>
            <xdr:cNvPr id="176029" name="Drop Down 3997" hidden="1">
              <a:extLst>
                <a:ext uri="{63B3BB69-23CF-44E3-9099-C40C66FF867C}">
                  <a14:compatExt spid="_x0000_s176029"/>
                </a:ext>
                <a:ext uri="{FF2B5EF4-FFF2-40B4-BE49-F238E27FC236}">
                  <a16:creationId xmlns:a16="http://schemas.microsoft.com/office/drawing/2014/main" id="{00000000-0008-0000-0700-00009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337</xdr:row>
          <xdr:rowOff>76200</xdr:rowOff>
        </xdr:from>
        <xdr:to>
          <xdr:col>6</xdr:col>
          <xdr:colOff>933450</xdr:colOff>
          <xdr:row>337</xdr:row>
          <xdr:rowOff>295275</xdr:rowOff>
        </xdr:to>
        <xdr:sp macro="" textlink="">
          <xdr:nvSpPr>
            <xdr:cNvPr id="176044" name="Drop Down 4012" hidden="1">
              <a:extLst>
                <a:ext uri="{63B3BB69-23CF-44E3-9099-C40C66FF867C}">
                  <a14:compatExt spid="_x0000_s176044"/>
                </a:ext>
                <a:ext uri="{FF2B5EF4-FFF2-40B4-BE49-F238E27FC236}">
                  <a16:creationId xmlns:a16="http://schemas.microsoft.com/office/drawing/2014/main" id="{00000000-0008-0000-0700-0000A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358</xdr:row>
          <xdr:rowOff>76200</xdr:rowOff>
        </xdr:from>
        <xdr:to>
          <xdr:col>6</xdr:col>
          <xdr:colOff>933450</xdr:colOff>
          <xdr:row>358</xdr:row>
          <xdr:rowOff>295275</xdr:rowOff>
        </xdr:to>
        <xdr:sp macro="" textlink="">
          <xdr:nvSpPr>
            <xdr:cNvPr id="176057" name="Drop Down 4025" hidden="1">
              <a:extLst>
                <a:ext uri="{63B3BB69-23CF-44E3-9099-C40C66FF867C}">
                  <a14:compatExt spid="_x0000_s176057"/>
                </a:ext>
                <a:ext uri="{FF2B5EF4-FFF2-40B4-BE49-F238E27FC236}">
                  <a16:creationId xmlns:a16="http://schemas.microsoft.com/office/drawing/2014/main" id="{00000000-0008-0000-0700-0000B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359</xdr:row>
          <xdr:rowOff>76200</xdr:rowOff>
        </xdr:from>
        <xdr:to>
          <xdr:col>6</xdr:col>
          <xdr:colOff>933450</xdr:colOff>
          <xdr:row>359</xdr:row>
          <xdr:rowOff>295275</xdr:rowOff>
        </xdr:to>
        <xdr:sp macro="" textlink="">
          <xdr:nvSpPr>
            <xdr:cNvPr id="176060" name="Drop Down 4028" hidden="1">
              <a:extLst>
                <a:ext uri="{63B3BB69-23CF-44E3-9099-C40C66FF867C}">
                  <a14:compatExt spid="_x0000_s176060"/>
                </a:ext>
                <a:ext uri="{FF2B5EF4-FFF2-40B4-BE49-F238E27FC236}">
                  <a16:creationId xmlns:a16="http://schemas.microsoft.com/office/drawing/2014/main" id="{00000000-0008-0000-0700-0000B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360</xdr:row>
          <xdr:rowOff>76200</xdr:rowOff>
        </xdr:from>
        <xdr:to>
          <xdr:col>6</xdr:col>
          <xdr:colOff>933450</xdr:colOff>
          <xdr:row>360</xdr:row>
          <xdr:rowOff>295275</xdr:rowOff>
        </xdr:to>
        <xdr:sp macro="" textlink="">
          <xdr:nvSpPr>
            <xdr:cNvPr id="176061" name="Drop Down 4029" hidden="1">
              <a:extLst>
                <a:ext uri="{63B3BB69-23CF-44E3-9099-C40C66FF867C}">
                  <a14:compatExt spid="_x0000_s176061"/>
                </a:ext>
                <a:ext uri="{FF2B5EF4-FFF2-40B4-BE49-F238E27FC236}">
                  <a16:creationId xmlns:a16="http://schemas.microsoft.com/office/drawing/2014/main" id="{00000000-0008-0000-0700-0000B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363</xdr:row>
          <xdr:rowOff>76200</xdr:rowOff>
        </xdr:from>
        <xdr:to>
          <xdr:col>6</xdr:col>
          <xdr:colOff>933450</xdr:colOff>
          <xdr:row>363</xdr:row>
          <xdr:rowOff>295275</xdr:rowOff>
        </xdr:to>
        <xdr:sp macro="" textlink="">
          <xdr:nvSpPr>
            <xdr:cNvPr id="176074" name="Drop Down 4042" hidden="1">
              <a:extLst>
                <a:ext uri="{63B3BB69-23CF-44E3-9099-C40C66FF867C}">
                  <a14:compatExt spid="_x0000_s176074"/>
                </a:ext>
                <a:ext uri="{FF2B5EF4-FFF2-40B4-BE49-F238E27FC236}">
                  <a16:creationId xmlns:a16="http://schemas.microsoft.com/office/drawing/2014/main" id="{00000000-0008-0000-0700-0000C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364</xdr:row>
          <xdr:rowOff>76200</xdr:rowOff>
        </xdr:from>
        <xdr:to>
          <xdr:col>6</xdr:col>
          <xdr:colOff>933450</xdr:colOff>
          <xdr:row>364</xdr:row>
          <xdr:rowOff>295275</xdr:rowOff>
        </xdr:to>
        <xdr:sp macro="" textlink="">
          <xdr:nvSpPr>
            <xdr:cNvPr id="176075" name="Drop Down 4043" hidden="1">
              <a:extLst>
                <a:ext uri="{63B3BB69-23CF-44E3-9099-C40C66FF867C}">
                  <a14:compatExt spid="_x0000_s176075"/>
                </a:ext>
                <a:ext uri="{FF2B5EF4-FFF2-40B4-BE49-F238E27FC236}">
                  <a16:creationId xmlns:a16="http://schemas.microsoft.com/office/drawing/2014/main" id="{00000000-0008-0000-0700-0000C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367</xdr:row>
          <xdr:rowOff>76200</xdr:rowOff>
        </xdr:from>
        <xdr:to>
          <xdr:col>6</xdr:col>
          <xdr:colOff>933450</xdr:colOff>
          <xdr:row>367</xdr:row>
          <xdr:rowOff>295275</xdr:rowOff>
        </xdr:to>
        <xdr:sp macro="" textlink="">
          <xdr:nvSpPr>
            <xdr:cNvPr id="176089" name="Drop Down 4057" hidden="1">
              <a:extLst>
                <a:ext uri="{63B3BB69-23CF-44E3-9099-C40C66FF867C}">
                  <a14:compatExt spid="_x0000_s176089"/>
                </a:ext>
                <a:ext uri="{FF2B5EF4-FFF2-40B4-BE49-F238E27FC236}">
                  <a16:creationId xmlns:a16="http://schemas.microsoft.com/office/drawing/2014/main" id="{00000000-0008-0000-0700-0000D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372</xdr:row>
          <xdr:rowOff>76200</xdr:rowOff>
        </xdr:from>
        <xdr:to>
          <xdr:col>6</xdr:col>
          <xdr:colOff>933450</xdr:colOff>
          <xdr:row>372</xdr:row>
          <xdr:rowOff>295275</xdr:rowOff>
        </xdr:to>
        <xdr:sp macro="" textlink="">
          <xdr:nvSpPr>
            <xdr:cNvPr id="176108" name="Drop Down 4076" hidden="1">
              <a:extLst>
                <a:ext uri="{63B3BB69-23CF-44E3-9099-C40C66FF867C}">
                  <a14:compatExt spid="_x0000_s176108"/>
                </a:ext>
                <a:ext uri="{FF2B5EF4-FFF2-40B4-BE49-F238E27FC236}">
                  <a16:creationId xmlns:a16="http://schemas.microsoft.com/office/drawing/2014/main" id="{00000000-0008-0000-0700-0000E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376</xdr:row>
          <xdr:rowOff>76200</xdr:rowOff>
        </xdr:from>
        <xdr:to>
          <xdr:col>6</xdr:col>
          <xdr:colOff>933450</xdr:colOff>
          <xdr:row>376</xdr:row>
          <xdr:rowOff>295275</xdr:rowOff>
        </xdr:to>
        <xdr:sp macro="" textlink="">
          <xdr:nvSpPr>
            <xdr:cNvPr id="189447" name="Drop Down 4103" hidden="1">
              <a:extLst>
                <a:ext uri="{63B3BB69-23CF-44E3-9099-C40C66FF867C}">
                  <a14:compatExt spid="_x0000_s189447"/>
                </a:ext>
                <a:ext uri="{FF2B5EF4-FFF2-40B4-BE49-F238E27FC236}">
                  <a16:creationId xmlns:a16="http://schemas.microsoft.com/office/drawing/2014/main" id="{00000000-0008-0000-0700-00000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377</xdr:row>
          <xdr:rowOff>76200</xdr:rowOff>
        </xdr:from>
        <xdr:to>
          <xdr:col>6</xdr:col>
          <xdr:colOff>933450</xdr:colOff>
          <xdr:row>377</xdr:row>
          <xdr:rowOff>295275</xdr:rowOff>
        </xdr:to>
        <xdr:sp macro="" textlink="">
          <xdr:nvSpPr>
            <xdr:cNvPr id="189448" name="Drop Down 4104" hidden="1">
              <a:extLst>
                <a:ext uri="{63B3BB69-23CF-44E3-9099-C40C66FF867C}">
                  <a14:compatExt spid="_x0000_s189448"/>
                </a:ext>
                <a:ext uri="{FF2B5EF4-FFF2-40B4-BE49-F238E27FC236}">
                  <a16:creationId xmlns:a16="http://schemas.microsoft.com/office/drawing/2014/main" id="{00000000-0008-0000-0700-00000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405</xdr:row>
          <xdr:rowOff>76200</xdr:rowOff>
        </xdr:from>
        <xdr:to>
          <xdr:col>6</xdr:col>
          <xdr:colOff>933450</xdr:colOff>
          <xdr:row>405</xdr:row>
          <xdr:rowOff>295275</xdr:rowOff>
        </xdr:to>
        <xdr:sp macro="" textlink="">
          <xdr:nvSpPr>
            <xdr:cNvPr id="189470" name="Drop Down 4126" hidden="1">
              <a:extLst>
                <a:ext uri="{63B3BB69-23CF-44E3-9099-C40C66FF867C}">
                  <a14:compatExt spid="_x0000_s189470"/>
                </a:ext>
                <a:ext uri="{FF2B5EF4-FFF2-40B4-BE49-F238E27FC236}">
                  <a16:creationId xmlns:a16="http://schemas.microsoft.com/office/drawing/2014/main" id="{00000000-0008-0000-0700-00001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406</xdr:row>
          <xdr:rowOff>76200</xdr:rowOff>
        </xdr:from>
        <xdr:to>
          <xdr:col>6</xdr:col>
          <xdr:colOff>933450</xdr:colOff>
          <xdr:row>406</xdr:row>
          <xdr:rowOff>295275</xdr:rowOff>
        </xdr:to>
        <xdr:sp macro="" textlink="">
          <xdr:nvSpPr>
            <xdr:cNvPr id="189471" name="Drop Down 4127" hidden="1">
              <a:extLst>
                <a:ext uri="{63B3BB69-23CF-44E3-9099-C40C66FF867C}">
                  <a14:compatExt spid="_x0000_s189471"/>
                </a:ext>
                <a:ext uri="{FF2B5EF4-FFF2-40B4-BE49-F238E27FC236}">
                  <a16:creationId xmlns:a16="http://schemas.microsoft.com/office/drawing/2014/main" id="{00000000-0008-0000-0700-00001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409</xdr:row>
          <xdr:rowOff>76200</xdr:rowOff>
        </xdr:from>
        <xdr:to>
          <xdr:col>6</xdr:col>
          <xdr:colOff>933450</xdr:colOff>
          <xdr:row>409</xdr:row>
          <xdr:rowOff>295275</xdr:rowOff>
        </xdr:to>
        <xdr:sp macro="" textlink="">
          <xdr:nvSpPr>
            <xdr:cNvPr id="189496" name="Drop Down 4152" hidden="1">
              <a:extLst>
                <a:ext uri="{63B3BB69-23CF-44E3-9099-C40C66FF867C}">
                  <a14:compatExt spid="_x0000_s189496"/>
                </a:ext>
                <a:ext uri="{FF2B5EF4-FFF2-40B4-BE49-F238E27FC236}">
                  <a16:creationId xmlns:a16="http://schemas.microsoft.com/office/drawing/2014/main" id="{00000000-0008-0000-0700-00003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76200</xdr:rowOff>
        </xdr:from>
        <xdr:to>
          <xdr:col>6</xdr:col>
          <xdr:colOff>933450</xdr:colOff>
          <xdr:row>410</xdr:row>
          <xdr:rowOff>295275</xdr:rowOff>
        </xdr:to>
        <xdr:sp macro="" textlink="">
          <xdr:nvSpPr>
            <xdr:cNvPr id="189503" name="Drop Down 4159" hidden="1">
              <a:extLst>
                <a:ext uri="{63B3BB69-23CF-44E3-9099-C40C66FF867C}">
                  <a14:compatExt spid="_x0000_s189503"/>
                </a:ext>
                <a:ext uri="{FF2B5EF4-FFF2-40B4-BE49-F238E27FC236}">
                  <a16:creationId xmlns:a16="http://schemas.microsoft.com/office/drawing/2014/main" id="{00000000-0008-0000-0700-00003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413</xdr:row>
          <xdr:rowOff>76200</xdr:rowOff>
        </xdr:from>
        <xdr:to>
          <xdr:col>6</xdr:col>
          <xdr:colOff>933450</xdr:colOff>
          <xdr:row>413</xdr:row>
          <xdr:rowOff>295275</xdr:rowOff>
        </xdr:to>
        <xdr:sp macro="" textlink="">
          <xdr:nvSpPr>
            <xdr:cNvPr id="189522" name="Drop Down 4178" hidden="1">
              <a:extLst>
                <a:ext uri="{63B3BB69-23CF-44E3-9099-C40C66FF867C}">
                  <a14:compatExt spid="_x0000_s189522"/>
                </a:ext>
                <a:ext uri="{FF2B5EF4-FFF2-40B4-BE49-F238E27FC236}">
                  <a16:creationId xmlns:a16="http://schemas.microsoft.com/office/drawing/2014/main" id="{00000000-0008-0000-0700-00005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416</xdr:row>
          <xdr:rowOff>76200</xdr:rowOff>
        </xdr:from>
        <xdr:to>
          <xdr:col>6</xdr:col>
          <xdr:colOff>933450</xdr:colOff>
          <xdr:row>416</xdr:row>
          <xdr:rowOff>295275</xdr:rowOff>
        </xdr:to>
        <xdr:sp macro="" textlink="">
          <xdr:nvSpPr>
            <xdr:cNvPr id="189533" name="Drop Down 4189" hidden="1">
              <a:extLst>
                <a:ext uri="{63B3BB69-23CF-44E3-9099-C40C66FF867C}">
                  <a14:compatExt spid="_x0000_s189533"/>
                </a:ext>
                <a:ext uri="{FF2B5EF4-FFF2-40B4-BE49-F238E27FC236}">
                  <a16:creationId xmlns:a16="http://schemas.microsoft.com/office/drawing/2014/main" id="{00000000-0008-0000-0700-00005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417</xdr:row>
          <xdr:rowOff>76200</xdr:rowOff>
        </xdr:from>
        <xdr:to>
          <xdr:col>6</xdr:col>
          <xdr:colOff>933450</xdr:colOff>
          <xdr:row>417</xdr:row>
          <xdr:rowOff>295275</xdr:rowOff>
        </xdr:to>
        <xdr:sp macro="" textlink="">
          <xdr:nvSpPr>
            <xdr:cNvPr id="189536" name="Drop Down 4192" hidden="1">
              <a:extLst>
                <a:ext uri="{63B3BB69-23CF-44E3-9099-C40C66FF867C}">
                  <a14:compatExt spid="_x0000_s189536"/>
                </a:ext>
                <a:ext uri="{FF2B5EF4-FFF2-40B4-BE49-F238E27FC236}">
                  <a16:creationId xmlns:a16="http://schemas.microsoft.com/office/drawing/2014/main" id="{00000000-0008-0000-0700-00006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420</xdr:row>
          <xdr:rowOff>76200</xdr:rowOff>
        </xdr:from>
        <xdr:to>
          <xdr:col>6</xdr:col>
          <xdr:colOff>933450</xdr:colOff>
          <xdr:row>420</xdr:row>
          <xdr:rowOff>295275</xdr:rowOff>
        </xdr:to>
        <xdr:sp macro="" textlink="">
          <xdr:nvSpPr>
            <xdr:cNvPr id="189549" name="Drop Down 4205" hidden="1">
              <a:extLst>
                <a:ext uri="{63B3BB69-23CF-44E3-9099-C40C66FF867C}">
                  <a14:compatExt spid="_x0000_s189549"/>
                </a:ext>
                <a:ext uri="{FF2B5EF4-FFF2-40B4-BE49-F238E27FC236}">
                  <a16:creationId xmlns:a16="http://schemas.microsoft.com/office/drawing/2014/main" id="{00000000-0008-0000-0700-00006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424</xdr:row>
          <xdr:rowOff>76200</xdr:rowOff>
        </xdr:from>
        <xdr:to>
          <xdr:col>6</xdr:col>
          <xdr:colOff>933450</xdr:colOff>
          <xdr:row>424</xdr:row>
          <xdr:rowOff>295275</xdr:rowOff>
        </xdr:to>
        <xdr:sp macro="" textlink="">
          <xdr:nvSpPr>
            <xdr:cNvPr id="189573" name="Drop Down 4229" hidden="1">
              <a:extLst>
                <a:ext uri="{63B3BB69-23CF-44E3-9099-C40C66FF867C}">
                  <a14:compatExt spid="_x0000_s189573"/>
                </a:ext>
                <a:ext uri="{FF2B5EF4-FFF2-40B4-BE49-F238E27FC236}">
                  <a16:creationId xmlns:a16="http://schemas.microsoft.com/office/drawing/2014/main" id="{00000000-0008-0000-0700-00008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425</xdr:row>
          <xdr:rowOff>76200</xdr:rowOff>
        </xdr:from>
        <xdr:to>
          <xdr:col>6</xdr:col>
          <xdr:colOff>933450</xdr:colOff>
          <xdr:row>425</xdr:row>
          <xdr:rowOff>295275</xdr:rowOff>
        </xdr:to>
        <xdr:sp macro="" textlink="">
          <xdr:nvSpPr>
            <xdr:cNvPr id="189578" name="Drop Down 4234" hidden="1">
              <a:extLst>
                <a:ext uri="{63B3BB69-23CF-44E3-9099-C40C66FF867C}">
                  <a14:compatExt spid="_x0000_s189578"/>
                </a:ext>
                <a:ext uri="{FF2B5EF4-FFF2-40B4-BE49-F238E27FC236}">
                  <a16:creationId xmlns:a16="http://schemas.microsoft.com/office/drawing/2014/main" id="{00000000-0008-0000-0700-00008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429</xdr:row>
          <xdr:rowOff>76200</xdr:rowOff>
        </xdr:from>
        <xdr:to>
          <xdr:col>6</xdr:col>
          <xdr:colOff>933450</xdr:colOff>
          <xdr:row>429</xdr:row>
          <xdr:rowOff>295275</xdr:rowOff>
        </xdr:to>
        <xdr:sp macro="" textlink="">
          <xdr:nvSpPr>
            <xdr:cNvPr id="189587" name="Drop Down 4243" hidden="1">
              <a:extLst>
                <a:ext uri="{63B3BB69-23CF-44E3-9099-C40C66FF867C}">
                  <a14:compatExt spid="_x0000_s189587"/>
                </a:ext>
                <a:ext uri="{FF2B5EF4-FFF2-40B4-BE49-F238E27FC236}">
                  <a16:creationId xmlns:a16="http://schemas.microsoft.com/office/drawing/2014/main" id="{00000000-0008-0000-0700-00009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430</xdr:row>
          <xdr:rowOff>76200</xdr:rowOff>
        </xdr:from>
        <xdr:to>
          <xdr:col>6</xdr:col>
          <xdr:colOff>933450</xdr:colOff>
          <xdr:row>430</xdr:row>
          <xdr:rowOff>295275</xdr:rowOff>
        </xdr:to>
        <xdr:sp macro="" textlink="">
          <xdr:nvSpPr>
            <xdr:cNvPr id="189592" name="Drop Down 4248" hidden="1">
              <a:extLst>
                <a:ext uri="{63B3BB69-23CF-44E3-9099-C40C66FF867C}">
                  <a14:compatExt spid="_x0000_s189592"/>
                </a:ext>
                <a:ext uri="{FF2B5EF4-FFF2-40B4-BE49-F238E27FC236}">
                  <a16:creationId xmlns:a16="http://schemas.microsoft.com/office/drawing/2014/main" id="{00000000-0008-0000-0700-00009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433</xdr:row>
          <xdr:rowOff>76200</xdr:rowOff>
        </xdr:from>
        <xdr:to>
          <xdr:col>6</xdr:col>
          <xdr:colOff>933450</xdr:colOff>
          <xdr:row>433</xdr:row>
          <xdr:rowOff>295275</xdr:rowOff>
        </xdr:to>
        <xdr:sp macro="" textlink="">
          <xdr:nvSpPr>
            <xdr:cNvPr id="189603" name="Drop Down 4259" hidden="1">
              <a:extLst>
                <a:ext uri="{63B3BB69-23CF-44E3-9099-C40C66FF867C}">
                  <a14:compatExt spid="_x0000_s189603"/>
                </a:ext>
                <a:ext uri="{FF2B5EF4-FFF2-40B4-BE49-F238E27FC236}">
                  <a16:creationId xmlns:a16="http://schemas.microsoft.com/office/drawing/2014/main" id="{00000000-0008-0000-0700-0000A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436</xdr:row>
          <xdr:rowOff>76200</xdr:rowOff>
        </xdr:from>
        <xdr:to>
          <xdr:col>6</xdr:col>
          <xdr:colOff>933450</xdr:colOff>
          <xdr:row>436</xdr:row>
          <xdr:rowOff>295275</xdr:rowOff>
        </xdr:to>
        <xdr:sp macro="" textlink="">
          <xdr:nvSpPr>
            <xdr:cNvPr id="189611" name="Drop Down 4267" hidden="1">
              <a:extLst>
                <a:ext uri="{63B3BB69-23CF-44E3-9099-C40C66FF867C}">
                  <a14:compatExt spid="_x0000_s189611"/>
                </a:ext>
                <a:ext uri="{FF2B5EF4-FFF2-40B4-BE49-F238E27FC236}">
                  <a16:creationId xmlns:a16="http://schemas.microsoft.com/office/drawing/2014/main" id="{00000000-0008-0000-0700-0000A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437</xdr:row>
          <xdr:rowOff>76200</xdr:rowOff>
        </xdr:from>
        <xdr:to>
          <xdr:col>6</xdr:col>
          <xdr:colOff>933450</xdr:colOff>
          <xdr:row>437</xdr:row>
          <xdr:rowOff>295275</xdr:rowOff>
        </xdr:to>
        <xdr:sp macro="" textlink="">
          <xdr:nvSpPr>
            <xdr:cNvPr id="189612" name="Drop Down 4268" hidden="1">
              <a:extLst>
                <a:ext uri="{63B3BB69-23CF-44E3-9099-C40C66FF867C}">
                  <a14:compatExt spid="_x0000_s189612"/>
                </a:ext>
                <a:ext uri="{FF2B5EF4-FFF2-40B4-BE49-F238E27FC236}">
                  <a16:creationId xmlns:a16="http://schemas.microsoft.com/office/drawing/2014/main" id="{00000000-0008-0000-0700-0000A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441</xdr:row>
          <xdr:rowOff>76200</xdr:rowOff>
        </xdr:from>
        <xdr:to>
          <xdr:col>6</xdr:col>
          <xdr:colOff>933450</xdr:colOff>
          <xdr:row>441</xdr:row>
          <xdr:rowOff>295275</xdr:rowOff>
        </xdr:to>
        <xdr:sp macro="" textlink="">
          <xdr:nvSpPr>
            <xdr:cNvPr id="189627" name="Drop Down 4283" hidden="1">
              <a:extLst>
                <a:ext uri="{63B3BB69-23CF-44E3-9099-C40C66FF867C}">
                  <a14:compatExt spid="_x0000_s189627"/>
                </a:ext>
                <a:ext uri="{FF2B5EF4-FFF2-40B4-BE49-F238E27FC236}">
                  <a16:creationId xmlns:a16="http://schemas.microsoft.com/office/drawing/2014/main" id="{00000000-0008-0000-0700-0000B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442</xdr:row>
          <xdr:rowOff>76200</xdr:rowOff>
        </xdr:from>
        <xdr:to>
          <xdr:col>6</xdr:col>
          <xdr:colOff>933450</xdr:colOff>
          <xdr:row>442</xdr:row>
          <xdr:rowOff>295275</xdr:rowOff>
        </xdr:to>
        <xdr:sp macro="" textlink="">
          <xdr:nvSpPr>
            <xdr:cNvPr id="189628" name="Drop Down 4284" hidden="1">
              <a:extLst>
                <a:ext uri="{63B3BB69-23CF-44E3-9099-C40C66FF867C}">
                  <a14:compatExt spid="_x0000_s189628"/>
                </a:ext>
                <a:ext uri="{FF2B5EF4-FFF2-40B4-BE49-F238E27FC236}">
                  <a16:creationId xmlns:a16="http://schemas.microsoft.com/office/drawing/2014/main" id="{00000000-0008-0000-0700-0000B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369</xdr:row>
          <xdr:rowOff>76200</xdr:rowOff>
        </xdr:from>
        <xdr:to>
          <xdr:col>6</xdr:col>
          <xdr:colOff>933450</xdr:colOff>
          <xdr:row>369</xdr:row>
          <xdr:rowOff>295275</xdr:rowOff>
        </xdr:to>
        <xdr:sp macro="" textlink="">
          <xdr:nvSpPr>
            <xdr:cNvPr id="189633" name="Drop Down 4289" hidden="1">
              <a:extLst>
                <a:ext uri="{63B3BB69-23CF-44E3-9099-C40C66FF867C}">
                  <a14:compatExt spid="_x0000_s189633"/>
                </a:ext>
                <a:ext uri="{FF2B5EF4-FFF2-40B4-BE49-F238E27FC236}">
                  <a16:creationId xmlns:a16="http://schemas.microsoft.com/office/drawing/2014/main" id="{00000000-0008-0000-0700-0000C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373</xdr:row>
          <xdr:rowOff>76200</xdr:rowOff>
        </xdr:from>
        <xdr:to>
          <xdr:col>6</xdr:col>
          <xdr:colOff>933450</xdr:colOff>
          <xdr:row>373</xdr:row>
          <xdr:rowOff>295275</xdr:rowOff>
        </xdr:to>
        <xdr:sp macro="" textlink="">
          <xdr:nvSpPr>
            <xdr:cNvPr id="189634" name="Drop Down 4290" hidden="1">
              <a:extLst>
                <a:ext uri="{63B3BB69-23CF-44E3-9099-C40C66FF867C}">
                  <a14:compatExt spid="_x0000_s189634"/>
                </a:ext>
                <a:ext uri="{FF2B5EF4-FFF2-40B4-BE49-F238E27FC236}">
                  <a16:creationId xmlns:a16="http://schemas.microsoft.com/office/drawing/2014/main" id="{00000000-0008-0000-0700-0000C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366</xdr:row>
          <xdr:rowOff>76200</xdr:rowOff>
        </xdr:from>
        <xdr:to>
          <xdr:col>6</xdr:col>
          <xdr:colOff>933450</xdr:colOff>
          <xdr:row>366</xdr:row>
          <xdr:rowOff>295275</xdr:rowOff>
        </xdr:to>
        <xdr:sp macro="" textlink="">
          <xdr:nvSpPr>
            <xdr:cNvPr id="189635" name="Drop Down 4291" hidden="1">
              <a:extLst>
                <a:ext uri="{63B3BB69-23CF-44E3-9099-C40C66FF867C}">
                  <a14:compatExt spid="_x0000_s189635"/>
                </a:ext>
                <a:ext uri="{FF2B5EF4-FFF2-40B4-BE49-F238E27FC236}">
                  <a16:creationId xmlns:a16="http://schemas.microsoft.com/office/drawing/2014/main" id="{00000000-0008-0000-0700-0000C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421</xdr:row>
          <xdr:rowOff>76200</xdr:rowOff>
        </xdr:from>
        <xdr:to>
          <xdr:col>6</xdr:col>
          <xdr:colOff>933450</xdr:colOff>
          <xdr:row>421</xdr:row>
          <xdr:rowOff>295275</xdr:rowOff>
        </xdr:to>
        <xdr:sp macro="" textlink="">
          <xdr:nvSpPr>
            <xdr:cNvPr id="189636" name="Drop Down 4292" hidden="1">
              <a:extLst>
                <a:ext uri="{63B3BB69-23CF-44E3-9099-C40C66FF867C}">
                  <a14:compatExt spid="_x0000_s189636"/>
                </a:ext>
                <a:ext uri="{FF2B5EF4-FFF2-40B4-BE49-F238E27FC236}">
                  <a16:creationId xmlns:a16="http://schemas.microsoft.com/office/drawing/2014/main" id="{00000000-0008-0000-0700-0000C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440</xdr:row>
          <xdr:rowOff>76200</xdr:rowOff>
        </xdr:from>
        <xdr:to>
          <xdr:col>6</xdr:col>
          <xdr:colOff>933450</xdr:colOff>
          <xdr:row>440</xdr:row>
          <xdr:rowOff>295275</xdr:rowOff>
        </xdr:to>
        <xdr:sp macro="" textlink="">
          <xdr:nvSpPr>
            <xdr:cNvPr id="189637" name="Drop Down 4293" hidden="1">
              <a:extLst>
                <a:ext uri="{63B3BB69-23CF-44E3-9099-C40C66FF867C}">
                  <a14:compatExt spid="_x0000_s189637"/>
                </a:ext>
                <a:ext uri="{FF2B5EF4-FFF2-40B4-BE49-F238E27FC236}">
                  <a16:creationId xmlns:a16="http://schemas.microsoft.com/office/drawing/2014/main" id="{00000000-0008-0000-0700-0000C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absolute">
    <xdr:from>
      <xdr:col>9</xdr:col>
      <xdr:colOff>180975</xdr:colOff>
      <xdr:row>0</xdr:row>
      <xdr:rowOff>1123950</xdr:rowOff>
    </xdr:from>
    <xdr:to>
      <xdr:col>23</xdr:col>
      <xdr:colOff>114301</xdr:colOff>
      <xdr:row>28</xdr:row>
      <xdr:rowOff>364332</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11906</xdr:colOff>
      <xdr:row>0</xdr:row>
      <xdr:rowOff>95250</xdr:rowOff>
    </xdr:from>
    <xdr:to>
      <xdr:col>3</xdr:col>
      <xdr:colOff>973932</xdr:colOff>
      <xdr:row>0</xdr:row>
      <xdr:rowOff>1211800</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95250"/>
          <a:ext cx="962026"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438308</xdr:colOff>
      <xdr:row>0</xdr:row>
      <xdr:rowOff>571500</xdr:rowOff>
    </xdr:from>
    <xdr:to>
      <xdr:col>57</xdr:col>
      <xdr:colOff>444024</xdr:colOff>
      <xdr:row>27</xdr:row>
      <xdr:rowOff>120809</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29070" name="Drop Down 46" hidden="1">
              <a:extLst>
                <a:ext uri="{63B3BB69-23CF-44E3-9099-C40C66FF867C}">
                  <a14:compatExt spid="_x0000_s129070"/>
                </a:ext>
                <a:ext uri="{FF2B5EF4-FFF2-40B4-BE49-F238E27FC236}">
                  <a16:creationId xmlns:a16="http://schemas.microsoft.com/office/drawing/2014/main" id="{00000000-0008-0000-0A00-00002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29071" name="Drop Down 47" hidden="1">
              <a:extLst>
                <a:ext uri="{63B3BB69-23CF-44E3-9099-C40C66FF867C}">
                  <a14:compatExt spid="_x0000_s129071"/>
                </a:ext>
                <a:ext uri="{FF2B5EF4-FFF2-40B4-BE49-F238E27FC236}">
                  <a16:creationId xmlns:a16="http://schemas.microsoft.com/office/drawing/2014/main" id="{00000000-0008-0000-0A00-00002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55264" name="Drop Down 640" hidden="1">
              <a:extLst>
                <a:ext uri="{63B3BB69-23CF-44E3-9099-C40C66FF867C}">
                  <a14:compatExt spid="_x0000_s155264"/>
                </a:ext>
                <a:ext uri="{FF2B5EF4-FFF2-40B4-BE49-F238E27FC236}">
                  <a16:creationId xmlns:a16="http://schemas.microsoft.com/office/drawing/2014/main" id="{00000000-0008-0000-0B00-00008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55277" name="Drop Down 653" hidden="1">
              <a:extLst>
                <a:ext uri="{63B3BB69-23CF-44E3-9099-C40C66FF867C}">
                  <a14:compatExt spid="_x0000_s155277"/>
                </a:ext>
                <a:ext uri="{FF2B5EF4-FFF2-40B4-BE49-F238E27FC236}">
                  <a16:creationId xmlns:a16="http://schemas.microsoft.com/office/drawing/2014/main" id="{00000000-0008-0000-0B00-00008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39</xdr:row>
          <xdr:rowOff>76200</xdr:rowOff>
        </xdr:from>
        <xdr:to>
          <xdr:col>6</xdr:col>
          <xdr:colOff>1752600</xdr:colOff>
          <xdr:row>39</xdr:row>
          <xdr:rowOff>304800</xdr:rowOff>
        </xdr:to>
        <xdr:sp macro="" textlink="">
          <xdr:nvSpPr>
            <xdr:cNvPr id="155280" name="Drop Down 656" hidden="1">
              <a:extLst>
                <a:ext uri="{63B3BB69-23CF-44E3-9099-C40C66FF867C}">
                  <a14:compatExt spid="_x0000_s155280"/>
                </a:ext>
                <a:ext uri="{FF2B5EF4-FFF2-40B4-BE49-F238E27FC236}">
                  <a16:creationId xmlns:a16="http://schemas.microsoft.com/office/drawing/2014/main" id="{00000000-0008-0000-0B00-00009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55281" name="Drop Down 657" hidden="1">
              <a:extLst>
                <a:ext uri="{63B3BB69-23CF-44E3-9099-C40C66FF867C}">
                  <a14:compatExt spid="_x0000_s155281"/>
                </a:ext>
                <a:ext uri="{FF2B5EF4-FFF2-40B4-BE49-F238E27FC236}">
                  <a16:creationId xmlns:a16="http://schemas.microsoft.com/office/drawing/2014/main" id="{00000000-0008-0000-0B00-00009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43</xdr:row>
          <xdr:rowOff>76200</xdr:rowOff>
        </xdr:from>
        <xdr:to>
          <xdr:col>6</xdr:col>
          <xdr:colOff>1752600</xdr:colOff>
          <xdr:row>43</xdr:row>
          <xdr:rowOff>304800</xdr:rowOff>
        </xdr:to>
        <xdr:sp macro="" textlink="">
          <xdr:nvSpPr>
            <xdr:cNvPr id="155294" name="Drop Down 670" hidden="1">
              <a:extLst>
                <a:ext uri="{63B3BB69-23CF-44E3-9099-C40C66FF867C}">
                  <a14:compatExt spid="_x0000_s155294"/>
                </a:ext>
                <a:ext uri="{FF2B5EF4-FFF2-40B4-BE49-F238E27FC236}">
                  <a16:creationId xmlns:a16="http://schemas.microsoft.com/office/drawing/2014/main" id="{00000000-0008-0000-0B00-00009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44</xdr:row>
          <xdr:rowOff>76200</xdr:rowOff>
        </xdr:from>
        <xdr:to>
          <xdr:col>6</xdr:col>
          <xdr:colOff>1752600</xdr:colOff>
          <xdr:row>44</xdr:row>
          <xdr:rowOff>304800</xdr:rowOff>
        </xdr:to>
        <xdr:sp macro="" textlink="">
          <xdr:nvSpPr>
            <xdr:cNvPr id="155295" name="Drop Down 671" hidden="1">
              <a:extLst>
                <a:ext uri="{63B3BB69-23CF-44E3-9099-C40C66FF867C}">
                  <a14:compatExt spid="_x0000_s155295"/>
                </a:ext>
                <a:ext uri="{FF2B5EF4-FFF2-40B4-BE49-F238E27FC236}">
                  <a16:creationId xmlns:a16="http://schemas.microsoft.com/office/drawing/2014/main" id="{00000000-0008-0000-0B00-00009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46</xdr:row>
          <xdr:rowOff>76200</xdr:rowOff>
        </xdr:from>
        <xdr:to>
          <xdr:col>6</xdr:col>
          <xdr:colOff>1752600</xdr:colOff>
          <xdr:row>46</xdr:row>
          <xdr:rowOff>304800</xdr:rowOff>
        </xdr:to>
        <xdr:sp macro="" textlink="">
          <xdr:nvSpPr>
            <xdr:cNvPr id="155306" name="Drop Down 682" hidden="1">
              <a:extLst>
                <a:ext uri="{63B3BB69-23CF-44E3-9099-C40C66FF867C}">
                  <a14:compatExt spid="_x0000_s155306"/>
                </a:ext>
                <a:ext uri="{FF2B5EF4-FFF2-40B4-BE49-F238E27FC236}">
                  <a16:creationId xmlns:a16="http://schemas.microsoft.com/office/drawing/2014/main" id="{00000000-0008-0000-0B00-0000A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55309" name="Drop Down 685" hidden="1">
              <a:extLst>
                <a:ext uri="{63B3BB69-23CF-44E3-9099-C40C66FF867C}">
                  <a14:compatExt spid="_x0000_s155309"/>
                </a:ext>
                <a:ext uri="{FF2B5EF4-FFF2-40B4-BE49-F238E27FC236}">
                  <a16:creationId xmlns:a16="http://schemas.microsoft.com/office/drawing/2014/main" id="{00000000-0008-0000-0B00-0000A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55328" name="Drop Down 704" hidden="1">
              <a:extLst>
                <a:ext uri="{63B3BB69-23CF-44E3-9099-C40C66FF867C}">
                  <a14:compatExt spid="_x0000_s155328"/>
                </a:ext>
                <a:ext uri="{FF2B5EF4-FFF2-40B4-BE49-F238E27FC236}">
                  <a16:creationId xmlns:a16="http://schemas.microsoft.com/office/drawing/2014/main" id="{00000000-0008-0000-0B00-0000C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55355" name="Drop Down 731" hidden="1">
              <a:extLst>
                <a:ext uri="{63B3BB69-23CF-44E3-9099-C40C66FF867C}">
                  <a14:compatExt spid="_x0000_s155355"/>
                </a:ext>
                <a:ext uri="{FF2B5EF4-FFF2-40B4-BE49-F238E27FC236}">
                  <a16:creationId xmlns:a16="http://schemas.microsoft.com/office/drawing/2014/main" id="{00000000-0008-0000-0B00-0000D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55356" name="Drop Down 732" hidden="1">
              <a:extLst>
                <a:ext uri="{63B3BB69-23CF-44E3-9099-C40C66FF867C}">
                  <a14:compatExt spid="_x0000_s155356"/>
                </a:ext>
                <a:ext uri="{FF2B5EF4-FFF2-40B4-BE49-F238E27FC236}">
                  <a16:creationId xmlns:a16="http://schemas.microsoft.com/office/drawing/2014/main" id="{00000000-0008-0000-0B00-0000D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304800</xdr:rowOff>
        </xdr:to>
        <xdr:sp macro="" textlink="">
          <xdr:nvSpPr>
            <xdr:cNvPr id="155378" name="Drop Down 754" hidden="1">
              <a:extLst>
                <a:ext uri="{63B3BB69-23CF-44E3-9099-C40C66FF867C}">
                  <a14:compatExt spid="_x0000_s155378"/>
                </a:ext>
                <a:ext uri="{FF2B5EF4-FFF2-40B4-BE49-F238E27FC236}">
                  <a16:creationId xmlns:a16="http://schemas.microsoft.com/office/drawing/2014/main" id="{00000000-0008-0000-0B00-0000F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53</xdr:row>
          <xdr:rowOff>76200</xdr:rowOff>
        </xdr:from>
        <xdr:to>
          <xdr:col>6</xdr:col>
          <xdr:colOff>1752600</xdr:colOff>
          <xdr:row>53</xdr:row>
          <xdr:rowOff>304800</xdr:rowOff>
        </xdr:to>
        <xdr:sp macro="" textlink="">
          <xdr:nvSpPr>
            <xdr:cNvPr id="155379" name="Drop Down 755" hidden="1">
              <a:extLst>
                <a:ext uri="{63B3BB69-23CF-44E3-9099-C40C66FF867C}">
                  <a14:compatExt spid="_x0000_s155379"/>
                </a:ext>
                <a:ext uri="{FF2B5EF4-FFF2-40B4-BE49-F238E27FC236}">
                  <a16:creationId xmlns:a16="http://schemas.microsoft.com/office/drawing/2014/main" id="{00000000-0008-0000-0B00-0000F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ctrlProp" Target="../ctrlProps/ctrlProp40.xml"/><Relationship Id="rId4" Type="http://schemas.openxmlformats.org/officeDocument/2006/relationships/ctrlProp" Target="../ctrlProps/ctrlProp39.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3" Type="http://schemas.openxmlformats.org/officeDocument/2006/relationships/vmlDrawing" Target="../drawings/vmlDrawing5.vml"/><Relationship Id="rId7" Type="http://schemas.openxmlformats.org/officeDocument/2006/relationships/ctrlProp" Target="../ctrlProps/ctrlProp44.xml"/><Relationship Id="rId12" Type="http://schemas.openxmlformats.org/officeDocument/2006/relationships/ctrlProp" Target="../ctrlProps/ctrlProp49.xml"/><Relationship Id="rId2" Type="http://schemas.openxmlformats.org/officeDocument/2006/relationships/drawing" Target="../drawings/drawing9.xml"/><Relationship Id="rId16" Type="http://schemas.openxmlformats.org/officeDocument/2006/relationships/ctrlProp" Target="../ctrlProps/ctrlProp53.xml"/><Relationship Id="rId1" Type="http://schemas.openxmlformats.org/officeDocument/2006/relationships/printerSettings" Target="../printerSettings/printerSettings11.bin"/><Relationship Id="rId6" Type="http://schemas.openxmlformats.org/officeDocument/2006/relationships/ctrlProp" Target="../ctrlProps/ctrlProp43.xml"/><Relationship Id="rId11" Type="http://schemas.openxmlformats.org/officeDocument/2006/relationships/ctrlProp" Target="../ctrlProps/ctrlProp48.xml"/><Relationship Id="rId5" Type="http://schemas.openxmlformats.org/officeDocument/2006/relationships/ctrlProp" Target="../ctrlProps/ctrlProp42.xml"/><Relationship Id="rId15" Type="http://schemas.openxmlformats.org/officeDocument/2006/relationships/ctrlProp" Target="../ctrlProps/ctrlProp52.xml"/><Relationship Id="rId10" Type="http://schemas.openxmlformats.org/officeDocument/2006/relationships/ctrlProp" Target="../ctrlProps/ctrlProp47.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8.xml"/><Relationship Id="rId13" Type="http://schemas.openxmlformats.org/officeDocument/2006/relationships/ctrlProp" Target="../ctrlProps/ctrlProp63.xml"/><Relationship Id="rId3" Type="http://schemas.openxmlformats.org/officeDocument/2006/relationships/vmlDrawing" Target="../drawings/vmlDrawing6.vml"/><Relationship Id="rId7" Type="http://schemas.openxmlformats.org/officeDocument/2006/relationships/ctrlProp" Target="../ctrlProps/ctrlProp57.xml"/><Relationship Id="rId12" Type="http://schemas.openxmlformats.org/officeDocument/2006/relationships/ctrlProp" Target="../ctrlProps/ctrlProp62.xml"/><Relationship Id="rId2" Type="http://schemas.openxmlformats.org/officeDocument/2006/relationships/drawing" Target="../drawings/drawing10.xml"/><Relationship Id="rId1" Type="http://schemas.openxmlformats.org/officeDocument/2006/relationships/printerSettings" Target="../printerSettings/printerSettings12.bin"/><Relationship Id="rId6" Type="http://schemas.openxmlformats.org/officeDocument/2006/relationships/ctrlProp" Target="../ctrlProps/ctrlProp56.xml"/><Relationship Id="rId11" Type="http://schemas.openxmlformats.org/officeDocument/2006/relationships/ctrlProp" Target="../ctrlProps/ctrlProp61.xml"/><Relationship Id="rId5" Type="http://schemas.openxmlformats.org/officeDocument/2006/relationships/ctrlProp" Target="../ctrlProps/ctrlProp55.xml"/><Relationship Id="rId10" Type="http://schemas.openxmlformats.org/officeDocument/2006/relationships/ctrlProp" Target="../ctrlProps/ctrlProp60.xml"/><Relationship Id="rId4" Type="http://schemas.openxmlformats.org/officeDocument/2006/relationships/ctrlProp" Target="../ctrlProps/ctrlProp54.xml"/><Relationship Id="rId9" Type="http://schemas.openxmlformats.org/officeDocument/2006/relationships/ctrlProp" Target="../ctrlProps/ctrlProp59.xml"/><Relationship Id="rId14" Type="http://schemas.openxmlformats.org/officeDocument/2006/relationships/ctrlProp" Target="../ctrlProps/ctrlProp64.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69.xml"/><Relationship Id="rId3" Type="http://schemas.openxmlformats.org/officeDocument/2006/relationships/vmlDrawing" Target="../drawings/vmlDrawing7.vml"/><Relationship Id="rId7" Type="http://schemas.openxmlformats.org/officeDocument/2006/relationships/ctrlProp" Target="../ctrlProps/ctrlProp68.xml"/><Relationship Id="rId2" Type="http://schemas.openxmlformats.org/officeDocument/2006/relationships/drawing" Target="../drawings/drawing11.xml"/><Relationship Id="rId1" Type="http://schemas.openxmlformats.org/officeDocument/2006/relationships/printerSettings" Target="../printerSettings/printerSettings13.bin"/><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0.emf"/><Relationship Id="rId3" Type="http://schemas.openxmlformats.org/officeDocument/2006/relationships/vmlDrawing" Target="../drawings/vmlDrawing2.vml"/><Relationship Id="rId7" Type="http://schemas.openxmlformats.org/officeDocument/2006/relationships/image" Target="../media/image7.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trlProp" Target="../ctrlProps/ctrlProp4.xml"/><Relationship Id="rId1" Type="http://schemas.openxmlformats.org/officeDocument/2006/relationships/printerSettings" Target="../printerSettings/printerSettings5.bin"/><Relationship Id="rId6" Type="http://schemas.openxmlformats.org/officeDocument/2006/relationships/control" Target="../activeX/activeX2.xml"/><Relationship Id="rId11" Type="http://schemas.openxmlformats.org/officeDocument/2006/relationships/image" Target="../media/image9.emf"/><Relationship Id="rId5" Type="http://schemas.openxmlformats.org/officeDocument/2006/relationships/image" Target="../media/image6.emf"/><Relationship Id="rId15" Type="http://schemas.openxmlformats.org/officeDocument/2006/relationships/image" Target="../media/image1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8.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9.xml"/><Relationship Id="rId13" Type="http://schemas.openxmlformats.org/officeDocument/2006/relationships/ctrlProp" Target="../ctrlProps/ctrlProp14.xml"/><Relationship Id="rId18" Type="http://schemas.openxmlformats.org/officeDocument/2006/relationships/ctrlProp" Target="../ctrlProps/ctrlProp19.xml"/><Relationship Id="rId26" Type="http://schemas.openxmlformats.org/officeDocument/2006/relationships/ctrlProp" Target="../ctrlProps/ctrlProp27.xml"/><Relationship Id="rId3" Type="http://schemas.openxmlformats.org/officeDocument/2006/relationships/vmlDrawing" Target="../drawings/vmlDrawing3.vml"/><Relationship Id="rId21" Type="http://schemas.openxmlformats.org/officeDocument/2006/relationships/ctrlProp" Target="../ctrlProps/ctrlProp22.xml"/><Relationship Id="rId34" Type="http://schemas.openxmlformats.org/officeDocument/2006/relationships/ctrlProp" Target="../ctrlProps/ctrlProp35.xml"/><Relationship Id="rId7" Type="http://schemas.openxmlformats.org/officeDocument/2006/relationships/ctrlProp" Target="../ctrlProps/ctrlProp8.xml"/><Relationship Id="rId12" Type="http://schemas.openxmlformats.org/officeDocument/2006/relationships/ctrlProp" Target="../ctrlProps/ctrlProp13.xml"/><Relationship Id="rId17" Type="http://schemas.openxmlformats.org/officeDocument/2006/relationships/ctrlProp" Target="../ctrlProps/ctrlProp18.xml"/><Relationship Id="rId25" Type="http://schemas.openxmlformats.org/officeDocument/2006/relationships/ctrlProp" Target="../ctrlProps/ctrlProp26.xml"/><Relationship Id="rId33" Type="http://schemas.openxmlformats.org/officeDocument/2006/relationships/ctrlProp" Target="../ctrlProps/ctrlProp34.xml"/><Relationship Id="rId2" Type="http://schemas.openxmlformats.org/officeDocument/2006/relationships/drawing" Target="../drawings/drawing6.xml"/><Relationship Id="rId16" Type="http://schemas.openxmlformats.org/officeDocument/2006/relationships/ctrlProp" Target="../ctrlProps/ctrlProp17.xml"/><Relationship Id="rId20" Type="http://schemas.openxmlformats.org/officeDocument/2006/relationships/ctrlProp" Target="../ctrlProps/ctrlProp21.xml"/><Relationship Id="rId29" Type="http://schemas.openxmlformats.org/officeDocument/2006/relationships/ctrlProp" Target="../ctrlProps/ctrlProp30.xml"/><Relationship Id="rId1" Type="http://schemas.openxmlformats.org/officeDocument/2006/relationships/printerSettings" Target="../printerSettings/printerSettings7.bin"/><Relationship Id="rId6" Type="http://schemas.openxmlformats.org/officeDocument/2006/relationships/ctrlProp" Target="../ctrlProps/ctrlProp7.xml"/><Relationship Id="rId11" Type="http://schemas.openxmlformats.org/officeDocument/2006/relationships/ctrlProp" Target="../ctrlProps/ctrlProp12.xml"/><Relationship Id="rId24" Type="http://schemas.openxmlformats.org/officeDocument/2006/relationships/ctrlProp" Target="../ctrlProps/ctrlProp25.xml"/><Relationship Id="rId32" Type="http://schemas.openxmlformats.org/officeDocument/2006/relationships/ctrlProp" Target="../ctrlProps/ctrlProp33.xml"/><Relationship Id="rId37" Type="http://schemas.openxmlformats.org/officeDocument/2006/relationships/ctrlProp" Target="../ctrlProps/ctrlProp38.xml"/><Relationship Id="rId5" Type="http://schemas.openxmlformats.org/officeDocument/2006/relationships/ctrlProp" Target="../ctrlProps/ctrlProp6.xml"/><Relationship Id="rId15" Type="http://schemas.openxmlformats.org/officeDocument/2006/relationships/ctrlProp" Target="../ctrlProps/ctrlProp16.xml"/><Relationship Id="rId23" Type="http://schemas.openxmlformats.org/officeDocument/2006/relationships/ctrlProp" Target="../ctrlProps/ctrlProp24.xml"/><Relationship Id="rId28" Type="http://schemas.openxmlformats.org/officeDocument/2006/relationships/ctrlProp" Target="../ctrlProps/ctrlProp29.xml"/><Relationship Id="rId36" Type="http://schemas.openxmlformats.org/officeDocument/2006/relationships/ctrlProp" Target="../ctrlProps/ctrlProp37.xml"/><Relationship Id="rId10" Type="http://schemas.openxmlformats.org/officeDocument/2006/relationships/ctrlProp" Target="../ctrlProps/ctrlProp11.xml"/><Relationship Id="rId19" Type="http://schemas.openxmlformats.org/officeDocument/2006/relationships/ctrlProp" Target="../ctrlProps/ctrlProp20.xml"/><Relationship Id="rId31" Type="http://schemas.openxmlformats.org/officeDocument/2006/relationships/ctrlProp" Target="../ctrlProps/ctrlProp32.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 Id="rId22" Type="http://schemas.openxmlformats.org/officeDocument/2006/relationships/ctrlProp" Target="../ctrlProps/ctrlProp23.xml"/><Relationship Id="rId27" Type="http://schemas.openxmlformats.org/officeDocument/2006/relationships/ctrlProp" Target="../ctrlProps/ctrlProp28.xml"/><Relationship Id="rId30" Type="http://schemas.openxmlformats.org/officeDocument/2006/relationships/ctrlProp" Target="../ctrlProps/ctrlProp31.xml"/><Relationship Id="rId35" Type="http://schemas.openxmlformats.org/officeDocument/2006/relationships/ctrlProp" Target="../ctrlProps/ctrlProp3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tabColor theme="0" tint="-0.499984740745262"/>
    <pageSetUpPr autoPageBreaks="0" fitToPage="1"/>
  </sheetPr>
  <dimension ref="B2:P20"/>
  <sheetViews>
    <sheetView showGridLines="0" showRowColHeaders="0" topLeftCell="A3" zoomScaleNormal="100" workbookViewId="0">
      <selection activeCell="L25" sqref="L25"/>
    </sheetView>
  </sheetViews>
  <sheetFormatPr defaultColWidth="9.140625" defaultRowHeight="15" x14ac:dyDescent="0.25"/>
  <cols>
    <col min="1" max="14" width="9.140625" style="13"/>
    <col min="15" max="16" width="3.5703125" style="13" customWidth="1"/>
    <col min="17" max="16384" width="9.140625" style="13"/>
  </cols>
  <sheetData>
    <row r="2" spans="2:16" ht="15" customHeight="1" x14ac:dyDescent="0.25">
      <c r="D2" s="332" t="s">
        <v>175</v>
      </c>
      <c r="E2" s="332"/>
      <c r="F2" s="332"/>
      <c r="G2" s="332"/>
      <c r="H2" s="332"/>
      <c r="I2" s="332"/>
      <c r="J2" s="332"/>
      <c r="K2" s="332"/>
      <c r="L2" s="332"/>
      <c r="M2" s="142"/>
      <c r="N2" s="142"/>
      <c r="O2" s="142"/>
      <c r="P2" s="142"/>
    </row>
    <row r="3" spans="2:16" ht="15" customHeight="1" x14ac:dyDescent="0.25">
      <c r="D3" s="332"/>
      <c r="E3" s="332"/>
      <c r="F3" s="332"/>
      <c r="G3" s="332"/>
      <c r="H3" s="332"/>
      <c r="I3" s="332"/>
      <c r="J3" s="332"/>
      <c r="K3" s="332"/>
      <c r="L3" s="332"/>
      <c r="M3" s="142"/>
      <c r="N3" s="142"/>
      <c r="O3" s="142"/>
      <c r="P3" s="142"/>
    </row>
    <row r="4" spans="2:16" ht="15" customHeight="1" x14ac:dyDescent="0.25">
      <c r="D4" s="332"/>
      <c r="E4" s="332"/>
      <c r="F4" s="332"/>
      <c r="G4" s="332"/>
      <c r="H4" s="332"/>
      <c r="I4" s="332"/>
      <c r="J4" s="332"/>
      <c r="K4" s="332"/>
      <c r="L4" s="332"/>
      <c r="M4" s="142"/>
      <c r="N4" s="142"/>
      <c r="O4" s="142"/>
      <c r="P4" s="142"/>
    </row>
    <row r="5" spans="2:16" ht="15" customHeight="1" x14ac:dyDescent="0.25">
      <c r="D5" s="332"/>
      <c r="E5" s="332"/>
      <c r="F5" s="332"/>
      <c r="G5" s="332"/>
      <c r="H5" s="332"/>
      <c r="I5" s="332"/>
      <c r="J5" s="332"/>
      <c r="K5" s="332"/>
      <c r="L5" s="332"/>
      <c r="M5" s="142"/>
      <c r="N5" s="142"/>
      <c r="O5" s="142"/>
      <c r="P5" s="142"/>
    </row>
    <row r="8" spans="2:16" ht="19.5" x14ac:dyDescent="0.3">
      <c r="B8" s="214" t="s">
        <v>208</v>
      </c>
      <c r="C8" s="12"/>
    </row>
    <row r="9" spans="2:16" ht="6.75" customHeight="1" x14ac:dyDescent="0.25"/>
    <row r="10" spans="2:16" ht="31.15" customHeight="1" x14ac:dyDescent="0.25">
      <c r="B10" s="330" t="s">
        <v>205</v>
      </c>
      <c r="C10" s="330"/>
      <c r="D10" s="330"/>
      <c r="E10" s="330"/>
      <c r="F10" s="330"/>
      <c r="G10" s="330"/>
      <c r="H10" s="330"/>
      <c r="I10" s="330"/>
      <c r="J10" s="330"/>
      <c r="K10" s="330"/>
      <c r="L10" s="330"/>
    </row>
    <row r="11" spans="2:16" ht="6" customHeight="1" x14ac:dyDescent="0.25">
      <c r="B11" s="212"/>
      <c r="C11" s="212"/>
      <c r="D11" s="212"/>
      <c r="E11" s="212"/>
      <c r="F11" s="212"/>
      <c r="G11" s="212"/>
      <c r="H11" s="212"/>
      <c r="I11" s="212"/>
      <c r="J11" s="212"/>
      <c r="K11" s="212"/>
      <c r="L11" s="212"/>
    </row>
    <row r="12" spans="2:16" x14ac:dyDescent="0.25">
      <c r="B12" s="330" t="s">
        <v>209</v>
      </c>
      <c r="C12" s="330"/>
      <c r="D12" s="330"/>
      <c r="E12" s="330"/>
      <c r="F12" s="330"/>
      <c r="G12" s="330"/>
      <c r="H12" s="330"/>
      <c r="I12" s="330"/>
      <c r="J12" s="330"/>
      <c r="K12" s="330"/>
      <c r="L12" s="330"/>
    </row>
    <row r="13" spans="2:16" ht="7.15" customHeight="1" x14ac:dyDescent="0.25">
      <c r="B13" s="213"/>
      <c r="C13" s="213"/>
      <c r="D13" s="213"/>
      <c r="E13" s="213"/>
      <c r="F13" s="213"/>
      <c r="G13" s="213"/>
      <c r="H13" s="213"/>
      <c r="I13" s="213"/>
      <c r="J13" s="213"/>
      <c r="K13" s="213"/>
      <c r="L13" s="213"/>
    </row>
    <row r="14" spans="2:16" x14ac:dyDescent="0.25">
      <c r="B14" s="213"/>
      <c r="C14" s="213"/>
      <c r="D14" s="213"/>
      <c r="E14" s="213"/>
      <c r="F14" s="213"/>
      <c r="G14" s="213"/>
      <c r="H14" s="213"/>
      <c r="I14" s="213"/>
      <c r="J14" s="213"/>
      <c r="K14" s="213"/>
      <c r="L14" s="213"/>
    </row>
    <row r="15" spans="2:16" x14ac:dyDescent="0.25">
      <c r="B15" s="213"/>
      <c r="C15" s="213"/>
      <c r="D15" s="213"/>
      <c r="E15" s="213"/>
      <c r="F15" s="213"/>
      <c r="G15" s="213"/>
      <c r="H15" s="213"/>
      <c r="I15" s="213"/>
      <c r="J15" s="213"/>
      <c r="K15" s="213"/>
      <c r="L15" s="213"/>
    </row>
    <row r="16" spans="2:16" x14ac:dyDescent="0.25">
      <c r="B16" s="330" t="s">
        <v>210</v>
      </c>
      <c r="C16" s="330"/>
      <c r="D16" s="330"/>
      <c r="E16" s="330"/>
      <c r="F16" s="330"/>
      <c r="G16" s="330"/>
      <c r="H16" s="330"/>
      <c r="I16" s="330"/>
      <c r="J16" s="330"/>
      <c r="K16" s="330"/>
      <c r="L16" s="330"/>
    </row>
    <row r="17" spans="2:12" ht="7.9" customHeight="1" x14ac:dyDescent="0.25">
      <c r="B17" s="213"/>
      <c r="C17" s="213"/>
      <c r="D17" s="213"/>
      <c r="E17" s="213"/>
      <c r="F17" s="213"/>
      <c r="G17" s="213"/>
      <c r="H17" s="213"/>
      <c r="I17" s="213"/>
      <c r="J17" s="213"/>
      <c r="K17" s="213"/>
      <c r="L17" s="213"/>
    </row>
    <row r="18" spans="2:12" x14ac:dyDescent="0.25">
      <c r="B18" s="330" t="s">
        <v>206</v>
      </c>
      <c r="C18" s="330"/>
      <c r="D18" s="330"/>
      <c r="E18" s="330"/>
      <c r="F18" s="330"/>
      <c r="G18" s="330"/>
      <c r="H18" s="330"/>
      <c r="I18" s="330"/>
      <c r="J18" s="330"/>
      <c r="K18" s="330"/>
      <c r="L18" s="330"/>
    </row>
    <row r="19" spans="2:12" ht="6.6" customHeight="1" x14ac:dyDescent="0.25">
      <c r="B19" s="212"/>
      <c r="C19" s="212"/>
      <c r="D19" s="212"/>
      <c r="E19" s="212"/>
      <c r="F19" s="212"/>
      <c r="G19" s="212"/>
      <c r="H19" s="212"/>
      <c r="I19" s="212"/>
      <c r="J19" s="212"/>
      <c r="K19" s="212"/>
      <c r="L19" s="212"/>
    </row>
    <row r="20" spans="2:12" ht="105" customHeight="1" x14ac:dyDescent="0.25">
      <c r="B20" s="330" t="s">
        <v>207</v>
      </c>
      <c r="C20" s="331"/>
      <c r="D20" s="331"/>
      <c r="E20" s="331"/>
      <c r="F20" s="331"/>
      <c r="G20" s="331"/>
      <c r="H20" s="331"/>
      <c r="I20" s="331"/>
      <c r="J20" s="331"/>
      <c r="K20" s="331"/>
      <c r="L20" s="331"/>
    </row>
  </sheetData>
  <mergeCells count="6">
    <mergeCell ref="B10:L10"/>
    <mergeCell ref="B18:L18"/>
    <mergeCell ref="B20:L20"/>
    <mergeCell ref="D2:L5"/>
    <mergeCell ref="B12:L12"/>
    <mergeCell ref="B16:L16"/>
  </mergeCells>
  <pageMargins left="0.7" right="0.7" top="0.75" bottom="0.75" header="0.3" footer="0.3"/>
  <pageSetup paperSize="9" scale="69" fitToHeight="0"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G410"/>
  <sheetViews>
    <sheetView topLeftCell="A334" zoomScaleNormal="100" workbookViewId="0">
      <selection activeCell="J379" sqref="J379:K380"/>
    </sheetView>
  </sheetViews>
  <sheetFormatPr defaultColWidth="9.140625" defaultRowHeight="15" x14ac:dyDescent="0.25"/>
  <cols>
    <col min="1" max="2" width="9.140625" style="13"/>
    <col min="3" max="3" width="12.42578125" style="13" customWidth="1"/>
    <col min="4" max="4" width="6.42578125" style="13" customWidth="1"/>
    <col min="5" max="5" width="5" style="13" customWidth="1"/>
    <col min="6" max="6" width="7" style="13" customWidth="1"/>
    <col min="7" max="7" width="53.5703125" style="13" customWidth="1"/>
    <col min="8" max="8" width="11.7109375" style="114" customWidth="1"/>
    <col min="9" max="9" width="9.140625" style="68"/>
    <col min="10" max="14" width="9.140625" style="13"/>
    <col min="15" max="16" width="9.140625" style="68"/>
    <col min="17" max="17" width="5.140625" style="13" customWidth="1"/>
    <col min="18" max="18" width="9.140625" style="70"/>
    <col min="19" max="22" width="9.140625" customWidth="1"/>
    <col min="23" max="25" width="9.140625" style="13" customWidth="1"/>
    <col min="26" max="16384" width="9.140625" style="13"/>
  </cols>
  <sheetData>
    <row r="1" spans="1:33" ht="15.75" thickBot="1" x14ac:dyDescent="0.3">
      <c r="A1" s="72" t="s">
        <v>99</v>
      </c>
      <c r="B1" s="72" t="s">
        <v>104</v>
      </c>
      <c r="C1" s="72" t="s">
        <v>123</v>
      </c>
      <c r="D1" s="72" t="s">
        <v>95</v>
      </c>
      <c r="E1" s="72" t="s">
        <v>96</v>
      </c>
      <c r="F1" s="72" t="s">
        <v>97</v>
      </c>
      <c r="G1" s="72" t="s">
        <v>98</v>
      </c>
      <c r="H1" s="112" t="s">
        <v>11</v>
      </c>
      <c r="I1" s="67" t="s">
        <v>100</v>
      </c>
      <c r="J1" s="73" t="s">
        <v>95</v>
      </c>
      <c r="K1" s="73" t="s">
        <v>101</v>
      </c>
      <c r="L1" s="73" t="s">
        <v>102</v>
      </c>
      <c r="M1" s="73" t="s">
        <v>96</v>
      </c>
      <c r="N1" s="73" t="s">
        <v>97</v>
      </c>
      <c r="O1" s="69" t="s">
        <v>103</v>
      </c>
      <c r="P1" s="71"/>
      <c r="T1" t="s">
        <v>178</v>
      </c>
      <c r="W1" s="13">
        <v>1</v>
      </c>
      <c r="X1" s="13" t="s">
        <v>123</v>
      </c>
      <c r="Z1" s="105" t="s">
        <v>173</v>
      </c>
      <c r="AA1" s="105" t="s">
        <v>174</v>
      </c>
      <c r="AB1" s="105" t="s">
        <v>122</v>
      </c>
      <c r="AC1" s="164" t="s">
        <v>176</v>
      </c>
      <c r="AF1" s="280"/>
      <c r="AG1" s="280"/>
    </row>
    <row r="2" spans="1:33" x14ac:dyDescent="0.25">
      <c r="A2" s="20">
        <v>1</v>
      </c>
      <c r="B2" s="70" t="str">
        <f>R2</f>
        <v>A</v>
      </c>
      <c r="C2" s="110" t="s">
        <v>119</v>
      </c>
      <c r="D2" s="20"/>
      <c r="E2" s="20"/>
      <c r="F2" s="20"/>
      <c r="G2" s="279" t="s">
        <v>246</v>
      </c>
      <c r="H2" s="113">
        <v>3</v>
      </c>
      <c r="I2" s="68">
        <f t="shared" ref="I2:I52" si="0">IF(AND(LEN(C2)=1,LEN(D2)=0),1,"")</f>
        <v>1</v>
      </c>
      <c r="J2" s="20" t="str">
        <f t="shared" ref="J2:J52" si="1">IF(AND(LEN(C2)=1,LEN(D2)=1,LEN(E2)=0,LEN(F2)=0),2,"")</f>
        <v/>
      </c>
      <c r="K2" s="20" t="str">
        <f t="shared" ref="K2:K52" si="2">IF(AND(LEN(C2)=0,LEN(E2)=0),3,"")</f>
        <v/>
      </c>
      <c r="L2" s="20" t="str">
        <f t="shared" ref="L2:L52" si="3">IF(AND(LEN(C2)&gt;0,LEN(D2&gt;0),LEN(E2)&gt;0,LEN(F2)=0,H2="N/A"),4,"")</f>
        <v/>
      </c>
      <c r="M2" s="20" t="str">
        <f t="shared" ref="M2:M52" si="4">IF(AND(LEN(C2)&gt;0,LEN(D2&gt;0),LEN(E2)&gt;0,LEN(F2)=0,H2&gt;0,H2&lt;6),5,"")</f>
        <v/>
      </c>
      <c r="N2" s="20" t="str">
        <f t="shared" ref="N2:N52" si="5">IF(AND(LEN(C2)&gt;0,LEN(D2&gt;0),LEN(E2)&gt;0,LEN(F2)&gt;0,H2&gt;0,H2&lt;6),6,"")</f>
        <v/>
      </c>
      <c r="O2" s="68">
        <f t="shared" ref="O2:O52" si="6">SUM(I2:N2)</f>
        <v>1</v>
      </c>
      <c r="Q2" s="13" t="str">
        <f t="shared" ref="Q2:Q52" si="7">IF(LEN(E2)&gt;0,TEXT(E2,"00"),"")</f>
        <v/>
      </c>
      <c r="R2" s="70" t="str">
        <f t="shared" ref="R2:R52" si="8">IF(O2=1,C2,IF(O2=2,C2&amp;"."&amp;D2,IF(O2=3,"",IF(O2=4,C2&amp;"."&amp;D2&amp;"."&amp;Q2,IF(O2=5,C2&amp;"."&amp;D2&amp;"."&amp;Q2,IF(O2=6,C2&amp;"."&amp;D2&amp;"."&amp;Q2&amp;F2,""))))))</f>
        <v>A</v>
      </c>
      <c r="W2" s="13">
        <v>2</v>
      </c>
      <c r="X2" s="13" t="s">
        <v>95</v>
      </c>
      <c r="AB2" s="13" t="s">
        <v>122</v>
      </c>
      <c r="AC2" s="13">
        <f>IF(LEN(Z2)&gt;0,1,IF(LEN(AA2)&gt;0,2,3))</f>
        <v>3</v>
      </c>
      <c r="AF2" s="280"/>
      <c r="AG2" s="280"/>
    </row>
    <row r="3" spans="1:33" x14ac:dyDescent="0.25">
      <c r="A3" s="13">
        <v>2</v>
      </c>
      <c r="B3" s="70" t="str">
        <f t="shared" ref="B3:B51" si="9">R3</f>
        <v>A.1</v>
      </c>
      <c r="C3" s="111" t="s">
        <v>119</v>
      </c>
      <c r="D3" s="13">
        <v>1</v>
      </c>
      <c r="G3" s="281" t="s">
        <v>246</v>
      </c>
      <c r="H3" s="113">
        <v>3</v>
      </c>
      <c r="I3" s="68" t="str">
        <f t="shared" si="0"/>
        <v/>
      </c>
      <c r="J3" s="13">
        <f t="shared" si="1"/>
        <v>2</v>
      </c>
      <c r="K3" s="13" t="str">
        <f t="shared" si="2"/>
        <v/>
      </c>
      <c r="L3" s="13" t="str">
        <f t="shared" si="3"/>
        <v/>
      </c>
      <c r="M3" s="13" t="str">
        <f t="shared" si="4"/>
        <v/>
      </c>
      <c r="N3" s="13" t="str">
        <f t="shared" si="5"/>
        <v/>
      </c>
      <c r="O3" s="68">
        <f t="shared" si="6"/>
        <v>2</v>
      </c>
      <c r="Q3" s="13" t="str">
        <f t="shared" si="7"/>
        <v/>
      </c>
      <c r="R3" s="70" t="str">
        <f t="shared" si="8"/>
        <v>A.1</v>
      </c>
      <c r="T3" t="s">
        <v>179</v>
      </c>
      <c r="W3" s="13">
        <v>3</v>
      </c>
      <c r="X3" s="13" t="s">
        <v>101</v>
      </c>
      <c r="AB3" s="13" t="s">
        <v>122</v>
      </c>
      <c r="AC3" s="13">
        <f t="shared" ref="AC3:AC51" si="10">IF(LEN(Z3)&gt;0,1,IF(LEN(AA3)&gt;0,2,3))</f>
        <v>3</v>
      </c>
      <c r="AF3" s="280"/>
      <c r="AG3" s="280"/>
    </row>
    <row r="4" spans="1:33" ht="90" hidden="1" x14ac:dyDescent="0.25">
      <c r="A4" s="13">
        <v>3</v>
      </c>
      <c r="B4" s="70" t="str">
        <f t="shared" si="9"/>
        <v/>
      </c>
      <c r="C4" s="111"/>
      <c r="F4" s="13" t="s">
        <v>177</v>
      </c>
      <c r="G4" s="282" t="s">
        <v>247</v>
      </c>
      <c r="H4" s="113">
        <v>3</v>
      </c>
      <c r="I4" s="68" t="str">
        <f t="shared" si="0"/>
        <v/>
      </c>
      <c r="J4" s="13" t="str">
        <f t="shared" si="1"/>
        <v/>
      </c>
      <c r="K4" s="13">
        <f t="shared" si="2"/>
        <v>3</v>
      </c>
      <c r="L4" s="13" t="str">
        <f t="shared" si="3"/>
        <v/>
      </c>
      <c r="M4" s="13" t="str">
        <f t="shared" si="4"/>
        <v/>
      </c>
      <c r="N4" s="13" t="str">
        <f t="shared" si="5"/>
        <v/>
      </c>
      <c r="O4" s="68">
        <f t="shared" si="6"/>
        <v>3</v>
      </c>
      <c r="Q4" s="13" t="str">
        <f t="shared" si="7"/>
        <v/>
      </c>
      <c r="R4" s="70" t="str">
        <f t="shared" si="8"/>
        <v/>
      </c>
      <c r="W4" s="13">
        <v>4</v>
      </c>
      <c r="X4" s="13" t="s">
        <v>102</v>
      </c>
      <c r="AB4" s="13" t="s">
        <v>227</v>
      </c>
      <c r="AC4" s="13">
        <f t="shared" si="10"/>
        <v>3</v>
      </c>
      <c r="AF4" s="280"/>
      <c r="AG4" s="280"/>
    </row>
    <row r="5" spans="1:33" ht="30" hidden="1" x14ac:dyDescent="0.25">
      <c r="A5" s="13">
        <v>4</v>
      </c>
      <c r="B5" s="70" t="str">
        <f t="shared" si="9"/>
        <v/>
      </c>
      <c r="C5" s="111"/>
      <c r="D5" s="13">
        <v>1</v>
      </c>
      <c r="E5" s="13">
        <v>1</v>
      </c>
      <c r="G5" s="283" t="s">
        <v>248</v>
      </c>
      <c r="H5" s="113">
        <v>3</v>
      </c>
      <c r="I5" s="68" t="str">
        <f t="shared" si="0"/>
        <v/>
      </c>
      <c r="J5" s="13" t="str">
        <f t="shared" si="1"/>
        <v/>
      </c>
      <c r="K5" s="13" t="str">
        <f t="shared" si="2"/>
        <v/>
      </c>
      <c r="L5" s="13" t="str">
        <f t="shared" si="3"/>
        <v/>
      </c>
      <c r="M5" s="13" t="str">
        <f t="shared" si="4"/>
        <v/>
      </c>
      <c r="N5" s="13" t="str">
        <f t="shared" si="5"/>
        <v/>
      </c>
      <c r="O5" s="68">
        <f t="shared" si="6"/>
        <v>0</v>
      </c>
      <c r="Q5" s="13" t="str">
        <f t="shared" si="7"/>
        <v>01</v>
      </c>
      <c r="R5" s="70" t="str">
        <f t="shared" si="8"/>
        <v/>
      </c>
      <c r="W5" s="13">
        <v>5</v>
      </c>
      <c r="X5" s="13" t="s">
        <v>96</v>
      </c>
      <c r="AB5" s="13" t="s">
        <v>227</v>
      </c>
      <c r="AC5" s="13">
        <f t="shared" si="10"/>
        <v>3</v>
      </c>
      <c r="AF5" s="280"/>
      <c r="AG5" s="280"/>
    </row>
    <row r="6" spans="1:33" ht="45" hidden="1" x14ac:dyDescent="0.25">
      <c r="A6" s="13">
        <v>5</v>
      </c>
      <c r="B6" s="70" t="str">
        <f t="shared" si="9"/>
        <v/>
      </c>
      <c r="C6" s="111"/>
      <c r="D6" s="13">
        <v>1</v>
      </c>
      <c r="E6" s="13">
        <v>2</v>
      </c>
      <c r="G6" s="283" t="s">
        <v>249</v>
      </c>
      <c r="H6" s="113">
        <v>3</v>
      </c>
      <c r="I6" s="68" t="str">
        <f t="shared" si="0"/>
        <v/>
      </c>
      <c r="J6" s="13" t="str">
        <f t="shared" si="1"/>
        <v/>
      </c>
      <c r="K6" s="13" t="str">
        <f t="shared" si="2"/>
        <v/>
      </c>
      <c r="L6" s="13" t="str">
        <f t="shared" si="3"/>
        <v/>
      </c>
      <c r="M6" s="13" t="str">
        <f t="shared" si="4"/>
        <v/>
      </c>
      <c r="N6" s="13" t="str">
        <f t="shared" si="5"/>
        <v/>
      </c>
      <c r="O6" s="68">
        <f t="shared" si="6"/>
        <v>0</v>
      </c>
      <c r="Q6" s="13" t="str">
        <f t="shared" si="7"/>
        <v>02</v>
      </c>
      <c r="R6" s="70" t="str">
        <f t="shared" si="8"/>
        <v/>
      </c>
      <c r="W6" s="13">
        <v>6</v>
      </c>
      <c r="X6" s="13" t="s">
        <v>97</v>
      </c>
      <c r="AB6" s="13" t="s">
        <v>227</v>
      </c>
      <c r="AC6" s="13">
        <f t="shared" si="10"/>
        <v>3</v>
      </c>
      <c r="AF6" s="280"/>
      <c r="AG6" s="280"/>
    </row>
    <row r="7" spans="1:33" ht="5.25" hidden="1" customHeight="1" x14ac:dyDescent="0.25">
      <c r="A7" s="13">
        <v>6</v>
      </c>
      <c r="B7" s="70" t="str">
        <f t="shared" si="9"/>
        <v/>
      </c>
      <c r="C7" s="111"/>
      <c r="D7" s="280">
        <v>1</v>
      </c>
      <c r="E7" s="280">
        <v>3</v>
      </c>
      <c r="F7" s="280"/>
      <c r="G7" s="283" t="s">
        <v>250</v>
      </c>
      <c r="H7" s="113">
        <v>3</v>
      </c>
      <c r="I7" s="68" t="str">
        <f t="shared" si="0"/>
        <v/>
      </c>
      <c r="J7" s="13" t="str">
        <f t="shared" si="1"/>
        <v/>
      </c>
      <c r="K7" s="13" t="str">
        <f t="shared" si="2"/>
        <v/>
      </c>
      <c r="L7" s="13" t="str">
        <f t="shared" si="3"/>
        <v/>
      </c>
      <c r="M7" s="13" t="str">
        <f t="shared" si="4"/>
        <v/>
      </c>
      <c r="N7" s="13" t="str">
        <f t="shared" si="5"/>
        <v/>
      </c>
      <c r="O7" s="68">
        <f t="shared" si="6"/>
        <v>0</v>
      </c>
      <c r="Q7" s="13" t="str">
        <f t="shared" si="7"/>
        <v>03</v>
      </c>
      <c r="R7" s="70" t="str">
        <f t="shared" si="8"/>
        <v/>
      </c>
      <c r="AB7" s="13" t="s">
        <v>227</v>
      </c>
      <c r="AC7" s="13">
        <f t="shared" si="10"/>
        <v>3</v>
      </c>
    </row>
    <row r="8" spans="1:33" ht="5.25" hidden="1" customHeight="1" x14ac:dyDescent="0.25">
      <c r="A8" s="13">
        <v>7</v>
      </c>
      <c r="B8" s="70" t="str">
        <f t="shared" si="9"/>
        <v/>
      </c>
      <c r="C8" s="111"/>
      <c r="D8" s="13">
        <v>1</v>
      </c>
      <c r="E8" s="13">
        <v>4</v>
      </c>
      <c r="G8" s="283" t="s">
        <v>251</v>
      </c>
      <c r="H8" s="113">
        <v>3</v>
      </c>
      <c r="I8" s="68" t="str">
        <f t="shared" si="0"/>
        <v/>
      </c>
      <c r="J8" s="13" t="str">
        <f t="shared" si="1"/>
        <v/>
      </c>
      <c r="K8" s="13" t="str">
        <f t="shared" si="2"/>
        <v/>
      </c>
      <c r="L8" s="13" t="str">
        <f t="shared" si="3"/>
        <v/>
      </c>
      <c r="M8" s="13" t="str">
        <f t="shared" si="4"/>
        <v/>
      </c>
      <c r="N8" s="13" t="str">
        <f t="shared" si="5"/>
        <v/>
      </c>
      <c r="O8" s="68">
        <f t="shared" si="6"/>
        <v>0</v>
      </c>
      <c r="Q8" s="13" t="str">
        <f t="shared" si="7"/>
        <v>04</v>
      </c>
      <c r="R8" s="70" t="str">
        <f t="shared" si="8"/>
        <v/>
      </c>
      <c r="AB8" s="13" t="s">
        <v>227</v>
      </c>
      <c r="AC8" s="13">
        <f t="shared" si="10"/>
        <v>3</v>
      </c>
    </row>
    <row r="9" spans="1:33" ht="5.25" hidden="1" customHeight="1" x14ac:dyDescent="0.25">
      <c r="A9" s="13">
        <v>8</v>
      </c>
      <c r="B9" s="70" t="str">
        <f t="shared" si="9"/>
        <v/>
      </c>
      <c r="C9" s="111"/>
      <c r="D9" s="13">
        <v>1</v>
      </c>
      <c r="E9" s="13">
        <v>5</v>
      </c>
      <c r="G9" s="283" t="s">
        <v>252</v>
      </c>
      <c r="H9" s="113">
        <v>3</v>
      </c>
      <c r="I9" s="68" t="str">
        <f t="shared" si="0"/>
        <v/>
      </c>
      <c r="J9" s="13" t="str">
        <f t="shared" si="1"/>
        <v/>
      </c>
      <c r="K9" s="13" t="str">
        <f t="shared" si="2"/>
        <v/>
      </c>
      <c r="L9" s="13" t="str">
        <f t="shared" si="3"/>
        <v/>
      </c>
      <c r="M9" s="13" t="str">
        <f t="shared" si="4"/>
        <v/>
      </c>
      <c r="N9" s="13" t="str">
        <f t="shared" si="5"/>
        <v/>
      </c>
      <c r="O9" s="68">
        <f t="shared" si="6"/>
        <v>0</v>
      </c>
      <c r="Q9" s="13" t="str">
        <f t="shared" si="7"/>
        <v>05</v>
      </c>
      <c r="R9" s="70" t="str">
        <f t="shared" si="8"/>
        <v/>
      </c>
      <c r="AB9" s="13" t="s">
        <v>227</v>
      </c>
      <c r="AC9" s="13">
        <f t="shared" si="10"/>
        <v>3</v>
      </c>
    </row>
    <row r="10" spans="1:33" ht="5.25" hidden="1" customHeight="1" x14ac:dyDescent="0.25">
      <c r="A10" s="13">
        <v>9</v>
      </c>
      <c r="B10" s="70" t="str">
        <f t="shared" si="9"/>
        <v/>
      </c>
      <c r="C10" s="111"/>
      <c r="D10" s="13">
        <v>1</v>
      </c>
      <c r="E10" s="13">
        <v>4</v>
      </c>
      <c r="G10" s="284" t="s">
        <v>253</v>
      </c>
      <c r="H10" s="113">
        <v>3</v>
      </c>
      <c r="I10" s="68" t="str">
        <f t="shared" si="0"/>
        <v/>
      </c>
      <c r="J10" s="13" t="str">
        <f t="shared" si="1"/>
        <v/>
      </c>
      <c r="K10" s="13" t="str">
        <f t="shared" si="2"/>
        <v/>
      </c>
      <c r="L10" s="13" t="str">
        <f t="shared" si="3"/>
        <v/>
      </c>
      <c r="M10" s="13" t="str">
        <f t="shared" si="4"/>
        <v/>
      </c>
      <c r="N10" s="13" t="str">
        <f t="shared" si="5"/>
        <v/>
      </c>
      <c r="O10" s="68">
        <f t="shared" si="6"/>
        <v>0</v>
      </c>
      <c r="Q10" s="13" t="str">
        <f t="shared" si="7"/>
        <v>04</v>
      </c>
      <c r="R10" s="70" t="str">
        <f t="shared" si="8"/>
        <v/>
      </c>
      <c r="AB10" s="13" t="s">
        <v>227</v>
      </c>
      <c r="AC10" s="13">
        <f t="shared" si="10"/>
        <v>3</v>
      </c>
    </row>
    <row r="11" spans="1:33" ht="5.25" hidden="1" customHeight="1" x14ac:dyDescent="0.25">
      <c r="A11" s="13">
        <v>10</v>
      </c>
      <c r="B11" s="70" t="str">
        <f t="shared" si="9"/>
        <v/>
      </c>
      <c r="C11" s="111"/>
      <c r="F11" s="13" t="s">
        <v>177</v>
      </c>
      <c r="G11" s="284" t="s">
        <v>254</v>
      </c>
      <c r="H11" s="113">
        <v>3</v>
      </c>
      <c r="I11" s="68" t="str">
        <f t="shared" ref="I11" si="11">IF(AND(LEN(C11)=1,LEN(D11)=0),1,"")</f>
        <v/>
      </c>
      <c r="J11" s="13" t="str">
        <f t="shared" ref="J11" si="12">IF(AND(LEN(C11)=1,LEN(D11)=1,LEN(E11)=0,LEN(F11)=0),2,"")</f>
        <v/>
      </c>
      <c r="K11" s="13">
        <f t="shared" ref="K11" si="13">IF(AND(LEN(C11)=0,LEN(E11)=0),3,"")</f>
        <v>3</v>
      </c>
      <c r="L11" s="13" t="str">
        <f t="shared" si="3"/>
        <v/>
      </c>
      <c r="M11" s="13" t="str">
        <f t="shared" si="4"/>
        <v/>
      </c>
      <c r="N11" s="13" t="str">
        <f t="shared" si="5"/>
        <v/>
      </c>
      <c r="O11" s="68">
        <f t="shared" si="6"/>
        <v>3</v>
      </c>
      <c r="Q11" s="13" t="str">
        <f t="shared" si="7"/>
        <v/>
      </c>
      <c r="R11" s="70" t="str">
        <f t="shared" si="8"/>
        <v/>
      </c>
      <c r="AB11" s="13" t="s">
        <v>227</v>
      </c>
      <c r="AC11" s="13">
        <f t="shared" si="10"/>
        <v>3</v>
      </c>
    </row>
    <row r="12" spans="1:33" ht="5.25" hidden="1" customHeight="1" x14ac:dyDescent="0.25">
      <c r="A12" s="13">
        <v>11</v>
      </c>
      <c r="B12" s="70" t="str">
        <f t="shared" si="9"/>
        <v/>
      </c>
      <c r="C12" s="111"/>
      <c r="D12" s="13">
        <v>1</v>
      </c>
      <c r="E12" s="13">
        <v>5</v>
      </c>
      <c r="G12" s="284" t="s">
        <v>255</v>
      </c>
      <c r="H12" s="113">
        <v>3</v>
      </c>
      <c r="L12" s="13" t="str">
        <f t="shared" si="3"/>
        <v/>
      </c>
      <c r="M12" s="13" t="str">
        <f t="shared" si="4"/>
        <v/>
      </c>
      <c r="N12" s="13" t="str">
        <f t="shared" si="5"/>
        <v/>
      </c>
      <c r="O12" s="68">
        <f t="shared" si="6"/>
        <v>0</v>
      </c>
      <c r="Q12" s="13" t="str">
        <f t="shared" si="7"/>
        <v>05</v>
      </c>
      <c r="R12" s="70" t="str">
        <f t="shared" si="8"/>
        <v/>
      </c>
      <c r="AB12" s="13" t="s">
        <v>227</v>
      </c>
      <c r="AC12" s="13">
        <f t="shared" si="10"/>
        <v>3</v>
      </c>
    </row>
    <row r="13" spans="1:33" ht="5.25" hidden="1" customHeight="1" x14ac:dyDescent="0.25">
      <c r="A13" s="13">
        <v>12</v>
      </c>
      <c r="B13" s="70" t="str">
        <f t="shared" si="9"/>
        <v/>
      </c>
      <c r="C13" s="111"/>
      <c r="D13" s="13">
        <v>1</v>
      </c>
      <c r="E13" s="13">
        <v>6</v>
      </c>
      <c r="G13" s="284" t="s">
        <v>256</v>
      </c>
      <c r="H13" s="113">
        <v>3</v>
      </c>
      <c r="L13" s="13" t="str">
        <f t="shared" si="3"/>
        <v/>
      </c>
      <c r="M13" s="13" t="str">
        <f t="shared" si="4"/>
        <v/>
      </c>
      <c r="N13" s="13" t="str">
        <f t="shared" si="5"/>
        <v/>
      </c>
      <c r="O13" s="68">
        <f t="shared" si="6"/>
        <v>0</v>
      </c>
      <c r="Q13" s="13" t="str">
        <f t="shared" si="7"/>
        <v>06</v>
      </c>
      <c r="R13" s="70" t="str">
        <f t="shared" si="8"/>
        <v/>
      </c>
      <c r="AB13" s="13" t="s">
        <v>227</v>
      </c>
      <c r="AC13" s="13">
        <f t="shared" si="10"/>
        <v>3</v>
      </c>
    </row>
    <row r="14" spans="1:33" ht="15" customHeight="1" x14ac:dyDescent="0.25">
      <c r="A14" s="13">
        <v>13</v>
      </c>
      <c r="B14" s="70" t="str">
        <f t="shared" si="9"/>
        <v/>
      </c>
      <c r="C14" s="111"/>
      <c r="F14" s="13" t="s">
        <v>177</v>
      </c>
      <c r="G14" s="282" t="s">
        <v>331</v>
      </c>
      <c r="H14" s="113">
        <v>3</v>
      </c>
      <c r="I14" s="68" t="str">
        <f t="shared" si="0"/>
        <v/>
      </c>
      <c r="J14" s="13" t="str">
        <f t="shared" si="1"/>
        <v/>
      </c>
      <c r="K14" s="13">
        <f t="shared" si="2"/>
        <v>3</v>
      </c>
      <c r="L14" s="13" t="str">
        <f t="shared" si="3"/>
        <v/>
      </c>
      <c r="M14" s="13" t="str">
        <f t="shared" si="4"/>
        <v/>
      </c>
      <c r="N14" s="13" t="str">
        <f t="shared" si="5"/>
        <v/>
      </c>
      <c r="O14" s="68">
        <f t="shared" si="6"/>
        <v>3</v>
      </c>
      <c r="Q14" s="13" t="str">
        <f t="shared" si="7"/>
        <v/>
      </c>
      <c r="R14" s="70" t="str">
        <f t="shared" si="8"/>
        <v/>
      </c>
      <c r="AB14" s="287" t="s">
        <v>122</v>
      </c>
      <c r="AC14" s="13">
        <f t="shared" si="10"/>
        <v>3</v>
      </c>
    </row>
    <row r="15" spans="1:33" ht="15" customHeight="1" x14ac:dyDescent="0.25">
      <c r="A15" s="13">
        <v>14</v>
      </c>
      <c r="B15" s="70" t="str">
        <f t="shared" si="9"/>
        <v>A.1.01</v>
      </c>
      <c r="C15" s="111" t="s">
        <v>119</v>
      </c>
      <c r="D15" s="13">
        <v>1</v>
      </c>
      <c r="E15" s="13">
        <v>1</v>
      </c>
      <c r="G15" s="283" t="s">
        <v>248</v>
      </c>
      <c r="H15" s="113">
        <v>3</v>
      </c>
      <c r="I15" s="68" t="str">
        <f t="shared" si="0"/>
        <v/>
      </c>
      <c r="J15" s="13" t="str">
        <f t="shared" si="1"/>
        <v/>
      </c>
      <c r="K15" s="13" t="str">
        <f t="shared" si="2"/>
        <v/>
      </c>
      <c r="L15" s="13" t="str">
        <f t="shared" si="3"/>
        <v/>
      </c>
      <c r="M15" s="13">
        <f t="shared" si="4"/>
        <v>5</v>
      </c>
      <c r="N15" s="13" t="str">
        <f t="shared" si="5"/>
        <v/>
      </c>
      <c r="O15" s="68">
        <f t="shared" si="6"/>
        <v>5</v>
      </c>
      <c r="Q15" s="13" t="str">
        <f t="shared" si="7"/>
        <v>01</v>
      </c>
      <c r="R15" s="70" t="str">
        <f t="shared" si="8"/>
        <v>A.1.01</v>
      </c>
      <c r="AB15" s="287" t="s">
        <v>122</v>
      </c>
      <c r="AC15" s="13">
        <f t="shared" si="10"/>
        <v>3</v>
      </c>
    </row>
    <row r="16" spans="1:33" ht="15" customHeight="1" x14ac:dyDescent="0.25">
      <c r="A16" s="13">
        <v>15</v>
      </c>
      <c r="B16" s="70" t="str">
        <f t="shared" si="9"/>
        <v>A.1.02</v>
      </c>
      <c r="C16" s="111" t="s">
        <v>119</v>
      </c>
      <c r="D16" s="13">
        <v>1</v>
      </c>
      <c r="E16" s="13">
        <v>2</v>
      </c>
      <c r="G16" s="283" t="s">
        <v>330</v>
      </c>
      <c r="H16" s="113">
        <v>3</v>
      </c>
      <c r="I16" s="68" t="str">
        <f t="shared" si="0"/>
        <v/>
      </c>
      <c r="J16" s="13" t="str">
        <f t="shared" si="1"/>
        <v/>
      </c>
      <c r="K16" s="13" t="str">
        <f t="shared" si="2"/>
        <v/>
      </c>
      <c r="L16" s="13" t="str">
        <f t="shared" si="3"/>
        <v/>
      </c>
      <c r="M16" s="13">
        <f t="shared" si="4"/>
        <v>5</v>
      </c>
      <c r="N16" s="13" t="str">
        <f t="shared" si="5"/>
        <v/>
      </c>
      <c r="O16" s="68">
        <f t="shared" si="6"/>
        <v>5</v>
      </c>
      <c r="Q16" s="13" t="str">
        <f t="shared" si="7"/>
        <v>02</v>
      </c>
      <c r="R16" s="70" t="str">
        <f t="shared" si="8"/>
        <v>A.1.02</v>
      </c>
      <c r="AB16" s="287" t="s">
        <v>122</v>
      </c>
      <c r="AC16" s="13">
        <f t="shared" si="10"/>
        <v>3</v>
      </c>
    </row>
    <row r="17" spans="1:29" ht="14.45" hidden="1" customHeight="1" x14ac:dyDescent="0.25">
      <c r="A17" s="13">
        <v>31</v>
      </c>
      <c r="B17" s="70" t="str">
        <f t="shared" si="9"/>
        <v/>
      </c>
      <c r="C17" s="111"/>
      <c r="D17" s="287"/>
      <c r="E17" s="287"/>
      <c r="F17" s="287"/>
      <c r="H17" s="114">
        <v>2</v>
      </c>
      <c r="I17" s="68" t="str">
        <f t="shared" si="0"/>
        <v/>
      </c>
      <c r="J17" s="13" t="str">
        <f t="shared" si="1"/>
        <v/>
      </c>
      <c r="K17" s="13">
        <f t="shared" si="2"/>
        <v>3</v>
      </c>
      <c r="L17" s="13" t="str">
        <f t="shared" si="3"/>
        <v/>
      </c>
      <c r="M17" s="13" t="str">
        <f t="shared" si="4"/>
        <v/>
      </c>
      <c r="N17" s="13" t="str">
        <f t="shared" si="5"/>
        <v/>
      </c>
      <c r="O17" s="68">
        <f t="shared" si="6"/>
        <v>3</v>
      </c>
      <c r="Q17" s="13" t="str">
        <f t="shared" si="7"/>
        <v/>
      </c>
      <c r="R17" s="70" t="str">
        <f t="shared" si="8"/>
        <v/>
      </c>
      <c r="AB17" s="287" t="s">
        <v>122</v>
      </c>
      <c r="AC17" s="13">
        <f t="shared" si="10"/>
        <v>3</v>
      </c>
    </row>
    <row r="18" spans="1:29" ht="14.45" hidden="1" customHeight="1" x14ac:dyDescent="0.25">
      <c r="A18" s="13">
        <v>32</v>
      </c>
      <c r="B18" s="70" t="str">
        <f t="shared" si="9"/>
        <v/>
      </c>
      <c r="C18" s="111"/>
      <c r="D18" s="287"/>
      <c r="E18" s="287"/>
      <c r="F18" s="287"/>
      <c r="H18" s="114">
        <v>4</v>
      </c>
      <c r="I18" s="68" t="str">
        <f t="shared" si="0"/>
        <v/>
      </c>
      <c r="J18" s="13" t="str">
        <f t="shared" si="1"/>
        <v/>
      </c>
      <c r="K18" s="13">
        <f t="shared" si="2"/>
        <v>3</v>
      </c>
      <c r="L18" s="13" t="str">
        <f t="shared" si="3"/>
        <v/>
      </c>
      <c r="M18" s="13" t="str">
        <f t="shared" si="4"/>
        <v/>
      </c>
      <c r="N18" s="13" t="str">
        <f t="shared" si="5"/>
        <v/>
      </c>
      <c r="O18" s="68">
        <f t="shared" si="6"/>
        <v>3</v>
      </c>
      <c r="Q18" s="13" t="str">
        <f t="shared" si="7"/>
        <v/>
      </c>
      <c r="R18" s="70" t="str">
        <f t="shared" si="8"/>
        <v/>
      </c>
      <c r="AB18" s="287" t="s">
        <v>122</v>
      </c>
      <c r="AC18" s="13">
        <f t="shared" si="10"/>
        <v>3</v>
      </c>
    </row>
    <row r="19" spans="1:29" ht="14.45" hidden="1" customHeight="1" x14ac:dyDescent="0.25">
      <c r="A19" s="13">
        <v>33</v>
      </c>
      <c r="B19" s="70" t="str">
        <f t="shared" si="9"/>
        <v/>
      </c>
      <c r="C19" s="111"/>
      <c r="D19" s="287"/>
      <c r="E19" s="287"/>
      <c r="F19" s="287"/>
      <c r="H19" s="114">
        <v>4</v>
      </c>
      <c r="I19" s="68" t="str">
        <f t="shared" si="0"/>
        <v/>
      </c>
      <c r="J19" s="13" t="str">
        <f t="shared" si="1"/>
        <v/>
      </c>
      <c r="K19" s="13">
        <f t="shared" si="2"/>
        <v>3</v>
      </c>
      <c r="L19" s="13" t="str">
        <f t="shared" si="3"/>
        <v/>
      </c>
      <c r="M19" s="13" t="str">
        <f t="shared" si="4"/>
        <v/>
      </c>
      <c r="N19" s="13" t="str">
        <f t="shared" si="5"/>
        <v/>
      </c>
      <c r="O19" s="68">
        <f t="shared" si="6"/>
        <v>3</v>
      </c>
      <c r="Q19" s="13" t="str">
        <f t="shared" si="7"/>
        <v/>
      </c>
      <c r="R19" s="70" t="str">
        <f t="shared" si="8"/>
        <v/>
      </c>
      <c r="AB19" s="287" t="s">
        <v>122</v>
      </c>
      <c r="AC19" s="13">
        <f t="shared" si="10"/>
        <v>3</v>
      </c>
    </row>
    <row r="20" spans="1:29" ht="14.45" hidden="1" customHeight="1" x14ac:dyDescent="0.25">
      <c r="A20" s="13">
        <v>34</v>
      </c>
      <c r="B20" s="70" t="str">
        <f t="shared" si="9"/>
        <v/>
      </c>
      <c r="C20" s="111"/>
      <c r="D20" s="287"/>
      <c r="E20" s="287"/>
      <c r="F20" s="287"/>
      <c r="H20" s="114">
        <v>5</v>
      </c>
      <c r="I20" s="68" t="str">
        <f t="shared" si="0"/>
        <v/>
      </c>
      <c r="J20" s="13" t="str">
        <f t="shared" si="1"/>
        <v/>
      </c>
      <c r="K20" s="13">
        <f t="shared" si="2"/>
        <v>3</v>
      </c>
      <c r="L20" s="13" t="str">
        <f t="shared" si="3"/>
        <v/>
      </c>
      <c r="M20" s="13" t="str">
        <f t="shared" si="4"/>
        <v/>
      </c>
      <c r="N20" s="13" t="str">
        <f t="shared" si="5"/>
        <v/>
      </c>
      <c r="O20" s="68">
        <f t="shared" si="6"/>
        <v>3</v>
      </c>
      <c r="Q20" s="13" t="str">
        <f t="shared" si="7"/>
        <v/>
      </c>
      <c r="R20" s="70" t="str">
        <f t="shared" si="8"/>
        <v/>
      </c>
      <c r="T20" t="s">
        <v>180</v>
      </c>
      <c r="AB20" s="287" t="s">
        <v>122</v>
      </c>
      <c r="AC20" s="13">
        <f t="shared" si="10"/>
        <v>3</v>
      </c>
    </row>
    <row r="21" spans="1:29" ht="14.45" hidden="1" customHeight="1" x14ac:dyDescent="0.25">
      <c r="A21" s="13">
        <v>35</v>
      </c>
      <c r="B21" s="70" t="str">
        <f t="shared" si="9"/>
        <v/>
      </c>
      <c r="C21" s="111"/>
      <c r="D21" s="287"/>
      <c r="E21" s="287"/>
      <c r="F21" s="287"/>
      <c r="H21" s="114">
        <v>3</v>
      </c>
      <c r="I21" s="68" t="str">
        <f t="shared" si="0"/>
        <v/>
      </c>
      <c r="J21" s="13" t="str">
        <f t="shared" si="1"/>
        <v/>
      </c>
      <c r="K21" s="13">
        <f t="shared" si="2"/>
        <v>3</v>
      </c>
      <c r="L21" s="13" t="str">
        <f t="shared" si="3"/>
        <v/>
      </c>
      <c r="M21" s="13" t="str">
        <f t="shared" si="4"/>
        <v/>
      </c>
      <c r="N21" s="13" t="str">
        <f t="shared" si="5"/>
        <v/>
      </c>
      <c r="O21" s="68">
        <f t="shared" si="6"/>
        <v>3</v>
      </c>
      <c r="Q21" s="13" t="str">
        <f t="shared" si="7"/>
        <v/>
      </c>
      <c r="R21" s="70" t="str">
        <f t="shared" si="8"/>
        <v/>
      </c>
      <c r="AB21" s="287" t="s">
        <v>122</v>
      </c>
      <c r="AC21" s="13">
        <f t="shared" si="10"/>
        <v>3</v>
      </c>
    </row>
    <row r="22" spans="1:29" ht="14.45" hidden="1" customHeight="1" x14ac:dyDescent="0.25">
      <c r="A22" s="13">
        <v>36</v>
      </c>
      <c r="B22" s="70" t="str">
        <f t="shared" si="9"/>
        <v/>
      </c>
      <c r="C22" s="111"/>
      <c r="D22" s="287"/>
      <c r="E22" s="287"/>
      <c r="F22" s="287"/>
      <c r="H22" s="114">
        <v>5</v>
      </c>
      <c r="I22" s="68" t="str">
        <f t="shared" si="0"/>
        <v/>
      </c>
      <c r="J22" s="13" t="str">
        <f t="shared" si="1"/>
        <v/>
      </c>
      <c r="K22" s="13">
        <f t="shared" si="2"/>
        <v>3</v>
      </c>
      <c r="L22" s="13" t="str">
        <f t="shared" si="3"/>
        <v/>
      </c>
      <c r="M22" s="13" t="str">
        <f t="shared" si="4"/>
        <v/>
      </c>
      <c r="N22" s="13" t="str">
        <f t="shared" si="5"/>
        <v/>
      </c>
      <c r="O22" s="68">
        <f t="shared" si="6"/>
        <v>3</v>
      </c>
      <c r="Q22" s="13" t="str">
        <f t="shared" si="7"/>
        <v/>
      </c>
      <c r="R22" s="70" t="str">
        <f t="shared" si="8"/>
        <v/>
      </c>
      <c r="AB22" s="287" t="s">
        <v>122</v>
      </c>
      <c r="AC22" s="13">
        <f t="shared" si="10"/>
        <v>3</v>
      </c>
    </row>
    <row r="23" spans="1:29" ht="14.45" hidden="1" customHeight="1" x14ac:dyDescent="0.25">
      <c r="A23" s="13">
        <v>37</v>
      </c>
      <c r="B23" s="70" t="str">
        <f t="shared" si="9"/>
        <v/>
      </c>
      <c r="C23" s="111"/>
      <c r="D23" s="287"/>
      <c r="E23" s="287"/>
      <c r="F23" s="287"/>
      <c r="H23" s="114">
        <v>5</v>
      </c>
      <c r="I23" s="68" t="str">
        <f t="shared" si="0"/>
        <v/>
      </c>
      <c r="J23" s="13" t="str">
        <f t="shared" si="1"/>
        <v/>
      </c>
      <c r="K23" s="13">
        <f t="shared" si="2"/>
        <v>3</v>
      </c>
      <c r="L23" s="13" t="str">
        <f t="shared" si="3"/>
        <v/>
      </c>
      <c r="M23" s="13" t="str">
        <f t="shared" si="4"/>
        <v/>
      </c>
      <c r="N23" s="13" t="str">
        <f t="shared" si="5"/>
        <v/>
      </c>
      <c r="O23" s="68">
        <f t="shared" si="6"/>
        <v>3</v>
      </c>
      <c r="Q23" s="13" t="str">
        <f t="shared" si="7"/>
        <v/>
      </c>
      <c r="R23" s="70" t="str">
        <f t="shared" si="8"/>
        <v/>
      </c>
      <c r="AB23" s="287" t="s">
        <v>122</v>
      </c>
      <c r="AC23" s="13">
        <f t="shared" si="10"/>
        <v>3</v>
      </c>
    </row>
    <row r="24" spans="1:29" ht="14.45" hidden="1" customHeight="1" x14ac:dyDescent="0.25">
      <c r="A24" s="13">
        <v>38</v>
      </c>
      <c r="B24" s="70" t="str">
        <f t="shared" si="9"/>
        <v/>
      </c>
      <c r="C24" s="111"/>
      <c r="D24" s="287"/>
      <c r="E24" s="287"/>
      <c r="F24" s="287"/>
      <c r="H24" s="114">
        <v>5</v>
      </c>
      <c r="I24" s="68" t="str">
        <f t="shared" si="0"/>
        <v/>
      </c>
      <c r="J24" s="13" t="str">
        <f t="shared" si="1"/>
        <v/>
      </c>
      <c r="K24" s="13">
        <f t="shared" si="2"/>
        <v>3</v>
      </c>
      <c r="L24" s="13" t="str">
        <f t="shared" si="3"/>
        <v/>
      </c>
      <c r="M24" s="13" t="str">
        <f t="shared" si="4"/>
        <v/>
      </c>
      <c r="N24" s="13" t="str">
        <f t="shared" si="5"/>
        <v/>
      </c>
      <c r="O24" s="68">
        <f t="shared" si="6"/>
        <v>3</v>
      </c>
      <c r="Q24" s="13" t="str">
        <f t="shared" si="7"/>
        <v/>
      </c>
      <c r="R24" s="70" t="str">
        <f t="shared" si="8"/>
        <v/>
      </c>
      <c r="AB24" s="287" t="s">
        <v>122</v>
      </c>
      <c r="AC24" s="13">
        <f t="shared" si="10"/>
        <v>3</v>
      </c>
    </row>
    <row r="25" spans="1:29" ht="14.45" hidden="1" customHeight="1" x14ac:dyDescent="0.25">
      <c r="A25" s="13">
        <v>39</v>
      </c>
      <c r="B25" s="70" t="str">
        <f t="shared" si="9"/>
        <v/>
      </c>
      <c r="C25" s="111"/>
      <c r="D25" s="287"/>
      <c r="E25" s="287"/>
      <c r="F25" s="287"/>
      <c r="H25" s="114" t="s">
        <v>94</v>
      </c>
      <c r="I25" s="68" t="str">
        <f t="shared" si="0"/>
        <v/>
      </c>
      <c r="J25" s="13" t="str">
        <f t="shared" si="1"/>
        <v/>
      </c>
      <c r="K25" s="13">
        <f t="shared" si="2"/>
        <v>3</v>
      </c>
      <c r="L25" s="13" t="str">
        <f t="shared" si="3"/>
        <v/>
      </c>
      <c r="M25" s="13" t="str">
        <f t="shared" si="4"/>
        <v/>
      </c>
      <c r="N25" s="13" t="str">
        <f t="shared" si="5"/>
        <v/>
      </c>
      <c r="O25" s="68">
        <f t="shared" si="6"/>
        <v>3</v>
      </c>
      <c r="Q25" s="13" t="str">
        <f t="shared" si="7"/>
        <v/>
      </c>
      <c r="R25" s="70" t="str">
        <f t="shared" si="8"/>
        <v/>
      </c>
      <c r="AB25" s="287" t="s">
        <v>122</v>
      </c>
      <c r="AC25" s="13">
        <f t="shared" si="10"/>
        <v>3</v>
      </c>
    </row>
    <row r="26" spans="1:29" ht="14.45" hidden="1" customHeight="1" x14ac:dyDescent="0.25">
      <c r="A26" s="13">
        <v>40</v>
      </c>
      <c r="B26" s="70" t="str">
        <f t="shared" si="9"/>
        <v/>
      </c>
      <c r="C26" s="111"/>
      <c r="D26" s="287"/>
      <c r="E26" s="287"/>
      <c r="F26" s="287"/>
      <c r="H26" s="114">
        <v>1</v>
      </c>
      <c r="I26" s="68" t="str">
        <f t="shared" si="0"/>
        <v/>
      </c>
      <c r="J26" s="13" t="str">
        <f t="shared" si="1"/>
        <v/>
      </c>
      <c r="K26" s="13">
        <f t="shared" si="2"/>
        <v>3</v>
      </c>
      <c r="L26" s="13" t="str">
        <f t="shared" si="3"/>
        <v/>
      </c>
      <c r="M26" s="13" t="str">
        <f t="shared" si="4"/>
        <v/>
      </c>
      <c r="N26" s="13" t="str">
        <f t="shared" si="5"/>
        <v/>
      </c>
      <c r="O26" s="68">
        <f t="shared" si="6"/>
        <v>3</v>
      </c>
      <c r="Q26" s="13" t="str">
        <f t="shared" si="7"/>
        <v/>
      </c>
      <c r="R26" s="70" t="str">
        <f t="shared" si="8"/>
        <v/>
      </c>
      <c r="AB26" s="287" t="s">
        <v>122</v>
      </c>
      <c r="AC26" s="13">
        <f t="shared" si="10"/>
        <v>3</v>
      </c>
    </row>
    <row r="27" spans="1:29" ht="14.45" hidden="1" customHeight="1" x14ac:dyDescent="0.25">
      <c r="A27" s="13">
        <v>41</v>
      </c>
      <c r="B27" s="70" t="str">
        <f t="shared" si="9"/>
        <v/>
      </c>
      <c r="C27" s="111"/>
      <c r="D27" s="287"/>
      <c r="E27" s="287"/>
      <c r="F27" s="287"/>
      <c r="H27" s="114">
        <v>3</v>
      </c>
      <c r="I27" s="68" t="str">
        <f t="shared" si="0"/>
        <v/>
      </c>
      <c r="J27" s="13" t="str">
        <f t="shared" si="1"/>
        <v/>
      </c>
      <c r="K27" s="13">
        <f t="shared" si="2"/>
        <v>3</v>
      </c>
      <c r="L27" s="13" t="str">
        <f t="shared" si="3"/>
        <v/>
      </c>
      <c r="M27" s="13" t="str">
        <f t="shared" si="4"/>
        <v/>
      </c>
      <c r="N27" s="13" t="str">
        <f t="shared" si="5"/>
        <v/>
      </c>
      <c r="O27" s="68">
        <f t="shared" si="6"/>
        <v>3</v>
      </c>
      <c r="Q27" s="13" t="str">
        <f t="shared" si="7"/>
        <v/>
      </c>
      <c r="R27" s="70" t="str">
        <f t="shared" si="8"/>
        <v/>
      </c>
      <c r="AB27" s="287" t="s">
        <v>122</v>
      </c>
      <c r="AC27" s="13">
        <f t="shared" si="10"/>
        <v>3</v>
      </c>
    </row>
    <row r="28" spans="1:29" ht="14.45" hidden="1" customHeight="1" x14ac:dyDescent="0.25">
      <c r="A28" s="13">
        <v>42</v>
      </c>
      <c r="B28" s="70" t="str">
        <f t="shared" si="9"/>
        <v/>
      </c>
      <c r="C28" s="111"/>
      <c r="D28" s="287"/>
      <c r="E28" s="287"/>
      <c r="F28" s="287"/>
      <c r="H28" s="114">
        <v>2</v>
      </c>
      <c r="I28" s="68" t="str">
        <f t="shared" si="0"/>
        <v/>
      </c>
      <c r="J28" s="13" t="str">
        <f t="shared" si="1"/>
        <v/>
      </c>
      <c r="K28" s="13">
        <f t="shared" si="2"/>
        <v>3</v>
      </c>
      <c r="L28" s="13" t="str">
        <f t="shared" si="3"/>
        <v/>
      </c>
      <c r="M28" s="13" t="str">
        <f t="shared" si="4"/>
        <v/>
      </c>
      <c r="N28" s="13" t="str">
        <f t="shared" si="5"/>
        <v/>
      </c>
      <c r="O28" s="68">
        <f t="shared" si="6"/>
        <v>3</v>
      </c>
      <c r="Q28" s="13" t="str">
        <f t="shared" si="7"/>
        <v/>
      </c>
      <c r="R28" s="70" t="str">
        <f t="shared" si="8"/>
        <v/>
      </c>
      <c r="AB28" s="287" t="s">
        <v>122</v>
      </c>
      <c r="AC28" s="13">
        <f t="shared" si="10"/>
        <v>3</v>
      </c>
    </row>
    <row r="29" spans="1:29" ht="14.45" hidden="1" customHeight="1" x14ac:dyDescent="0.25">
      <c r="A29" s="13">
        <v>43</v>
      </c>
      <c r="B29" s="70" t="str">
        <f t="shared" si="9"/>
        <v/>
      </c>
      <c r="C29" s="111"/>
      <c r="D29" s="287"/>
      <c r="E29" s="287"/>
      <c r="F29" s="287"/>
      <c r="H29" s="114" t="s">
        <v>94</v>
      </c>
      <c r="I29" s="68" t="str">
        <f t="shared" si="0"/>
        <v/>
      </c>
      <c r="J29" s="13" t="str">
        <f t="shared" si="1"/>
        <v/>
      </c>
      <c r="K29" s="13">
        <f t="shared" si="2"/>
        <v>3</v>
      </c>
      <c r="L29" s="13" t="str">
        <f t="shared" si="3"/>
        <v/>
      </c>
      <c r="M29" s="13" t="str">
        <f t="shared" si="4"/>
        <v/>
      </c>
      <c r="N29" s="13" t="str">
        <f t="shared" si="5"/>
        <v/>
      </c>
      <c r="O29" s="68">
        <f t="shared" si="6"/>
        <v>3</v>
      </c>
      <c r="Q29" s="13" t="str">
        <f t="shared" si="7"/>
        <v/>
      </c>
      <c r="R29" s="70" t="str">
        <f t="shared" si="8"/>
        <v/>
      </c>
      <c r="AB29" s="287" t="s">
        <v>122</v>
      </c>
      <c r="AC29" s="13">
        <f t="shared" si="10"/>
        <v>3</v>
      </c>
    </row>
    <row r="30" spans="1:29" ht="14.45" hidden="1" customHeight="1" x14ac:dyDescent="0.25">
      <c r="A30" s="13">
        <v>44</v>
      </c>
      <c r="B30" s="70" t="str">
        <f t="shared" si="9"/>
        <v/>
      </c>
      <c r="C30" s="111"/>
      <c r="D30" s="287"/>
      <c r="E30" s="287"/>
      <c r="F30" s="287"/>
      <c r="H30" s="114">
        <v>3</v>
      </c>
      <c r="I30" s="68" t="str">
        <f t="shared" si="0"/>
        <v/>
      </c>
      <c r="J30" s="13" t="str">
        <f t="shared" si="1"/>
        <v/>
      </c>
      <c r="K30" s="13">
        <f t="shared" si="2"/>
        <v>3</v>
      </c>
      <c r="L30" s="13" t="str">
        <f t="shared" si="3"/>
        <v/>
      </c>
      <c r="M30" s="13" t="str">
        <f t="shared" si="4"/>
        <v/>
      </c>
      <c r="N30" s="13" t="str">
        <f t="shared" si="5"/>
        <v/>
      </c>
      <c r="O30" s="68">
        <f t="shared" si="6"/>
        <v>3</v>
      </c>
      <c r="Q30" s="13" t="str">
        <f t="shared" si="7"/>
        <v/>
      </c>
      <c r="R30" s="70" t="str">
        <f t="shared" si="8"/>
        <v/>
      </c>
      <c r="AB30" s="287" t="s">
        <v>122</v>
      </c>
      <c r="AC30" s="13">
        <f t="shared" si="10"/>
        <v>3</v>
      </c>
    </row>
    <row r="31" spans="1:29" ht="14.45" hidden="1" customHeight="1" x14ac:dyDescent="0.25">
      <c r="A31" s="13">
        <v>45</v>
      </c>
      <c r="B31" s="70" t="str">
        <f t="shared" si="9"/>
        <v/>
      </c>
      <c r="C31" s="111"/>
      <c r="D31" s="287"/>
      <c r="E31" s="287"/>
      <c r="F31" s="287"/>
      <c r="H31" s="114">
        <v>4</v>
      </c>
      <c r="I31" s="68" t="str">
        <f t="shared" si="0"/>
        <v/>
      </c>
      <c r="J31" s="13" t="str">
        <f t="shared" si="1"/>
        <v/>
      </c>
      <c r="K31" s="13">
        <f t="shared" si="2"/>
        <v>3</v>
      </c>
      <c r="L31" s="13" t="str">
        <f t="shared" si="3"/>
        <v/>
      </c>
      <c r="M31" s="13" t="str">
        <f t="shared" si="4"/>
        <v/>
      </c>
      <c r="N31" s="13" t="str">
        <f t="shared" si="5"/>
        <v/>
      </c>
      <c r="O31" s="68">
        <f t="shared" si="6"/>
        <v>3</v>
      </c>
      <c r="Q31" s="13" t="str">
        <f t="shared" si="7"/>
        <v/>
      </c>
      <c r="R31" s="70" t="str">
        <f t="shared" si="8"/>
        <v/>
      </c>
      <c r="AB31" s="287" t="s">
        <v>122</v>
      </c>
      <c r="AC31" s="13">
        <f t="shared" si="10"/>
        <v>3</v>
      </c>
    </row>
    <row r="32" spans="1:29" ht="14.45" hidden="1" customHeight="1" x14ac:dyDescent="0.25">
      <c r="A32" s="13">
        <v>46</v>
      </c>
      <c r="B32" s="70" t="str">
        <f t="shared" si="9"/>
        <v/>
      </c>
      <c r="C32" s="111"/>
      <c r="D32" s="287"/>
      <c r="E32" s="287"/>
      <c r="F32" s="287"/>
      <c r="H32" s="114">
        <v>3</v>
      </c>
      <c r="I32" s="68" t="str">
        <f t="shared" si="0"/>
        <v/>
      </c>
      <c r="J32" s="13" t="str">
        <f t="shared" si="1"/>
        <v/>
      </c>
      <c r="K32" s="13">
        <f t="shared" si="2"/>
        <v>3</v>
      </c>
      <c r="L32" s="13" t="str">
        <f t="shared" si="3"/>
        <v/>
      </c>
      <c r="M32" s="13" t="str">
        <f t="shared" si="4"/>
        <v/>
      </c>
      <c r="N32" s="13" t="str">
        <f t="shared" si="5"/>
        <v/>
      </c>
      <c r="O32" s="68">
        <f t="shared" si="6"/>
        <v>3</v>
      </c>
      <c r="Q32" s="13" t="str">
        <f t="shared" si="7"/>
        <v/>
      </c>
      <c r="R32" s="70" t="str">
        <f t="shared" si="8"/>
        <v/>
      </c>
      <c r="AB32" s="287" t="s">
        <v>122</v>
      </c>
      <c r="AC32" s="13">
        <f t="shared" si="10"/>
        <v>3</v>
      </c>
    </row>
    <row r="33" spans="1:29" ht="14.45" hidden="1" customHeight="1" x14ac:dyDescent="0.25">
      <c r="A33" s="13">
        <v>47</v>
      </c>
      <c r="B33" s="70" t="str">
        <f t="shared" si="9"/>
        <v/>
      </c>
      <c r="C33" s="111"/>
      <c r="D33" s="287"/>
      <c r="E33" s="287"/>
      <c r="F33" s="287"/>
      <c r="H33" s="114">
        <v>3</v>
      </c>
      <c r="I33" s="68" t="str">
        <f t="shared" si="0"/>
        <v/>
      </c>
      <c r="J33" s="13" t="str">
        <f t="shared" si="1"/>
        <v/>
      </c>
      <c r="K33" s="13">
        <f t="shared" si="2"/>
        <v>3</v>
      </c>
      <c r="L33" s="13" t="str">
        <f t="shared" si="3"/>
        <v/>
      </c>
      <c r="M33" s="13" t="str">
        <f t="shared" si="4"/>
        <v/>
      </c>
      <c r="N33" s="13" t="str">
        <f t="shared" si="5"/>
        <v/>
      </c>
      <c r="O33" s="68">
        <f t="shared" si="6"/>
        <v>3</v>
      </c>
      <c r="Q33" s="13" t="str">
        <f t="shared" si="7"/>
        <v/>
      </c>
      <c r="R33" s="70" t="str">
        <f t="shared" si="8"/>
        <v/>
      </c>
      <c r="AB33" s="287" t="s">
        <v>122</v>
      </c>
      <c r="AC33" s="13">
        <f t="shared" si="10"/>
        <v>3</v>
      </c>
    </row>
    <row r="34" spans="1:29" ht="14.45" hidden="1" customHeight="1" x14ac:dyDescent="0.25">
      <c r="A34" s="13">
        <v>48</v>
      </c>
      <c r="B34" s="70" t="str">
        <f t="shared" si="9"/>
        <v/>
      </c>
      <c r="C34" s="111"/>
      <c r="D34" s="287"/>
      <c r="E34" s="287"/>
      <c r="F34" s="287"/>
      <c r="H34" s="114" t="s">
        <v>94</v>
      </c>
      <c r="I34" s="68" t="str">
        <f t="shared" si="0"/>
        <v/>
      </c>
      <c r="J34" s="13" t="str">
        <f t="shared" si="1"/>
        <v/>
      </c>
      <c r="K34" s="13">
        <f t="shared" si="2"/>
        <v>3</v>
      </c>
      <c r="L34" s="13" t="str">
        <f t="shared" si="3"/>
        <v/>
      </c>
      <c r="M34" s="13" t="str">
        <f t="shared" si="4"/>
        <v/>
      </c>
      <c r="N34" s="13" t="str">
        <f t="shared" si="5"/>
        <v/>
      </c>
      <c r="O34" s="68">
        <f t="shared" si="6"/>
        <v>3</v>
      </c>
      <c r="Q34" s="13" t="str">
        <f t="shared" si="7"/>
        <v/>
      </c>
      <c r="R34" s="70" t="str">
        <f t="shared" si="8"/>
        <v/>
      </c>
      <c r="AB34" s="287" t="s">
        <v>122</v>
      </c>
      <c r="AC34" s="13">
        <f t="shared" si="10"/>
        <v>3</v>
      </c>
    </row>
    <row r="35" spans="1:29" ht="14.45" hidden="1" customHeight="1" x14ac:dyDescent="0.25">
      <c r="A35" s="13">
        <v>49</v>
      </c>
      <c r="B35" s="70" t="str">
        <f t="shared" si="9"/>
        <v/>
      </c>
      <c r="C35" s="111"/>
      <c r="D35" s="287"/>
      <c r="E35" s="287"/>
      <c r="F35" s="287"/>
      <c r="H35" s="114">
        <v>3</v>
      </c>
      <c r="I35" s="68" t="str">
        <f t="shared" si="0"/>
        <v/>
      </c>
      <c r="J35" s="13" t="str">
        <f t="shared" si="1"/>
        <v/>
      </c>
      <c r="K35" s="13">
        <f t="shared" si="2"/>
        <v>3</v>
      </c>
      <c r="L35" s="13" t="str">
        <f t="shared" si="3"/>
        <v/>
      </c>
      <c r="M35" s="13" t="str">
        <f t="shared" si="4"/>
        <v/>
      </c>
      <c r="N35" s="13" t="str">
        <f t="shared" si="5"/>
        <v/>
      </c>
      <c r="O35" s="68">
        <f t="shared" si="6"/>
        <v>3</v>
      </c>
      <c r="Q35" s="13" t="str">
        <f t="shared" si="7"/>
        <v/>
      </c>
      <c r="R35" s="70" t="str">
        <f t="shared" si="8"/>
        <v/>
      </c>
      <c r="AB35" s="287" t="s">
        <v>122</v>
      </c>
      <c r="AC35" s="13">
        <f t="shared" si="10"/>
        <v>3</v>
      </c>
    </row>
    <row r="36" spans="1:29" ht="14.45" hidden="1" customHeight="1" x14ac:dyDescent="0.25">
      <c r="A36" s="13">
        <v>50</v>
      </c>
      <c r="B36" s="70" t="str">
        <f t="shared" si="9"/>
        <v/>
      </c>
      <c r="C36" s="111"/>
      <c r="D36" s="287"/>
      <c r="E36" s="287"/>
      <c r="F36" s="287"/>
      <c r="H36" s="114">
        <v>4</v>
      </c>
      <c r="I36" s="68" t="str">
        <f t="shared" si="0"/>
        <v/>
      </c>
      <c r="J36" s="13" t="str">
        <f t="shared" si="1"/>
        <v/>
      </c>
      <c r="K36" s="13">
        <f t="shared" si="2"/>
        <v>3</v>
      </c>
      <c r="L36" s="13" t="str">
        <f t="shared" si="3"/>
        <v/>
      </c>
      <c r="M36" s="13" t="str">
        <f t="shared" si="4"/>
        <v/>
      </c>
      <c r="N36" s="13" t="str">
        <f t="shared" si="5"/>
        <v/>
      </c>
      <c r="O36" s="68">
        <f t="shared" si="6"/>
        <v>3</v>
      </c>
      <c r="Q36" s="13" t="str">
        <f t="shared" si="7"/>
        <v/>
      </c>
      <c r="R36" s="70" t="str">
        <f t="shared" si="8"/>
        <v/>
      </c>
      <c r="AB36" s="287" t="s">
        <v>122</v>
      </c>
      <c r="AC36" s="13">
        <f t="shared" si="10"/>
        <v>3</v>
      </c>
    </row>
    <row r="37" spans="1:29" ht="14.45" hidden="1" customHeight="1" x14ac:dyDescent="0.25">
      <c r="A37" s="13">
        <v>51</v>
      </c>
      <c r="B37" s="70" t="str">
        <f t="shared" si="9"/>
        <v/>
      </c>
      <c r="C37" s="111"/>
      <c r="D37" s="287"/>
      <c r="E37" s="287"/>
      <c r="F37" s="287"/>
      <c r="H37" s="114">
        <v>4</v>
      </c>
      <c r="I37" s="68" t="str">
        <f t="shared" si="0"/>
        <v/>
      </c>
      <c r="J37" s="13" t="str">
        <f t="shared" si="1"/>
        <v/>
      </c>
      <c r="K37" s="13">
        <f t="shared" si="2"/>
        <v>3</v>
      </c>
      <c r="L37" s="13" t="str">
        <f t="shared" si="3"/>
        <v/>
      </c>
      <c r="M37" s="13" t="str">
        <f t="shared" si="4"/>
        <v/>
      </c>
      <c r="N37" s="13" t="str">
        <f t="shared" si="5"/>
        <v/>
      </c>
      <c r="O37" s="68">
        <f t="shared" si="6"/>
        <v>3</v>
      </c>
      <c r="Q37" s="13" t="str">
        <f t="shared" si="7"/>
        <v/>
      </c>
      <c r="R37" s="70" t="str">
        <f t="shared" si="8"/>
        <v/>
      </c>
      <c r="AB37" s="287" t="s">
        <v>122</v>
      </c>
      <c r="AC37" s="13">
        <f t="shared" si="10"/>
        <v>3</v>
      </c>
    </row>
    <row r="38" spans="1:29" ht="14.45" hidden="1" customHeight="1" x14ac:dyDescent="0.25">
      <c r="A38" s="13">
        <v>52</v>
      </c>
      <c r="B38" s="70" t="str">
        <f t="shared" si="9"/>
        <v/>
      </c>
      <c r="C38" s="111"/>
      <c r="D38" s="287"/>
      <c r="E38" s="287"/>
      <c r="F38" s="287"/>
      <c r="H38" s="114">
        <v>3</v>
      </c>
      <c r="I38" s="68" t="str">
        <f t="shared" si="0"/>
        <v/>
      </c>
      <c r="J38" s="13" t="str">
        <f t="shared" si="1"/>
        <v/>
      </c>
      <c r="K38" s="13">
        <f t="shared" si="2"/>
        <v>3</v>
      </c>
      <c r="L38" s="13" t="str">
        <f t="shared" si="3"/>
        <v/>
      </c>
      <c r="M38" s="13" t="str">
        <f t="shared" si="4"/>
        <v/>
      </c>
      <c r="N38" s="13" t="str">
        <f t="shared" si="5"/>
        <v/>
      </c>
      <c r="O38" s="68">
        <f t="shared" si="6"/>
        <v>3</v>
      </c>
      <c r="Q38" s="13" t="str">
        <f t="shared" si="7"/>
        <v/>
      </c>
      <c r="R38" s="70" t="str">
        <f t="shared" si="8"/>
        <v/>
      </c>
      <c r="AB38" s="287" t="s">
        <v>122</v>
      </c>
      <c r="AC38" s="13">
        <f t="shared" si="10"/>
        <v>3</v>
      </c>
    </row>
    <row r="39" spans="1:29" ht="14.45" hidden="1" customHeight="1" x14ac:dyDescent="0.25">
      <c r="A39" s="13">
        <v>53</v>
      </c>
      <c r="B39" s="70" t="str">
        <f t="shared" si="9"/>
        <v/>
      </c>
      <c r="C39" s="111"/>
      <c r="D39" s="287"/>
      <c r="E39" s="287"/>
      <c r="F39" s="287"/>
      <c r="H39" s="114">
        <v>3</v>
      </c>
      <c r="I39" s="68" t="str">
        <f t="shared" si="0"/>
        <v/>
      </c>
      <c r="J39" s="13" t="str">
        <f t="shared" si="1"/>
        <v/>
      </c>
      <c r="K39" s="13">
        <f t="shared" si="2"/>
        <v>3</v>
      </c>
      <c r="L39" s="13" t="str">
        <f t="shared" si="3"/>
        <v/>
      </c>
      <c r="M39" s="13" t="str">
        <f t="shared" si="4"/>
        <v/>
      </c>
      <c r="N39" s="13" t="str">
        <f t="shared" si="5"/>
        <v/>
      </c>
      <c r="O39" s="68">
        <f t="shared" si="6"/>
        <v>3</v>
      </c>
      <c r="Q39" s="13" t="str">
        <f t="shared" si="7"/>
        <v/>
      </c>
      <c r="R39" s="70" t="str">
        <f t="shared" si="8"/>
        <v/>
      </c>
      <c r="AB39" s="287" t="s">
        <v>122</v>
      </c>
      <c r="AC39" s="13">
        <f t="shared" si="10"/>
        <v>3</v>
      </c>
    </row>
    <row r="40" spans="1:29" ht="14.45" hidden="1" customHeight="1" x14ac:dyDescent="0.25">
      <c r="A40" s="13">
        <v>54</v>
      </c>
      <c r="B40" s="70" t="str">
        <f t="shared" si="9"/>
        <v/>
      </c>
      <c r="C40" s="111"/>
      <c r="D40" s="287"/>
      <c r="E40" s="287"/>
      <c r="F40" s="287"/>
      <c r="H40" s="114" t="s">
        <v>94</v>
      </c>
      <c r="I40" s="68" t="str">
        <f t="shared" si="0"/>
        <v/>
      </c>
      <c r="J40" s="13" t="str">
        <f t="shared" si="1"/>
        <v/>
      </c>
      <c r="K40" s="13">
        <f t="shared" si="2"/>
        <v>3</v>
      </c>
      <c r="L40" s="13" t="str">
        <f t="shared" si="3"/>
        <v/>
      </c>
      <c r="M40" s="13" t="str">
        <f t="shared" si="4"/>
        <v/>
      </c>
      <c r="N40" s="13" t="str">
        <f t="shared" si="5"/>
        <v/>
      </c>
      <c r="O40" s="68">
        <f t="shared" si="6"/>
        <v>3</v>
      </c>
      <c r="Q40" s="13" t="str">
        <f t="shared" si="7"/>
        <v/>
      </c>
      <c r="R40" s="70" t="str">
        <f t="shared" si="8"/>
        <v/>
      </c>
      <c r="AB40" s="287" t="s">
        <v>122</v>
      </c>
      <c r="AC40" s="13">
        <f t="shared" si="10"/>
        <v>3</v>
      </c>
    </row>
    <row r="41" spans="1:29" ht="14.45" hidden="1" customHeight="1" x14ac:dyDescent="0.25">
      <c r="A41" s="13">
        <v>55</v>
      </c>
      <c r="B41" s="70" t="str">
        <f t="shared" si="9"/>
        <v/>
      </c>
      <c r="C41" s="111"/>
      <c r="D41" s="287"/>
      <c r="E41" s="287"/>
      <c r="F41" s="287"/>
      <c r="H41" s="114">
        <v>4</v>
      </c>
      <c r="I41" s="68" t="str">
        <f t="shared" si="0"/>
        <v/>
      </c>
      <c r="J41" s="13" t="str">
        <f t="shared" si="1"/>
        <v/>
      </c>
      <c r="K41" s="13">
        <f t="shared" si="2"/>
        <v>3</v>
      </c>
      <c r="L41" s="13" t="str">
        <f t="shared" si="3"/>
        <v/>
      </c>
      <c r="M41" s="13" t="str">
        <f t="shared" si="4"/>
        <v/>
      </c>
      <c r="N41" s="13" t="str">
        <f t="shared" si="5"/>
        <v/>
      </c>
      <c r="O41" s="68">
        <f t="shared" si="6"/>
        <v>3</v>
      </c>
      <c r="Q41" s="13" t="str">
        <f t="shared" si="7"/>
        <v/>
      </c>
      <c r="R41" s="70" t="str">
        <f t="shared" si="8"/>
        <v/>
      </c>
      <c r="AB41" s="287" t="s">
        <v>122</v>
      </c>
      <c r="AC41" s="13">
        <f t="shared" si="10"/>
        <v>3</v>
      </c>
    </row>
    <row r="42" spans="1:29" ht="14.45" hidden="1" customHeight="1" x14ac:dyDescent="0.25">
      <c r="A42" s="13">
        <v>56</v>
      </c>
      <c r="B42" s="70" t="str">
        <f t="shared" si="9"/>
        <v/>
      </c>
      <c r="C42" s="111"/>
      <c r="D42" s="287"/>
      <c r="E42" s="287"/>
      <c r="F42" s="287"/>
      <c r="H42" s="114">
        <v>3</v>
      </c>
      <c r="I42" s="68" t="str">
        <f t="shared" si="0"/>
        <v/>
      </c>
      <c r="J42" s="13" t="str">
        <f t="shared" si="1"/>
        <v/>
      </c>
      <c r="K42" s="13">
        <f t="shared" si="2"/>
        <v>3</v>
      </c>
      <c r="L42" s="13" t="str">
        <f t="shared" si="3"/>
        <v/>
      </c>
      <c r="M42" s="13" t="str">
        <f t="shared" si="4"/>
        <v/>
      </c>
      <c r="N42" s="13" t="str">
        <f t="shared" si="5"/>
        <v/>
      </c>
      <c r="O42" s="68">
        <f t="shared" si="6"/>
        <v>3</v>
      </c>
      <c r="Q42" s="13" t="str">
        <f t="shared" si="7"/>
        <v/>
      </c>
      <c r="R42" s="70" t="str">
        <f t="shared" si="8"/>
        <v/>
      </c>
      <c r="AB42" s="287" t="s">
        <v>122</v>
      </c>
      <c r="AC42" s="13">
        <f t="shared" si="10"/>
        <v>3</v>
      </c>
    </row>
    <row r="43" spans="1:29" ht="14.45" hidden="1" customHeight="1" x14ac:dyDescent="0.25">
      <c r="A43" s="13">
        <v>57</v>
      </c>
      <c r="B43" s="70" t="str">
        <f t="shared" si="9"/>
        <v/>
      </c>
      <c r="C43" s="111"/>
      <c r="D43" s="287"/>
      <c r="E43" s="287"/>
      <c r="F43" s="287"/>
      <c r="H43" s="114">
        <v>4</v>
      </c>
      <c r="I43" s="68" t="str">
        <f t="shared" si="0"/>
        <v/>
      </c>
      <c r="J43" s="13" t="str">
        <f t="shared" si="1"/>
        <v/>
      </c>
      <c r="K43" s="13">
        <f t="shared" si="2"/>
        <v>3</v>
      </c>
      <c r="L43" s="13" t="str">
        <f t="shared" si="3"/>
        <v/>
      </c>
      <c r="M43" s="13" t="str">
        <f t="shared" si="4"/>
        <v/>
      </c>
      <c r="N43" s="13" t="str">
        <f t="shared" si="5"/>
        <v/>
      </c>
      <c r="O43" s="68">
        <f t="shared" si="6"/>
        <v>3</v>
      </c>
      <c r="Q43" s="13" t="str">
        <f t="shared" si="7"/>
        <v/>
      </c>
      <c r="R43" s="70" t="str">
        <f t="shared" si="8"/>
        <v/>
      </c>
      <c r="AB43" s="287" t="s">
        <v>122</v>
      </c>
      <c r="AC43" s="13">
        <f t="shared" si="10"/>
        <v>3</v>
      </c>
    </row>
    <row r="44" spans="1:29" ht="14.45" hidden="1" customHeight="1" x14ac:dyDescent="0.25">
      <c r="A44" s="13">
        <v>58</v>
      </c>
      <c r="B44" s="70" t="str">
        <f t="shared" si="9"/>
        <v/>
      </c>
      <c r="C44" s="111"/>
      <c r="D44" s="287"/>
      <c r="E44" s="287"/>
      <c r="F44" s="287"/>
      <c r="H44" s="114">
        <v>3</v>
      </c>
      <c r="I44" s="68" t="str">
        <f t="shared" si="0"/>
        <v/>
      </c>
      <c r="J44" s="13" t="str">
        <f t="shared" si="1"/>
        <v/>
      </c>
      <c r="K44" s="13">
        <f t="shared" si="2"/>
        <v>3</v>
      </c>
      <c r="L44" s="13" t="str">
        <f t="shared" si="3"/>
        <v/>
      </c>
      <c r="M44" s="13" t="str">
        <f t="shared" si="4"/>
        <v/>
      </c>
      <c r="N44" s="13" t="str">
        <f t="shared" si="5"/>
        <v/>
      </c>
      <c r="O44" s="68">
        <f t="shared" si="6"/>
        <v>3</v>
      </c>
      <c r="Q44" s="13" t="str">
        <f t="shared" si="7"/>
        <v/>
      </c>
      <c r="R44" s="70" t="str">
        <f t="shared" si="8"/>
        <v/>
      </c>
      <c r="AB44" s="287" t="s">
        <v>122</v>
      </c>
      <c r="AC44" s="13">
        <f t="shared" si="10"/>
        <v>3</v>
      </c>
    </row>
    <row r="45" spans="1:29" ht="14.45" hidden="1" customHeight="1" x14ac:dyDescent="0.25">
      <c r="A45" s="13">
        <v>59</v>
      </c>
      <c r="B45" s="70" t="str">
        <f t="shared" si="9"/>
        <v/>
      </c>
      <c r="C45" s="111"/>
      <c r="D45" s="287"/>
      <c r="E45" s="287"/>
      <c r="F45" s="287"/>
      <c r="H45" s="114">
        <v>4</v>
      </c>
      <c r="I45" s="68" t="str">
        <f t="shared" si="0"/>
        <v/>
      </c>
      <c r="J45" s="13" t="str">
        <f t="shared" si="1"/>
        <v/>
      </c>
      <c r="K45" s="13">
        <f t="shared" si="2"/>
        <v>3</v>
      </c>
      <c r="L45" s="13" t="str">
        <f t="shared" si="3"/>
        <v/>
      </c>
      <c r="M45" s="13" t="str">
        <f t="shared" si="4"/>
        <v/>
      </c>
      <c r="N45" s="13" t="str">
        <f t="shared" si="5"/>
        <v/>
      </c>
      <c r="O45" s="68">
        <f t="shared" si="6"/>
        <v>3</v>
      </c>
      <c r="Q45" s="13" t="str">
        <f t="shared" si="7"/>
        <v/>
      </c>
      <c r="R45" s="70" t="str">
        <f t="shared" si="8"/>
        <v/>
      </c>
      <c r="AB45" s="287" t="s">
        <v>122</v>
      </c>
      <c r="AC45" s="13">
        <f t="shared" si="10"/>
        <v>3</v>
      </c>
    </row>
    <row r="46" spans="1:29" ht="14.45" hidden="1" customHeight="1" x14ac:dyDescent="0.25">
      <c r="A46" s="13">
        <v>60</v>
      </c>
      <c r="B46" s="70" t="str">
        <f t="shared" si="9"/>
        <v/>
      </c>
      <c r="C46" s="111"/>
      <c r="D46" s="287"/>
      <c r="E46" s="287"/>
      <c r="F46" s="287"/>
      <c r="I46" s="68" t="str">
        <f t="shared" si="0"/>
        <v/>
      </c>
      <c r="J46" s="13" t="str">
        <f t="shared" si="1"/>
        <v/>
      </c>
      <c r="K46" s="13">
        <f t="shared" si="2"/>
        <v>3</v>
      </c>
      <c r="L46" s="13" t="str">
        <f t="shared" si="3"/>
        <v/>
      </c>
      <c r="M46" s="13" t="str">
        <f t="shared" si="4"/>
        <v/>
      </c>
      <c r="N46" s="13" t="str">
        <f t="shared" si="5"/>
        <v/>
      </c>
      <c r="O46" s="68">
        <f t="shared" si="6"/>
        <v>3</v>
      </c>
      <c r="Q46" s="13" t="str">
        <f t="shared" si="7"/>
        <v/>
      </c>
      <c r="R46" s="70" t="str">
        <f t="shared" si="8"/>
        <v/>
      </c>
      <c r="AB46" s="287" t="s">
        <v>122</v>
      </c>
      <c r="AC46" s="13">
        <f t="shared" si="10"/>
        <v>3</v>
      </c>
    </row>
    <row r="47" spans="1:29" ht="14.45" hidden="1" customHeight="1" x14ac:dyDescent="0.25">
      <c r="A47" s="13">
        <v>61</v>
      </c>
      <c r="B47" s="70" t="str">
        <f t="shared" si="9"/>
        <v/>
      </c>
      <c r="C47" s="111"/>
      <c r="D47" s="287"/>
      <c r="E47" s="287"/>
      <c r="F47" s="287"/>
      <c r="H47" s="114">
        <v>5</v>
      </c>
      <c r="I47" s="68" t="str">
        <f t="shared" si="0"/>
        <v/>
      </c>
      <c r="J47" s="13" t="str">
        <f t="shared" si="1"/>
        <v/>
      </c>
      <c r="K47" s="13">
        <f t="shared" si="2"/>
        <v>3</v>
      </c>
      <c r="L47" s="13" t="str">
        <f t="shared" si="3"/>
        <v/>
      </c>
      <c r="M47" s="13" t="str">
        <f t="shared" si="4"/>
        <v/>
      </c>
      <c r="N47" s="13" t="str">
        <f t="shared" si="5"/>
        <v/>
      </c>
      <c r="O47" s="68">
        <f t="shared" si="6"/>
        <v>3</v>
      </c>
      <c r="Q47" s="13" t="str">
        <f t="shared" si="7"/>
        <v/>
      </c>
      <c r="R47" s="70" t="str">
        <f t="shared" si="8"/>
        <v/>
      </c>
      <c r="AB47" s="287" t="s">
        <v>122</v>
      </c>
      <c r="AC47" s="13">
        <f t="shared" si="10"/>
        <v>3</v>
      </c>
    </row>
    <row r="48" spans="1:29" ht="14.45" hidden="1" customHeight="1" x14ac:dyDescent="0.25">
      <c r="A48" s="13">
        <v>62</v>
      </c>
      <c r="B48" s="70" t="str">
        <f t="shared" si="9"/>
        <v/>
      </c>
      <c r="C48" s="111"/>
      <c r="D48" s="287"/>
      <c r="E48" s="287"/>
      <c r="F48" s="287"/>
      <c r="I48" s="68" t="str">
        <f t="shared" si="0"/>
        <v/>
      </c>
      <c r="J48" s="13" t="str">
        <f t="shared" si="1"/>
        <v/>
      </c>
      <c r="K48" s="13">
        <f t="shared" si="2"/>
        <v>3</v>
      </c>
      <c r="L48" s="13" t="str">
        <f t="shared" si="3"/>
        <v/>
      </c>
      <c r="M48" s="13" t="str">
        <f t="shared" si="4"/>
        <v/>
      </c>
      <c r="N48" s="13" t="str">
        <f t="shared" si="5"/>
        <v/>
      </c>
      <c r="O48" s="68">
        <f t="shared" si="6"/>
        <v>3</v>
      </c>
      <c r="Q48" s="13" t="str">
        <f t="shared" si="7"/>
        <v/>
      </c>
      <c r="R48" s="70" t="str">
        <f t="shared" si="8"/>
        <v/>
      </c>
      <c r="AB48" s="287" t="s">
        <v>122</v>
      </c>
      <c r="AC48" s="13">
        <f t="shared" si="10"/>
        <v>3</v>
      </c>
    </row>
    <row r="49" spans="1:29" ht="14.45" hidden="1" customHeight="1" x14ac:dyDescent="0.25">
      <c r="A49" s="13">
        <v>63</v>
      </c>
      <c r="B49" s="70" t="str">
        <f t="shared" si="9"/>
        <v/>
      </c>
      <c r="C49" s="111"/>
      <c r="D49" s="287"/>
      <c r="E49" s="287"/>
      <c r="F49" s="287"/>
      <c r="H49" s="114">
        <v>1</v>
      </c>
      <c r="I49" s="68" t="str">
        <f t="shared" si="0"/>
        <v/>
      </c>
      <c r="J49" s="13" t="str">
        <f t="shared" si="1"/>
        <v/>
      </c>
      <c r="K49" s="13">
        <f t="shared" si="2"/>
        <v>3</v>
      </c>
      <c r="L49" s="13" t="str">
        <f t="shared" si="3"/>
        <v/>
      </c>
      <c r="M49" s="13" t="str">
        <f t="shared" si="4"/>
        <v/>
      </c>
      <c r="N49" s="13" t="str">
        <f t="shared" si="5"/>
        <v/>
      </c>
      <c r="O49" s="68">
        <f t="shared" si="6"/>
        <v>3</v>
      </c>
      <c r="Q49" s="13" t="str">
        <f t="shared" si="7"/>
        <v/>
      </c>
      <c r="R49" s="70" t="str">
        <f t="shared" si="8"/>
        <v/>
      </c>
      <c r="AB49" s="287" t="s">
        <v>122</v>
      </c>
      <c r="AC49" s="13">
        <f t="shared" si="10"/>
        <v>3</v>
      </c>
    </row>
    <row r="50" spans="1:29" ht="14.45" hidden="1" customHeight="1" x14ac:dyDescent="0.25">
      <c r="A50" s="13">
        <v>64</v>
      </c>
      <c r="B50" s="70" t="str">
        <f t="shared" si="9"/>
        <v/>
      </c>
      <c r="C50" s="111"/>
      <c r="D50" s="287"/>
      <c r="E50" s="287"/>
      <c r="F50" s="287"/>
      <c r="I50" s="68" t="str">
        <f t="shared" si="0"/>
        <v/>
      </c>
      <c r="J50" s="13" t="str">
        <f t="shared" si="1"/>
        <v/>
      </c>
      <c r="K50" s="13">
        <f t="shared" si="2"/>
        <v>3</v>
      </c>
      <c r="L50" s="13" t="str">
        <f t="shared" si="3"/>
        <v/>
      </c>
      <c r="M50" s="13" t="str">
        <f t="shared" si="4"/>
        <v/>
      </c>
      <c r="N50" s="13" t="str">
        <f t="shared" si="5"/>
        <v/>
      </c>
      <c r="O50" s="68">
        <f t="shared" si="6"/>
        <v>3</v>
      </c>
      <c r="Q50" s="13" t="str">
        <f t="shared" si="7"/>
        <v/>
      </c>
      <c r="R50" s="70" t="str">
        <f t="shared" si="8"/>
        <v/>
      </c>
      <c r="AB50" s="287" t="s">
        <v>122</v>
      </c>
      <c r="AC50" s="13">
        <f t="shared" si="10"/>
        <v>3</v>
      </c>
    </row>
    <row r="51" spans="1:29" ht="14.45" hidden="1" customHeight="1" x14ac:dyDescent="0.25">
      <c r="A51" s="13">
        <v>65</v>
      </c>
      <c r="B51" s="70" t="str">
        <f t="shared" si="9"/>
        <v/>
      </c>
      <c r="C51" s="111"/>
      <c r="D51" s="287"/>
      <c r="E51" s="287"/>
      <c r="F51" s="287"/>
      <c r="H51" s="114">
        <v>4</v>
      </c>
      <c r="I51" s="68" t="str">
        <f t="shared" si="0"/>
        <v/>
      </c>
      <c r="J51" s="13" t="str">
        <f t="shared" si="1"/>
        <v/>
      </c>
      <c r="K51" s="13">
        <f t="shared" si="2"/>
        <v>3</v>
      </c>
      <c r="L51" s="13" t="str">
        <f t="shared" si="3"/>
        <v/>
      </c>
      <c r="M51" s="13" t="str">
        <f t="shared" si="4"/>
        <v/>
      </c>
      <c r="N51" s="13" t="str">
        <f t="shared" si="5"/>
        <v/>
      </c>
      <c r="O51" s="68">
        <f t="shared" si="6"/>
        <v>3</v>
      </c>
      <c r="Q51" s="13" t="str">
        <f t="shared" si="7"/>
        <v/>
      </c>
      <c r="R51" s="70" t="str">
        <f t="shared" si="8"/>
        <v/>
      </c>
      <c r="AB51" s="287" t="s">
        <v>122</v>
      </c>
      <c r="AC51" s="13">
        <f t="shared" si="10"/>
        <v>3</v>
      </c>
    </row>
    <row r="52" spans="1:29" ht="14.45" hidden="1" customHeight="1" x14ac:dyDescent="0.25">
      <c r="A52" s="13">
        <v>66</v>
      </c>
      <c r="B52" s="70" t="str">
        <f t="shared" ref="B52:B115" si="14">R52</f>
        <v/>
      </c>
      <c r="C52" s="111"/>
      <c r="D52" s="287"/>
      <c r="E52" s="287"/>
      <c r="F52" s="287"/>
      <c r="I52" s="68" t="str">
        <f t="shared" si="0"/>
        <v/>
      </c>
      <c r="J52" s="13" t="str">
        <f t="shared" si="1"/>
        <v/>
      </c>
      <c r="K52" s="13">
        <f t="shared" si="2"/>
        <v>3</v>
      </c>
      <c r="L52" s="13" t="str">
        <f t="shared" si="3"/>
        <v/>
      </c>
      <c r="M52" s="13" t="str">
        <f t="shared" si="4"/>
        <v/>
      </c>
      <c r="N52" s="13" t="str">
        <f t="shared" si="5"/>
        <v/>
      </c>
      <c r="O52" s="68">
        <f t="shared" si="6"/>
        <v>3</v>
      </c>
      <c r="Q52" s="13" t="str">
        <f t="shared" si="7"/>
        <v/>
      </c>
      <c r="R52" s="70" t="str">
        <f t="shared" si="8"/>
        <v/>
      </c>
      <c r="AB52" s="287" t="s">
        <v>122</v>
      </c>
      <c r="AC52" s="13">
        <f t="shared" ref="AC52:AC115" si="15">IF(LEN(Z52)&gt;0,1,IF(LEN(AA52)&gt;0,2,3))</f>
        <v>3</v>
      </c>
    </row>
    <row r="53" spans="1:29" ht="14.45" hidden="1" customHeight="1" x14ac:dyDescent="0.25">
      <c r="A53" s="13">
        <v>67</v>
      </c>
      <c r="B53" s="70" t="str">
        <f t="shared" si="14"/>
        <v/>
      </c>
      <c r="C53" s="111"/>
      <c r="D53" s="287"/>
      <c r="E53" s="287"/>
      <c r="F53" s="287"/>
      <c r="H53" s="114">
        <v>3</v>
      </c>
      <c r="I53" s="68" t="str">
        <f t="shared" ref="I53:I102" si="16">IF(AND(LEN(C53)=1,LEN(D53)=0),1,"")</f>
        <v/>
      </c>
      <c r="J53" s="13" t="str">
        <f t="shared" ref="J53:J102" si="17">IF(AND(LEN(C53)=1,LEN(D53)=1,LEN(E53)=0,LEN(F53)=0),2,"")</f>
        <v/>
      </c>
      <c r="K53" s="13">
        <f t="shared" ref="K53:K102" si="18">IF(AND(LEN(C53)=0,LEN(E53)=0),3,"")</f>
        <v>3</v>
      </c>
      <c r="L53" s="13" t="str">
        <f t="shared" ref="L53:L102" si="19">IF(AND(LEN(C53)&gt;0,LEN(D53&gt;0),LEN(E53)&gt;0,LEN(F53)=0,H53="N/A"),4,"")</f>
        <v/>
      </c>
      <c r="M53" s="13" t="str">
        <f t="shared" ref="M53:M102" si="20">IF(AND(LEN(C53)&gt;0,LEN(D53&gt;0),LEN(E53)&gt;0,LEN(F53)=0,H53&gt;0,H53&lt;6),5,"")</f>
        <v/>
      </c>
      <c r="N53" s="13" t="str">
        <f t="shared" ref="N53:N102" si="21">IF(AND(LEN(C53)&gt;0,LEN(D53&gt;0),LEN(E53)&gt;0,LEN(F53)&gt;0,H53&gt;0,H53&lt;6),6,"")</f>
        <v/>
      </c>
      <c r="O53" s="68">
        <f t="shared" ref="O53:O102" si="22">SUM(I53:N53)</f>
        <v>3</v>
      </c>
      <c r="Q53" s="13" t="str">
        <f t="shared" ref="Q53:Q102" si="23">IF(LEN(E53)&gt;0,TEXT(E53,"00"),"")</f>
        <v/>
      </c>
      <c r="R53" s="70" t="str">
        <f t="shared" ref="R53:R102" si="24">IF(O53=1,C53,IF(O53=2,C53&amp;"."&amp;D53,IF(O53=3,"",IF(O53=4,C53&amp;"."&amp;D53&amp;"."&amp;Q53,IF(O53=5,C53&amp;"."&amp;D53&amp;"."&amp;Q53,IF(O53=6,C53&amp;"."&amp;D53&amp;"."&amp;Q53&amp;F53,""))))))</f>
        <v/>
      </c>
      <c r="AB53" s="287" t="s">
        <v>122</v>
      </c>
      <c r="AC53" s="13">
        <f t="shared" si="15"/>
        <v>3</v>
      </c>
    </row>
    <row r="54" spans="1:29" ht="14.45" hidden="1" customHeight="1" x14ac:dyDescent="0.25">
      <c r="A54" s="13">
        <v>68</v>
      </c>
      <c r="B54" s="70" t="str">
        <f t="shared" si="14"/>
        <v/>
      </c>
      <c r="C54" s="111"/>
      <c r="D54" s="287"/>
      <c r="E54" s="287"/>
      <c r="F54" s="287"/>
      <c r="H54" s="114">
        <v>3</v>
      </c>
      <c r="I54" s="68" t="str">
        <f t="shared" si="16"/>
        <v/>
      </c>
      <c r="J54" s="13" t="str">
        <f t="shared" si="17"/>
        <v/>
      </c>
      <c r="K54" s="13">
        <f t="shared" si="18"/>
        <v>3</v>
      </c>
      <c r="L54" s="13" t="str">
        <f t="shared" si="19"/>
        <v/>
      </c>
      <c r="M54" s="13" t="str">
        <f t="shared" si="20"/>
        <v/>
      </c>
      <c r="N54" s="13" t="str">
        <f t="shared" si="21"/>
        <v/>
      </c>
      <c r="O54" s="68">
        <f t="shared" si="22"/>
        <v>3</v>
      </c>
      <c r="Q54" s="13" t="str">
        <f t="shared" si="23"/>
        <v/>
      </c>
      <c r="R54" s="70" t="str">
        <f t="shared" si="24"/>
        <v/>
      </c>
      <c r="AB54" s="287" t="s">
        <v>122</v>
      </c>
      <c r="AC54" s="13">
        <f t="shared" si="15"/>
        <v>3</v>
      </c>
    </row>
    <row r="55" spans="1:29" ht="14.45" hidden="1" customHeight="1" x14ac:dyDescent="0.25">
      <c r="A55" s="13">
        <v>69</v>
      </c>
      <c r="B55" s="70" t="str">
        <f t="shared" si="14"/>
        <v/>
      </c>
      <c r="C55" s="111"/>
      <c r="D55" s="287"/>
      <c r="E55" s="287"/>
      <c r="F55" s="287"/>
      <c r="H55" s="114">
        <v>3</v>
      </c>
      <c r="I55" s="68" t="str">
        <f t="shared" si="16"/>
        <v/>
      </c>
      <c r="J55" s="13" t="str">
        <f t="shared" si="17"/>
        <v/>
      </c>
      <c r="K55" s="13">
        <f t="shared" si="18"/>
        <v>3</v>
      </c>
      <c r="L55" s="13" t="str">
        <f t="shared" si="19"/>
        <v/>
      </c>
      <c r="M55" s="13" t="str">
        <f t="shared" si="20"/>
        <v/>
      </c>
      <c r="N55" s="13" t="str">
        <f t="shared" si="21"/>
        <v/>
      </c>
      <c r="O55" s="68">
        <f t="shared" si="22"/>
        <v>3</v>
      </c>
      <c r="Q55" s="13" t="str">
        <f t="shared" si="23"/>
        <v/>
      </c>
      <c r="R55" s="70" t="str">
        <f t="shared" si="24"/>
        <v/>
      </c>
      <c r="AB55" s="287" t="s">
        <v>122</v>
      </c>
      <c r="AC55" s="13">
        <f t="shared" si="15"/>
        <v>3</v>
      </c>
    </row>
    <row r="56" spans="1:29" ht="14.45" hidden="1" customHeight="1" x14ac:dyDescent="0.25">
      <c r="A56" s="13">
        <v>70</v>
      </c>
      <c r="B56" s="70" t="str">
        <f t="shared" si="14"/>
        <v/>
      </c>
      <c r="C56" s="111"/>
      <c r="D56" s="287"/>
      <c r="E56" s="287"/>
      <c r="F56" s="287"/>
      <c r="H56" s="114">
        <v>4</v>
      </c>
      <c r="I56" s="68" t="str">
        <f t="shared" si="16"/>
        <v/>
      </c>
      <c r="J56" s="13" t="str">
        <f t="shared" si="17"/>
        <v/>
      </c>
      <c r="K56" s="13">
        <f t="shared" si="18"/>
        <v>3</v>
      </c>
      <c r="L56" s="13" t="str">
        <f t="shared" si="19"/>
        <v/>
      </c>
      <c r="M56" s="13" t="str">
        <f t="shared" si="20"/>
        <v/>
      </c>
      <c r="N56" s="13" t="str">
        <f t="shared" si="21"/>
        <v/>
      </c>
      <c r="O56" s="68">
        <f t="shared" si="22"/>
        <v>3</v>
      </c>
      <c r="Q56" s="13" t="str">
        <f t="shared" si="23"/>
        <v/>
      </c>
      <c r="R56" s="70" t="str">
        <f t="shared" si="24"/>
        <v/>
      </c>
      <c r="AB56" s="287" t="s">
        <v>122</v>
      </c>
      <c r="AC56" s="13">
        <f t="shared" si="15"/>
        <v>3</v>
      </c>
    </row>
    <row r="57" spans="1:29" ht="14.45" hidden="1" customHeight="1" x14ac:dyDescent="0.25">
      <c r="A57" s="13">
        <v>71</v>
      </c>
      <c r="B57" s="70" t="str">
        <f t="shared" si="14"/>
        <v/>
      </c>
      <c r="C57" s="111"/>
      <c r="D57" s="287"/>
      <c r="E57" s="287"/>
      <c r="F57" s="287"/>
      <c r="H57" s="114">
        <v>5</v>
      </c>
      <c r="I57" s="68" t="str">
        <f t="shared" si="16"/>
        <v/>
      </c>
      <c r="J57" s="13" t="str">
        <f t="shared" si="17"/>
        <v/>
      </c>
      <c r="K57" s="13">
        <f t="shared" si="18"/>
        <v>3</v>
      </c>
      <c r="L57" s="13" t="str">
        <f t="shared" si="19"/>
        <v/>
      </c>
      <c r="M57" s="13" t="str">
        <f t="shared" si="20"/>
        <v/>
      </c>
      <c r="N57" s="13" t="str">
        <f t="shared" si="21"/>
        <v/>
      </c>
      <c r="O57" s="68">
        <f t="shared" si="22"/>
        <v>3</v>
      </c>
      <c r="Q57" s="13" t="str">
        <f t="shared" si="23"/>
        <v/>
      </c>
      <c r="R57" s="70" t="str">
        <f t="shared" si="24"/>
        <v/>
      </c>
      <c r="AB57" s="287" t="s">
        <v>122</v>
      </c>
      <c r="AC57" s="13">
        <f t="shared" si="15"/>
        <v>3</v>
      </c>
    </row>
    <row r="58" spans="1:29" ht="14.45" hidden="1" customHeight="1" x14ac:dyDescent="0.25">
      <c r="A58" s="13">
        <v>72</v>
      </c>
      <c r="B58" s="70" t="str">
        <f t="shared" si="14"/>
        <v/>
      </c>
      <c r="C58" s="111"/>
      <c r="D58" s="287"/>
      <c r="E58" s="287"/>
      <c r="F58" s="287"/>
      <c r="H58" s="114">
        <v>5</v>
      </c>
      <c r="I58" s="68" t="str">
        <f t="shared" si="16"/>
        <v/>
      </c>
      <c r="J58" s="13" t="str">
        <f t="shared" si="17"/>
        <v/>
      </c>
      <c r="K58" s="13">
        <f t="shared" si="18"/>
        <v>3</v>
      </c>
      <c r="L58" s="13" t="str">
        <f t="shared" si="19"/>
        <v/>
      </c>
      <c r="M58" s="13" t="str">
        <f t="shared" si="20"/>
        <v/>
      </c>
      <c r="N58" s="13" t="str">
        <f t="shared" si="21"/>
        <v/>
      </c>
      <c r="O58" s="68">
        <f t="shared" si="22"/>
        <v>3</v>
      </c>
      <c r="Q58" s="13" t="str">
        <f t="shared" si="23"/>
        <v/>
      </c>
      <c r="R58" s="70" t="str">
        <f t="shared" si="24"/>
        <v/>
      </c>
      <c r="AB58" s="287" t="s">
        <v>122</v>
      </c>
      <c r="AC58" s="13">
        <f t="shared" si="15"/>
        <v>3</v>
      </c>
    </row>
    <row r="59" spans="1:29" ht="14.45" hidden="1" customHeight="1" x14ac:dyDescent="0.25">
      <c r="A59" s="13">
        <v>73</v>
      </c>
      <c r="B59" s="70" t="str">
        <f t="shared" si="14"/>
        <v/>
      </c>
      <c r="C59" s="111"/>
      <c r="D59" s="287"/>
      <c r="E59" s="287"/>
      <c r="F59" s="287"/>
      <c r="I59" s="68" t="str">
        <f t="shared" si="16"/>
        <v/>
      </c>
      <c r="J59" s="13" t="str">
        <f t="shared" si="17"/>
        <v/>
      </c>
      <c r="K59" s="13">
        <f t="shared" si="18"/>
        <v>3</v>
      </c>
      <c r="L59" s="13" t="str">
        <f t="shared" si="19"/>
        <v/>
      </c>
      <c r="M59" s="13" t="str">
        <f t="shared" si="20"/>
        <v/>
      </c>
      <c r="N59" s="13" t="str">
        <f t="shared" si="21"/>
        <v/>
      </c>
      <c r="O59" s="68">
        <f t="shared" si="22"/>
        <v>3</v>
      </c>
      <c r="Q59" s="13" t="str">
        <f t="shared" si="23"/>
        <v/>
      </c>
      <c r="R59" s="70" t="str">
        <f t="shared" si="24"/>
        <v/>
      </c>
      <c r="AB59" s="287" t="s">
        <v>122</v>
      </c>
      <c r="AC59" s="13">
        <f t="shared" si="15"/>
        <v>3</v>
      </c>
    </row>
    <row r="60" spans="1:29" ht="14.45" hidden="1" customHeight="1" x14ac:dyDescent="0.25">
      <c r="A60" s="13">
        <v>74</v>
      </c>
      <c r="B60" s="70" t="str">
        <f t="shared" si="14"/>
        <v/>
      </c>
      <c r="C60" s="111"/>
      <c r="D60" s="287"/>
      <c r="E60" s="287"/>
      <c r="F60" s="287"/>
      <c r="H60" s="114">
        <v>1</v>
      </c>
      <c r="I60" s="68" t="str">
        <f t="shared" si="16"/>
        <v/>
      </c>
      <c r="J60" s="13" t="str">
        <f t="shared" si="17"/>
        <v/>
      </c>
      <c r="K60" s="13">
        <f t="shared" si="18"/>
        <v>3</v>
      </c>
      <c r="L60" s="13" t="str">
        <f t="shared" si="19"/>
        <v/>
      </c>
      <c r="M60" s="13" t="str">
        <f t="shared" si="20"/>
        <v/>
      </c>
      <c r="N60" s="13" t="str">
        <f t="shared" si="21"/>
        <v/>
      </c>
      <c r="O60" s="68">
        <f t="shared" si="22"/>
        <v>3</v>
      </c>
      <c r="Q60" s="13" t="str">
        <f t="shared" si="23"/>
        <v/>
      </c>
      <c r="R60" s="70" t="str">
        <f t="shared" si="24"/>
        <v/>
      </c>
      <c r="AB60" s="287" t="s">
        <v>122</v>
      </c>
      <c r="AC60" s="13">
        <f t="shared" si="15"/>
        <v>3</v>
      </c>
    </row>
    <row r="61" spans="1:29" ht="14.45" hidden="1" customHeight="1" x14ac:dyDescent="0.25">
      <c r="A61" s="13">
        <v>75</v>
      </c>
      <c r="B61" s="70" t="str">
        <f t="shared" si="14"/>
        <v/>
      </c>
      <c r="C61" s="111"/>
      <c r="D61" s="287"/>
      <c r="E61" s="287"/>
      <c r="F61" s="287"/>
      <c r="H61" s="114">
        <v>3</v>
      </c>
      <c r="I61" s="68" t="str">
        <f t="shared" si="16"/>
        <v/>
      </c>
      <c r="J61" s="13" t="str">
        <f t="shared" si="17"/>
        <v/>
      </c>
      <c r="K61" s="13">
        <f t="shared" si="18"/>
        <v>3</v>
      </c>
      <c r="L61" s="13" t="str">
        <f t="shared" si="19"/>
        <v/>
      </c>
      <c r="M61" s="13" t="str">
        <f t="shared" si="20"/>
        <v/>
      </c>
      <c r="N61" s="13" t="str">
        <f t="shared" si="21"/>
        <v/>
      </c>
      <c r="O61" s="68">
        <f t="shared" si="22"/>
        <v>3</v>
      </c>
      <c r="Q61" s="13" t="str">
        <f t="shared" si="23"/>
        <v/>
      </c>
      <c r="R61" s="70" t="str">
        <f t="shared" si="24"/>
        <v/>
      </c>
      <c r="AB61" s="287" t="s">
        <v>122</v>
      </c>
      <c r="AC61" s="13">
        <f t="shared" si="15"/>
        <v>3</v>
      </c>
    </row>
    <row r="62" spans="1:29" ht="14.45" hidden="1" customHeight="1" x14ac:dyDescent="0.25">
      <c r="A62" s="13">
        <v>76</v>
      </c>
      <c r="B62" s="70" t="str">
        <f t="shared" si="14"/>
        <v/>
      </c>
      <c r="C62" s="111"/>
      <c r="D62" s="287"/>
      <c r="E62" s="287"/>
      <c r="F62" s="287"/>
      <c r="H62" s="114" t="s">
        <v>94</v>
      </c>
      <c r="I62" s="68" t="str">
        <f t="shared" si="16"/>
        <v/>
      </c>
      <c r="J62" s="13" t="str">
        <f t="shared" si="17"/>
        <v/>
      </c>
      <c r="K62" s="13">
        <f t="shared" si="18"/>
        <v>3</v>
      </c>
      <c r="L62" s="13" t="str">
        <f t="shared" si="19"/>
        <v/>
      </c>
      <c r="M62" s="13" t="str">
        <f t="shared" si="20"/>
        <v/>
      </c>
      <c r="N62" s="13" t="str">
        <f t="shared" si="21"/>
        <v/>
      </c>
      <c r="O62" s="68">
        <f t="shared" si="22"/>
        <v>3</v>
      </c>
      <c r="Q62" s="13" t="str">
        <f t="shared" si="23"/>
        <v/>
      </c>
      <c r="R62" s="70" t="str">
        <f t="shared" si="24"/>
        <v/>
      </c>
      <c r="AB62" s="287" t="s">
        <v>122</v>
      </c>
      <c r="AC62" s="13">
        <f t="shared" si="15"/>
        <v>3</v>
      </c>
    </row>
    <row r="63" spans="1:29" ht="14.45" hidden="1" customHeight="1" x14ac:dyDescent="0.25">
      <c r="A63" s="13">
        <v>77</v>
      </c>
      <c r="B63" s="70" t="str">
        <f t="shared" si="14"/>
        <v/>
      </c>
      <c r="C63" s="111"/>
      <c r="D63" s="287"/>
      <c r="E63" s="287"/>
      <c r="F63" s="287"/>
      <c r="H63" s="114">
        <v>4</v>
      </c>
      <c r="I63" s="68" t="str">
        <f t="shared" si="16"/>
        <v/>
      </c>
      <c r="J63" s="13" t="str">
        <f t="shared" si="17"/>
        <v/>
      </c>
      <c r="K63" s="13">
        <f t="shared" si="18"/>
        <v>3</v>
      </c>
      <c r="L63" s="13" t="str">
        <f t="shared" si="19"/>
        <v/>
      </c>
      <c r="M63" s="13" t="str">
        <f t="shared" si="20"/>
        <v/>
      </c>
      <c r="N63" s="13" t="str">
        <f t="shared" si="21"/>
        <v/>
      </c>
      <c r="O63" s="68">
        <f t="shared" si="22"/>
        <v>3</v>
      </c>
      <c r="Q63" s="13" t="str">
        <f t="shared" si="23"/>
        <v/>
      </c>
      <c r="R63" s="70" t="str">
        <f t="shared" si="24"/>
        <v/>
      </c>
      <c r="AB63" s="287" t="s">
        <v>122</v>
      </c>
      <c r="AC63" s="13">
        <f t="shared" si="15"/>
        <v>3</v>
      </c>
    </row>
    <row r="64" spans="1:29" ht="14.45" hidden="1" customHeight="1" x14ac:dyDescent="0.25">
      <c r="A64" s="13">
        <v>78</v>
      </c>
      <c r="B64" s="70" t="str">
        <f t="shared" si="14"/>
        <v/>
      </c>
      <c r="C64" s="111"/>
      <c r="D64" s="287"/>
      <c r="E64" s="287"/>
      <c r="F64" s="287"/>
      <c r="H64" s="114">
        <v>4</v>
      </c>
      <c r="I64" s="68" t="str">
        <f t="shared" si="16"/>
        <v/>
      </c>
      <c r="J64" s="13" t="str">
        <f t="shared" si="17"/>
        <v/>
      </c>
      <c r="K64" s="13">
        <f t="shared" si="18"/>
        <v>3</v>
      </c>
      <c r="L64" s="13" t="str">
        <f t="shared" si="19"/>
        <v/>
      </c>
      <c r="M64" s="13" t="str">
        <f t="shared" si="20"/>
        <v/>
      </c>
      <c r="N64" s="13" t="str">
        <f t="shared" si="21"/>
        <v/>
      </c>
      <c r="O64" s="68">
        <f t="shared" si="22"/>
        <v>3</v>
      </c>
      <c r="Q64" s="13" t="str">
        <f t="shared" si="23"/>
        <v/>
      </c>
      <c r="R64" s="70" t="str">
        <f t="shared" si="24"/>
        <v/>
      </c>
      <c r="AB64" s="287" t="s">
        <v>122</v>
      </c>
      <c r="AC64" s="13">
        <f t="shared" si="15"/>
        <v>3</v>
      </c>
    </row>
    <row r="65" spans="1:29" ht="14.45" hidden="1" customHeight="1" x14ac:dyDescent="0.25">
      <c r="A65" s="13">
        <v>79</v>
      </c>
      <c r="B65" s="70" t="str">
        <f t="shared" si="14"/>
        <v/>
      </c>
      <c r="C65" s="111"/>
      <c r="D65" s="287"/>
      <c r="E65" s="287"/>
      <c r="F65" s="287"/>
      <c r="H65" s="114">
        <v>4</v>
      </c>
      <c r="I65" s="68" t="str">
        <f t="shared" si="16"/>
        <v/>
      </c>
      <c r="J65" s="13" t="str">
        <f t="shared" si="17"/>
        <v/>
      </c>
      <c r="K65" s="13">
        <f t="shared" si="18"/>
        <v>3</v>
      </c>
      <c r="L65" s="13" t="str">
        <f t="shared" si="19"/>
        <v/>
      </c>
      <c r="M65" s="13" t="str">
        <f t="shared" si="20"/>
        <v/>
      </c>
      <c r="N65" s="13" t="str">
        <f t="shared" si="21"/>
        <v/>
      </c>
      <c r="O65" s="68">
        <f t="shared" si="22"/>
        <v>3</v>
      </c>
      <c r="Q65" s="13" t="str">
        <f t="shared" si="23"/>
        <v/>
      </c>
      <c r="R65" s="70" t="str">
        <f t="shared" si="24"/>
        <v/>
      </c>
      <c r="AB65" s="287" t="s">
        <v>122</v>
      </c>
      <c r="AC65" s="13">
        <f t="shared" si="15"/>
        <v>3</v>
      </c>
    </row>
    <row r="66" spans="1:29" ht="14.45" hidden="1" customHeight="1" x14ac:dyDescent="0.25">
      <c r="A66" s="13">
        <v>80</v>
      </c>
      <c r="B66" s="70" t="str">
        <f t="shared" si="14"/>
        <v/>
      </c>
      <c r="C66" s="111"/>
      <c r="D66" s="287"/>
      <c r="E66" s="287"/>
      <c r="F66" s="287"/>
      <c r="H66" s="114" t="s">
        <v>94</v>
      </c>
      <c r="I66" s="68" t="str">
        <f t="shared" si="16"/>
        <v/>
      </c>
      <c r="J66" s="13" t="str">
        <f t="shared" si="17"/>
        <v/>
      </c>
      <c r="K66" s="13">
        <f t="shared" si="18"/>
        <v>3</v>
      </c>
      <c r="L66" s="13" t="str">
        <f t="shared" si="19"/>
        <v/>
      </c>
      <c r="M66" s="13" t="str">
        <f t="shared" si="20"/>
        <v/>
      </c>
      <c r="N66" s="13" t="str">
        <f t="shared" si="21"/>
        <v/>
      </c>
      <c r="O66" s="68">
        <f t="shared" si="22"/>
        <v>3</v>
      </c>
      <c r="Q66" s="13" t="str">
        <f t="shared" si="23"/>
        <v/>
      </c>
      <c r="R66" s="70" t="str">
        <f t="shared" si="24"/>
        <v/>
      </c>
      <c r="AB66" s="287" t="s">
        <v>122</v>
      </c>
      <c r="AC66" s="13">
        <f t="shared" si="15"/>
        <v>3</v>
      </c>
    </row>
    <row r="67" spans="1:29" ht="14.45" hidden="1" customHeight="1" x14ac:dyDescent="0.25">
      <c r="A67" s="13">
        <v>81</v>
      </c>
      <c r="B67" s="70" t="str">
        <f t="shared" si="14"/>
        <v/>
      </c>
      <c r="C67" s="111"/>
      <c r="D67" s="287"/>
      <c r="E67" s="287"/>
      <c r="F67" s="287"/>
      <c r="H67" s="114">
        <v>2</v>
      </c>
      <c r="I67" s="68" t="str">
        <f t="shared" si="16"/>
        <v/>
      </c>
      <c r="J67" s="13" t="str">
        <f t="shared" si="17"/>
        <v/>
      </c>
      <c r="K67" s="13">
        <f t="shared" si="18"/>
        <v>3</v>
      </c>
      <c r="L67" s="13" t="str">
        <f t="shared" si="19"/>
        <v/>
      </c>
      <c r="M67" s="13" t="str">
        <f t="shared" si="20"/>
        <v/>
      </c>
      <c r="N67" s="13" t="str">
        <f t="shared" si="21"/>
        <v/>
      </c>
      <c r="O67" s="68">
        <f t="shared" si="22"/>
        <v>3</v>
      </c>
      <c r="Q67" s="13" t="str">
        <f t="shared" si="23"/>
        <v/>
      </c>
      <c r="R67" s="70" t="str">
        <f t="shared" si="24"/>
        <v/>
      </c>
      <c r="AB67" s="287" t="s">
        <v>122</v>
      </c>
      <c r="AC67" s="13">
        <f t="shared" si="15"/>
        <v>3</v>
      </c>
    </row>
    <row r="68" spans="1:29" ht="14.45" hidden="1" customHeight="1" x14ac:dyDescent="0.25">
      <c r="A68" s="13">
        <v>82</v>
      </c>
      <c r="B68" s="70" t="str">
        <f t="shared" si="14"/>
        <v/>
      </c>
      <c r="C68" s="111"/>
      <c r="D68" s="287"/>
      <c r="E68" s="287"/>
      <c r="F68" s="287"/>
      <c r="H68" s="114">
        <v>3</v>
      </c>
      <c r="I68" s="68" t="str">
        <f t="shared" si="16"/>
        <v/>
      </c>
      <c r="J68" s="13" t="str">
        <f t="shared" si="17"/>
        <v/>
      </c>
      <c r="K68" s="13">
        <f t="shared" si="18"/>
        <v>3</v>
      </c>
      <c r="L68" s="13" t="str">
        <f t="shared" si="19"/>
        <v/>
      </c>
      <c r="M68" s="13" t="str">
        <f t="shared" si="20"/>
        <v/>
      </c>
      <c r="N68" s="13" t="str">
        <f t="shared" si="21"/>
        <v/>
      </c>
      <c r="O68" s="68">
        <f t="shared" si="22"/>
        <v>3</v>
      </c>
      <c r="Q68" s="13" t="str">
        <f t="shared" si="23"/>
        <v/>
      </c>
      <c r="R68" s="70" t="str">
        <f t="shared" si="24"/>
        <v/>
      </c>
      <c r="AB68" s="287" t="s">
        <v>122</v>
      </c>
      <c r="AC68" s="13">
        <f t="shared" si="15"/>
        <v>3</v>
      </c>
    </row>
    <row r="69" spans="1:29" ht="14.45" hidden="1" customHeight="1" x14ac:dyDescent="0.25">
      <c r="A69" s="13">
        <v>83</v>
      </c>
      <c r="B69" s="70" t="str">
        <f t="shared" si="14"/>
        <v/>
      </c>
      <c r="C69" s="111"/>
      <c r="D69" s="287"/>
      <c r="E69" s="287"/>
      <c r="F69" s="287"/>
      <c r="H69" s="114">
        <v>3</v>
      </c>
      <c r="I69" s="68" t="str">
        <f t="shared" si="16"/>
        <v/>
      </c>
      <c r="J69" s="13" t="str">
        <f t="shared" si="17"/>
        <v/>
      </c>
      <c r="K69" s="13">
        <f t="shared" si="18"/>
        <v>3</v>
      </c>
      <c r="L69" s="13" t="str">
        <f t="shared" si="19"/>
        <v/>
      </c>
      <c r="M69" s="13" t="str">
        <f t="shared" si="20"/>
        <v/>
      </c>
      <c r="N69" s="13" t="str">
        <f t="shared" si="21"/>
        <v/>
      </c>
      <c r="O69" s="68">
        <f t="shared" si="22"/>
        <v>3</v>
      </c>
      <c r="Q69" s="13" t="str">
        <f t="shared" si="23"/>
        <v/>
      </c>
      <c r="R69" s="70" t="str">
        <f t="shared" si="24"/>
        <v/>
      </c>
      <c r="AB69" s="287" t="s">
        <v>122</v>
      </c>
      <c r="AC69" s="13">
        <f t="shared" si="15"/>
        <v>3</v>
      </c>
    </row>
    <row r="70" spans="1:29" ht="14.45" hidden="1" customHeight="1" x14ac:dyDescent="0.25">
      <c r="A70" s="13">
        <v>84</v>
      </c>
      <c r="B70" s="70" t="str">
        <f t="shared" si="14"/>
        <v/>
      </c>
      <c r="C70" s="111"/>
      <c r="D70" s="287"/>
      <c r="E70" s="287"/>
      <c r="F70" s="287"/>
      <c r="H70" s="114" t="s">
        <v>94</v>
      </c>
      <c r="I70" s="68" t="str">
        <f t="shared" si="16"/>
        <v/>
      </c>
      <c r="J70" s="13" t="str">
        <f t="shared" si="17"/>
        <v/>
      </c>
      <c r="K70" s="13">
        <f t="shared" si="18"/>
        <v>3</v>
      </c>
      <c r="L70" s="13" t="str">
        <f t="shared" si="19"/>
        <v/>
      </c>
      <c r="M70" s="13" t="str">
        <f t="shared" si="20"/>
        <v/>
      </c>
      <c r="N70" s="13" t="str">
        <f t="shared" si="21"/>
        <v/>
      </c>
      <c r="O70" s="68">
        <f t="shared" si="22"/>
        <v>3</v>
      </c>
      <c r="Q70" s="13" t="str">
        <f t="shared" si="23"/>
        <v/>
      </c>
      <c r="R70" s="70" t="str">
        <f t="shared" si="24"/>
        <v/>
      </c>
      <c r="AB70" s="287" t="s">
        <v>122</v>
      </c>
      <c r="AC70" s="13">
        <f t="shared" si="15"/>
        <v>3</v>
      </c>
    </row>
    <row r="71" spans="1:29" ht="14.45" hidden="1" customHeight="1" x14ac:dyDescent="0.25">
      <c r="A71" s="13">
        <v>85</v>
      </c>
      <c r="B71" s="70" t="str">
        <f t="shared" si="14"/>
        <v/>
      </c>
      <c r="C71" s="111"/>
      <c r="D71" s="287"/>
      <c r="E71" s="287"/>
      <c r="F71" s="287"/>
      <c r="H71" s="114">
        <v>2</v>
      </c>
      <c r="I71" s="68" t="str">
        <f t="shared" si="16"/>
        <v/>
      </c>
      <c r="J71" s="13" t="str">
        <f t="shared" si="17"/>
        <v/>
      </c>
      <c r="K71" s="13">
        <f t="shared" si="18"/>
        <v>3</v>
      </c>
      <c r="L71" s="13" t="str">
        <f t="shared" si="19"/>
        <v/>
      </c>
      <c r="M71" s="13" t="str">
        <f t="shared" si="20"/>
        <v/>
      </c>
      <c r="N71" s="13" t="str">
        <f t="shared" si="21"/>
        <v/>
      </c>
      <c r="O71" s="68">
        <f t="shared" si="22"/>
        <v>3</v>
      </c>
      <c r="Q71" s="13" t="str">
        <f t="shared" si="23"/>
        <v/>
      </c>
      <c r="R71" s="70" t="str">
        <f t="shared" si="24"/>
        <v/>
      </c>
      <c r="T71" t="s">
        <v>181</v>
      </c>
      <c r="AB71" s="287" t="s">
        <v>122</v>
      </c>
      <c r="AC71" s="13">
        <f t="shared" si="15"/>
        <v>3</v>
      </c>
    </row>
    <row r="72" spans="1:29" ht="14.45" hidden="1" customHeight="1" x14ac:dyDescent="0.25">
      <c r="A72" s="13">
        <v>86</v>
      </c>
      <c r="B72" s="70" t="str">
        <f t="shared" si="14"/>
        <v/>
      </c>
      <c r="C72" s="111"/>
      <c r="D72" s="287"/>
      <c r="E72" s="287"/>
      <c r="F72" s="287"/>
      <c r="H72" s="114">
        <v>3</v>
      </c>
      <c r="I72" s="68" t="str">
        <f t="shared" si="16"/>
        <v/>
      </c>
      <c r="J72" s="13" t="str">
        <f t="shared" si="17"/>
        <v/>
      </c>
      <c r="K72" s="13">
        <f t="shared" si="18"/>
        <v>3</v>
      </c>
      <c r="L72" s="13" t="str">
        <f t="shared" si="19"/>
        <v/>
      </c>
      <c r="M72" s="13" t="str">
        <f t="shared" si="20"/>
        <v/>
      </c>
      <c r="N72" s="13" t="str">
        <f t="shared" si="21"/>
        <v/>
      </c>
      <c r="O72" s="68">
        <f t="shared" si="22"/>
        <v>3</v>
      </c>
      <c r="Q72" s="13" t="str">
        <f t="shared" si="23"/>
        <v/>
      </c>
      <c r="R72" s="70" t="str">
        <f t="shared" si="24"/>
        <v/>
      </c>
      <c r="AB72" s="287" t="s">
        <v>122</v>
      </c>
      <c r="AC72" s="13">
        <f t="shared" si="15"/>
        <v>3</v>
      </c>
    </row>
    <row r="73" spans="1:29" ht="14.45" hidden="1" customHeight="1" x14ac:dyDescent="0.25">
      <c r="A73" s="13">
        <v>87</v>
      </c>
      <c r="B73" s="70" t="str">
        <f t="shared" si="14"/>
        <v/>
      </c>
      <c r="C73" s="111"/>
      <c r="D73" s="287"/>
      <c r="E73" s="287"/>
      <c r="F73" s="287"/>
      <c r="H73" s="114">
        <v>3</v>
      </c>
      <c r="I73" s="68" t="str">
        <f t="shared" si="16"/>
        <v/>
      </c>
      <c r="J73" s="13" t="str">
        <f t="shared" si="17"/>
        <v/>
      </c>
      <c r="K73" s="13">
        <f t="shared" si="18"/>
        <v>3</v>
      </c>
      <c r="L73" s="13" t="str">
        <f t="shared" si="19"/>
        <v/>
      </c>
      <c r="M73" s="13" t="str">
        <f t="shared" si="20"/>
        <v/>
      </c>
      <c r="N73" s="13" t="str">
        <f t="shared" si="21"/>
        <v/>
      </c>
      <c r="O73" s="68">
        <f t="shared" si="22"/>
        <v>3</v>
      </c>
      <c r="Q73" s="13" t="str">
        <f t="shared" si="23"/>
        <v/>
      </c>
      <c r="R73" s="70" t="str">
        <f t="shared" si="24"/>
        <v/>
      </c>
      <c r="AB73" s="287" t="s">
        <v>122</v>
      </c>
      <c r="AC73" s="13">
        <f t="shared" si="15"/>
        <v>3</v>
      </c>
    </row>
    <row r="74" spans="1:29" ht="14.45" hidden="1" customHeight="1" x14ac:dyDescent="0.25">
      <c r="A74" s="13">
        <v>88</v>
      </c>
      <c r="B74" s="70" t="str">
        <f t="shared" si="14"/>
        <v/>
      </c>
      <c r="C74" s="111"/>
      <c r="D74" s="287"/>
      <c r="E74" s="287"/>
      <c r="F74" s="287"/>
      <c r="H74" s="114">
        <v>5</v>
      </c>
      <c r="I74" s="68" t="str">
        <f t="shared" si="16"/>
        <v/>
      </c>
      <c r="J74" s="13" t="str">
        <f t="shared" si="17"/>
        <v/>
      </c>
      <c r="K74" s="13">
        <f t="shared" si="18"/>
        <v>3</v>
      </c>
      <c r="L74" s="13" t="str">
        <f t="shared" si="19"/>
        <v/>
      </c>
      <c r="M74" s="13" t="str">
        <f t="shared" si="20"/>
        <v/>
      </c>
      <c r="N74" s="13" t="str">
        <f t="shared" si="21"/>
        <v/>
      </c>
      <c r="O74" s="68">
        <f t="shared" si="22"/>
        <v>3</v>
      </c>
      <c r="Q74" s="13" t="str">
        <f t="shared" si="23"/>
        <v/>
      </c>
      <c r="R74" s="70" t="str">
        <f t="shared" si="24"/>
        <v/>
      </c>
      <c r="AB74" s="287" t="s">
        <v>122</v>
      </c>
      <c r="AC74" s="13">
        <f t="shared" si="15"/>
        <v>3</v>
      </c>
    </row>
    <row r="75" spans="1:29" ht="14.45" hidden="1" customHeight="1" x14ac:dyDescent="0.25">
      <c r="A75" s="13">
        <v>89</v>
      </c>
      <c r="B75" s="70" t="str">
        <f t="shared" si="14"/>
        <v/>
      </c>
      <c r="C75" s="111"/>
      <c r="D75" s="287"/>
      <c r="E75" s="287"/>
      <c r="F75" s="287"/>
      <c r="H75" s="114" t="s">
        <v>94</v>
      </c>
      <c r="I75" s="68" t="str">
        <f t="shared" si="16"/>
        <v/>
      </c>
      <c r="J75" s="13" t="str">
        <f t="shared" si="17"/>
        <v/>
      </c>
      <c r="K75" s="13">
        <f t="shared" si="18"/>
        <v>3</v>
      </c>
      <c r="L75" s="13" t="str">
        <f t="shared" si="19"/>
        <v/>
      </c>
      <c r="M75" s="13" t="str">
        <f t="shared" si="20"/>
        <v/>
      </c>
      <c r="N75" s="13" t="str">
        <f t="shared" si="21"/>
        <v/>
      </c>
      <c r="O75" s="68">
        <f t="shared" si="22"/>
        <v>3</v>
      </c>
      <c r="Q75" s="13" t="str">
        <f t="shared" si="23"/>
        <v/>
      </c>
      <c r="R75" s="70" t="str">
        <f t="shared" si="24"/>
        <v/>
      </c>
      <c r="AB75" s="287" t="s">
        <v>122</v>
      </c>
      <c r="AC75" s="13">
        <f t="shared" si="15"/>
        <v>3</v>
      </c>
    </row>
    <row r="76" spans="1:29" ht="14.45" hidden="1" customHeight="1" x14ac:dyDescent="0.25">
      <c r="A76" s="13">
        <v>90</v>
      </c>
      <c r="B76" s="70" t="str">
        <f t="shared" si="14"/>
        <v/>
      </c>
      <c r="C76" s="111"/>
      <c r="D76" s="287"/>
      <c r="E76" s="287"/>
      <c r="F76" s="287"/>
      <c r="H76" s="114">
        <v>2</v>
      </c>
      <c r="I76" s="68" t="str">
        <f t="shared" si="16"/>
        <v/>
      </c>
      <c r="J76" s="13" t="str">
        <f t="shared" si="17"/>
        <v/>
      </c>
      <c r="K76" s="13">
        <f t="shared" si="18"/>
        <v>3</v>
      </c>
      <c r="L76" s="13" t="str">
        <f t="shared" si="19"/>
        <v/>
      </c>
      <c r="M76" s="13" t="str">
        <f t="shared" si="20"/>
        <v/>
      </c>
      <c r="N76" s="13" t="str">
        <f t="shared" si="21"/>
        <v/>
      </c>
      <c r="O76" s="68">
        <f t="shared" si="22"/>
        <v>3</v>
      </c>
      <c r="Q76" s="13" t="str">
        <f t="shared" si="23"/>
        <v/>
      </c>
      <c r="R76" s="70" t="str">
        <f t="shared" si="24"/>
        <v/>
      </c>
      <c r="AB76" s="287" t="s">
        <v>122</v>
      </c>
      <c r="AC76" s="13">
        <f t="shared" si="15"/>
        <v>3</v>
      </c>
    </row>
    <row r="77" spans="1:29" ht="14.45" hidden="1" customHeight="1" x14ac:dyDescent="0.25">
      <c r="A77" s="13">
        <v>91</v>
      </c>
      <c r="B77" s="70" t="str">
        <f t="shared" si="14"/>
        <v/>
      </c>
      <c r="C77" s="111"/>
      <c r="D77" s="287"/>
      <c r="E77" s="287"/>
      <c r="F77" s="287"/>
      <c r="H77" s="114">
        <v>3</v>
      </c>
      <c r="I77" s="68" t="str">
        <f t="shared" si="16"/>
        <v/>
      </c>
      <c r="J77" s="13" t="str">
        <f t="shared" si="17"/>
        <v/>
      </c>
      <c r="K77" s="13">
        <f t="shared" si="18"/>
        <v>3</v>
      </c>
      <c r="L77" s="13" t="str">
        <f t="shared" si="19"/>
        <v/>
      </c>
      <c r="M77" s="13" t="str">
        <f t="shared" si="20"/>
        <v/>
      </c>
      <c r="N77" s="13" t="str">
        <f t="shared" si="21"/>
        <v/>
      </c>
      <c r="O77" s="68">
        <f t="shared" si="22"/>
        <v>3</v>
      </c>
      <c r="Q77" s="13" t="str">
        <f t="shared" si="23"/>
        <v/>
      </c>
      <c r="R77" s="70" t="str">
        <f t="shared" si="24"/>
        <v/>
      </c>
      <c r="AB77" s="287" t="s">
        <v>122</v>
      </c>
      <c r="AC77" s="13">
        <f t="shared" si="15"/>
        <v>3</v>
      </c>
    </row>
    <row r="78" spans="1:29" ht="14.45" hidden="1" customHeight="1" x14ac:dyDescent="0.25">
      <c r="A78" s="13">
        <v>92</v>
      </c>
      <c r="B78" s="70" t="str">
        <f t="shared" si="14"/>
        <v/>
      </c>
      <c r="C78" s="111"/>
      <c r="D78" s="287"/>
      <c r="E78" s="287"/>
      <c r="F78" s="287"/>
      <c r="H78" s="114">
        <v>3</v>
      </c>
      <c r="I78" s="68" t="str">
        <f t="shared" si="16"/>
        <v/>
      </c>
      <c r="J78" s="13" t="str">
        <f t="shared" si="17"/>
        <v/>
      </c>
      <c r="K78" s="13">
        <f t="shared" si="18"/>
        <v>3</v>
      </c>
      <c r="L78" s="13" t="str">
        <f t="shared" si="19"/>
        <v/>
      </c>
      <c r="M78" s="13" t="str">
        <f t="shared" si="20"/>
        <v/>
      </c>
      <c r="N78" s="13" t="str">
        <f t="shared" si="21"/>
        <v/>
      </c>
      <c r="O78" s="68">
        <f t="shared" si="22"/>
        <v>3</v>
      </c>
      <c r="Q78" s="13" t="str">
        <f t="shared" si="23"/>
        <v/>
      </c>
      <c r="R78" s="70" t="str">
        <f t="shared" si="24"/>
        <v/>
      </c>
      <c r="AB78" s="287" t="s">
        <v>122</v>
      </c>
      <c r="AC78" s="13">
        <f t="shared" si="15"/>
        <v>3</v>
      </c>
    </row>
    <row r="79" spans="1:29" ht="14.45" hidden="1" customHeight="1" x14ac:dyDescent="0.25">
      <c r="A79" s="13">
        <v>93</v>
      </c>
      <c r="B79" s="70" t="str">
        <f t="shared" si="14"/>
        <v/>
      </c>
      <c r="C79" s="111"/>
      <c r="D79" s="287"/>
      <c r="E79" s="287"/>
      <c r="F79" s="287"/>
      <c r="H79" s="114">
        <v>3</v>
      </c>
      <c r="I79" s="68" t="str">
        <f t="shared" si="16"/>
        <v/>
      </c>
      <c r="J79" s="13" t="str">
        <f t="shared" si="17"/>
        <v/>
      </c>
      <c r="K79" s="13">
        <f t="shared" si="18"/>
        <v>3</v>
      </c>
      <c r="L79" s="13" t="str">
        <f t="shared" si="19"/>
        <v/>
      </c>
      <c r="M79" s="13" t="str">
        <f t="shared" si="20"/>
        <v/>
      </c>
      <c r="N79" s="13" t="str">
        <f t="shared" si="21"/>
        <v/>
      </c>
      <c r="O79" s="68">
        <f t="shared" si="22"/>
        <v>3</v>
      </c>
      <c r="Q79" s="13" t="str">
        <f t="shared" si="23"/>
        <v/>
      </c>
      <c r="R79" s="70" t="str">
        <f t="shared" si="24"/>
        <v/>
      </c>
      <c r="AB79" s="287" t="s">
        <v>122</v>
      </c>
      <c r="AC79" s="13">
        <f t="shared" si="15"/>
        <v>3</v>
      </c>
    </row>
    <row r="80" spans="1:29" ht="14.45" hidden="1" customHeight="1" x14ac:dyDescent="0.25">
      <c r="A80" s="13">
        <v>94</v>
      </c>
      <c r="B80" s="70" t="str">
        <f t="shared" si="14"/>
        <v/>
      </c>
      <c r="C80" s="111"/>
      <c r="D80" s="287"/>
      <c r="E80" s="287"/>
      <c r="F80" s="287"/>
      <c r="H80" s="114" t="s">
        <v>94</v>
      </c>
      <c r="I80" s="68" t="str">
        <f t="shared" si="16"/>
        <v/>
      </c>
      <c r="J80" s="13" t="str">
        <f t="shared" si="17"/>
        <v/>
      </c>
      <c r="K80" s="13">
        <f t="shared" si="18"/>
        <v>3</v>
      </c>
      <c r="L80" s="13" t="str">
        <f t="shared" si="19"/>
        <v/>
      </c>
      <c r="M80" s="13" t="str">
        <f t="shared" si="20"/>
        <v/>
      </c>
      <c r="N80" s="13" t="str">
        <f t="shared" si="21"/>
        <v/>
      </c>
      <c r="O80" s="68">
        <f t="shared" si="22"/>
        <v>3</v>
      </c>
      <c r="Q80" s="13" t="str">
        <f t="shared" si="23"/>
        <v/>
      </c>
      <c r="R80" s="70" t="str">
        <f t="shared" si="24"/>
        <v/>
      </c>
      <c r="AB80" s="287" t="s">
        <v>122</v>
      </c>
      <c r="AC80" s="13">
        <f t="shared" si="15"/>
        <v>3</v>
      </c>
    </row>
    <row r="81" spans="1:29" ht="14.45" hidden="1" customHeight="1" x14ac:dyDescent="0.25">
      <c r="A81" s="13">
        <v>95</v>
      </c>
      <c r="B81" s="70" t="str">
        <f t="shared" si="14"/>
        <v/>
      </c>
      <c r="C81" s="111"/>
      <c r="D81" s="287"/>
      <c r="E81" s="287"/>
      <c r="F81" s="287"/>
      <c r="H81" s="114">
        <v>3</v>
      </c>
      <c r="I81" s="68" t="str">
        <f t="shared" si="16"/>
        <v/>
      </c>
      <c r="J81" s="13" t="str">
        <f t="shared" si="17"/>
        <v/>
      </c>
      <c r="K81" s="13">
        <f t="shared" si="18"/>
        <v>3</v>
      </c>
      <c r="L81" s="13" t="str">
        <f t="shared" si="19"/>
        <v/>
      </c>
      <c r="M81" s="13" t="str">
        <f t="shared" si="20"/>
        <v/>
      </c>
      <c r="N81" s="13" t="str">
        <f t="shared" si="21"/>
        <v/>
      </c>
      <c r="O81" s="68">
        <f t="shared" si="22"/>
        <v>3</v>
      </c>
      <c r="Q81" s="13" t="str">
        <f t="shared" si="23"/>
        <v/>
      </c>
      <c r="R81" s="70" t="str">
        <f t="shared" si="24"/>
        <v/>
      </c>
      <c r="AB81" s="287" t="s">
        <v>122</v>
      </c>
      <c r="AC81" s="13">
        <f t="shared" si="15"/>
        <v>3</v>
      </c>
    </row>
    <row r="82" spans="1:29" ht="14.45" hidden="1" customHeight="1" x14ac:dyDescent="0.25">
      <c r="A82" s="13">
        <v>96</v>
      </c>
      <c r="B82" s="70" t="str">
        <f t="shared" si="14"/>
        <v/>
      </c>
      <c r="C82" s="111"/>
      <c r="D82" s="287"/>
      <c r="E82" s="287"/>
      <c r="F82" s="287"/>
      <c r="H82" s="114">
        <v>4</v>
      </c>
      <c r="I82" s="68" t="str">
        <f t="shared" si="16"/>
        <v/>
      </c>
      <c r="J82" s="13" t="str">
        <f t="shared" si="17"/>
        <v/>
      </c>
      <c r="K82" s="13">
        <f t="shared" si="18"/>
        <v>3</v>
      </c>
      <c r="L82" s="13" t="str">
        <f t="shared" si="19"/>
        <v/>
      </c>
      <c r="M82" s="13" t="str">
        <f t="shared" si="20"/>
        <v/>
      </c>
      <c r="N82" s="13" t="str">
        <f t="shared" si="21"/>
        <v/>
      </c>
      <c r="O82" s="68">
        <f t="shared" si="22"/>
        <v>3</v>
      </c>
      <c r="Q82" s="13" t="str">
        <f t="shared" si="23"/>
        <v/>
      </c>
      <c r="R82" s="70" t="str">
        <f t="shared" si="24"/>
        <v/>
      </c>
      <c r="AB82" s="287" t="s">
        <v>122</v>
      </c>
      <c r="AC82" s="13">
        <f t="shared" si="15"/>
        <v>3</v>
      </c>
    </row>
    <row r="83" spans="1:29" ht="14.45" hidden="1" customHeight="1" x14ac:dyDescent="0.25">
      <c r="A83" s="13">
        <v>97</v>
      </c>
      <c r="B83" s="70" t="str">
        <f t="shared" si="14"/>
        <v/>
      </c>
      <c r="C83" s="111"/>
      <c r="D83" s="287"/>
      <c r="E83" s="287"/>
      <c r="F83" s="287"/>
      <c r="H83" s="114">
        <v>3</v>
      </c>
      <c r="I83" s="68" t="str">
        <f t="shared" si="16"/>
        <v/>
      </c>
      <c r="J83" s="13" t="str">
        <f t="shared" si="17"/>
        <v/>
      </c>
      <c r="K83" s="13">
        <f t="shared" si="18"/>
        <v>3</v>
      </c>
      <c r="L83" s="13" t="str">
        <f t="shared" si="19"/>
        <v/>
      </c>
      <c r="M83" s="13" t="str">
        <f t="shared" si="20"/>
        <v/>
      </c>
      <c r="N83" s="13" t="str">
        <f t="shared" si="21"/>
        <v/>
      </c>
      <c r="O83" s="68">
        <f t="shared" si="22"/>
        <v>3</v>
      </c>
      <c r="Q83" s="13" t="str">
        <f t="shared" si="23"/>
        <v/>
      </c>
      <c r="R83" s="70" t="str">
        <f t="shared" si="24"/>
        <v/>
      </c>
      <c r="AB83" s="287" t="s">
        <v>122</v>
      </c>
      <c r="AC83" s="13">
        <f t="shared" si="15"/>
        <v>3</v>
      </c>
    </row>
    <row r="84" spans="1:29" ht="14.45" hidden="1" customHeight="1" x14ac:dyDescent="0.25">
      <c r="A84" s="13">
        <v>98</v>
      </c>
      <c r="B84" s="70" t="str">
        <f t="shared" si="14"/>
        <v/>
      </c>
      <c r="C84" s="111"/>
      <c r="D84" s="287"/>
      <c r="E84" s="287"/>
      <c r="F84" s="287"/>
      <c r="H84" s="114" t="s">
        <v>94</v>
      </c>
      <c r="I84" s="68" t="str">
        <f t="shared" si="16"/>
        <v/>
      </c>
      <c r="J84" s="13" t="str">
        <f t="shared" si="17"/>
        <v/>
      </c>
      <c r="K84" s="13">
        <f t="shared" si="18"/>
        <v>3</v>
      </c>
      <c r="L84" s="13" t="str">
        <f t="shared" si="19"/>
        <v/>
      </c>
      <c r="M84" s="13" t="str">
        <f t="shared" si="20"/>
        <v/>
      </c>
      <c r="N84" s="13" t="str">
        <f t="shared" si="21"/>
        <v/>
      </c>
      <c r="O84" s="68">
        <f t="shared" si="22"/>
        <v>3</v>
      </c>
      <c r="Q84" s="13" t="str">
        <f t="shared" si="23"/>
        <v/>
      </c>
      <c r="R84" s="70" t="str">
        <f t="shared" si="24"/>
        <v/>
      </c>
      <c r="AB84" s="287" t="s">
        <v>122</v>
      </c>
      <c r="AC84" s="13">
        <f t="shared" si="15"/>
        <v>3</v>
      </c>
    </row>
    <row r="85" spans="1:29" ht="14.45" hidden="1" customHeight="1" x14ac:dyDescent="0.25">
      <c r="A85" s="13">
        <v>99</v>
      </c>
      <c r="B85" s="70" t="str">
        <f t="shared" si="14"/>
        <v/>
      </c>
      <c r="C85" s="111"/>
      <c r="D85" s="287"/>
      <c r="E85" s="287"/>
      <c r="F85" s="287"/>
      <c r="H85" s="114">
        <v>4</v>
      </c>
      <c r="I85" s="68" t="str">
        <f t="shared" si="16"/>
        <v/>
      </c>
      <c r="J85" s="13" t="str">
        <f t="shared" si="17"/>
        <v/>
      </c>
      <c r="K85" s="13">
        <f t="shared" si="18"/>
        <v>3</v>
      </c>
      <c r="L85" s="13" t="str">
        <f t="shared" si="19"/>
        <v/>
      </c>
      <c r="M85" s="13" t="str">
        <f t="shared" si="20"/>
        <v/>
      </c>
      <c r="N85" s="13" t="str">
        <f t="shared" si="21"/>
        <v/>
      </c>
      <c r="O85" s="68">
        <f t="shared" si="22"/>
        <v>3</v>
      </c>
      <c r="Q85" s="13" t="str">
        <f t="shared" si="23"/>
        <v/>
      </c>
      <c r="R85" s="70" t="str">
        <f t="shared" si="24"/>
        <v/>
      </c>
      <c r="AB85" s="287" t="s">
        <v>122</v>
      </c>
      <c r="AC85" s="13">
        <f t="shared" si="15"/>
        <v>3</v>
      </c>
    </row>
    <row r="86" spans="1:29" ht="14.45" hidden="1" customHeight="1" x14ac:dyDescent="0.25">
      <c r="A86" s="13">
        <v>100</v>
      </c>
      <c r="B86" s="70" t="str">
        <f t="shared" si="14"/>
        <v/>
      </c>
      <c r="C86" s="111"/>
      <c r="D86" s="287"/>
      <c r="E86" s="287"/>
      <c r="F86" s="287"/>
      <c r="H86" s="114">
        <v>3</v>
      </c>
      <c r="I86" s="68" t="str">
        <f t="shared" si="16"/>
        <v/>
      </c>
      <c r="J86" s="13" t="str">
        <f t="shared" si="17"/>
        <v/>
      </c>
      <c r="K86" s="13">
        <f t="shared" si="18"/>
        <v>3</v>
      </c>
      <c r="L86" s="13" t="str">
        <f t="shared" si="19"/>
        <v/>
      </c>
      <c r="M86" s="13" t="str">
        <f t="shared" si="20"/>
        <v/>
      </c>
      <c r="N86" s="13" t="str">
        <f t="shared" si="21"/>
        <v/>
      </c>
      <c r="O86" s="68">
        <f t="shared" si="22"/>
        <v>3</v>
      </c>
      <c r="Q86" s="13" t="str">
        <f t="shared" si="23"/>
        <v/>
      </c>
      <c r="R86" s="70" t="str">
        <f t="shared" si="24"/>
        <v/>
      </c>
      <c r="AB86" s="287" t="s">
        <v>122</v>
      </c>
      <c r="AC86" s="13">
        <f t="shared" si="15"/>
        <v>3</v>
      </c>
    </row>
    <row r="87" spans="1:29" ht="14.45" hidden="1" customHeight="1" x14ac:dyDescent="0.25">
      <c r="A87" s="13">
        <v>101</v>
      </c>
      <c r="B87" s="70" t="str">
        <f t="shared" si="14"/>
        <v/>
      </c>
      <c r="C87" s="111"/>
      <c r="D87" s="287"/>
      <c r="E87" s="287"/>
      <c r="F87" s="287"/>
      <c r="H87" s="114">
        <v>3</v>
      </c>
      <c r="I87" s="68" t="str">
        <f t="shared" si="16"/>
        <v/>
      </c>
      <c r="J87" s="13" t="str">
        <f t="shared" si="17"/>
        <v/>
      </c>
      <c r="K87" s="13">
        <f t="shared" si="18"/>
        <v>3</v>
      </c>
      <c r="L87" s="13" t="str">
        <f t="shared" si="19"/>
        <v/>
      </c>
      <c r="M87" s="13" t="str">
        <f t="shared" si="20"/>
        <v/>
      </c>
      <c r="N87" s="13" t="str">
        <f t="shared" si="21"/>
        <v/>
      </c>
      <c r="O87" s="68">
        <f t="shared" si="22"/>
        <v>3</v>
      </c>
      <c r="Q87" s="13" t="str">
        <f t="shared" si="23"/>
        <v/>
      </c>
      <c r="R87" s="70" t="str">
        <f t="shared" si="24"/>
        <v/>
      </c>
      <c r="Z87"/>
      <c r="AA87"/>
      <c r="AB87" s="287" t="s">
        <v>122</v>
      </c>
      <c r="AC87" s="13">
        <f t="shared" si="15"/>
        <v>3</v>
      </c>
    </row>
    <row r="88" spans="1:29" ht="14.45" hidden="1" customHeight="1" x14ac:dyDescent="0.25">
      <c r="A88" s="13">
        <v>102</v>
      </c>
      <c r="B88" s="70" t="str">
        <f t="shared" si="14"/>
        <v/>
      </c>
      <c r="C88" s="111"/>
      <c r="D88" s="287"/>
      <c r="E88" s="287"/>
      <c r="F88" s="287"/>
      <c r="H88" s="114">
        <v>2</v>
      </c>
      <c r="I88" s="68" t="str">
        <f t="shared" si="16"/>
        <v/>
      </c>
      <c r="J88" s="13" t="str">
        <f t="shared" si="17"/>
        <v/>
      </c>
      <c r="K88" s="13">
        <f t="shared" si="18"/>
        <v>3</v>
      </c>
      <c r="L88" s="13" t="str">
        <f t="shared" si="19"/>
        <v/>
      </c>
      <c r="M88" s="13" t="str">
        <f t="shared" si="20"/>
        <v/>
      </c>
      <c r="N88" s="13" t="str">
        <f t="shared" si="21"/>
        <v/>
      </c>
      <c r="O88" s="68">
        <f t="shared" si="22"/>
        <v>3</v>
      </c>
      <c r="Q88" s="13" t="str">
        <f t="shared" si="23"/>
        <v/>
      </c>
      <c r="R88" s="70" t="str">
        <f t="shared" si="24"/>
        <v/>
      </c>
      <c r="AB88" s="287" t="s">
        <v>122</v>
      </c>
      <c r="AC88" s="13">
        <f t="shared" si="15"/>
        <v>3</v>
      </c>
    </row>
    <row r="89" spans="1:29" ht="14.45" hidden="1" customHeight="1" x14ac:dyDescent="0.25">
      <c r="A89" s="13">
        <v>103</v>
      </c>
      <c r="B89" s="70" t="str">
        <f t="shared" si="14"/>
        <v/>
      </c>
      <c r="C89" s="111"/>
      <c r="D89" s="287"/>
      <c r="E89" s="287"/>
      <c r="F89" s="287"/>
      <c r="H89" s="114" t="s">
        <v>94</v>
      </c>
      <c r="I89" s="68" t="str">
        <f t="shared" si="16"/>
        <v/>
      </c>
      <c r="J89" s="13" t="str">
        <f t="shared" si="17"/>
        <v/>
      </c>
      <c r="K89" s="13">
        <f t="shared" si="18"/>
        <v>3</v>
      </c>
      <c r="L89" s="13" t="str">
        <f t="shared" si="19"/>
        <v/>
      </c>
      <c r="M89" s="13" t="str">
        <f t="shared" si="20"/>
        <v/>
      </c>
      <c r="N89" s="13" t="str">
        <f t="shared" si="21"/>
        <v/>
      </c>
      <c r="O89" s="68">
        <f t="shared" si="22"/>
        <v>3</v>
      </c>
      <c r="Q89" s="13" t="str">
        <f t="shared" si="23"/>
        <v/>
      </c>
      <c r="R89" s="70" t="str">
        <f t="shared" si="24"/>
        <v/>
      </c>
      <c r="AB89" s="287" t="s">
        <v>122</v>
      </c>
      <c r="AC89" s="13">
        <f t="shared" si="15"/>
        <v>3</v>
      </c>
    </row>
    <row r="90" spans="1:29" ht="14.45" hidden="1" customHeight="1" x14ac:dyDescent="0.25">
      <c r="A90" s="13">
        <v>104</v>
      </c>
      <c r="B90" s="70" t="str">
        <f t="shared" si="14"/>
        <v/>
      </c>
      <c r="C90" s="111"/>
      <c r="D90" s="287"/>
      <c r="E90" s="287"/>
      <c r="F90" s="287"/>
      <c r="H90" s="114">
        <v>3</v>
      </c>
      <c r="I90" s="68" t="str">
        <f t="shared" si="16"/>
        <v/>
      </c>
      <c r="J90" s="13" t="str">
        <f t="shared" si="17"/>
        <v/>
      </c>
      <c r="K90" s="13">
        <f t="shared" si="18"/>
        <v>3</v>
      </c>
      <c r="L90" s="13" t="str">
        <f t="shared" si="19"/>
        <v/>
      </c>
      <c r="M90" s="13" t="str">
        <f t="shared" si="20"/>
        <v/>
      </c>
      <c r="N90" s="13" t="str">
        <f t="shared" si="21"/>
        <v/>
      </c>
      <c r="O90" s="68">
        <f t="shared" si="22"/>
        <v>3</v>
      </c>
      <c r="Q90" s="13" t="str">
        <f t="shared" si="23"/>
        <v/>
      </c>
      <c r="R90" s="70" t="str">
        <f t="shared" si="24"/>
        <v/>
      </c>
      <c r="AB90" s="287" t="s">
        <v>122</v>
      </c>
      <c r="AC90" s="13">
        <f t="shared" si="15"/>
        <v>3</v>
      </c>
    </row>
    <row r="91" spans="1:29" ht="14.45" hidden="1" customHeight="1" x14ac:dyDescent="0.25">
      <c r="A91" s="13">
        <v>105</v>
      </c>
      <c r="B91" s="70" t="str">
        <f t="shared" si="14"/>
        <v/>
      </c>
      <c r="C91" s="111"/>
      <c r="D91" s="287"/>
      <c r="E91" s="287"/>
      <c r="F91" s="287"/>
      <c r="H91" s="114">
        <v>4</v>
      </c>
      <c r="I91" s="68" t="str">
        <f t="shared" si="16"/>
        <v/>
      </c>
      <c r="J91" s="13" t="str">
        <f t="shared" si="17"/>
        <v/>
      </c>
      <c r="K91" s="13">
        <f t="shared" si="18"/>
        <v>3</v>
      </c>
      <c r="L91" s="13" t="str">
        <f t="shared" si="19"/>
        <v/>
      </c>
      <c r="M91" s="13" t="str">
        <f t="shared" si="20"/>
        <v/>
      </c>
      <c r="N91" s="13" t="str">
        <f t="shared" si="21"/>
        <v/>
      </c>
      <c r="O91" s="68">
        <f t="shared" si="22"/>
        <v>3</v>
      </c>
      <c r="Q91" s="13" t="str">
        <f t="shared" si="23"/>
        <v/>
      </c>
      <c r="R91" s="70" t="str">
        <f t="shared" si="24"/>
        <v/>
      </c>
      <c r="AB91" s="287" t="s">
        <v>122</v>
      </c>
      <c r="AC91" s="13">
        <f t="shared" si="15"/>
        <v>3</v>
      </c>
    </row>
    <row r="92" spans="1:29" ht="14.45" hidden="1" customHeight="1" x14ac:dyDescent="0.25">
      <c r="A92" s="13">
        <v>106</v>
      </c>
      <c r="B92" s="70" t="str">
        <f t="shared" si="14"/>
        <v/>
      </c>
      <c r="C92" s="111"/>
      <c r="D92" s="287"/>
      <c r="E92" s="287"/>
      <c r="F92" s="287"/>
      <c r="H92" s="114">
        <v>4</v>
      </c>
      <c r="I92" s="68" t="str">
        <f t="shared" ref="I92" si="25">IF(AND(LEN(C92)=1,LEN(D92)=0),1,"")</f>
        <v/>
      </c>
      <c r="J92" s="13" t="str">
        <f t="shared" ref="J92" si="26">IF(AND(LEN(C92)=1,LEN(D92)=1,LEN(E92)=0,LEN(F92)=0),2,"")</f>
        <v/>
      </c>
      <c r="K92" s="13">
        <f t="shared" ref="K92" si="27">IF(AND(LEN(C92)=0,LEN(E92)=0),3,"")</f>
        <v>3</v>
      </c>
      <c r="L92" s="13" t="str">
        <f t="shared" ref="L92" si="28">IF(AND(LEN(C92)&gt;0,LEN(D92&gt;0),LEN(E92)&gt;0,LEN(F92)=0,H92="N/A"),4,"")</f>
        <v/>
      </c>
      <c r="M92" s="13" t="str">
        <f t="shared" ref="M92" si="29">IF(AND(LEN(C92)&gt;0,LEN(D92&gt;0),LEN(E92)&gt;0,LEN(F92)=0,H92&gt;0,H92&lt;6),5,"")</f>
        <v/>
      </c>
      <c r="N92" s="13" t="str">
        <f t="shared" ref="N92" si="30">IF(AND(LEN(C92)&gt;0,LEN(D92&gt;0),LEN(E92)&gt;0,LEN(F92)&gt;0,H92&gt;0,H92&lt;6),6,"")</f>
        <v/>
      </c>
      <c r="O92" s="68">
        <f t="shared" si="22"/>
        <v>3</v>
      </c>
      <c r="Q92" s="13" t="str">
        <f t="shared" si="23"/>
        <v/>
      </c>
      <c r="R92" s="70" t="str">
        <f t="shared" si="24"/>
        <v/>
      </c>
      <c r="AB92" s="287" t="s">
        <v>122</v>
      </c>
      <c r="AC92" s="13">
        <f t="shared" si="15"/>
        <v>3</v>
      </c>
    </row>
    <row r="93" spans="1:29" ht="14.45" hidden="1" customHeight="1" x14ac:dyDescent="0.25">
      <c r="A93" s="13">
        <v>107</v>
      </c>
      <c r="B93" s="70" t="str">
        <f t="shared" si="14"/>
        <v/>
      </c>
      <c r="C93" s="111"/>
      <c r="D93" s="287"/>
      <c r="E93" s="287"/>
      <c r="F93" s="287"/>
      <c r="H93" s="114" t="s">
        <v>94</v>
      </c>
      <c r="I93" s="68" t="str">
        <f t="shared" si="16"/>
        <v/>
      </c>
      <c r="J93" s="13" t="str">
        <f t="shared" si="17"/>
        <v/>
      </c>
      <c r="K93" s="13">
        <f t="shared" si="18"/>
        <v>3</v>
      </c>
      <c r="L93" s="13" t="str">
        <f t="shared" si="19"/>
        <v/>
      </c>
      <c r="M93" s="13" t="str">
        <f t="shared" si="20"/>
        <v/>
      </c>
      <c r="N93" s="13" t="str">
        <f t="shared" si="21"/>
        <v/>
      </c>
      <c r="O93" s="68">
        <f t="shared" si="22"/>
        <v>3</v>
      </c>
      <c r="Q93" s="13" t="str">
        <f t="shared" si="23"/>
        <v/>
      </c>
      <c r="R93" s="70" t="str">
        <f t="shared" si="24"/>
        <v/>
      </c>
      <c r="AB93" s="287" t="s">
        <v>122</v>
      </c>
      <c r="AC93" s="13">
        <f t="shared" si="15"/>
        <v>3</v>
      </c>
    </row>
    <row r="94" spans="1:29" ht="14.45" hidden="1" customHeight="1" x14ac:dyDescent="0.25">
      <c r="A94" s="13">
        <v>108</v>
      </c>
      <c r="B94" s="70" t="str">
        <f t="shared" si="14"/>
        <v/>
      </c>
      <c r="C94" s="111"/>
      <c r="D94" s="287"/>
      <c r="E94" s="287"/>
      <c r="F94" s="287"/>
      <c r="H94" s="114">
        <v>5</v>
      </c>
      <c r="I94" s="68" t="str">
        <f t="shared" si="16"/>
        <v/>
      </c>
      <c r="J94" s="13" t="str">
        <f t="shared" si="17"/>
        <v/>
      </c>
      <c r="K94" s="13">
        <f t="shared" si="18"/>
        <v>3</v>
      </c>
      <c r="L94" s="13" t="str">
        <f t="shared" si="19"/>
        <v/>
      </c>
      <c r="M94" s="13" t="str">
        <f t="shared" si="20"/>
        <v/>
      </c>
      <c r="N94" s="13" t="str">
        <f t="shared" si="21"/>
        <v/>
      </c>
      <c r="O94" s="68">
        <f t="shared" si="22"/>
        <v>3</v>
      </c>
      <c r="Q94" s="13" t="str">
        <f t="shared" si="23"/>
        <v/>
      </c>
      <c r="R94" s="70" t="str">
        <f t="shared" si="24"/>
        <v/>
      </c>
      <c r="AB94" s="287" t="s">
        <v>122</v>
      </c>
      <c r="AC94" s="13">
        <f t="shared" si="15"/>
        <v>3</v>
      </c>
    </row>
    <row r="95" spans="1:29" ht="14.45" hidden="1" customHeight="1" x14ac:dyDescent="0.25">
      <c r="A95" s="13">
        <v>109</v>
      </c>
      <c r="B95" s="70" t="str">
        <f t="shared" si="14"/>
        <v/>
      </c>
      <c r="C95" s="111"/>
      <c r="D95" s="287"/>
      <c r="E95" s="287"/>
      <c r="F95" s="287"/>
      <c r="H95" s="114">
        <v>4</v>
      </c>
      <c r="I95" s="68" t="str">
        <f t="shared" si="16"/>
        <v/>
      </c>
      <c r="J95" s="13" t="str">
        <f t="shared" si="17"/>
        <v/>
      </c>
      <c r="K95" s="13">
        <f t="shared" si="18"/>
        <v>3</v>
      </c>
      <c r="L95" s="13" t="str">
        <f t="shared" si="19"/>
        <v/>
      </c>
      <c r="M95" s="13" t="str">
        <f t="shared" si="20"/>
        <v/>
      </c>
      <c r="N95" s="13" t="str">
        <f t="shared" si="21"/>
        <v/>
      </c>
      <c r="O95" s="68">
        <f t="shared" si="22"/>
        <v>3</v>
      </c>
      <c r="Q95" s="13" t="str">
        <f t="shared" si="23"/>
        <v/>
      </c>
      <c r="R95" s="70" t="str">
        <f t="shared" si="24"/>
        <v/>
      </c>
      <c r="AB95" s="287" t="s">
        <v>122</v>
      </c>
      <c r="AC95" s="13">
        <f t="shared" si="15"/>
        <v>3</v>
      </c>
    </row>
    <row r="96" spans="1:29" ht="14.45" hidden="1" customHeight="1" x14ac:dyDescent="0.25">
      <c r="A96" s="13">
        <v>110</v>
      </c>
      <c r="B96" s="70" t="str">
        <f t="shared" si="14"/>
        <v/>
      </c>
      <c r="C96" s="111"/>
      <c r="D96" s="287"/>
      <c r="E96" s="287"/>
      <c r="F96" s="287"/>
      <c r="H96" s="114">
        <v>3</v>
      </c>
      <c r="I96" s="68" t="str">
        <f t="shared" si="16"/>
        <v/>
      </c>
      <c r="J96" s="13" t="str">
        <f t="shared" si="17"/>
        <v/>
      </c>
      <c r="K96" s="13">
        <f t="shared" si="18"/>
        <v>3</v>
      </c>
      <c r="L96" s="13" t="str">
        <f t="shared" si="19"/>
        <v/>
      </c>
      <c r="M96" s="13" t="str">
        <f t="shared" si="20"/>
        <v/>
      </c>
      <c r="N96" s="13" t="str">
        <f t="shared" si="21"/>
        <v/>
      </c>
      <c r="O96" s="68">
        <f t="shared" si="22"/>
        <v>3</v>
      </c>
      <c r="Q96" s="13" t="str">
        <f t="shared" si="23"/>
        <v/>
      </c>
      <c r="R96" s="70" t="str">
        <f t="shared" si="24"/>
        <v/>
      </c>
      <c r="AB96" s="287" t="s">
        <v>122</v>
      </c>
      <c r="AC96" s="13">
        <f t="shared" si="15"/>
        <v>3</v>
      </c>
    </row>
    <row r="97" spans="1:29" ht="14.45" hidden="1" customHeight="1" x14ac:dyDescent="0.25">
      <c r="A97" s="13">
        <v>111</v>
      </c>
      <c r="B97" s="70" t="str">
        <f t="shared" si="14"/>
        <v/>
      </c>
      <c r="C97" s="111"/>
      <c r="D97" s="287"/>
      <c r="E97" s="287"/>
      <c r="F97" s="287"/>
      <c r="H97" s="114" t="s">
        <v>94</v>
      </c>
      <c r="I97" s="68" t="str">
        <f t="shared" si="16"/>
        <v/>
      </c>
      <c r="J97" s="13" t="str">
        <f t="shared" si="17"/>
        <v/>
      </c>
      <c r="K97" s="13">
        <f t="shared" si="18"/>
        <v>3</v>
      </c>
      <c r="L97" s="13" t="str">
        <f t="shared" si="19"/>
        <v/>
      </c>
      <c r="M97" s="13" t="str">
        <f t="shared" si="20"/>
        <v/>
      </c>
      <c r="N97" s="13" t="str">
        <f t="shared" si="21"/>
        <v/>
      </c>
      <c r="O97" s="68">
        <f t="shared" si="22"/>
        <v>3</v>
      </c>
      <c r="Q97" s="13" t="str">
        <f t="shared" si="23"/>
        <v/>
      </c>
      <c r="R97" s="70" t="str">
        <f t="shared" si="24"/>
        <v/>
      </c>
      <c r="AB97" s="287" t="s">
        <v>122</v>
      </c>
      <c r="AC97" s="13">
        <f t="shared" si="15"/>
        <v>3</v>
      </c>
    </row>
    <row r="98" spans="1:29" ht="14.45" hidden="1" customHeight="1" x14ac:dyDescent="0.25">
      <c r="A98" s="13">
        <v>112</v>
      </c>
      <c r="B98" s="70" t="str">
        <f t="shared" si="14"/>
        <v/>
      </c>
      <c r="C98" s="111"/>
      <c r="D98" s="287"/>
      <c r="E98" s="287"/>
      <c r="F98" s="287"/>
      <c r="H98" s="114">
        <v>4</v>
      </c>
      <c r="I98" s="68" t="str">
        <f t="shared" si="16"/>
        <v/>
      </c>
      <c r="J98" s="13" t="str">
        <f t="shared" si="17"/>
        <v/>
      </c>
      <c r="K98" s="13">
        <f t="shared" si="18"/>
        <v>3</v>
      </c>
      <c r="L98" s="13" t="str">
        <f t="shared" si="19"/>
        <v/>
      </c>
      <c r="M98" s="13" t="str">
        <f t="shared" si="20"/>
        <v/>
      </c>
      <c r="N98" s="13" t="str">
        <f t="shared" si="21"/>
        <v/>
      </c>
      <c r="O98" s="68">
        <f t="shared" si="22"/>
        <v>3</v>
      </c>
      <c r="Q98" s="13" t="str">
        <f t="shared" si="23"/>
        <v/>
      </c>
      <c r="R98" s="70" t="str">
        <f t="shared" si="24"/>
        <v/>
      </c>
      <c r="AB98" s="287" t="s">
        <v>122</v>
      </c>
      <c r="AC98" s="13">
        <f t="shared" si="15"/>
        <v>3</v>
      </c>
    </row>
    <row r="99" spans="1:29" ht="14.45" hidden="1" customHeight="1" x14ac:dyDescent="0.25">
      <c r="A99" s="13">
        <v>113</v>
      </c>
      <c r="B99" s="70" t="str">
        <f t="shared" si="14"/>
        <v/>
      </c>
      <c r="C99" s="111"/>
      <c r="D99" s="287"/>
      <c r="E99" s="287"/>
      <c r="F99" s="287"/>
      <c r="H99" s="114">
        <v>4</v>
      </c>
      <c r="I99" s="68" t="str">
        <f t="shared" si="16"/>
        <v/>
      </c>
      <c r="J99" s="13" t="str">
        <f t="shared" si="17"/>
        <v/>
      </c>
      <c r="K99" s="13">
        <f t="shared" si="18"/>
        <v>3</v>
      </c>
      <c r="L99" s="13" t="str">
        <f t="shared" si="19"/>
        <v/>
      </c>
      <c r="M99" s="13" t="str">
        <f t="shared" si="20"/>
        <v/>
      </c>
      <c r="N99" s="13" t="str">
        <f t="shared" si="21"/>
        <v/>
      </c>
      <c r="O99" s="68">
        <f t="shared" si="22"/>
        <v>3</v>
      </c>
      <c r="Q99" s="13" t="str">
        <f t="shared" si="23"/>
        <v/>
      </c>
      <c r="R99" s="70" t="str">
        <f t="shared" si="24"/>
        <v/>
      </c>
      <c r="AB99" s="287" t="s">
        <v>122</v>
      </c>
      <c r="AC99" s="13">
        <f t="shared" si="15"/>
        <v>3</v>
      </c>
    </row>
    <row r="100" spans="1:29" ht="14.45" hidden="1" customHeight="1" x14ac:dyDescent="0.25">
      <c r="A100" s="13">
        <v>114</v>
      </c>
      <c r="B100" s="70" t="str">
        <f t="shared" si="14"/>
        <v/>
      </c>
      <c r="C100" s="111"/>
      <c r="D100" s="287"/>
      <c r="E100" s="287"/>
      <c r="F100" s="287"/>
      <c r="H100" s="114">
        <v>5</v>
      </c>
      <c r="I100" s="68" t="str">
        <f t="shared" si="16"/>
        <v/>
      </c>
      <c r="J100" s="13" t="str">
        <f t="shared" si="17"/>
        <v/>
      </c>
      <c r="K100" s="13">
        <f t="shared" si="18"/>
        <v>3</v>
      </c>
      <c r="L100" s="13" t="str">
        <f t="shared" si="19"/>
        <v/>
      </c>
      <c r="M100" s="13" t="str">
        <f t="shared" si="20"/>
        <v/>
      </c>
      <c r="N100" s="13" t="str">
        <f t="shared" si="21"/>
        <v/>
      </c>
      <c r="O100" s="68">
        <f t="shared" si="22"/>
        <v>3</v>
      </c>
      <c r="Q100" s="13" t="str">
        <f t="shared" si="23"/>
        <v/>
      </c>
      <c r="R100" s="70" t="str">
        <f t="shared" si="24"/>
        <v/>
      </c>
      <c r="AB100" s="287" t="s">
        <v>122</v>
      </c>
      <c r="AC100" s="13">
        <f t="shared" si="15"/>
        <v>3</v>
      </c>
    </row>
    <row r="101" spans="1:29" ht="14.45" hidden="1" customHeight="1" x14ac:dyDescent="0.25">
      <c r="A101" s="13">
        <v>115</v>
      </c>
      <c r="B101" s="70" t="str">
        <f t="shared" si="14"/>
        <v/>
      </c>
      <c r="C101" s="111"/>
      <c r="D101" s="287"/>
      <c r="E101" s="287"/>
      <c r="F101" s="287"/>
      <c r="H101" s="114" t="s">
        <v>94</v>
      </c>
      <c r="I101" s="68" t="str">
        <f t="shared" si="16"/>
        <v/>
      </c>
      <c r="J101" s="13" t="str">
        <f t="shared" si="17"/>
        <v/>
      </c>
      <c r="K101" s="13">
        <f t="shared" si="18"/>
        <v>3</v>
      </c>
      <c r="L101" s="13" t="str">
        <f t="shared" si="19"/>
        <v/>
      </c>
      <c r="M101" s="13" t="str">
        <f t="shared" si="20"/>
        <v/>
      </c>
      <c r="N101" s="13" t="str">
        <f t="shared" si="21"/>
        <v/>
      </c>
      <c r="O101" s="68">
        <f t="shared" si="22"/>
        <v>3</v>
      </c>
      <c r="Q101" s="13" t="str">
        <f t="shared" si="23"/>
        <v/>
      </c>
      <c r="R101" s="70" t="str">
        <f t="shared" si="24"/>
        <v/>
      </c>
      <c r="AB101" s="287" t="s">
        <v>122</v>
      </c>
      <c r="AC101" s="13">
        <f t="shared" si="15"/>
        <v>3</v>
      </c>
    </row>
    <row r="102" spans="1:29" ht="14.45" hidden="1" customHeight="1" x14ac:dyDescent="0.25">
      <c r="A102" s="13">
        <v>116</v>
      </c>
      <c r="B102" s="70" t="str">
        <f t="shared" si="14"/>
        <v/>
      </c>
      <c r="C102" s="111"/>
      <c r="D102" s="287"/>
      <c r="E102" s="287"/>
      <c r="F102" s="287"/>
      <c r="H102" s="114">
        <v>3</v>
      </c>
      <c r="I102" s="68" t="str">
        <f t="shared" si="16"/>
        <v/>
      </c>
      <c r="J102" s="13" t="str">
        <f t="shared" si="17"/>
        <v/>
      </c>
      <c r="K102" s="13">
        <f t="shared" si="18"/>
        <v>3</v>
      </c>
      <c r="L102" s="13" t="str">
        <f t="shared" si="19"/>
        <v/>
      </c>
      <c r="M102" s="13" t="str">
        <f t="shared" si="20"/>
        <v/>
      </c>
      <c r="N102" s="13" t="str">
        <f t="shared" si="21"/>
        <v/>
      </c>
      <c r="O102" s="68">
        <f t="shared" si="22"/>
        <v>3</v>
      </c>
      <c r="Q102" s="13" t="str">
        <f t="shared" si="23"/>
        <v/>
      </c>
      <c r="R102" s="70" t="str">
        <f t="shared" si="24"/>
        <v/>
      </c>
      <c r="AB102" s="287" t="s">
        <v>122</v>
      </c>
      <c r="AC102" s="13">
        <f t="shared" si="15"/>
        <v>3</v>
      </c>
    </row>
    <row r="103" spans="1:29" ht="14.45" hidden="1" customHeight="1" x14ac:dyDescent="0.25">
      <c r="A103" s="13">
        <v>117</v>
      </c>
      <c r="B103" s="70" t="str">
        <f t="shared" si="14"/>
        <v/>
      </c>
      <c r="C103" s="111"/>
      <c r="D103" s="287"/>
      <c r="E103" s="287"/>
      <c r="F103" s="287"/>
      <c r="H103" s="114">
        <v>5</v>
      </c>
      <c r="I103" s="68" t="str">
        <f t="shared" ref="I103:I161" si="31">IF(AND(LEN(C103)=1,LEN(D103)=0),1,"")</f>
        <v/>
      </c>
      <c r="J103" s="13" t="str">
        <f t="shared" ref="J103:J161" si="32">IF(AND(LEN(C103)=1,LEN(D103)=1,LEN(E103)=0,LEN(F103)=0),2,"")</f>
        <v/>
      </c>
      <c r="K103" s="13">
        <f t="shared" ref="K103:K161" si="33">IF(AND(LEN(C103)=0,LEN(E103)=0),3,"")</f>
        <v>3</v>
      </c>
      <c r="L103" s="13" t="str">
        <f t="shared" ref="L103:L161" si="34">IF(AND(LEN(C103)&gt;0,LEN(D103&gt;0),LEN(E103)&gt;0,LEN(F103)=0,H103="N/A"),4,"")</f>
        <v/>
      </c>
      <c r="M103" s="13" t="str">
        <f t="shared" ref="M103:M161" si="35">IF(AND(LEN(C103)&gt;0,LEN(D103&gt;0),LEN(E103)&gt;0,LEN(F103)=0,H103&gt;0,H103&lt;6),5,"")</f>
        <v/>
      </c>
      <c r="N103" s="13" t="str">
        <f t="shared" ref="N103:N161" si="36">IF(AND(LEN(C103)&gt;0,LEN(D103&gt;0),LEN(E103)&gt;0,LEN(F103)&gt;0,H103&gt;0,H103&lt;6),6,"")</f>
        <v/>
      </c>
      <c r="O103" s="68">
        <f t="shared" ref="O103:O161" si="37">SUM(I103:N103)</f>
        <v>3</v>
      </c>
      <c r="Q103" s="13" t="str">
        <f t="shared" ref="Q103:Q161" si="38">IF(LEN(E103)&gt;0,TEXT(E103,"00"),"")</f>
        <v/>
      </c>
      <c r="R103" s="70" t="str">
        <f t="shared" ref="R103:R161" si="39">IF(O103=1,C103,IF(O103=2,C103&amp;"."&amp;D103,IF(O103=3,"",IF(O103=4,C103&amp;"."&amp;D103&amp;"."&amp;Q103,IF(O103=5,C103&amp;"."&amp;D103&amp;"."&amp;Q103,IF(O103=6,C103&amp;"."&amp;D103&amp;"."&amp;Q103&amp;F103,""))))))</f>
        <v/>
      </c>
      <c r="Z103"/>
      <c r="AA103"/>
      <c r="AB103" s="287" t="s">
        <v>122</v>
      </c>
      <c r="AC103" s="13">
        <f t="shared" si="15"/>
        <v>3</v>
      </c>
    </row>
    <row r="104" spans="1:29" ht="14.45" hidden="1" customHeight="1" x14ac:dyDescent="0.25">
      <c r="A104" s="13">
        <v>118</v>
      </c>
      <c r="B104" s="70" t="str">
        <f t="shared" si="14"/>
        <v/>
      </c>
      <c r="C104" s="111"/>
      <c r="D104" s="287"/>
      <c r="E104" s="287"/>
      <c r="F104" s="287"/>
      <c r="H104" s="114">
        <v>4</v>
      </c>
      <c r="I104" s="68" t="str">
        <f t="shared" si="31"/>
        <v/>
      </c>
      <c r="J104" s="13" t="str">
        <f t="shared" si="32"/>
        <v/>
      </c>
      <c r="K104" s="13">
        <f t="shared" si="33"/>
        <v>3</v>
      </c>
      <c r="L104" s="13" t="str">
        <f t="shared" si="34"/>
        <v/>
      </c>
      <c r="M104" s="13" t="str">
        <f t="shared" si="35"/>
        <v/>
      </c>
      <c r="N104" s="13" t="str">
        <f t="shared" si="36"/>
        <v/>
      </c>
      <c r="O104" s="68">
        <f t="shared" si="37"/>
        <v>3</v>
      </c>
      <c r="Q104" s="13" t="str">
        <f t="shared" si="38"/>
        <v/>
      </c>
      <c r="R104" s="70" t="str">
        <f t="shared" si="39"/>
        <v/>
      </c>
      <c r="Z104"/>
      <c r="AA104"/>
      <c r="AB104" s="287" t="s">
        <v>122</v>
      </c>
      <c r="AC104" s="13">
        <f t="shared" si="15"/>
        <v>3</v>
      </c>
    </row>
    <row r="105" spans="1:29" ht="14.45" hidden="1" customHeight="1" x14ac:dyDescent="0.25">
      <c r="A105" s="13">
        <v>119</v>
      </c>
      <c r="B105" s="70" t="str">
        <f t="shared" si="14"/>
        <v/>
      </c>
      <c r="C105" s="111"/>
      <c r="D105" s="287"/>
      <c r="E105" s="287"/>
      <c r="F105" s="287"/>
      <c r="H105" s="114">
        <v>5</v>
      </c>
      <c r="I105" s="68" t="str">
        <f t="shared" si="31"/>
        <v/>
      </c>
      <c r="J105" s="13" t="str">
        <f t="shared" si="32"/>
        <v/>
      </c>
      <c r="K105" s="13">
        <f t="shared" si="33"/>
        <v>3</v>
      </c>
      <c r="L105" s="13" t="str">
        <f t="shared" si="34"/>
        <v/>
      </c>
      <c r="M105" s="13" t="str">
        <f t="shared" si="35"/>
        <v/>
      </c>
      <c r="N105" s="13" t="str">
        <f t="shared" si="36"/>
        <v/>
      </c>
      <c r="O105" s="68">
        <f t="shared" si="37"/>
        <v>3</v>
      </c>
      <c r="Q105" s="13" t="str">
        <f t="shared" si="38"/>
        <v/>
      </c>
      <c r="R105" s="70" t="str">
        <f t="shared" si="39"/>
        <v/>
      </c>
      <c r="AB105" s="287" t="s">
        <v>122</v>
      </c>
      <c r="AC105" s="13">
        <f t="shared" si="15"/>
        <v>3</v>
      </c>
    </row>
    <row r="106" spans="1:29" ht="14.45" hidden="1" customHeight="1" x14ac:dyDescent="0.25">
      <c r="A106" s="13">
        <v>120</v>
      </c>
      <c r="B106" s="70" t="str">
        <f t="shared" si="14"/>
        <v/>
      </c>
      <c r="C106" s="111"/>
      <c r="D106" s="287"/>
      <c r="E106" s="287"/>
      <c r="F106" s="287"/>
      <c r="I106" s="68" t="str">
        <f t="shared" si="31"/>
        <v/>
      </c>
      <c r="J106" s="13" t="str">
        <f t="shared" si="32"/>
        <v/>
      </c>
      <c r="K106" s="13">
        <f t="shared" si="33"/>
        <v>3</v>
      </c>
      <c r="L106" s="13" t="str">
        <f t="shared" si="34"/>
        <v/>
      </c>
      <c r="M106" s="13" t="str">
        <f t="shared" si="35"/>
        <v/>
      </c>
      <c r="N106" s="13" t="str">
        <f t="shared" si="36"/>
        <v/>
      </c>
      <c r="O106" s="68">
        <f t="shared" si="37"/>
        <v>3</v>
      </c>
      <c r="Q106" s="13" t="str">
        <f t="shared" si="38"/>
        <v/>
      </c>
      <c r="R106" s="70" t="str">
        <f t="shared" si="39"/>
        <v/>
      </c>
      <c r="AB106" s="287" t="s">
        <v>122</v>
      </c>
      <c r="AC106" s="13">
        <f t="shared" si="15"/>
        <v>3</v>
      </c>
    </row>
    <row r="107" spans="1:29" ht="14.45" hidden="1" customHeight="1" x14ac:dyDescent="0.25">
      <c r="A107" s="13">
        <v>121</v>
      </c>
      <c r="B107" s="70" t="str">
        <f t="shared" si="14"/>
        <v/>
      </c>
      <c r="C107" s="111"/>
      <c r="D107" s="287"/>
      <c r="E107" s="287"/>
      <c r="F107" s="287"/>
      <c r="H107" s="114">
        <v>5</v>
      </c>
      <c r="I107" s="68" t="str">
        <f t="shared" si="31"/>
        <v/>
      </c>
      <c r="J107" s="13" t="str">
        <f t="shared" si="32"/>
        <v/>
      </c>
      <c r="K107" s="13">
        <f t="shared" si="33"/>
        <v>3</v>
      </c>
      <c r="L107" s="13" t="str">
        <f t="shared" si="34"/>
        <v/>
      </c>
      <c r="M107" s="13" t="str">
        <f t="shared" si="35"/>
        <v/>
      </c>
      <c r="N107" s="13" t="str">
        <f t="shared" si="36"/>
        <v/>
      </c>
      <c r="O107" s="68">
        <f t="shared" si="37"/>
        <v>3</v>
      </c>
      <c r="Q107" s="13" t="str">
        <f t="shared" si="38"/>
        <v/>
      </c>
      <c r="R107" s="70" t="str">
        <f t="shared" si="39"/>
        <v/>
      </c>
      <c r="AB107" s="287" t="s">
        <v>122</v>
      </c>
      <c r="AC107" s="13">
        <f t="shared" si="15"/>
        <v>3</v>
      </c>
    </row>
    <row r="108" spans="1:29" ht="14.45" hidden="1" customHeight="1" x14ac:dyDescent="0.25">
      <c r="A108" s="13">
        <v>122</v>
      </c>
      <c r="B108" s="70" t="str">
        <f t="shared" si="14"/>
        <v/>
      </c>
      <c r="C108" s="111"/>
      <c r="D108" s="287"/>
      <c r="E108" s="287"/>
      <c r="F108" s="287"/>
      <c r="I108" s="68" t="str">
        <f t="shared" si="31"/>
        <v/>
      </c>
      <c r="J108" s="13" t="str">
        <f t="shared" si="32"/>
        <v/>
      </c>
      <c r="K108" s="13">
        <f t="shared" si="33"/>
        <v>3</v>
      </c>
      <c r="L108" s="13" t="str">
        <f t="shared" si="34"/>
        <v/>
      </c>
      <c r="M108" s="13" t="str">
        <f t="shared" si="35"/>
        <v/>
      </c>
      <c r="N108" s="13" t="str">
        <f t="shared" si="36"/>
        <v/>
      </c>
      <c r="O108" s="68">
        <f t="shared" si="37"/>
        <v>3</v>
      </c>
      <c r="Q108" s="13" t="str">
        <f t="shared" si="38"/>
        <v/>
      </c>
      <c r="R108" s="70" t="str">
        <f t="shared" si="39"/>
        <v/>
      </c>
      <c r="AB108" s="287" t="s">
        <v>122</v>
      </c>
      <c r="AC108" s="13">
        <f t="shared" si="15"/>
        <v>3</v>
      </c>
    </row>
    <row r="109" spans="1:29" ht="14.45" hidden="1" customHeight="1" x14ac:dyDescent="0.25">
      <c r="A109" s="13">
        <v>123</v>
      </c>
      <c r="B109" s="70" t="str">
        <f t="shared" si="14"/>
        <v/>
      </c>
      <c r="C109" s="111"/>
      <c r="D109" s="287"/>
      <c r="E109" s="287"/>
      <c r="F109" s="287"/>
      <c r="H109" s="114">
        <v>1</v>
      </c>
      <c r="I109" s="68" t="str">
        <f t="shared" si="31"/>
        <v/>
      </c>
      <c r="J109" s="13" t="str">
        <f t="shared" si="32"/>
        <v/>
      </c>
      <c r="K109" s="13">
        <f t="shared" si="33"/>
        <v>3</v>
      </c>
      <c r="L109" s="13" t="str">
        <f t="shared" si="34"/>
        <v/>
      </c>
      <c r="M109" s="13" t="str">
        <f t="shared" si="35"/>
        <v/>
      </c>
      <c r="N109" s="13" t="str">
        <f t="shared" si="36"/>
        <v/>
      </c>
      <c r="O109" s="68">
        <f t="shared" si="37"/>
        <v>3</v>
      </c>
      <c r="Q109" s="13" t="str">
        <f t="shared" si="38"/>
        <v/>
      </c>
      <c r="R109" s="70" t="str">
        <f t="shared" si="39"/>
        <v/>
      </c>
      <c r="AB109" s="287" t="s">
        <v>122</v>
      </c>
      <c r="AC109" s="13">
        <f t="shared" si="15"/>
        <v>3</v>
      </c>
    </row>
    <row r="110" spans="1:29" ht="14.45" hidden="1" customHeight="1" x14ac:dyDescent="0.25">
      <c r="A110" s="13">
        <v>124</v>
      </c>
      <c r="B110" s="70" t="str">
        <f t="shared" si="14"/>
        <v/>
      </c>
      <c r="C110" s="111"/>
      <c r="D110" s="287"/>
      <c r="E110" s="287"/>
      <c r="F110" s="287"/>
      <c r="H110" s="114">
        <v>3</v>
      </c>
      <c r="I110" s="68" t="str">
        <f t="shared" si="31"/>
        <v/>
      </c>
      <c r="J110" s="13" t="str">
        <f t="shared" si="32"/>
        <v/>
      </c>
      <c r="K110" s="13">
        <f t="shared" si="33"/>
        <v>3</v>
      </c>
      <c r="L110" s="13" t="str">
        <f t="shared" si="34"/>
        <v/>
      </c>
      <c r="M110" s="13" t="str">
        <f t="shared" si="35"/>
        <v/>
      </c>
      <c r="N110" s="13" t="str">
        <f t="shared" si="36"/>
        <v/>
      </c>
      <c r="O110" s="68">
        <f t="shared" si="37"/>
        <v>3</v>
      </c>
      <c r="Q110" s="13" t="str">
        <f t="shared" si="38"/>
        <v/>
      </c>
      <c r="R110" s="70" t="str">
        <f t="shared" si="39"/>
        <v/>
      </c>
      <c r="AB110" s="287" t="s">
        <v>122</v>
      </c>
      <c r="AC110" s="13">
        <f t="shared" si="15"/>
        <v>3</v>
      </c>
    </row>
    <row r="111" spans="1:29" ht="14.45" hidden="1" customHeight="1" x14ac:dyDescent="0.25">
      <c r="A111" s="13">
        <v>125</v>
      </c>
      <c r="B111" s="70" t="str">
        <f t="shared" si="14"/>
        <v/>
      </c>
      <c r="C111" s="111"/>
      <c r="D111" s="287"/>
      <c r="E111" s="287"/>
      <c r="F111" s="287"/>
      <c r="I111" s="68" t="str">
        <f t="shared" si="31"/>
        <v/>
      </c>
      <c r="J111" s="13" t="str">
        <f t="shared" si="32"/>
        <v/>
      </c>
      <c r="K111" s="13">
        <f t="shared" si="33"/>
        <v>3</v>
      </c>
      <c r="L111" s="13" t="str">
        <f t="shared" si="34"/>
        <v/>
      </c>
      <c r="M111" s="13" t="str">
        <f t="shared" si="35"/>
        <v/>
      </c>
      <c r="N111" s="13" t="str">
        <f t="shared" si="36"/>
        <v/>
      </c>
      <c r="O111" s="68">
        <f t="shared" si="37"/>
        <v>3</v>
      </c>
      <c r="Q111" s="13" t="str">
        <f t="shared" si="38"/>
        <v/>
      </c>
      <c r="R111" s="70" t="str">
        <f t="shared" si="39"/>
        <v/>
      </c>
      <c r="AB111" s="287" t="s">
        <v>122</v>
      </c>
      <c r="AC111" s="13">
        <f t="shared" si="15"/>
        <v>3</v>
      </c>
    </row>
    <row r="112" spans="1:29" ht="14.45" hidden="1" customHeight="1" x14ac:dyDescent="0.25">
      <c r="A112" s="13">
        <v>126</v>
      </c>
      <c r="B112" s="70" t="str">
        <f t="shared" si="14"/>
        <v/>
      </c>
      <c r="C112" s="111"/>
      <c r="D112" s="287"/>
      <c r="E112" s="287"/>
      <c r="F112" s="287"/>
      <c r="H112" s="114">
        <v>4</v>
      </c>
      <c r="I112" s="68" t="str">
        <f t="shared" si="31"/>
        <v/>
      </c>
      <c r="J112" s="13" t="str">
        <f t="shared" si="32"/>
        <v/>
      </c>
      <c r="K112" s="13">
        <f t="shared" si="33"/>
        <v>3</v>
      </c>
      <c r="L112" s="13" t="str">
        <f t="shared" si="34"/>
        <v/>
      </c>
      <c r="M112" s="13" t="str">
        <f t="shared" si="35"/>
        <v/>
      </c>
      <c r="N112" s="13" t="str">
        <f t="shared" si="36"/>
        <v/>
      </c>
      <c r="O112" s="68">
        <f t="shared" si="37"/>
        <v>3</v>
      </c>
      <c r="Q112" s="13" t="str">
        <f t="shared" si="38"/>
        <v/>
      </c>
      <c r="R112" s="70" t="str">
        <f t="shared" si="39"/>
        <v/>
      </c>
      <c r="AB112" s="287" t="s">
        <v>122</v>
      </c>
      <c r="AC112" s="13">
        <f t="shared" si="15"/>
        <v>3</v>
      </c>
    </row>
    <row r="113" spans="1:29" ht="14.45" hidden="1" customHeight="1" x14ac:dyDescent="0.25">
      <c r="A113" s="13">
        <v>127</v>
      </c>
      <c r="B113" s="70" t="str">
        <f t="shared" si="14"/>
        <v/>
      </c>
      <c r="C113" s="111"/>
      <c r="D113" s="287"/>
      <c r="E113" s="287"/>
      <c r="F113" s="287"/>
      <c r="H113" s="114">
        <v>3</v>
      </c>
      <c r="I113" s="68" t="str">
        <f t="shared" si="31"/>
        <v/>
      </c>
      <c r="J113" s="13" t="str">
        <f t="shared" si="32"/>
        <v/>
      </c>
      <c r="K113" s="13">
        <f t="shared" si="33"/>
        <v>3</v>
      </c>
      <c r="L113" s="13" t="str">
        <f t="shared" si="34"/>
        <v/>
      </c>
      <c r="M113" s="13" t="str">
        <f t="shared" si="35"/>
        <v/>
      </c>
      <c r="N113" s="13" t="str">
        <f t="shared" si="36"/>
        <v/>
      </c>
      <c r="O113" s="68">
        <f t="shared" si="37"/>
        <v>3</v>
      </c>
      <c r="Q113" s="13" t="str">
        <f t="shared" si="38"/>
        <v/>
      </c>
      <c r="R113" s="70" t="str">
        <f t="shared" si="39"/>
        <v/>
      </c>
      <c r="AB113" s="287" t="s">
        <v>122</v>
      </c>
      <c r="AC113" s="13">
        <f t="shared" si="15"/>
        <v>3</v>
      </c>
    </row>
    <row r="114" spans="1:29" ht="14.45" hidden="1" customHeight="1" x14ac:dyDescent="0.25">
      <c r="A114" s="13">
        <v>128</v>
      </c>
      <c r="B114" s="70" t="str">
        <f t="shared" si="14"/>
        <v/>
      </c>
      <c r="C114" s="111"/>
      <c r="D114" s="287"/>
      <c r="E114" s="287"/>
      <c r="F114" s="287"/>
      <c r="H114" s="114">
        <v>4</v>
      </c>
      <c r="I114" s="68" t="str">
        <f t="shared" si="31"/>
        <v/>
      </c>
      <c r="J114" s="13" t="str">
        <f t="shared" si="32"/>
        <v/>
      </c>
      <c r="K114" s="13">
        <f t="shared" si="33"/>
        <v>3</v>
      </c>
      <c r="L114" s="13" t="str">
        <f t="shared" si="34"/>
        <v/>
      </c>
      <c r="M114" s="13" t="str">
        <f t="shared" si="35"/>
        <v/>
      </c>
      <c r="N114" s="13" t="str">
        <f t="shared" si="36"/>
        <v/>
      </c>
      <c r="O114" s="68">
        <f t="shared" si="37"/>
        <v>3</v>
      </c>
      <c r="Q114" s="13" t="str">
        <f t="shared" si="38"/>
        <v/>
      </c>
      <c r="R114" s="70" t="str">
        <f t="shared" si="39"/>
        <v/>
      </c>
      <c r="AB114" s="287" t="s">
        <v>122</v>
      </c>
      <c r="AC114" s="13">
        <f t="shared" si="15"/>
        <v>3</v>
      </c>
    </row>
    <row r="115" spans="1:29" ht="14.45" hidden="1" customHeight="1" x14ac:dyDescent="0.25">
      <c r="A115" s="13">
        <v>129</v>
      </c>
      <c r="B115" s="70" t="str">
        <f t="shared" si="14"/>
        <v/>
      </c>
      <c r="C115" s="111"/>
      <c r="D115" s="287"/>
      <c r="E115" s="287"/>
      <c r="F115" s="287"/>
      <c r="H115" s="114">
        <v>5</v>
      </c>
      <c r="I115" s="68" t="str">
        <f t="shared" si="31"/>
        <v/>
      </c>
      <c r="J115" s="13" t="str">
        <f t="shared" si="32"/>
        <v/>
      </c>
      <c r="K115" s="13">
        <f t="shared" si="33"/>
        <v>3</v>
      </c>
      <c r="L115" s="13" t="str">
        <f t="shared" si="34"/>
        <v/>
      </c>
      <c r="M115" s="13" t="str">
        <f t="shared" si="35"/>
        <v/>
      </c>
      <c r="N115" s="13" t="str">
        <f t="shared" si="36"/>
        <v/>
      </c>
      <c r="O115" s="68">
        <f t="shared" si="37"/>
        <v>3</v>
      </c>
      <c r="Q115" s="13" t="str">
        <f t="shared" si="38"/>
        <v/>
      </c>
      <c r="R115" s="70" t="str">
        <f t="shared" si="39"/>
        <v/>
      </c>
      <c r="AB115" s="287" t="s">
        <v>122</v>
      </c>
      <c r="AC115" s="13">
        <f t="shared" si="15"/>
        <v>3</v>
      </c>
    </row>
    <row r="116" spans="1:29" ht="14.45" hidden="1" customHeight="1" x14ac:dyDescent="0.25">
      <c r="A116" s="13">
        <v>130</v>
      </c>
      <c r="B116" s="70" t="str">
        <f t="shared" ref="B116:B179" si="40">R116</f>
        <v/>
      </c>
      <c r="C116" s="111"/>
      <c r="D116" s="287"/>
      <c r="E116" s="287"/>
      <c r="F116" s="287"/>
      <c r="H116" s="114">
        <v>1</v>
      </c>
      <c r="I116" s="68" t="str">
        <f t="shared" si="31"/>
        <v/>
      </c>
      <c r="J116" s="13" t="str">
        <f t="shared" si="32"/>
        <v/>
      </c>
      <c r="K116" s="13">
        <f t="shared" si="33"/>
        <v>3</v>
      </c>
      <c r="L116" s="13" t="str">
        <f t="shared" si="34"/>
        <v/>
      </c>
      <c r="M116" s="13" t="str">
        <f t="shared" si="35"/>
        <v/>
      </c>
      <c r="N116" s="13" t="str">
        <f t="shared" si="36"/>
        <v/>
      </c>
      <c r="O116" s="68">
        <f t="shared" si="37"/>
        <v>3</v>
      </c>
      <c r="Q116" s="13" t="str">
        <f t="shared" si="38"/>
        <v/>
      </c>
      <c r="R116" s="70" t="str">
        <f t="shared" si="39"/>
        <v/>
      </c>
      <c r="Z116"/>
      <c r="AA116"/>
      <c r="AB116" s="287" t="s">
        <v>122</v>
      </c>
      <c r="AC116" s="13">
        <f t="shared" ref="AC116:AC179" si="41">IF(LEN(Z116)&gt;0,1,IF(LEN(AA116)&gt;0,2,3))</f>
        <v>3</v>
      </c>
    </row>
    <row r="117" spans="1:29" ht="14.45" hidden="1" customHeight="1" x14ac:dyDescent="0.25">
      <c r="A117" s="13">
        <v>131</v>
      </c>
      <c r="B117" s="70" t="str">
        <f t="shared" si="40"/>
        <v/>
      </c>
      <c r="C117" s="111"/>
      <c r="D117" s="287"/>
      <c r="E117" s="287"/>
      <c r="F117" s="287"/>
      <c r="H117" s="114" t="s">
        <v>94</v>
      </c>
      <c r="I117" s="68" t="str">
        <f t="shared" si="31"/>
        <v/>
      </c>
      <c r="J117" s="13" t="str">
        <f t="shared" si="32"/>
        <v/>
      </c>
      <c r="K117" s="13">
        <f t="shared" si="33"/>
        <v>3</v>
      </c>
      <c r="L117" s="13" t="str">
        <f t="shared" si="34"/>
        <v/>
      </c>
      <c r="M117" s="13" t="str">
        <f t="shared" si="35"/>
        <v/>
      </c>
      <c r="N117" s="13" t="str">
        <f t="shared" si="36"/>
        <v/>
      </c>
      <c r="O117" s="68">
        <f t="shared" si="37"/>
        <v>3</v>
      </c>
      <c r="Q117" s="13" t="str">
        <f t="shared" si="38"/>
        <v/>
      </c>
      <c r="R117" s="70" t="str">
        <f t="shared" si="39"/>
        <v/>
      </c>
      <c r="AB117" s="287" t="s">
        <v>122</v>
      </c>
      <c r="AC117" s="13">
        <f t="shared" si="41"/>
        <v>3</v>
      </c>
    </row>
    <row r="118" spans="1:29" ht="14.45" hidden="1" customHeight="1" x14ac:dyDescent="0.25">
      <c r="A118" s="13">
        <v>132</v>
      </c>
      <c r="B118" s="70" t="str">
        <f t="shared" si="40"/>
        <v/>
      </c>
      <c r="C118" s="111"/>
      <c r="D118" s="287"/>
      <c r="E118" s="287"/>
      <c r="F118" s="287"/>
      <c r="H118" s="114">
        <v>2</v>
      </c>
      <c r="I118" s="68" t="str">
        <f t="shared" si="31"/>
        <v/>
      </c>
      <c r="J118" s="13" t="str">
        <f t="shared" si="32"/>
        <v/>
      </c>
      <c r="K118" s="13">
        <f t="shared" si="33"/>
        <v>3</v>
      </c>
      <c r="L118" s="13" t="str">
        <f t="shared" si="34"/>
        <v/>
      </c>
      <c r="M118" s="13" t="str">
        <f t="shared" si="35"/>
        <v/>
      </c>
      <c r="N118" s="13" t="str">
        <f t="shared" si="36"/>
        <v/>
      </c>
      <c r="O118" s="68">
        <f t="shared" si="37"/>
        <v>3</v>
      </c>
      <c r="Q118" s="13" t="str">
        <f t="shared" si="38"/>
        <v/>
      </c>
      <c r="R118" s="70" t="str">
        <f t="shared" si="39"/>
        <v/>
      </c>
      <c r="AB118" s="287" t="s">
        <v>122</v>
      </c>
      <c r="AC118" s="13">
        <f t="shared" si="41"/>
        <v>3</v>
      </c>
    </row>
    <row r="119" spans="1:29" ht="14.45" hidden="1" customHeight="1" x14ac:dyDescent="0.25">
      <c r="A119" s="13">
        <v>133</v>
      </c>
      <c r="B119" s="70" t="str">
        <f t="shared" si="40"/>
        <v/>
      </c>
      <c r="C119" s="111"/>
      <c r="D119" s="287"/>
      <c r="E119" s="287"/>
      <c r="F119" s="287"/>
      <c r="H119" s="114">
        <v>3</v>
      </c>
      <c r="I119" s="68" t="str">
        <f t="shared" si="31"/>
        <v/>
      </c>
      <c r="J119" s="13" t="str">
        <f t="shared" si="32"/>
        <v/>
      </c>
      <c r="K119" s="13">
        <f t="shared" si="33"/>
        <v>3</v>
      </c>
      <c r="L119" s="13" t="str">
        <f t="shared" si="34"/>
        <v/>
      </c>
      <c r="M119" s="13" t="str">
        <f t="shared" si="35"/>
        <v/>
      </c>
      <c r="N119" s="13" t="str">
        <f t="shared" si="36"/>
        <v/>
      </c>
      <c r="O119" s="68">
        <f t="shared" si="37"/>
        <v>3</v>
      </c>
      <c r="Q119" s="13" t="str">
        <f t="shared" si="38"/>
        <v/>
      </c>
      <c r="R119" s="70" t="str">
        <f t="shared" si="39"/>
        <v/>
      </c>
      <c r="AB119" s="287" t="s">
        <v>122</v>
      </c>
      <c r="AC119" s="13">
        <f t="shared" si="41"/>
        <v>3</v>
      </c>
    </row>
    <row r="120" spans="1:29" ht="14.45" hidden="1" customHeight="1" x14ac:dyDescent="0.25">
      <c r="A120" s="13">
        <v>134</v>
      </c>
      <c r="B120" s="70" t="str">
        <f t="shared" si="40"/>
        <v/>
      </c>
      <c r="C120" s="111"/>
      <c r="D120" s="287"/>
      <c r="E120" s="287"/>
      <c r="F120" s="287"/>
      <c r="H120" s="114">
        <v>3</v>
      </c>
      <c r="I120" s="68" t="str">
        <f t="shared" si="31"/>
        <v/>
      </c>
      <c r="J120" s="13" t="str">
        <f t="shared" si="32"/>
        <v/>
      </c>
      <c r="K120" s="13">
        <f t="shared" si="33"/>
        <v>3</v>
      </c>
      <c r="L120" s="13" t="str">
        <f t="shared" si="34"/>
        <v/>
      </c>
      <c r="M120" s="13" t="str">
        <f t="shared" si="35"/>
        <v/>
      </c>
      <c r="N120" s="13" t="str">
        <f t="shared" si="36"/>
        <v/>
      </c>
      <c r="O120" s="68">
        <f t="shared" si="37"/>
        <v>3</v>
      </c>
      <c r="Q120" s="13" t="str">
        <f t="shared" si="38"/>
        <v/>
      </c>
      <c r="R120" s="70" t="str">
        <f t="shared" si="39"/>
        <v/>
      </c>
      <c r="T120" t="s">
        <v>182</v>
      </c>
      <c r="AB120" s="287" t="s">
        <v>122</v>
      </c>
      <c r="AC120" s="13">
        <f t="shared" si="41"/>
        <v>3</v>
      </c>
    </row>
    <row r="121" spans="1:29" ht="14.45" hidden="1" customHeight="1" x14ac:dyDescent="0.25">
      <c r="A121" s="13">
        <v>135</v>
      </c>
      <c r="B121" s="70" t="str">
        <f t="shared" si="40"/>
        <v/>
      </c>
      <c r="C121" s="111"/>
      <c r="D121" s="287"/>
      <c r="E121" s="287"/>
      <c r="F121" s="287"/>
      <c r="H121" s="114">
        <v>2</v>
      </c>
      <c r="I121" s="68" t="str">
        <f t="shared" si="31"/>
        <v/>
      </c>
      <c r="J121" s="13" t="str">
        <f t="shared" si="32"/>
        <v/>
      </c>
      <c r="K121" s="13">
        <f t="shared" si="33"/>
        <v>3</v>
      </c>
      <c r="L121" s="13" t="str">
        <f t="shared" si="34"/>
        <v/>
      </c>
      <c r="M121" s="13" t="str">
        <f t="shared" si="35"/>
        <v/>
      </c>
      <c r="N121" s="13" t="str">
        <f t="shared" si="36"/>
        <v/>
      </c>
      <c r="O121" s="68">
        <f t="shared" si="37"/>
        <v>3</v>
      </c>
      <c r="Q121" s="13" t="str">
        <f t="shared" si="38"/>
        <v/>
      </c>
      <c r="R121" s="70" t="str">
        <f t="shared" si="39"/>
        <v/>
      </c>
      <c r="AB121" s="287" t="s">
        <v>122</v>
      </c>
      <c r="AC121" s="13">
        <f t="shared" si="41"/>
        <v>3</v>
      </c>
    </row>
    <row r="122" spans="1:29" ht="14.45" hidden="1" customHeight="1" x14ac:dyDescent="0.25">
      <c r="A122" s="13">
        <v>136</v>
      </c>
      <c r="B122" s="70" t="str">
        <f t="shared" si="40"/>
        <v/>
      </c>
      <c r="C122" s="111"/>
      <c r="D122" s="287"/>
      <c r="E122" s="287"/>
      <c r="F122" s="287"/>
      <c r="H122" s="114">
        <v>3</v>
      </c>
      <c r="I122" s="68" t="str">
        <f t="shared" si="31"/>
        <v/>
      </c>
      <c r="J122" s="13" t="str">
        <f t="shared" si="32"/>
        <v/>
      </c>
      <c r="K122" s="13">
        <f t="shared" si="33"/>
        <v>3</v>
      </c>
      <c r="L122" s="13" t="str">
        <f t="shared" si="34"/>
        <v/>
      </c>
      <c r="M122" s="13" t="str">
        <f t="shared" si="35"/>
        <v/>
      </c>
      <c r="N122" s="13" t="str">
        <f t="shared" si="36"/>
        <v/>
      </c>
      <c r="O122" s="68">
        <f t="shared" si="37"/>
        <v>3</v>
      </c>
      <c r="Q122" s="13" t="str">
        <f t="shared" si="38"/>
        <v/>
      </c>
      <c r="R122" s="70" t="str">
        <f t="shared" si="39"/>
        <v/>
      </c>
      <c r="AB122" s="287" t="s">
        <v>122</v>
      </c>
      <c r="AC122" s="13">
        <f t="shared" si="41"/>
        <v>3</v>
      </c>
    </row>
    <row r="123" spans="1:29" ht="14.45" hidden="1" customHeight="1" x14ac:dyDescent="0.25">
      <c r="A123" s="13">
        <v>137</v>
      </c>
      <c r="B123" s="70" t="str">
        <f t="shared" si="40"/>
        <v/>
      </c>
      <c r="C123" s="111"/>
      <c r="D123" s="287"/>
      <c r="E123" s="287"/>
      <c r="F123" s="287"/>
      <c r="H123" s="114">
        <v>5</v>
      </c>
      <c r="I123" s="68" t="str">
        <f t="shared" si="31"/>
        <v/>
      </c>
      <c r="J123" s="13" t="str">
        <f t="shared" si="32"/>
        <v/>
      </c>
      <c r="K123" s="13">
        <f t="shared" si="33"/>
        <v>3</v>
      </c>
      <c r="L123" s="13" t="str">
        <f t="shared" si="34"/>
        <v/>
      </c>
      <c r="M123" s="13" t="str">
        <f t="shared" si="35"/>
        <v/>
      </c>
      <c r="N123" s="13" t="str">
        <f t="shared" si="36"/>
        <v/>
      </c>
      <c r="O123" s="68">
        <f t="shared" si="37"/>
        <v>3</v>
      </c>
      <c r="Q123" s="13" t="str">
        <f t="shared" si="38"/>
        <v/>
      </c>
      <c r="R123" s="70" t="str">
        <f t="shared" si="39"/>
        <v/>
      </c>
      <c r="AB123" s="287" t="s">
        <v>122</v>
      </c>
      <c r="AC123" s="13">
        <f t="shared" si="41"/>
        <v>3</v>
      </c>
    </row>
    <row r="124" spans="1:29" ht="14.45" hidden="1" customHeight="1" x14ac:dyDescent="0.25">
      <c r="A124" s="13">
        <v>138</v>
      </c>
      <c r="B124" s="70" t="str">
        <f t="shared" si="40"/>
        <v/>
      </c>
      <c r="C124" s="111"/>
      <c r="D124" s="287"/>
      <c r="E124" s="287"/>
      <c r="F124" s="287"/>
      <c r="H124" s="114">
        <v>2</v>
      </c>
      <c r="I124" s="68" t="str">
        <f t="shared" si="31"/>
        <v/>
      </c>
      <c r="J124" s="13" t="str">
        <f t="shared" si="32"/>
        <v/>
      </c>
      <c r="K124" s="13">
        <f t="shared" si="33"/>
        <v>3</v>
      </c>
      <c r="L124" s="13" t="str">
        <f t="shared" si="34"/>
        <v/>
      </c>
      <c r="M124" s="13" t="str">
        <f t="shared" si="35"/>
        <v/>
      </c>
      <c r="N124" s="13" t="str">
        <f t="shared" si="36"/>
        <v/>
      </c>
      <c r="O124" s="68">
        <f t="shared" si="37"/>
        <v>3</v>
      </c>
      <c r="Q124" s="13" t="str">
        <f t="shared" si="38"/>
        <v/>
      </c>
      <c r="R124" s="70" t="str">
        <f t="shared" si="39"/>
        <v/>
      </c>
      <c r="AB124" s="287" t="s">
        <v>122</v>
      </c>
      <c r="AC124" s="13">
        <f t="shared" si="41"/>
        <v>3</v>
      </c>
    </row>
    <row r="125" spans="1:29" ht="14.45" hidden="1" customHeight="1" x14ac:dyDescent="0.25">
      <c r="A125" s="13">
        <v>139</v>
      </c>
      <c r="B125" s="70" t="str">
        <f t="shared" si="40"/>
        <v/>
      </c>
      <c r="C125" s="111"/>
      <c r="D125" s="287"/>
      <c r="E125" s="287"/>
      <c r="F125" s="287"/>
      <c r="H125" s="114" t="s">
        <v>94</v>
      </c>
      <c r="I125" s="68" t="str">
        <f t="shared" si="31"/>
        <v/>
      </c>
      <c r="J125" s="13" t="str">
        <f t="shared" si="32"/>
        <v/>
      </c>
      <c r="K125" s="13">
        <f t="shared" si="33"/>
        <v>3</v>
      </c>
      <c r="L125" s="13" t="str">
        <f t="shared" si="34"/>
        <v/>
      </c>
      <c r="M125" s="13" t="str">
        <f t="shared" si="35"/>
        <v/>
      </c>
      <c r="N125" s="13" t="str">
        <f t="shared" si="36"/>
        <v/>
      </c>
      <c r="O125" s="68">
        <f t="shared" si="37"/>
        <v>3</v>
      </c>
      <c r="Q125" s="13" t="str">
        <f t="shared" si="38"/>
        <v/>
      </c>
      <c r="R125" s="70" t="str">
        <f t="shared" si="39"/>
        <v/>
      </c>
      <c r="AB125" s="287" t="s">
        <v>122</v>
      </c>
      <c r="AC125" s="13">
        <f t="shared" si="41"/>
        <v>3</v>
      </c>
    </row>
    <row r="126" spans="1:29" ht="14.45" hidden="1" customHeight="1" x14ac:dyDescent="0.25">
      <c r="A126" s="13">
        <v>140</v>
      </c>
      <c r="B126" s="70" t="str">
        <f t="shared" si="40"/>
        <v/>
      </c>
      <c r="C126" s="111"/>
      <c r="D126" s="287"/>
      <c r="E126" s="287"/>
      <c r="F126" s="287"/>
      <c r="H126" s="114">
        <v>3</v>
      </c>
      <c r="I126" s="68" t="str">
        <f t="shared" si="31"/>
        <v/>
      </c>
      <c r="J126" s="13" t="str">
        <f t="shared" si="32"/>
        <v/>
      </c>
      <c r="K126" s="13">
        <f t="shared" si="33"/>
        <v>3</v>
      </c>
      <c r="L126" s="13" t="str">
        <f t="shared" si="34"/>
        <v/>
      </c>
      <c r="M126" s="13" t="str">
        <f t="shared" si="35"/>
        <v/>
      </c>
      <c r="N126" s="13" t="str">
        <f t="shared" si="36"/>
        <v/>
      </c>
      <c r="O126" s="68">
        <f t="shared" si="37"/>
        <v>3</v>
      </c>
      <c r="Q126" s="13" t="str">
        <f t="shared" si="38"/>
        <v/>
      </c>
      <c r="R126" s="70" t="str">
        <f t="shared" si="39"/>
        <v/>
      </c>
      <c r="Z126"/>
      <c r="AA126"/>
      <c r="AB126" s="287" t="s">
        <v>122</v>
      </c>
      <c r="AC126" s="13">
        <f t="shared" si="41"/>
        <v>3</v>
      </c>
    </row>
    <row r="127" spans="1:29" ht="14.45" hidden="1" customHeight="1" x14ac:dyDescent="0.25">
      <c r="A127" s="13">
        <v>141</v>
      </c>
      <c r="B127" s="70" t="str">
        <f t="shared" si="40"/>
        <v/>
      </c>
      <c r="C127" s="111"/>
      <c r="D127" s="287"/>
      <c r="E127" s="287"/>
      <c r="F127" s="287"/>
      <c r="H127" s="114">
        <v>3</v>
      </c>
      <c r="I127" s="68" t="str">
        <f t="shared" si="31"/>
        <v/>
      </c>
      <c r="J127" s="13" t="str">
        <f t="shared" si="32"/>
        <v/>
      </c>
      <c r="K127" s="13">
        <f t="shared" si="33"/>
        <v>3</v>
      </c>
      <c r="L127" s="13" t="str">
        <f t="shared" si="34"/>
        <v/>
      </c>
      <c r="M127" s="13" t="str">
        <f t="shared" si="35"/>
        <v/>
      </c>
      <c r="N127" s="13" t="str">
        <f t="shared" si="36"/>
        <v/>
      </c>
      <c r="O127" s="68">
        <f t="shared" si="37"/>
        <v>3</v>
      </c>
      <c r="Q127" s="13" t="str">
        <f t="shared" si="38"/>
        <v/>
      </c>
      <c r="R127" s="70" t="str">
        <f t="shared" si="39"/>
        <v/>
      </c>
      <c r="AB127" s="287" t="s">
        <v>122</v>
      </c>
      <c r="AC127" s="13">
        <f t="shared" si="41"/>
        <v>3</v>
      </c>
    </row>
    <row r="128" spans="1:29" ht="14.45" hidden="1" customHeight="1" x14ac:dyDescent="0.25">
      <c r="A128" s="13">
        <v>142</v>
      </c>
      <c r="B128" s="70" t="str">
        <f t="shared" si="40"/>
        <v/>
      </c>
      <c r="C128" s="111"/>
      <c r="D128" s="287"/>
      <c r="E128" s="287"/>
      <c r="F128" s="287"/>
      <c r="H128" s="114">
        <v>3</v>
      </c>
      <c r="I128" s="68" t="str">
        <f t="shared" si="31"/>
        <v/>
      </c>
      <c r="J128" s="13" t="str">
        <f t="shared" si="32"/>
        <v/>
      </c>
      <c r="K128" s="13">
        <f t="shared" si="33"/>
        <v>3</v>
      </c>
      <c r="L128" s="13" t="str">
        <f t="shared" si="34"/>
        <v/>
      </c>
      <c r="M128" s="13" t="str">
        <f t="shared" si="35"/>
        <v/>
      </c>
      <c r="N128" s="13" t="str">
        <f t="shared" si="36"/>
        <v/>
      </c>
      <c r="O128" s="68">
        <f t="shared" si="37"/>
        <v>3</v>
      </c>
      <c r="Q128" s="13" t="str">
        <f t="shared" si="38"/>
        <v/>
      </c>
      <c r="R128" s="70" t="str">
        <f t="shared" si="39"/>
        <v/>
      </c>
      <c r="AB128" s="287" t="s">
        <v>122</v>
      </c>
      <c r="AC128" s="13">
        <f t="shared" si="41"/>
        <v>3</v>
      </c>
    </row>
    <row r="129" spans="1:29" ht="14.45" hidden="1" customHeight="1" x14ac:dyDescent="0.25">
      <c r="A129" s="13">
        <v>143</v>
      </c>
      <c r="B129" s="70" t="str">
        <f t="shared" si="40"/>
        <v/>
      </c>
      <c r="C129" s="111"/>
      <c r="D129" s="287"/>
      <c r="E129" s="287"/>
      <c r="F129" s="287"/>
      <c r="H129" s="114">
        <v>4</v>
      </c>
      <c r="I129" s="68" t="str">
        <f t="shared" si="31"/>
        <v/>
      </c>
      <c r="J129" s="13" t="str">
        <f t="shared" si="32"/>
        <v/>
      </c>
      <c r="K129" s="13">
        <f t="shared" si="33"/>
        <v>3</v>
      </c>
      <c r="L129" s="13" t="str">
        <f t="shared" si="34"/>
        <v/>
      </c>
      <c r="M129" s="13" t="str">
        <f t="shared" si="35"/>
        <v/>
      </c>
      <c r="N129" s="13" t="str">
        <f t="shared" si="36"/>
        <v/>
      </c>
      <c r="O129" s="68">
        <f t="shared" si="37"/>
        <v>3</v>
      </c>
      <c r="Q129" s="13" t="str">
        <f t="shared" si="38"/>
        <v/>
      </c>
      <c r="R129" s="70" t="str">
        <f t="shared" si="39"/>
        <v/>
      </c>
      <c r="AB129" s="287" t="s">
        <v>122</v>
      </c>
      <c r="AC129" s="13">
        <f t="shared" si="41"/>
        <v>3</v>
      </c>
    </row>
    <row r="130" spans="1:29" ht="14.45" hidden="1" customHeight="1" x14ac:dyDescent="0.25">
      <c r="A130" s="13">
        <v>144</v>
      </c>
      <c r="B130" s="70" t="str">
        <f t="shared" si="40"/>
        <v/>
      </c>
      <c r="C130" s="111"/>
      <c r="D130" s="287"/>
      <c r="E130" s="287"/>
      <c r="F130" s="287"/>
      <c r="H130" s="114">
        <v>3</v>
      </c>
      <c r="I130" s="68" t="str">
        <f t="shared" si="31"/>
        <v/>
      </c>
      <c r="J130" s="13" t="str">
        <f t="shared" si="32"/>
        <v/>
      </c>
      <c r="K130" s="13">
        <f t="shared" si="33"/>
        <v>3</v>
      </c>
      <c r="L130" s="13" t="str">
        <f t="shared" si="34"/>
        <v/>
      </c>
      <c r="M130" s="13" t="str">
        <f t="shared" si="35"/>
        <v/>
      </c>
      <c r="N130" s="13" t="str">
        <f t="shared" si="36"/>
        <v/>
      </c>
      <c r="O130" s="68">
        <f t="shared" si="37"/>
        <v>3</v>
      </c>
      <c r="Q130" s="13" t="str">
        <f t="shared" si="38"/>
        <v/>
      </c>
      <c r="R130" s="70" t="str">
        <f t="shared" si="39"/>
        <v/>
      </c>
      <c r="AB130" s="287" t="s">
        <v>122</v>
      </c>
      <c r="AC130" s="13">
        <f t="shared" si="41"/>
        <v>3</v>
      </c>
    </row>
    <row r="131" spans="1:29" ht="14.45" hidden="1" customHeight="1" x14ac:dyDescent="0.25">
      <c r="A131" s="13">
        <v>145</v>
      </c>
      <c r="B131" s="70" t="str">
        <f t="shared" si="40"/>
        <v/>
      </c>
      <c r="C131" s="111"/>
      <c r="D131" s="287"/>
      <c r="E131" s="287"/>
      <c r="F131" s="287"/>
      <c r="H131" s="114">
        <v>4</v>
      </c>
      <c r="I131" s="68" t="str">
        <f t="shared" si="31"/>
        <v/>
      </c>
      <c r="J131" s="13" t="str">
        <f t="shared" si="32"/>
        <v/>
      </c>
      <c r="K131" s="13">
        <f t="shared" si="33"/>
        <v>3</v>
      </c>
      <c r="L131" s="13" t="str">
        <f t="shared" si="34"/>
        <v/>
      </c>
      <c r="M131" s="13" t="str">
        <f t="shared" si="35"/>
        <v/>
      </c>
      <c r="N131" s="13" t="str">
        <f t="shared" si="36"/>
        <v/>
      </c>
      <c r="O131" s="68">
        <f t="shared" si="37"/>
        <v>3</v>
      </c>
      <c r="Q131" s="13" t="str">
        <f t="shared" si="38"/>
        <v/>
      </c>
      <c r="R131" s="70" t="str">
        <f t="shared" si="39"/>
        <v/>
      </c>
      <c r="AB131" s="287" t="s">
        <v>122</v>
      </c>
      <c r="AC131" s="13">
        <f t="shared" si="41"/>
        <v>3</v>
      </c>
    </row>
    <row r="132" spans="1:29" ht="14.45" hidden="1" customHeight="1" x14ac:dyDescent="0.25">
      <c r="A132" s="13">
        <v>146</v>
      </c>
      <c r="B132" s="70" t="str">
        <f t="shared" si="40"/>
        <v/>
      </c>
      <c r="C132" s="111"/>
      <c r="D132" s="287"/>
      <c r="E132" s="287"/>
      <c r="F132" s="287"/>
      <c r="H132" s="114">
        <v>3</v>
      </c>
      <c r="I132" s="68" t="str">
        <f t="shared" si="31"/>
        <v/>
      </c>
      <c r="J132" s="13" t="str">
        <f t="shared" si="32"/>
        <v/>
      </c>
      <c r="K132" s="13">
        <f t="shared" si="33"/>
        <v>3</v>
      </c>
      <c r="L132" s="13" t="str">
        <f t="shared" si="34"/>
        <v/>
      </c>
      <c r="M132" s="13" t="str">
        <f t="shared" si="35"/>
        <v/>
      </c>
      <c r="N132" s="13" t="str">
        <f t="shared" si="36"/>
        <v/>
      </c>
      <c r="O132" s="68">
        <f t="shared" si="37"/>
        <v>3</v>
      </c>
      <c r="Q132" s="13" t="str">
        <f t="shared" si="38"/>
        <v/>
      </c>
      <c r="R132" s="70" t="str">
        <f t="shared" si="39"/>
        <v/>
      </c>
      <c r="AB132" s="287" t="s">
        <v>122</v>
      </c>
      <c r="AC132" s="13">
        <f t="shared" si="41"/>
        <v>3</v>
      </c>
    </row>
    <row r="133" spans="1:29" ht="14.45" hidden="1" customHeight="1" x14ac:dyDescent="0.25">
      <c r="A133" s="13">
        <v>147</v>
      </c>
      <c r="B133" s="70" t="str">
        <f t="shared" si="40"/>
        <v/>
      </c>
      <c r="C133" s="111"/>
      <c r="D133" s="287"/>
      <c r="E133" s="287"/>
      <c r="F133" s="287"/>
      <c r="H133" s="114">
        <v>5</v>
      </c>
      <c r="I133" s="68" t="str">
        <f t="shared" si="31"/>
        <v/>
      </c>
      <c r="J133" s="13" t="str">
        <f t="shared" si="32"/>
        <v/>
      </c>
      <c r="K133" s="13">
        <f t="shared" si="33"/>
        <v>3</v>
      </c>
      <c r="L133" s="13" t="str">
        <f t="shared" si="34"/>
        <v/>
      </c>
      <c r="M133" s="13" t="str">
        <f t="shared" si="35"/>
        <v/>
      </c>
      <c r="N133" s="13" t="str">
        <f t="shared" si="36"/>
        <v/>
      </c>
      <c r="O133" s="68">
        <f t="shared" si="37"/>
        <v>3</v>
      </c>
      <c r="Q133" s="13" t="str">
        <f t="shared" si="38"/>
        <v/>
      </c>
      <c r="R133" s="70" t="str">
        <f t="shared" si="39"/>
        <v/>
      </c>
      <c r="AB133" s="287" t="s">
        <v>122</v>
      </c>
      <c r="AC133" s="13">
        <f t="shared" si="41"/>
        <v>3</v>
      </c>
    </row>
    <row r="134" spans="1:29" ht="14.45" hidden="1" customHeight="1" x14ac:dyDescent="0.25">
      <c r="A134" s="13">
        <v>148</v>
      </c>
      <c r="B134" s="70" t="str">
        <f t="shared" si="40"/>
        <v/>
      </c>
      <c r="C134" s="111"/>
      <c r="D134" s="287"/>
      <c r="E134" s="287"/>
      <c r="F134" s="287"/>
      <c r="H134" s="114" t="s">
        <v>94</v>
      </c>
      <c r="I134" s="68" t="str">
        <f t="shared" si="31"/>
        <v/>
      </c>
      <c r="J134" s="13" t="str">
        <f t="shared" si="32"/>
        <v/>
      </c>
      <c r="K134" s="13">
        <f t="shared" si="33"/>
        <v>3</v>
      </c>
      <c r="L134" s="13" t="str">
        <f t="shared" si="34"/>
        <v/>
      </c>
      <c r="M134" s="13" t="str">
        <f t="shared" si="35"/>
        <v/>
      </c>
      <c r="N134" s="13" t="str">
        <f t="shared" si="36"/>
        <v/>
      </c>
      <c r="O134" s="68">
        <f t="shared" si="37"/>
        <v>3</v>
      </c>
      <c r="Q134" s="13" t="str">
        <f t="shared" si="38"/>
        <v/>
      </c>
      <c r="R134" s="70" t="str">
        <f t="shared" si="39"/>
        <v/>
      </c>
      <c r="AB134" s="287" t="s">
        <v>122</v>
      </c>
      <c r="AC134" s="13">
        <f t="shared" si="41"/>
        <v>3</v>
      </c>
    </row>
    <row r="135" spans="1:29" ht="14.45" hidden="1" customHeight="1" x14ac:dyDescent="0.25">
      <c r="A135" s="13">
        <v>149</v>
      </c>
      <c r="B135" s="70" t="str">
        <f t="shared" si="40"/>
        <v/>
      </c>
      <c r="C135" s="111"/>
      <c r="D135" s="287"/>
      <c r="E135" s="287"/>
      <c r="F135" s="287"/>
      <c r="H135" s="114">
        <v>5</v>
      </c>
      <c r="I135" s="68" t="str">
        <f t="shared" si="31"/>
        <v/>
      </c>
      <c r="J135" s="13" t="str">
        <f t="shared" si="32"/>
        <v/>
      </c>
      <c r="K135" s="13">
        <f t="shared" si="33"/>
        <v>3</v>
      </c>
      <c r="L135" s="13" t="str">
        <f t="shared" si="34"/>
        <v/>
      </c>
      <c r="M135" s="13" t="str">
        <f t="shared" si="35"/>
        <v/>
      </c>
      <c r="N135" s="13" t="str">
        <f t="shared" si="36"/>
        <v/>
      </c>
      <c r="O135" s="68">
        <f t="shared" si="37"/>
        <v>3</v>
      </c>
      <c r="Q135" s="13" t="str">
        <f t="shared" si="38"/>
        <v/>
      </c>
      <c r="R135" s="70" t="str">
        <f t="shared" si="39"/>
        <v/>
      </c>
      <c r="AB135" s="287" t="s">
        <v>122</v>
      </c>
      <c r="AC135" s="13">
        <f t="shared" si="41"/>
        <v>3</v>
      </c>
    </row>
    <row r="136" spans="1:29" ht="14.45" hidden="1" customHeight="1" x14ac:dyDescent="0.25">
      <c r="A136" s="13">
        <v>150</v>
      </c>
      <c r="B136" s="70" t="str">
        <f t="shared" si="40"/>
        <v/>
      </c>
      <c r="C136" s="111"/>
      <c r="D136" s="287"/>
      <c r="E136" s="287"/>
      <c r="F136" s="287"/>
      <c r="H136" s="114">
        <v>3</v>
      </c>
      <c r="I136" s="68" t="str">
        <f t="shared" si="31"/>
        <v/>
      </c>
      <c r="J136" s="13" t="str">
        <f t="shared" si="32"/>
        <v/>
      </c>
      <c r="K136" s="13">
        <f t="shared" si="33"/>
        <v>3</v>
      </c>
      <c r="L136" s="13" t="str">
        <f t="shared" si="34"/>
        <v/>
      </c>
      <c r="M136" s="13" t="str">
        <f t="shared" si="35"/>
        <v/>
      </c>
      <c r="N136" s="13" t="str">
        <f t="shared" si="36"/>
        <v/>
      </c>
      <c r="O136" s="68">
        <f t="shared" si="37"/>
        <v>3</v>
      </c>
      <c r="Q136" s="13" t="str">
        <f t="shared" si="38"/>
        <v/>
      </c>
      <c r="R136" s="70" t="str">
        <f t="shared" si="39"/>
        <v/>
      </c>
      <c r="AB136" s="287" t="s">
        <v>122</v>
      </c>
      <c r="AC136" s="13">
        <f t="shared" si="41"/>
        <v>3</v>
      </c>
    </row>
    <row r="137" spans="1:29" ht="14.45" hidden="1" customHeight="1" x14ac:dyDescent="0.25">
      <c r="A137" s="13">
        <v>151</v>
      </c>
      <c r="B137" s="70" t="str">
        <f t="shared" si="40"/>
        <v/>
      </c>
      <c r="C137" s="111"/>
      <c r="D137" s="287"/>
      <c r="E137" s="287"/>
      <c r="F137" s="287"/>
      <c r="H137" s="114">
        <v>4</v>
      </c>
      <c r="I137" s="68" t="str">
        <f t="shared" si="31"/>
        <v/>
      </c>
      <c r="J137" s="13" t="str">
        <f t="shared" si="32"/>
        <v/>
      </c>
      <c r="K137" s="13">
        <f t="shared" si="33"/>
        <v>3</v>
      </c>
      <c r="L137" s="13" t="str">
        <f t="shared" si="34"/>
        <v/>
      </c>
      <c r="M137" s="13" t="str">
        <f t="shared" si="35"/>
        <v/>
      </c>
      <c r="N137" s="13" t="str">
        <f t="shared" si="36"/>
        <v/>
      </c>
      <c r="O137" s="68">
        <f t="shared" si="37"/>
        <v>3</v>
      </c>
      <c r="Q137" s="13" t="str">
        <f t="shared" si="38"/>
        <v/>
      </c>
      <c r="R137" s="70" t="str">
        <f t="shared" si="39"/>
        <v/>
      </c>
      <c r="AB137" s="287" t="s">
        <v>122</v>
      </c>
      <c r="AC137" s="13">
        <f t="shared" si="41"/>
        <v>3</v>
      </c>
    </row>
    <row r="138" spans="1:29" ht="14.45" hidden="1" customHeight="1" x14ac:dyDescent="0.25">
      <c r="A138" s="13">
        <v>152</v>
      </c>
      <c r="B138" s="70" t="str">
        <f t="shared" si="40"/>
        <v/>
      </c>
      <c r="C138" s="111"/>
      <c r="D138" s="287"/>
      <c r="E138" s="287"/>
      <c r="F138" s="287"/>
      <c r="I138" s="68" t="str">
        <f t="shared" si="31"/>
        <v/>
      </c>
      <c r="J138" s="13" t="str">
        <f t="shared" si="32"/>
        <v/>
      </c>
      <c r="K138" s="13">
        <f t="shared" si="33"/>
        <v>3</v>
      </c>
      <c r="L138" s="13" t="str">
        <f t="shared" si="34"/>
        <v/>
      </c>
      <c r="M138" s="13" t="str">
        <f t="shared" si="35"/>
        <v/>
      </c>
      <c r="N138" s="13" t="str">
        <f t="shared" si="36"/>
        <v/>
      </c>
      <c r="O138" s="68">
        <f t="shared" si="37"/>
        <v>3</v>
      </c>
      <c r="Q138" s="13" t="str">
        <f t="shared" si="38"/>
        <v/>
      </c>
      <c r="R138" s="70" t="str">
        <f t="shared" si="39"/>
        <v/>
      </c>
      <c r="AB138" s="287" t="s">
        <v>122</v>
      </c>
      <c r="AC138" s="13">
        <f t="shared" si="41"/>
        <v>3</v>
      </c>
    </row>
    <row r="139" spans="1:29" ht="14.45" hidden="1" customHeight="1" x14ac:dyDescent="0.25">
      <c r="A139" s="13">
        <v>153</v>
      </c>
      <c r="B139" s="70" t="str">
        <f t="shared" si="40"/>
        <v/>
      </c>
      <c r="C139" s="111"/>
      <c r="D139" s="287"/>
      <c r="E139" s="287"/>
      <c r="F139" s="287"/>
      <c r="H139" s="114">
        <v>5</v>
      </c>
      <c r="I139" s="68" t="str">
        <f t="shared" si="31"/>
        <v/>
      </c>
      <c r="J139" s="13" t="str">
        <f t="shared" si="32"/>
        <v/>
      </c>
      <c r="K139" s="13">
        <f t="shared" si="33"/>
        <v>3</v>
      </c>
      <c r="L139" s="13" t="str">
        <f t="shared" si="34"/>
        <v/>
      </c>
      <c r="M139" s="13" t="str">
        <f t="shared" si="35"/>
        <v/>
      </c>
      <c r="N139" s="13" t="str">
        <f t="shared" si="36"/>
        <v/>
      </c>
      <c r="O139" s="68">
        <f t="shared" si="37"/>
        <v>3</v>
      </c>
      <c r="Q139" s="13" t="str">
        <f t="shared" si="38"/>
        <v/>
      </c>
      <c r="R139" s="70" t="str">
        <f t="shared" si="39"/>
        <v/>
      </c>
      <c r="AB139" s="287" t="s">
        <v>122</v>
      </c>
      <c r="AC139" s="13">
        <f t="shared" si="41"/>
        <v>3</v>
      </c>
    </row>
    <row r="140" spans="1:29" ht="14.45" hidden="1" customHeight="1" x14ac:dyDescent="0.25">
      <c r="A140" s="13">
        <v>154</v>
      </c>
      <c r="B140" s="70" t="str">
        <f t="shared" si="40"/>
        <v/>
      </c>
      <c r="C140" s="111"/>
      <c r="D140" s="287"/>
      <c r="E140" s="287"/>
      <c r="F140" s="287"/>
      <c r="I140" s="68" t="str">
        <f t="shared" si="31"/>
        <v/>
      </c>
      <c r="J140" s="13" t="str">
        <f t="shared" si="32"/>
        <v/>
      </c>
      <c r="K140" s="13">
        <f t="shared" si="33"/>
        <v>3</v>
      </c>
      <c r="L140" s="13" t="str">
        <f t="shared" si="34"/>
        <v/>
      </c>
      <c r="M140" s="13" t="str">
        <f t="shared" si="35"/>
        <v/>
      </c>
      <c r="N140" s="13" t="str">
        <f t="shared" si="36"/>
        <v/>
      </c>
      <c r="O140" s="68">
        <f t="shared" si="37"/>
        <v>3</v>
      </c>
      <c r="Q140" s="13" t="str">
        <f t="shared" si="38"/>
        <v/>
      </c>
      <c r="R140" s="70" t="str">
        <f t="shared" si="39"/>
        <v/>
      </c>
      <c r="AB140" s="287" t="s">
        <v>122</v>
      </c>
      <c r="AC140" s="13">
        <f t="shared" si="41"/>
        <v>3</v>
      </c>
    </row>
    <row r="141" spans="1:29" ht="14.45" hidden="1" customHeight="1" x14ac:dyDescent="0.25">
      <c r="A141" s="13">
        <v>155</v>
      </c>
      <c r="B141" s="70" t="str">
        <f t="shared" si="40"/>
        <v/>
      </c>
      <c r="C141" s="111"/>
      <c r="D141" s="287"/>
      <c r="E141" s="287"/>
      <c r="F141" s="287"/>
      <c r="H141" s="114">
        <v>1</v>
      </c>
      <c r="I141" s="68" t="str">
        <f t="shared" si="31"/>
        <v/>
      </c>
      <c r="J141" s="13" t="str">
        <f t="shared" si="32"/>
        <v/>
      </c>
      <c r="K141" s="13">
        <f t="shared" si="33"/>
        <v>3</v>
      </c>
      <c r="L141" s="13" t="str">
        <f t="shared" si="34"/>
        <v/>
      </c>
      <c r="M141" s="13" t="str">
        <f t="shared" si="35"/>
        <v/>
      </c>
      <c r="N141" s="13" t="str">
        <f t="shared" si="36"/>
        <v/>
      </c>
      <c r="O141" s="68">
        <f t="shared" si="37"/>
        <v>3</v>
      </c>
      <c r="Q141" s="13" t="str">
        <f t="shared" si="38"/>
        <v/>
      </c>
      <c r="R141" s="70" t="str">
        <f t="shared" si="39"/>
        <v/>
      </c>
      <c r="AB141" s="287" t="s">
        <v>122</v>
      </c>
      <c r="AC141" s="13">
        <f t="shared" si="41"/>
        <v>3</v>
      </c>
    </row>
    <row r="142" spans="1:29" ht="14.45" hidden="1" customHeight="1" x14ac:dyDescent="0.25">
      <c r="A142" s="13">
        <v>156</v>
      </c>
      <c r="B142" s="70" t="str">
        <f t="shared" si="40"/>
        <v/>
      </c>
      <c r="C142" s="111"/>
      <c r="D142" s="287"/>
      <c r="E142" s="287"/>
      <c r="F142" s="287"/>
      <c r="H142" s="114">
        <v>2</v>
      </c>
      <c r="I142" s="68" t="str">
        <f t="shared" si="31"/>
        <v/>
      </c>
      <c r="J142" s="13" t="str">
        <f t="shared" si="32"/>
        <v/>
      </c>
      <c r="K142" s="13">
        <f t="shared" si="33"/>
        <v>3</v>
      </c>
      <c r="L142" s="13" t="str">
        <f t="shared" si="34"/>
        <v/>
      </c>
      <c r="M142" s="13" t="str">
        <f t="shared" si="35"/>
        <v/>
      </c>
      <c r="N142" s="13" t="str">
        <f t="shared" si="36"/>
        <v/>
      </c>
      <c r="O142" s="68">
        <f t="shared" si="37"/>
        <v>3</v>
      </c>
      <c r="Q142" s="13" t="str">
        <f t="shared" si="38"/>
        <v/>
      </c>
      <c r="R142" s="70" t="str">
        <f t="shared" si="39"/>
        <v/>
      </c>
      <c r="AB142" s="287" t="s">
        <v>122</v>
      </c>
      <c r="AC142" s="13">
        <f t="shared" si="41"/>
        <v>3</v>
      </c>
    </row>
    <row r="143" spans="1:29" ht="14.45" hidden="1" customHeight="1" x14ac:dyDescent="0.25">
      <c r="A143" s="13">
        <v>157</v>
      </c>
      <c r="B143" s="70" t="str">
        <f t="shared" si="40"/>
        <v/>
      </c>
      <c r="C143" s="111"/>
      <c r="D143" s="287"/>
      <c r="E143" s="287"/>
      <c r="F143" s="287"/>
      <c r="H143" s="114">
        <v>3</v>
      </c>
      <c r="I143" s="68" t="str">
        <f t="shared" si="31"/>
        <v/>
      </c>
      <c r="J143" s="13" t="str">
        <f t="shared" si="32"/>
        <v/>
      </c>
      <c r="K143" s="13">
        <f t="shared" si="33"/>
        <v>3</v>
      </c>
      <c r="L143" s="13" t="str">
        <f t="shared" si="34"/>
        <v/>
      </c>
      <c r="M143" s="13" t="str">
        <f t="shared" si="35"/>
        <v/>
      </c>
      <c r="N143" s="13" t="str">
        <f t="shared" si="36"/>
        <v/>
      </c>
      <c r="O143" s="68">
        <f t="shared" si="37"/>
        <v>3</v>
      </c>
      <c r="Q143" s="13" t="str">
        <f t="shared" si="38"/>
        <v/>
      </c>
      <c r="R143" s="70" t="str">
        <f t="shared" si="39"/>
        <v/>
      </c>
      <c r="AB143" s="287" t="s">
        <v>122</v>
      </c>
      <c r="AC143" s="13">
        <f t="shared" si="41"/>
        <v>3</v>
      </c>
    </row>
    <row r="144" spans="1:29" ht="14.45" hidden="1" customHeight="1" x14ac:dyDescent="0.25">
      <c r="A144" s="13">
        <v>158</v>
      </c>
      <c r="B144" s="70" t="str">
        <f t="shared" si="40"/>
        <v/>
      </c>
      <c r="C144" s="111"/>
      <c r="D144" s="287"/>
      <c r="E144" s="287"/>
      <c r="F144" s="287"/>
      <c r="H144" s="114">
        <v>4</v>
      </c>
      <c r="I144" s="68" t="str">
        <f t="shared" si="31"/>
        <v/>
      </c>
      <c r="J144" s="13" t="str">
        <f t="shared" si="32"/>
        <v/>
      </c>
      <c r="K144" s="13">
        <f t="shared" si="33"/>
        <v>3</v>
      </c>
      <c r="L144" s="13" t="str">
        <f t="shared" si="34"/>
        <v/>
      </c>
      <c r="M144" s="13" t="str">
        <f t="shared" si="35"/>
        <v/>
      </c>
      <c r="N144" s="13" t="str">
        <f t="shared" si="36"/>
        <v/>
      </c>
      <c r="O144" s="68">
        <f t="shared" si="37"/>
        <v>3</v>
      </c>
      <c r="Q144" s="13" t="str">
        <f t="shared" si="38"/>
        <v/>
      </c>
      <c r="R144" s="70" t="str">
        <f t="shared" si="39"/>
        <v/>
      </c>
      <c r="AB144" s="287" t="s">
        <v>122</v>
      </c>
      <c r="AC144" s="13">
        <f t="shared" si="41"/>
        <v>3</v>
      </c>
    </row>
    <row r="145" spans="1:29" ht="14.45" hidden="1" customHeight="1" x14ac:dyDescent="0.25">
      <c r="A145" s="13">
        <v>159</v>
      </c>
      <c r="B145" s="70" t="str">
        <f t="shared" si="40"/>
        <v/>
      </c>
      <c r="C145" s="111"/>
      <c r="D145" s="287"/>
      <c r="E145" s="287"/>
      <c r="F145" s="287"/>
      <c r="H145" s="114">
        <v>4</v>
      </c>
      <c r="I145" s="68" t="str">
        <f t="shared" si="31"/>
        <v/>
      </c>
      <c r="J145" s="13" t="str">
        <f t="shared" si="32"/>
        <v/>
      </c>
      <c r="K145" s="13">
        <f t="shared" si="33"/>
        <v>3</v>
      </c>
      <c r="L145" s="13" t="str">
        <f t="shared" si="34"/>
        <v/>
      </c>
      <c r="M145" s="13" t="str">
        <f t="shared" si="35"/>
        <v/>
      </c>
      <c r="N145" s="13" t="str">
        <f t="shared" si="36"/>
        <v/>
      </c>
      <c r="O145" s="68">
        <f t="shared" si="37"/>
        <v>3</v>
      </c>
      <c r="Q145" s="13" t="str">
        <f t="shared" si="38"/>
        <v/>
      </c>
      <c r="R145" s="70" t="str">
        <f t="shared" si="39"/>
        <v/>
      </c>
      <c r="AB145" s="287" t="s">
        <v>122</v>
      </c>
      <c r="AC145" s="13">
        <f t="shared" si="41"/>
        <v>3</v>
      </c>
    </row>
    <row r="146" spans="1:29" ht="14.45" hidden="1" customHeight="1" x14ac:dyDescent="0.25">
      <c r="A146" s="13">
        <v>160</v>
      </c>
      <c r="B146" s="70" t="str">
        <f t="shared" si="40"/>
        <v/>
      </c>
      <c r="C146" s="111"/>
      <c r="D146" s="287"/>
      <c r="E146" s="287"/>
      <c r="F146" s="287"/>
      <c r="H146" s="114">
        <v>4</v>
      </c>
      <c r="I146" s="68" t="str">
        <f t="shared" si="31"/>
        <v/>
      </c>
      <c r="J146" s="13" t="str">
        <f t="shared" si="32"/>
        <v/>
      </c>
      <c r="K146" s="13">
        <f t="shared" si="33"/>
        <v>3</v>
      </c>
      <c r="L146" s="13" t="str">
        <f t="shared" si="34"/>
        <v/>
      </c>
      <c r="M146" s="13" t="str">
        <f t="shared" si="35"/>
        <v/>
      </c>
      <c r="N146" s="13" t="str">
        <f t="shared" si="36"/>
        <v/>
      </c>
      <c r="O146" s="68">
        <f t="shared" si="37"/>
        <v>3</v>
      </c>
      <c r="Q146" s="13" t="str">
        <f t="shared" si="38"/>
        <v/>
      </c>
      <c r="R146" s="70" t="str">
        <f t="shared" si="39"/>
        <v/>
      </c>
      <c r="AB146" s="287" t="s">
        <v>122</v>
      </c>
      <c r="AC146" s="13">
        <f t="shared" si="41"/>
        <v>3</v>
      </c>
    </row>
    <row r="147" spans="1:29" ht="14.45" hidden="1" customHeight="1" x14ac:dyDescent="0.25">
      <c r="A147" s="13">
        <v>161</v>
      </c>
      <c r="B147" s="70" t="str">
        <f t="shared" si="40"/>
        <v/>
      </c>
      <c r="C147" s="111"/>
      <c r="D147" s="287"/>
      <c r="E147" s="287"/>
      <c r="F147" s="287"/>
      <c r="I147" s="68" t="str">
        <f t="shared" si="31"/>
        <v/>
      </c>
      <c r="J147" s="13" t="str">
        <f t="shared" si="32"/>
        <v/>
      </c>
      <c r="K147" s="13">
        <f t="shared" si="33"/>
        <v>3</v>
      </c>
      <c r="L147" s="13" t="str">
        <f t="shared" si="34"/>
        <v/>
      </c>
      <c r="M147" s="13" t="str">
        <f t="shared" si="35"/>
        <v/>
      </c>
      <c r="N147" s="13" t="str">
        <f t="shared" si="36"/>
        <v/>
      </c>
      <c r="O147" s="68">
        <f t="shared" si="37"/>
        <v>3</v>
      </c>
      <c r="Q147" s="13" t="str">
        <f t="shared" si="38"/>
        <v/>
      </c>
      <c r="R147" s="70" t="str">
        <f t="shared" si="39"/>
        <v/>
      </c>
      <c r="AB147" s="287" t="s">
        <v>122</v>
      </c>
      <c r="AC147" s="13">
        <f t="shared" si="41"/>
        <v>3</v>
      </c>
    </row>
    <row r="148" spans="1:29" ht="14.45" hidden="1" customHeight="1" x14ac:dyDescent="0.25">
      <c r="A148" s="13">
        <v>162</v>
      </c>
      <c r="B148" s="70" t="str">
        <f t="shared" si="40"/>
        <v/>
      </c>
      <c r="C148" s="111"/>
      <c r="D148" s="287"/>
      <c r="E148" s="287"/>
      <c r="F148" s="287"/>
      <c r="H148" s="114">
        <v>5</v>
      </c>
      <c r="I148" s="68" t="str">
        <f t="shared" si="31"/>
        <v/>
      </c>
      <c r="J148" s="13" t="str">
        <f t="shared" si="32"/>
        <v/>
      </c>
      <c r="K148" s="13">
        <f t="shared" si="33"/>
        <v>3</v>
      </c>
      <c r="L148" s="13" t="str">
        <f t="shared" si="34"/>
        <v/>
      </c>
      <c r="M148" s="13" t="str">
        <f t="shared" si="35"/>
        <v/>
      </c>
      <c r="N148" s="13" t="str">
        <f t="shared" si="36"/>
        <v/>
      </c>
      <c r="O148" s="68">
        <f t="shared" si="37"/>
        <v>3</v>
      </c>
      <c r="Q148" s="13" t="str">
        <f t="shared" si="38"/>
        <v/>
      </c>
      <c r="R148" s="70" t="str">
        <f t="shared" si="39"/>
        <v/>
      </c>
      <c r="T148" t="s">
        <v>183</v>
      </c>
      <c r="AB148" s="287" t="s">
        <v>122</v>
      </c>
      <c r="AC148" s="13">
        <f t="shared" si="41"/>
        <v>3</v>
      </c>
    </row>
    <row r="149" spans="1:29" ht="14.45" hidden="1" customHeight="1" x14ac:dyDescent="0.25">
      <c r="A149" s="13">
        <v>163</v>
      </c>
      <c r="B149" s="70" t="str">
        <f t="shared" si="40"/>
        <v/>
      </c>
      <c r="C149" s="111"/>
      <c r="D149" s="287"/>
      <c r="E149" s="287"/>
      <c r="F149" s="287"/>
      <c r="I149" s="68" t="str">
        <f t="shared" si="31"/>
        <v/>
      </c>
      <c r="J149" s="13" t="str">
        <f t="shared" si="32"/>
        <v/>
      </c>
      <c r="K149" s="13">
        <f t="shared" si="33"/>
        <v>3</v>
      </c>
      <c r="L149" s="13" t="str">
        <f t="shared" si="34"/>
        <v/>
      </c>
      <c r="M149" s="13" t="str">
        <f t="shared" si="35"/>
        <v/>
      </c>
      <c r="N149" s="13" t="str">
        <f t="shared" si="36"/>
        <v/>
      </c>
      <c r="O149" s="68">
        <f t="shared" si="37"/>
        <v>3</v>
      </c>
      <c r="Q149" s="13" t="str">
        <f t="shared" si="38"/>
        <v/>
      </c>
      <c r="R149" s="70" t="str">
        <f t="shared" si="39"/>
        <v/>
      </c>
      <c r="AB149" s="287" t="s">
        <v>122</v>
      </c>
      <c r="AC149" s="13">
        <f t="shared" si="41"/>
        <v>3</v>
      </c>
    </row>
    <row r="150" spans="1:29" ht="14.45" hidden="1" customHeight="1" x14ac:dyDescent="0.25">
      <c r="A150" s="13">
        <v>164</v>
      </c>
      <c r="B150" s="70" t="str">
        <f t="shared" si="40"/>
        <v/>
      </c>
      <c r="C150" s="111"/>
      <c r="D150" s="287"/>
      <c r="E150" s="287"/>
      <c r="F150" s="287"/>
      <c r="H150" s="114">
        <v>1</v>
      </c>
      <c r="I150" s="68" t="str">
        <f t="shared" si="31"/>
        <v/>
      </c>
      <c r="J150" s="13" t="str">
        <f t="shared" si="32"/>
        <v/>
      </c>
      <c r="K150" s="13">
        <f t="shared" si="33"/>
        <v>3</v>
      </c>
      <c r="L150" s="13" t="str">
        <f t="shared" si="34"/>
        <v/>
      </c>
      <c r="M150" s="13" t="str">
        <f t="shared" si="35"/>
        <v/>
      </c>
      <c r="N150" s="13" t="str">
        <f t="shared" si="36"/>
        <v/>
      </c>
      <c r="O150" s="68">
        <f t="shared" si="37"/>
        <v>3</v>
      </c>
      <c r="Q150" s="13" t="str">
        <f t="shared" si="38"/>
        <v/>
      </c>
      <c r="R150" s="70" t="str">
        <f t="shared" si="39"/>
        <v/>
      </c>
      <c r="AB150" s="287" t="s">
        <v>122</v>
      </c>
      <c r="AC150" s="13">
        <f t="shared" si="41"/>
        <v>3</v>
      </c>
    </row>
    <row r="151" spans="1:29" ht="14.45" hidden="1" customHeight="1" x14ac:dyDescent="0.25">
      <c r="A151" s="13">
        <v>165</v>
      </c>
      <c r="B151" s="70" t="str">
        <f t="shared" si="40"/>
        <v/>
      </c>
      <c r="C151" s="111"/>
      <c r="D151" s="287"/>
      <c r="E151" s="287"/>
      <c r="F151" s="287"/>
      <c r="H151" s="114" t="s">
        <v>94</v>
      </c>
      <c r="I151" s="68" t="str">
        <f t="shared" si="31"/>
        <v/>
      </c>
      <c r="J151" s="13" t="str">
        <f t="shared" si="32"/>
        <v/>
      </c>
      <c r="K151" s="13">
        <f t="shared" si="33"/>
        <v>3</v>
      </c>
      <c r="L151" s="13" t="str">
        <f t="shared" si="34"/>
        <v/>
      </c>
      <c r="M151" s="13" t="str">
        <f t="shared" si="35"/>
        <v/>
      </c>
      <c r="N151" s="13" t="str">
        <f t="shared" si="36"/>
        <v/>
      </c>
      <c r="O151" s="68">
        <f t="shared" si="37"/>
        <v>3</v>
      </c>
      <c r="Q151" s="13" t="str">
        <f t="shared" si="38"/>
        <v/>
      </c>
      <c r="R151" s="70" t="str">
        <f t="shared" si="39"/>
        <v/>
      </c>
      <c r="AB151" s="287" t="s">
        <v>122</v>
      </c>
      <c r="AC151" s="13">
        <f t="shared" si="41"/>
        <v>3</v>
      </c>
    </row>
    <row r="152" spans="1:29" ht="14.45" hidden="1" customHeight="1" x14ac:dyDescent="0.25">
      <c r="A152" s="13">
        <v>166</v>
      </c>
      <c r="B152" s="70" t="str">
        <f t="shared" si="40"/>
        <v/>
      </c>
      <c r="C152" s="111"/>
      <c r="D152" s="287"/>
      <c r="E152" s="287"/>
      <c r="F152" s="287"/>
      <c r="H152" s="114">
        <v>2</v>
      </c>
      <c r="I152" s="68" t="str">
        <f t="shared" si="31"/>
        <v/>
      </c>
      <c r="J152" s="13" t="str">
        <f t="shared" si="32"/>
        <v/>
      </c>
      <c r="K152" s="13">
        <f t="shared" si="33"/>
        <v>3</v>
      </c>
      <c r="L152" s="13" t="str">
        <f t="shared" si="34"/>
        <v/>
      </c>
      <c r="M152" s="13" t="str">
        <f t="shared" si="35"/>
        <v/>
      </c>
      <c r="N152" s="13" t="str">
        <f t="shared" si="36"/>
        <v/>
      </c>
      <c r="O152" s="68">
        <f t="shared" si="37"/>
        <v>3</v>
      </c>
      <c r="Q152" s="13" t="str">
        <f t="shared" si="38"/>
        <v/>
      </c>
      <c r="R152" s="70" t="str">
        <f t="shared" si="39"/>
        <v/>
      </c>
      <c r="AB152" s="287" t="s">
        <v>122</v>
      </c>
      <c r="AC152" s="13">
        <f t="shared" si="41"/>
        <v>3</v>
      </c>
    </row>
    <row r="153" spans="1:29" ht="14.45" hidden="1" customHeight="1" x14ac:dyDescent="0.25">
      <c r="A153" s="13">
        <v>167</v>
      </c>
      <c r="B153" s="70" t="str">
        <f t="shared" si="40"/>
        <v/>
      </c>
      <c r="C153" s="111"/>
      <c r="D153" s="287"/>
      <c r="E153" s="287"/>
      <c r="F153" s="287"/>
      <c r="H153" s="114">
        <v>3</v>
      </c>
      <c r="I153" s="68" t="str">
        <f t="shared" si="31"/>
        <v/>
      </c>
      <c r="J153" s="13" t="str">
        <f t="shared" si="32"/>
        <v/>
      </c>
      <c r="K153" s="13">
        <f t="shared" si="33"/>
        <v>3</v>
      </c>
      <c r="L153" s="13" t="str">
        <f t="shared" si="34"/>
        <v/>
      </c>
      <c r="M153" s="13" t="str">
        <f t="shared" si="35"/>
        <v/>
      </c>
      <c r="N153" s="13" t="str">
        <f t="shared" si="36"/>
        <v/>
      </c>
      <c r="O153" s="68">
        <f t="shared" si="37"/>
        <v>3</v>
      </c>
      <c r="Q153" s="13" t="str">
        <f t="shared" si="38"/>
        <v/>
      </c>
      <c r="R153" s="70" t="str">
        <f t="shared" si="39"/>
        <v/>
      </c>
      <c r="AB153" s="287" t="s">
        <v>122</v>
      </c>
      <c r="AC153" s="13">
        <f t="shared" si="41"/>
        <v>3</v>
      </c>
    </row>
    <row r="154" spans="1:29" ht="14.45" hidden="1" customHeight="1" x14ac:dyDescent="0.25">
      <c r="A154" s="13">
        <v>168</v>
      </c>
      <c r="B154" s="70" t="str">
        <f t="shared" si="40"/>
        <v/>
      </c>
      <c r="C154" s="111"/>
      <c r="D154" s="287"/>
      <c r="E154" s="287"/>
      <c r="F154" s="287"/>
      <c r="H154" s="114">
        <v>2</v>
      </c>
      <c r="I154" s="68" t="str">
        <f t="shared" si="31"/>
        <v/>
      </c>
      <c r="J154" s="13" t="str">
        <f t="shared" si="32"/>
        <v/>
      </c>
      <c r="K154" s="13">
        <f t="shared" si="33"/>
        <v>3</v>
      </c>
      <c r="L154" s="13" t="str">
        <f t="shared" si="34"/>
        <v/>
      </c>
      <c r="M154" s="13" t="str">
        <f t="shared" si="35"/>
        <v/>
      </c>
      <c r="N154" s="13" t="str">
        <f t="shared" si="36"/>
        <v/>
      </c>
      <c r="O154" s="68">
        <f t="shared" si="37"/>
        <v>3</v>
      </c>
      <c r="Q154" s="13" t="str">
        <f t="shared" si="38"/>
        <v/>
      </c>
      <c r="R154" s="70" t="str">
        <f t="shared" si="39"/>
        <v/>
      </c>
      <c r="AB154" s="287" t="s">
        <v>122</v>
      </c>
      <c r="AC154" s="13">
        <f t="shared" si="41"/>
        <v>3</v>
      </c>
    </row>
    <row r="155" spans="1:29" ht="14.45" hidden="1" customHeight="1" x14ac:dyDescent="0.25">
      <c r="A155" s="13">
        <v>169</v>
      </c>
      <c r="B155" s="70" t="str">
        <f t="shared" si="40"/>
        <v/>
      </c>
      <c r="C155" s="111"/>
      <c r="D155" s="287"/>
      <c r="E155" s="287"/>
      <c r="F155" s="287"/>
      <c r="H155" s="114">
        <v>2</v>
      </c>
      <c r="I155" s="68" t="str">
        <f t="shared" si="31"/>
        <v/>
      </c>
      <c r="J155" s="13" t="str">
        <f t="shared" si="32"/>
        <v/>
      </c>
      <c r="K155" s="13">
        <f t="shared" si="33"/>
        <v>3</v>
      </c>
      <c r="L155" s="13" t="str">
        <f t="shared" si="34"/>
        <v/>
      </c>
      <c r="M155" s="13" t="str">
        <f t="shared" si="35"/>
        <v/>
      </c>
      <c r="N155" s="13" t="str">
        <f t="shared" si="36"/>
        <v/>
      </c>
      <c r="O155" s="68">
        <f t="shared" si="37"/>
        <v>3</v>
      </c>
      <c r="Q155" s="13" t="str">
        <f t="shared" si="38"/>
        <v/>
      </c>
      <c r="R155" s="70" t="str">
        <f t="shared" si="39"/>
        <v/>
      </c>
      <c r="AB155" s="287" t="s">
        <v>122</v>
      </c>
      <c r="AC155" s="13">
        <f t="shared" si="41"/>
        <v>3</v>
      </c>
    </row>
    <row r="156" spans="1:29" ht="14.45" hidden="1" customHeight="1" x14ac:dyDescent="0.25">
      <c r="A156" s="13">
        <v>170</v>
      </c>
      <c r="B156" s="70" t="str">
        <f t="shared" si="40"/>
        <v/>
      </c>
      <c r="C156" s="111"/>
      <c r="D156" s="287"/>
      <c r="E156" s="287"/>
      <c r="F156" s="287"/>
      <c r="H156" s="114">
        <v>3</v>
      </c>
      <c r="I156" s="68" t="str">
        <f t="shared" si="31"/>
        <v/>
      </c>
      <c r="J156" s="13" t="str">
        <f t="shared" si="32"/>
        <v/>
      </c>
      <c r="K156" s="13">
        <f t="shared" si="33"/>
        <v>3</v>
      </c>
      <c r="L156" s="13" t="str">
        <f t="shared" si="34"/>
        <v/>
      </c>
      <c r="M156" s="13" t="str">
        <f t="shared" si="35"/>
        <v/>
      </c>
      <c r="N156" s="13" t="str">
        <f t="shared" si="36"/>
        <v/>
      </c>
      <c r="O156" s="68">
        <f t="shared" si="37"/>
        <v>3</v>
      </c>
      <c r="Q156" s="13" t="str">
        <f t="shared" si="38"/>
        <v/>
      </c>
      <c r="R156" s="70" t="str">
        <f t="shared" si="39"/>
        <v/>
      </c>
      <c r="AB156" s="287" t="s">
        <v>122</v>
      </c>
      <c r="AC156" s="13">
        <f t="shared" si="41"/>
        <v>3</v>
      </c>
    </row>
    <row r="157" spans="1:29" ht="14.45" hidden="1" customHeight="1" x14ac:dyDescent="0.25">
      <c r="A157" s="13">
        <v>171</v>
      </c>
      <c r="B157" s="70" t="str">
        <f t="shared" si="40"/>
        <v/>
      </c>
      <c r="C157" s="111"/>
      <c r="D157" s="287"/>
      <c r="E157" s="287"/>
      <c r="F157" s="287"/>
      <c r="H157" s="114" t="s">
        <v>94</v>
      </c>
      <c r="I157" s="68" t="str">
        <f t="shared" si="31"/>
        <v/>
      </c>
      <c r="J157" s="13" t="str">
        <f t="shared" si="32"/>
        <v/>
      </c>
      <c r="K157" s="13">
        <f t="shared" si="33"/>
        <v>3</v>
      </c>
      <c r="L157" s="13" t="str">
        <f t="shared" si="34"/>
        <v/>
      </c>
      <c r="M157" s="13" t="str">
        <f t="shared" si="35"/>
        <v/>
      </c>
      <c r="N157" s="13" t="str">
        <f t="shared" si="36"/>
        <v/>
      </c>
      <c r="O157" s="68">
        <f t="shared" si="37"/>
        <v>3</v>
      </c>
      <c r="Q157" s="13" t="str">
        <f t="shared" si="38"/>
        <v/>
      </c>
      <c r="R157" s="70" t="str">
        <f t="shared" si="39"/>
        <v/>
      </c>
      <c r="AB157" s="287" t="s">
        <v>122</v>
      </c>
      <c r="AC157" s="13">
        <f t="shared" si="41"/>
        <v>3</v>
      </c>
    </row>
    <row r="158" spans="1:29" ht="14.45" hidden="1" customHeight="1" x14ac:dyDescent="0.25">
      <c r="A158" s="13">
        <v>172</v>
      </c>
      <c r="B158" s="70" t="str">
        <f t="shared" si="40"/>
        <v/>
      </c>
      <c r="C158" s="111"/>
      <c r="D158" s="287"/>
      <c r="E158" s="287"/>
      <c r="F158" s="287"/>
      <c r="H158" s="114">
        <v>3</v>
      </c>
      <c r="I158" s="68" t="str">
        <f t="shared" si="31"/>
        <v/>
      </c>
      <c r="J158" s="13" t="str">
        <f t="shared" si="32"/>
        <v/>
      </c>
      <c r="K158" s="13">
        <f t="shared" si="33"/>
        <v>3</v>
      </c>
      <c r="L158" s="13" t="str">
        <f t="shared" si="34"/>
        <v/>
      </c>
      <c r="M158" s="13" t="str">
        <f t="shared" si="35"/>
        <v/>
      </c>
      <c r="N158" s="13" t="str">
        <f t="shared" si="36"/>
        <v/>
      </c>
      <c r="O158" s="68">
        <f t="shared" si="37"/>
        <v>3</v>
      </c>
      <c r="Q158" s="13" t="str">
        <f t="shared" si="38"/>
        <v/>
      </c>
      <c r="R158" s="70" t="str">
        <f t="shared" si="39"/>
        <v/>
      </c>
      <c r="Z158"/>
      <c r="AA158"/>
      <c r="AB158" s="287" t="s">
        <v>122</v>
      </c>
      <c r="AC158" s="13">
        <f t="shared" si="41"/>
        <v>3</v>
      </c>
    </row>
    <row r="159" spans="1:29" ht="14.45" hidden="1" customHeight="1" x14ac:dyDescent="0.25">
      <c r="A159" s="13">
        <v>173</v>
      </c>
      <c r="B159" s="70" t="str">
        <f t="shared" si="40"/>
        <v/>
      </c>
      <c r="C159" s="111"/>
      <c r="D159" s="287"/>
      <c r="E159" s="287"/>
      <c r="F159" s="287"/>
      <c r="H159" s="114">
        <v>2</v>
      </c>
      <c r="I159" s="68" t="str">
        <f t="shared" si="31"/>
        <v/>
      </c>
      <c r="J159" s="13" t="str">
        <f t="shared" si="32"/>
        <v/>
      </c>
      <c r="K159" s="13">
        <f t="shared" si="33"/>
        <v>3</v>
      </c>
      <c r="L159" s="13" t="str">
        <f t="shared" si="34"/>
        <v/>
      </c>
      <c r="M159" s="13" t="str">
        <f t="shared" si="35"/>
        <v/>
      </c>
      <c r="N159" s="13" t="str">
        <f t="shared" si="36"/>
        <v/>
      </c>
      <c r="O159" s="68">
        <f t="shared" si="37"/>
        <v>3</v>
      </c>
      <c r="Q159" s="13" t="str">
        <f t="shared" si="38"/>
        <v/>
      </c>
      <c r="R159" s="70" t="str">
        <f t="shared" si="39"/>
        <v/>
      </c>
      <c r="AB159" s="287" t="s">
        <v>122</v>
      </c>
      <c r="AC159" s="13">
        <f t="shared" si="41"/>
        <v>3</v>
      </c>
    </row>
    <row r="160" spans="1:29" ht="14.45" hidden="1" customHeight="1" x14ac:dyDescent="0.25">
      <c r="A160" s="13">
        <v>174</v>
      </c>
      <c r="B160" s="70" t="str">
        <f t="shared" si="40"/>
        <v/>
      </c>
      <c r="C160" s="111"/>
      <c r="D160" s="287"/>
      <c r="E160" s="287"/>
      <c r="F160" s="287"/>
      <c r="H160" s="114">
        <v>3</v>
      </c>
      <c r="I160" s="68" t="str">
        <f t="shared" si="31"/>
        <v/>
      </c>
      <c r="J160" s="13" t="str">
        <f t="shared" si="32"/>
        <v/>
      </c>
      <c r="K160" s="13">
        <f t="shared" si="33"/>
        <v>3</v>
      </c>
      <c r="L160" s="13" t="str">
        <f t="shared" si="34"/>
        <v/>
      </c>
      <c r="M160" s="13" t="str">
        <f t="shared" si="35"/>
        <v/>
      </c>
      <c r="N160" s="13" t="str">
        <f t="shared" si="36"/>
        <v/>
      </c>
      <c r="O160" s="68">
        <f t="shared" si="37"/>
        <v>3</v>
      </c>
      <c r="Q160" s="13" t="str">
        <f t="shared" si="38"/>
        <v/>
      </c>
      <c r="R160" s="70" t="str">
        <f t="shared" si="39"/>
        <v/>
      </c>
      <c r="AB160" s="287" t="s">
        <v>122</v>
      </c>
      <c r="AC160" s="13">
        <f t="shared" si="41"/>
        <v>3</v>
      </c>
    </row>
    <row r="161" spans="1:29" ht="14.45" hidden="1" customHeight="1" x14ac:dyDescent="0.25">
      <c r="A161" s="13">
        <v>175</v>
      </c>
      <c r="B161" s="70" t="str">
        <f t="shared" si="40"/>
        <v/>
      </c>
      <c r="C161" s="111"/>
      <c r="D161" s="287"/>
      <c r="E161" s="287"/>
      <c r="F161" s="287"/>
      <c r="H161" s="114">
        <v>2</v>
      </c>
      <c r="I161" s="68" t="str">
        <f t="shared" si="31"/>
        <v/>
      </c>
      <c r="J161" s="13" t="str">
        <f t="shared" si="32"/>
        <v/>
      </c>
      <c r="K161" s="13">
        <f t="shared" si="33"/>
        <v>3</v>
      </c>
      <c r="L161" s="13" t="str">
        <f t="shared" si="34"/>
        <v/>
      </c>
      <c r="M161" s="13" t="str">
        <f t="shared" si="35"/>
        <v/>
      </c>
      <c r="N161" s="13" t="str">
        <f t="shared" si="36"/>
        <v/>
      </c>
      <c r="O161" s="68">
        <f t="shared" si="37"/>
        <v>3</v>
      </c>
      <c r="Q161" s="13" t="str">
        <f t="shared" si="38"/>
        <v/>
      </c>
      <c r="R161" s="70" t="str">
        <f t="shared" si="39"/>
        <v/>
      </c>
      <c r="AB161" s="287" t="s">
        <v>122</v>
      </c>
      <c r="AC161" s="13">
        <f t="shared" si="41"/>
        <v>3</v>
      </c>
    </row>
    <row r="162" spans="1:29" ht="14.45" hidden="1" customHeight="1" x14ac:dyDescent="0.25">
      <c r="A162" s="13">
        <v>176</v>
      </c>
      <c r="B162" s="70" t="str">
        <f t="shared" si="40"/>
        <v/>
      </c>
      <c r="C162" s="111"/>
      <c r="D162" s="287"/>
      <c r="E162" s="287"/>
      <c r="F162" s="287"/>
      <c r="H162" s="114">
        <v>4</v>
      </c>
      <c r="I162" s="68" t="str">
        <f t="shared" ref="I162:I227" si="42">IF(AND(LEN(C162)=1,LEN(D162)=0),1,"")</f>
        <v/>
      </c>
      <c r="J162" s="13" t="str">
        <f t="shared" ref="J162:J227" si="43">IF(AND(LEN(C162)=1,LEN(D162)=1,LEN(E162)=0,LEN(F162)=0),2,"")</f>
        <v/>
      </c>
      <c r="K162" s="13">
        <f t="shared" ref="K162:K227" si="44">IF(AND(LEN(C162)=0,LEN(E162)=0),3,"")</f>
        <v>3</v>
      </c>
      <c r="L162" s="13" t="str">
        <f t="shared" ref="L162:L227" si="45">IF(AND(LEN(C162)&gt;0,LEN(D162&gt;0),LEN(E162)&gt;0,LEN(F162)=0,H162="N/A"),4,"")</f>
        <v/>
      </c>
      <c r="M162" s="13" t="str">
        <f t="shared" ref="M162:M227" si="46">IF(AND(LEN(C162)&gt;0,LEN(D162&gt;0),LEN(E162)&gt;0,LEN(F162)=0,H162&gt;0,H162&lt;6),5,"")</f>
        <v/>
      </c>
      <c r="N162" s="13" t="str">
        <f t="shared" ref="N162:N227" si="47">IF(AND(LEN(C162)&gt;0,LEN(D162&gt;0),LEN(E162)&gt;0,LEN(F162)&gt;0,H162&gt;0,H162&lt;6),6,"")</f>
        <v/>
      </c>
      <c r="O162" s="68">
        <f t="shared" ref="O162:O227" si="48">SUM(I162:N162)</f>
        <v>3</v>
      </c>
      <c r="Q162" s="13" t="str">
        <f t="shared" ref="Q162:Q227" si="49">IF(LEN(E162)&gt;0,TEXT(E162,"00"),"")</f>
        <v/>
      </c>
      <c r="R162" s="70" t="str">
        <f t="shared" ref="R162:R227" si="50">IF(O162=1,C162,IF(O162=2,C162&amp;"."&amp;D162,IF(O162=3,"",IF(O162=4,C162&amp;"."&amp;D162&amp;"."&amp;Q162,IF(O162=5,C162&amp;"."&amp;D162&amp;"."&amp;Q162,IF(O162=6,C162&amp;"."&amp;D162&amp;"."&amp;Q162&amp;F162,""))))))</f>
        <v/>
      </c>
      <c r="AB162" s="287" t="s">
        <v>122</v>
      </c>
      <c r="AC162" s="13">
        <f t="shared" si="41"/>
        <v>3</v>
      </c>
    </row>
    <row r="163" spans="1:29" ht="14.45" hidden="1" customHeight="1" x14ac:dyDescent="0.25">
      <c r="A163" s="13">
        <v>177</v>
      </c>
      <c r="B163" s="70" t="str">
        <f t="shared" si="40"/>
        <v/>
      </c>
      <c r="C163" s="111"/>
      <c r="D163" s="287"/>
      <c r="E163" s="287"/>
      <c r="F163" s="287"/>
      <c r="H163" s="114">
        <v>4</v>
      </c>
      <c r="I163" s="68" t="str">
        <f t="shared" si="42"/>
        <v/>
      </c>
      <c r="J163" s="13" t="str">
        <f t="shared" si="43"/>
        <v/>
      </c>
      <c r="K163" s="13">
        <f t="shared" si="44"/>
        <v>3</v>
      </c>
      <c r="L163" s="13" t="str">
        <f t="shared" si="45"/>
        <v/>
      </c>
      <c r="M163" s="13" t="str">
        <f t="shared" si="46"/>
        <v/>
      </c>
      <c r="N163" s="13" t="str">
        <f t="shared" si="47"/>
        <v/>
      </c>
      <c r="O163" s="68">
        <f t="shared" si="48"/>
        <v>3</v>
      </c>
      <c r="Q163" s="13" t="str">
        <f t="shared" si="49"/>
        <v/>
      </c>
      <c r="R163" s="70" t="str">
        <f t="shared" si="50"/>
        <v/>
      </c>
      <c r="AB163" s="287" t="s">
        <v>122</v>
      </c>
      <c r="AC163" s="13">
        <f t="shared" si="41"/>
        <v>3</v>
      </c>
    </row>
    <row r="164" spans="1:29" ht="14.45" hidden="1" customHeight="1" x14ac:dyDescent="0.25">
      <c r="A164" s="13">
        <v>178</v>
      </c>
      <c r="B164" s="70" t="str">
        <f t="shared" si="40"/>
        <v/>
      </c>
      <c r="C164" s="111"/>
      <c r="D164" s="287"/>
      <c r="E164" s="287"/>
      <c r="F164" s="287"/>
      <c r="H164" s="114" t="s">
        <v>94</v>
      </c>
      <c r="I164" s="68" t="str">
        <f t="shared" si="42"/>
        <v/>
      </c>
      <c r="J164" s="13" t="str">
        <f t="shared" si="43"/>
        <v/>
      </c>
      <c r="K164" s="13">
        <f t="shared" si="44"/>
        <v>3</v>
      </c>
      <c r="L164" s="13" t="str">
        <f t="shared" si="45"/>
        <v/>
      </c>
      <c r="M164" s="13" t="str">
        <f t="shared" si="46"/>
        <v/>
      </c>
      <c r="N164" s="13" t="str">
        <f t="shared" si="47"/>
        <v/>
      </c>
      <c r="O164" s="68">
        <f t="shared" si="48"/>
        <v>3</v>
      </c>
      <c r="Q164" s="13" t="str">
        <f t="shared" si="49"/>
        <v/>
      </c>
      <c r="R164" s="70" t="str">
        <f t="shared" si="50"/>
        <v/>
      </c>
      <c r="AB164" s="287" t="s">
        <v>122</v>
      </c>
      <c r="AC164" s="13">
        <f t="shared" si="41"/>
        <v>3</v>
      </c>
    </row>
    <row r="165" spans="1:29" ht="14.45" hidden="1" customHeight="1" x14ac:dyDescent="0.25">
      <c r="A165" s="13">
        <v>179</v>
      </c>
      <c r="B165" s="70" t="str">
        <f t="shared" si="40"/>
        <v/>
      </c>
      <c r="C165" s="111"/>
      <c r="D165" s="287"/>
      <c r="E165" s="287"/>
      <c r="F165" s="287"/>
      <c r="H165" s="114">
        <v>4</v>
      </c>
      <c r="I165" s="68" t="str">
        <f t="shared" si="42"/>
        <v/>
      </c>
      <c r="J165" s="13" t="str">
        <f t="shared" si="43"/>
        <v/>
      </c>
      <c r="K165" s="13">
        <f t="shared" si="44"/>
        <v>3</v>
      </c>
      <c r="L165" s="13" t="str">
        <f t="shared" si="45"/>
        <v/>
      </c>
      <c r="M165" s="13" t="str">
        <f t="shared" si="46"/>
        <v/>
      </c>
      <c r="N165" s="13" t="str">
        <f t="shared" si="47"/>
        <v/>
      </c>
      <c r="O165" s="68">
        <f t="shared" si="48"/>
        <v>3</v>
      </c>
      <c r="Q165" s="13" t="str">
        <f t="shared" si="49"/>
        <v/>
      </c>
      <c r="R165" s="70" t="str">
        <f t="shared" si="50"/>
        <v/>
      </c>
      <c r="AB165" s="287" t="s">
        <v>122</v>
      </c>
      <c r="AC165" s="13">
        <f t="shared" si="41"/>
        <v>3</v>
      </c>
    </row>
    <row r="166" spans="1:29" ht="14.45" hidden="1" customHeight="1" x14ac:dyDescent="0.25">
      <c r="A166" s="13">
        <v>180</v>
      </c>
      <c r="B166" s="70" t="str">
        <f t="shared" si="40"/>
        <v/>
      </c>
      <c r="C166" s="111"/>
      <c r="D166" s="287"/>
      <c r="E166" s="287"/>
      <c r="F166" s="287"/>
      <c r="H166" s="114">
        <v>4</v>
      </c>
      <c r="I166" s="68" t="str">
        <f t="shared" si="42"/>
        <v/>
      </c>
      <c r="J166" s="13" t="str">
        <f t="shared" si="43"/>
        <v/>
      </c>
      <c r="K166" s="13">
        <f t="shared" si="44"/>
        <v>3</v>
      </c>
      <c r="L166" s="13" t="str">
        <f t="shared" si="45"/>
        <v/>
      </c>
      <c r="M166" s="13" t="str">
        <f t="shared" si="46"/>
        <v/>
      </c>
      <c r="N166" s="13" t="str">
        <f t="shared" si="47"/>
        <v/>
      </c>
      <c r="O166" s="68">
        <f t="shared" si="48"/>
        <v>3</v>
      </c>
      <c r="Q166" s="13" t="str">
        <f t="shared" si="49"/>
        <v/>
      </c>
      <c r="R166" s="70" t="str">
        <f t="shared" si="50"/>
        <v/>
      </c>
      <c r="T166" t="s">
        <v>184</v>
      </c>
      <c r="AB166" s="287" t="s">
        <v>122</v>
      </c>
      <c r="AC166" s="13">
        <f t="shared" si="41"/>
        <v>3</v>
      </c>
    </row>
    <row r="167" spans="1:29" ht="14.45" hidden="1" customHeight="1" x14ac:dyDescent="0.25">
      <c r="A167" s="13">
        <v>181</v>
      </c>
      <c r="B167" s="70" t="str">
        <f t="shared" si="40"/>
        <v/>
      </c>
      <c r="C167" s="111"/>
      <c r="D167" s="287"/>
      <c r="E167" s="287"/>
      <c r="F167" s="287"/>
      <c r="H167" s="114">
        <v>5</v>
      </c>
      <c r="I167" s="68" t="str">
        <f t="shared" si="42"/>
        <v/>
      </c>
      <c r="J167" s="13" t="str">
        <f t="shared" si="43"/>
        <v/>
      </c>
      <c r="K167" s="13">
        <f t="shared" si="44"/>
        <v>3</v>
      </c>
      <c r="L167" s="13" t="str">
        <f t="shared" si="45"/>
        <v/>
      </c>
      <c r="M167" s="13" t="str">
        <f t="shared" si="46"/>
        <v/>
      </c>
      <c r="N167" s="13" t="str">
        <f t="shared" si="47"/>
        <v/>
      </c>
      <c r="O167" s="68">
        <f t="shared" si="48"/>
        <v>3</v>
      </c>
      <c r="Q167" s="13" t="str">
        <f t="shared" si="49"/>
        <v/>
      </c>
      <c r="R167" s="70" t="str">
        <f t="shared" si="50"/>
        <v/>
      </c>
      <c r="AB167" s="287" t="s">
        <v>122</v>
      </c>
      <c r="AC167" s="13">
        <f t="shared" si="41"/>
        <v>3</v>
      </c>
    </row>
    <row r="168" spans="1:29" ht="14.45" hidden="1" customHeight="1" x14ac:dyDescent="0.25">
      <c r="A168" s="13">
        <v>182</v>
      </c>
      <c r="B168" s="70" t="str">
        <f t="shared" si="40"/>
        <v/>
      </c>
      <c r="C168" s="111"/>
      <c r="D168" s="287"/>
      <c r="E168" s="287"/>
      <c r="F168" s="287"/>
      <c r="H168" s="114">
        <v>4</v>
      </c>
      <c r="I168" s="68" t="str">
        <f t="shared" si="42"/>
        <v/>
      </c>
      <c r="J168" s="13" t="str">
        <f t="shared" si="43"/>
        <v/>
      </c>
      <c r="K168" s="13">
        <f t="shared" si="44"/>
        <v>3</v>
      </c>
      <c r="L168" s="13" t="str">
        <f t="shared" si="45"/>
        <v/>
      </c>
      <c r="M168" s="13" t="str">
        <f t="shared" si="46"/>
        <v/>
      </c>
      <c r="N168" s="13" t="str">
        <f t="shared" si="47"/>
        <v/>
      </c>
      <c r="O168" s="68">
        <f t="shared" si="48"/>
        <v>3</v>
      </c>
      <c r="Q168" s="13" t="str">
        <f t="shared" si="49"/>
        <v/>
      </c>
      <c r="R168" s="70" t="str">
        <f t="shared" si="50"/>
        <v/>
      </c>
      <c r="AB168" s="287" t="s">
        <v>122</v>
      </c>
      <c r="AC168" s="13">
        <f t="shared" si="41"/>
        <v>3</v>
      </c>
    </row>
    <row r="169" spans="1:29" ht="14.45" hidden="1" customHeight="1" x14ac:dyDescent="0.25">
      <c r="A169" s="13">
        <v>183</v>
      </c>
      <c r="B169" s="70" t="str">
        <f t="shared" si="40"/>
        <v/>
      </c>
      <c r="C169" s="111"/>
      <c r="D169" s="287"/>
      <c r="E169" s="287"/>
      <c r="F169" s="287"/>
      <c r="H169" s="114" t="s">
        <v>94</v>
      </c>
      <c r="I169" s="68" t="str">
        <f t="shared" si="42"/>
        <v/>
      </c>
      <c r="J169" s="13" t="str">
        <f t="shared" si="43"/>
        <v/>
      </c>
      <c r="K169" s="13">
        <f t="shared" si="44"/>
        <v>3</v>
      </c>
      <c r="L169" s="13" t="str">
        <f t="shared" si="45"/>
        <v/>
      </c>
      <c r="M169" s="13" t="str">
        <f t="shared" si="46"/>
        <v/>
      </c>
      <c r="N169" s="13" t="str">
        <f t="shared" si="47"/>
        <v/>
      </c>
      <c r="O169" s="68">
        <f t="shared" si="48"/>
        <v>3</v>
      </c>
      <c r="Q169" s="13" t="str">
        <f t="shared" si="49"/>
        <v/>
      </c>
      <c r="R169" s="70" t="str">
        <f t="shared" si="50"/>
        <v/>
      </c>
      <c r="AB169" s="287" t="s">
        <v>122</v>
      </c>
      <c r="AC169" s="13">
        <f t="shared" si="41"/>
        <v>3</v>
      </c>
    </row>
    <row r="170" spans="1:29" ht="14.45" hidden="1" customHeight="1" x14ac:dyDescent="0.25">
      <c r="A170" s="13">
        <v>184</v>
      </c>
      <c r="B170" s="70" t="str">
        <f t="shared" si="40"/>
        <v/>
      </c>
      <c r="C170" s="111"/>
      <c r="D170" s="287"/>
      <c r="E170" s="287"/>
      <c r="F170" s="287"/>
      <c r="H170" s="114">
        <v>3</v>
      </c>
      <c r="I170" s="68" t="str">
        <f t="shared" si="42"/>
        <v/>
      </c>
      <c r="J170" s="13" t="str">
        <f t="shared" si="43"/>
        <v/>
      </c>
      <c r="K170" s="13">
        <f t="shared" si="44"/>
        <v>3</v>
      </c>
      <c r="L170" s="13" t="str">
        <f t="shared" si="45"/>
        <v/>
      </c>
      <c r="M170" s="13" t="str">
        <f t="shared" si="46"/>
        <v/>
      </c>
      <c r="N170" s="13" t="str">
        <f t="shared" si="47"/>
        <v/>
      </c>
      <c r="O170" s="68">
        <f t="shared" si="48"/>
        <v>3</v>
      </c>
      <c r="Q170" s="13" t="str">
        <f t="shared" si="49"/>
        <v/>
      </c>
      <c r="R170" s="70" t="str">
        <f t="shared" si="50"/>
        <v/>
      </c>
      <c r="AB170" s="287" t="s">
        <v>122</v>
      </c>
      <c r="AC170" s="13">
        <f t="shared" si="41"/>
        <v>3</v>
      </c>
    </row>
    <row r="171" spans="1:29" ht="14.45" hidden="1" customHeight="1" x14ac:dyDescent="0.25">
      <c r="A171" s="13">
        <v>185</v>
      </c>
      <c r="B171" s="70" t="str">
        <f t="shared" si="40"/>
        <v/>
      </c>
      <c r="C171" s="111"/>
      <c r="D171" s="287"/>
      <c r="E171" s="287"/>
      <c r="F171" s="287"/>
      <c r="H171" s="114">
        <v>3</v>
      </c>
      <c r="I171" s="68" t="str">
        <f t="shared" si="42"/>
        <v/>
      </c>
      <c r="J171" s="13" t="str">
        <f t="shared" si="43"/>
        <v/>
      </c>
      <c r="K171" s="13">
        <f t="shared" si="44"/>
        <v>3</v>
      </c>
      <c r="L171" s="13" t="str">
        <f t="shared" si="45"/>
        <v/>
      </c>
      <c r="M171" s="13" t="str">
        <f t="shared" si="46"/>
        <v/>
      </c>
      <c r="N171" s="13" t="str">
        <f t="shared" si="47"/>
        <v/>
      </c>
      <c r="O171" s="68">
        <f t="shared" si="48"/>
        <v>3</v>
      </c>
      <c r="Q171" s="13" t="str">
        <f t="shared" si="49"/>
        <v/>
      </c>
      <c r="R171" s="70" t="str">
        <f t="shared" si="50"/>
        <v/>
      </c>
      <c r="AB171" s="287" t="s">
        <v>122</v>
      </c>
      <c r="AC171" s="13">
        <f t="shared" si="41"/>
        <v>3</v>
      </c>
    </row>
    <row r="172" spans="1:29" ht="14.45" hidden="1" customHeight="1" x14ac:dyDescent="0.25">
      <c r="A172" s="13">
        <v>186</v>
      </c>
      <c r="B172" s="70" t="str">
        <f t="shared" si="40"/>
        <v/>
      </c>
      <c r="C172" s="111"/>
      <c r="D172" s="287"/>
      <c r="E172" s="287"/>
      <c r="F172" s="287"/>
      <c r="H172" s="114" t="s">
        <v>94</v>
      </c>
      <c r="I172" s="68" t="str">
        <f t="shared" si="42"/>
        <v/>
      </c>
      <c r="J172" s="13" t="str">
        <f t="shared" si="43"/>
        <v/>
      </c>
      <c r="K172" s="13">
        <f t="shared" si="44"/>
        <v>3</v>
      </c>
      <c r="L172" s="13" t="str">
        <f t="shared" si="45"/>
        <v/>
      </c>
      <c r="M172" s="13" t="str">
        <f t="shared" si="46"/>
        <v/>
      </c>
      <c r="N172" s="13" t="str">
        <f t="shared" si="47"/>
        <v/>
      </c>
      <c r="O172" s="68">
        <f t="shared" si="48"/>
        <v>3</v>
      </c>
      <c r="Q172" s="13" t="str">
        <f t="shared" si="49"/>
        <v/>
      </c>
      <c r="R172" s="70" t="str">
        <f t="shared" si="50"/>
        <v/>
      </c>
      <c r="AB172" s="287" t="s">
        <v>122</v>
      </c>
      <c r="AC172" s="13">
        <f t="shared" si="41"/>
        <v>3</v>
      </c>
    </row>
    <row r="173" spans="1:29" ht="14.45" hidden="1" customHeight="1" x14ac:dyDescent="0.25">
      <c r="A173" s="13">
        <v>187</v>
      </c>
      <c r="B173" s="70" t="str">
        <f t="shared" si="40"/>
        <v/>
      </c>
      <c r="C173" s="111"/>
      <c r="D173" s="287"/>
      <c r="E173" s="287"/>
      <c r="F173" s="287"/>
      <c r="H173" s="114">
        <v>4</v>
      </c>
      <c r="I173" s="68" t="str">
        <f t="shared" si="42"/>
        <v/>
      </c>
      <c r="J173" s="13" t="str">
        <f t="shared" si="43"/>
        <v/>
      </c>
      <c r="K173" s="13">
        <f t="shared" si="44"/>
        <v>3</v>
      </c>
      <c r="L173" s="13" t="str">
        <f t="shared" si="45"/>
        <v/>
      </c>
      <c r="M173" s="13" t="str">
        <f t="shared" si="46"/>
        <v/>
      </c>
      <c r="N173" s="13" t="str">
        <f t="shared" si="47"/>
        <v/>
      </c>
      <c r="O173" s="68">
        <f t="shared" si="48"/>
        <v>3</v>
      </c>
      <c r="Q173" s="13" t="str">
        <f t="shared" si="49"/>
        <v/>
      </c>
      <c r="R173" s="70" t="str">
        <f t="shared" si="50"/>
        <v/>
      </c>
      <c r="AB173" s="287" t="s">
        <v>122</v>
      </c>
      <c r="AC173" s="13">
        <f t="shared" si="41"/>
        <v>3</v>
      </c>
    </row>
    <row r="174" spans="1:29" ht="14.45" hidden="1" customHeight="1" x14ac:dyDescent="0.25">
      <c r="A174" s="13">
        <v>188</v>
      </c>
      <c r="B174" s="70" t="str">
        <f t="shared" si="40"/>
        <v/>
      </c>
      <c r="C174" s="111"/>
      <c r="D174" s="287"/>
      <c r="E174" s="287"/>
      <c r="F174" s="287"/>
      <c r="H174" s="114">
        <v>3</v>
      </c>
      <c r="I174" s="68" t="str">
        <f t="shared" si="42"/>
        <v/>
      </c>
      <c r="J174" s="13" t="str">
        <f t="shared" si="43"/>
        <v/>
      </c>
      <c r="K174" s="13">
        <f t="shared" si="44"/>
        <v>3</v>
      </c>
      <c r="L174" s="13" t="str">
        <f t="shared" si="45"/>
        <v/>
      </c>
      <c r="M174" s="13" t="str">
        <f t="shared" si="46"/>
        <v/>
      </c>
      <c r="N174" s="13" t="str">
        <f t="shared" si="47"/>
        <v/>
      </c>
      <c r="O174" s="68">
        <f t="shared" si="48"/>
        <v>3</v>
      </c>
      <c r="Q174" s="13" t="str">
        <f t="shared" si="49"/>
        <v/>
      </c>
      <c r="R174" s="70" t="str">
        <f t="shared" si="50"/>
        <v/>
      </c>
      <c r="AB174" s="287" t="s">
        <v>122</v>
      </c>
      <c r="AC174" s="13">
        <f t="shared" si="41"/>
        <v>3</v>
      </c>
    </row>
    <row r="175" spans="1:29" ht="14.45" hidden="1" customHeight="1" x14ac:dyDescent="0.25">
      <c r="A175" s="13">
        <v>189</v>
      </c>
      <c r="B175" s="70" t="str">
        <f t="shared" si="40"/>
        <v/>
      </c>
      <c r="C175" s="111"/>
      <c r="D175" s="287"/>
      <c r="E175" s="287"/>
      <c r="F175" s="287"/>
      <c r="H175" s="114">
        <v>3</v>
      </c>
      <c r="I175" s="68" t="str">
        <f t="shared" si="42"/>
        <v/>
      </c>
      <c r="J175" s="13" t="str">
        <f t="shared" si="43"/>
        <v/>
      </c>
      <c r="K175" s="13">
        <f t="shared" si="44"/>
        <v>3</v>
      </c>
      <c r="L175" s="13" t="str">
        <f t="shared" si="45"/>
        <v/>
      </c>
      <c r="M175" s="13" t="str">
        <f t="shared" si="46"/>
        <v/>
      </c>
      <c r="N175" s="13" t="str">
        <f t="shared" si="47"/>
        <v/>
      </c>
      <c r="O175" s="68">
        <f t="shared" si="48"/>
        <v>3</v>
      </c>
      <c r="Q175" s="13" t="str">
        <f t="shared" si="49"/>
        <v/>
      </c>
      <c r="R175" s="70" t="str">
        <f t="shared" si="50"/>
        <v/>
      </c>
      <c r="AB175" s="287" t="s">
        <v>122</v>
      </c>
      <c r="AC175" s="13">
        <f t="shared" si="41"/>
        <v>3</v>
      </c>
    </row>
    <row r="176" spans="1:29" ht="14.45" hidden="1" customHeight="1" x14ac:dyDescent="0.25">
      <c r="A176" s="13">
        <v>190</v>
      </c>
      <c r="B176" s="70" t="str">
        <f t="shared" si="40"/>
        <v/>
      </c>
      <c r="C176" s="111"/>
      <c r="D176" s="287"/>
      <c r="E176" s="287"/>
      <c r="F176" s="287"/>
      <c r="H176" s="114">
        <v>4</v>
      </c>
      <c r="I176" s="68" t="str">
        <f t="shared" si="42"/>
        <v/>
      </c>
      <c r="J176" s="13" t="str">
        <f t="shared" si="43"/>
        <v/>
      </c>
      <c r="K176" s="13">
        <f t="shared" si="44"/>
        <v>3</v>
      </c>
      <c r="L176" s="13" t="str">
        <f t="shared" si="45"/>
        <v/>
      </c>
      <c r="M176" s="13" t="str">
        <f t="shared" si="46"/>
        <v/>
      </c>
      <c r="N176" s="13" t="str">
        <f t="shared" si="47"/>
        <v/>
      </c>
      <c r="O176" s="68">
        <f t="shared" si="48"/>
        <v>3</v>
      </c>
      <c r="Q176" s="13" t="str">
        <f t="shared" si="49"/>
        <v/>
      </c>
      <c r="R176" s="70" t="str">
        <f t="shared" si="50"/>
        <v/>
      </c>
      <c r="AB176" s="287" t="s">
        <v>122</v>
      </c>
      <c r="AC176" s="13">
        <f t="shared" si="41"/>
        <v>3</v>
      </c>
    </row>
    <row r="177" spans="1:29" ht="14.45" hidden="1" customHeight="1" x14ac:dyDescent="0.25">
      <c r="A177" s="13">
        <v>191</v>
      </c>
      <c r="B177" s="70" t="str">
        <f t="shared" si="40"/>
        <v/>
      </c>
      <c r="C177" s="111"/>
      <c r="D177" s="287"/>
      <c r="E177" s="287"/>
      <c r="F177" s="287"/>
      <c r="H177" s="114">
        <v>3</v>
      </c>
      <c r="I177" s="68" t="str">
        <f t="shared" si="42"/>
        <v/>
      </c>
      <c r="J177" s="13" t="str">
        <f t="shared" si="43"/>
        <v/>
      </c>
      <c r="K177" s="13">
        <f t="shared" si="44"/>
        <v>3</v>
      </c>
      <c r="L177" s="13" t="str">
        <f t="shared" si="45"/>
        <v/>
      </c>
      <c r="M177" s="13" t="str">
        <f t="shared" si="46"/>
        <v/>
      </c>
      <c r="N177" s="13" t="str">
        <f t="shared" si="47"/>
        <v/>
      </c>
      <c r="O177" s="68">
        <f t="shared" si="48"/>
        <v>3</v>
      </c>
      <c r="Q177" s="13" t="str">
        <f t="shared" si="49"/>
        <v/>
      </c>
      <c r="R177" s="70" t="str">
        <f t="shared" si="50"/>
        <v/>
      </c>
      <c r="AB177" s="287" t="s">
        <v>122</v>
      </c>
      <c r="AC177" s="13">
        <f t="shared" si="41"/>
        <v>3</v>
      </c>
    </row>
    <row r="178" spans="1:29" ht="14.45" hidden="1" customHeight="1" x14ac:dyDescent="0.25">
      <c r="A178" s="13">
        <v>192</v>
      </c>
      <c r="B178" s="70" t="str">
        <f t="shared" si="40"/>
        <v/>
      </c>
      <c r="C178" s="111"/>
      <c r="D178" s="287"/>
      <c r="E178" s="287"/>
      <c r="F178" s="287"/>
      <c r="H178" s="114" t="s">
        <v>94</v>
      </c>
      <c r="I178" s="68" t="str">
        <f t="shared" si="42"/>
        <v/>
      </c>
      <c r="J178" s="13" t="str">
        <f t="shared" si="43"/>
        <v/>
      </c>
      <c r="K178" s="13">
        <f t="shared" si="44"/>
        <v>3</v>
      </c>
      <c r="L178" s="13" t="str">
        <f t="shared" si="45"/>
        <v/>
      </c>
      <c r="M178" s="13" t="str">
        <f t="shared" si="46"/>
        <v/>
      </c>
      <c r="N178" s="13" t="str">
        <f t="shared" si="47"/>
        <v/>
      </c>
      <c r="O178" s="68">
        <f t="shared" si="48"/>
        <v>3</v>
      </c>
      <c r="Q178" s="13" t="str">
        <f t="shared" si="49"/>
        <v/>
      </c>
      <c r="R178" s="70" t="str">
        <f t="shared" si="50"/>
        <v/>
      </c>
      <c r="AB178" s="287" t="s">
        <v>122</v>
      </c>
      <c r="AC178" s="13">
        <f t="shared" si="41"/>
        <v>3</v>
      </c>
    </row>
    <row r="179" spans="1:29" ht="14.45" hidden="1" customHeight="1" x14ac:dyDescent="0.25">
      <c r="A179" s="13">
        <v>193</v>
      </c>
      <c r="B179" s="70" t="str">
        <f t="shared" si="40"/>
        <v/>
      </c>
      <c r="C179" s="111"/>
      <c r="D179" s="287"/>
      <c r="E179" s="287"/>
      <c r="F179" s="287"/>
      <c r="H179" s="114">
        <v>3</v>
      </c>
      <c r="I179" s="68" t="str">
        <f t="shared" si="42"/>
        <v/>
      </c>
      <c r="J179" s="13" t="str">
        <f t="shared" si="43"/>
        <v/>
      </c>
      <c r="K179" s="13">
        <f t="shared" si="44"/>
        <v>3</v>
      </c>
      <c r="L179" s="13" t="str">
        <f t="shared" si="45"/>
        <v/>
      </c>
      <c r="M179" s="13" t="str">
        <f t="shared" si="46"/>
        <v/>
      </c>
      <c r="N179" s="13" t="str">
        <f t="shared" si="47"/>
        <v/>
      </c>
      <c r="O179" s="68">
        <f t="shared" si="48"/>
        <v>3</v>
      </c>
      <c r="Q179" s="13" t="str">
        <f t="shared" si="49"/>
        <v/>
      </c>
      <c r="R179" s="70" t="str">
        <f t="shared" si="50"/>
        <v/>
      </c>
      <c r="AB179" s="287" t="s">
        <v>122</v>
      </c>
      <c r="AC179" s="13">
        <f t="shared" si="41"/>
        <v>3</v>
      </c>
    </row>
    <row r="180" spans="1:29" ht="14.45" hidden="1" customHeight="1" x14ac:dyDescent="0.25">
      <c r="A180" s="13">
        <v>194</v>
      </c>
      <c r="B180" s="70" t="str">
        <f t="shared" ref="B180:B243" si="51">R180</f>
        <v/>
      </c>
      <c r="C180" s="111"/>
      <c r="D180" s="287"/>
      <c r="E180" s="287"/>
      <c r="F180" s="287"/>
      <c r="H180" s="114">
        <v>3</v>
      </c>
      <c r="I180" s="68" t="str">
        <f t="shared" si="42"/>
        <v/>
      </c>
      <c r="J180" s="13" t="str">
        <f t="shared" si="43"/>
        <v/>
      </c>
      <c r="K180" s="13">
        <f t="shared" si="44"/>
        <v>3</v>
      </c>
      <c r="L180" s="13" t="str">
        <f t="shared" si="45"/>
        <v/>
      </c>
      <c r="M180" s="13" t="str">
        <f t="shared" si="46"/>
        <v/>
      </c>
      <c r="N180" s="13" t="str">
        <f t="shared" si="47"/>
        <v/>
      </c>
      <c r="O180" s="68">
        <f t="shared" si="48"/>
        <v>3</v>
      </c>
      <c r="Q180" s="13" t="str">
        <f t="shared" si="49"/>
        <v/>
      </c>
      <c r="R180" s="70" t="str">
        <f t="shared" si="50"/>
        <v/>
      </c>
      <c r="AB180" s="287" t="s">
        <v>122</v>
      </c>
      <c r="AC180" s="13">
        <f t="shared" ref="AC180:AC243" si="52">IF(LEN(Z180)&gt;0,1,IF(LEN(AA180)&gt;0,2,3))</f>
        <v>3</v>
      </c>
    </row>
    <row r="181" spans="1:29" ht="14.45" hidden="1" customHeight="1" x14ac:dyDescent="0.25">
      <c r="A181" s="13">
        <v>195</v>
      </c>
      <c r="B181" s="70" t="str">
        <f t="shared" si="51"/>
        <v/>
      </c>
      <c r="C181" s="111"/>
      <c r="D181" s="287"/>
      <c r="E181" s="287"/>
      <c r="F181" s="287"/>
      <c r="H181" s="114">
        <v>3</v>
      </c>
      <c r="I181" s="68" t="str">
        <f t="shared" si="42"/>
        <v/>
      </c>
      <c r="J181" s="13" t="str">
        <f t="shared" si="43"/>
        <v/>
      </c>
      <c r="K181" s="13">
        <f t="shared" si="44"/>
        <v>3</v>
      </c>
      <c r="L181" s="13" t="str">
        <f t="shared" si="45"/>
        <v/>
      </c>
      <c r="M181" s="13" t="str">
        <f t="shared" si="46"/>
        <v/>
      </c>
      <c r="N181" s="13" t="str">
        <f t="shared" si="47"/>
        <v/>
      </c>
      <c r="O181" s="68">
        <f t="shared" si="48"/>
        <v>3</v>
      </c>
      <c r="Q181" s="13" t="str">
        <f t="shared" si="49"/>
        <v/>
      </c>
      <c r="R181" s="70" t="str">
        <f t="shared" si="50"/>
        <v/>
      </c>
      <c r="T181" t="s">
        <v>185</v>
      </c>
      <c r="AB181" s="287" t="s">
        <v>122</v>
      </c>
      <c r="AC181" s="13">
        <f t="shared" si="52"/>
        <v>3</v>
      </c>
    </row>
    <row r="182" spans="1:29" ht="14.45" hidden="1" customHeight="1" x14ac:dyDescent="0.25">
      <c r="A182" s="13">
        <v>196</v>
      </c>
      <c r="B182" s="70" t="str">
        <f t="shared" si="51"/>
        <v/>
      </c>
      <c r="C182" s="111"/>
      <c r="D182" s="287"/>
      <c r="E182" s="287"/>
      <c r="F182" s="287"/>
      <c r="H182" s="114">
        <v>3</v>
      </c>
      <c r="I182" s="68" t="str">
        <f t="shared" si="42"/>
        <v/>
      </c>
      <c r="J182" s="13" t="str">
        <f t="shared" si="43"/>
        <v/>
      </c>
      <c r="K182" s="13">
        <f t="shared" si="44"/>
        <v>3</v>
      </c>
      <c r="L182" s="13" t="str">
        <f t="shared" si="45"/>
        <v/>
      </c>
      <c r="M182" s="13" t="str">
        <f t="shared" si="46"/>
        <v/>
      </c>
      <c r="N182" s="13" t="str">
        <f t="shared" si="47"/>
        <v/>
      </c>
      <c r="O182" s="68">
        <f t="shared" si="48"/>
        <v>3</v>
      </c>
      <c r="Q182" s="13" t="str">
        <f t="shared" si="49"/>
        <v/>
      </c>
      <c r="R182" s="70" t="str">
        <f t="shared" si="50"/>
        <v/>
      </c>
      <c r="AB182" s="287" t="s">
        <v>122</v>
      </c>
      <c r="AC182" s="13">
        <f t="shared" si="52"/>
        <v>3</v>
      </c>
    </row>
    <row r="183" spans="1:29" ht="14.45" hidden="1" customHeight="1" x14ac:dyDescent="0.25">
      <c r="A183" s="13">
        <v>197</v>
      </c>
      <c r="B183" s="70" t="str">
        <f t="shared" si="51"/>
        <v/>
      </c>
      <c r="C183" s="111"/>
      <c r="D183" s="287"/>
      <c r="E183" s="287"/>
      <c r="F183" s="287"/>
      <c r="H183" s="114">
        <v>3</v>
      </c>
      <c r="I183" s="68" t="str">
        <f t="shared" si="42"/>
        <v/>
      </c>
      <c r="J183" s="13" t="str">
        <f t="shared" si="43"/>
        <v/>
      </c>
      <c r="K183" s="13">
        <f t="shared" si="44"/>
        <v>3</v>
      </c>
      <c r="L183" s="13" t="str">
        <f t="shared" si="45"/>
        <v/>
      </c>
      <c r="M183" s="13" t="str">
        <f t="shared" si="46"/>
        <v/>
      </c>
      <c r="N183" s="13" t="str">
        <f t="shared" si="47"/>
        <v/>
      </c>
      <c r="O183" s="68">
        <f t="shared" si="48"/>
        <v>3</v>
      </c>
      <c r="Q183" s="13" t="str">
        <f t="shared" si="49"/>
        <v/>
      </c>
      <c r="R183" s="70" t="str">
        <f t="shared" si="50"/>
        <v/>
      </c>
      <c r="AB183" s="287" t="s">
        <v>122</v>
      </c>
      <c r="AC183" s="13">
        <f t="shared" si="52"/>
        <v>3</v>
      </c>
    </row>
    <row r="184" spans="1:29" ht="14.45" hidden="1" customHeight="1" x14ac:dyDescent="0.25">
      <c r="A184" s="13">
        <v>198</v>
      </c>
      <c r="B184" s="70" t="str">
        <f t="shared" si="51"/>
        <v/>
      </c>
      <c r="C184" s="111"/>
      <c r="D184" s="287"/>
      <c r="E184" s="287"/>
      <c r="F184" s="287"/>
      <c r="H184" s="114">
        <v>5</v>
      </c>
      <c r="I184" s="68" t="str">
        <f t="shared" si="42"/>
        <v/>
      </c>
      <c r="J184" s="13" t="str">
        <f t="shared" si="43"/>
        <v/>
      </c>
      <c r="K184" s="13">
        <f t="shared" si="44"/>
        <v>3</v>
      </c>
      <c r="L184" s="13" t="str">
        <f t="shared" si="45"/>
        <v/>
      </c>
      <c r="M184" s="13" t="str">
        <f t="shared" si="46"/>
        <v/>
      </c>
      <c r="N184" s="13" t="str">
        <f t="shared" si="47"/>
        <v/>
      </c>
      <c r="O184" s="68">
        <f t="shared" si="48"/>
        <v>3</v>
      </c>
      <c r="Q184" s="13" t="str">
        <f t="shared" si="49"/>
        <v/>
      </c>
      <c r="R184" s="70" t="str">
        <f t="shared" si="50"/>
        <v/>
      </c>
      <c r="AB184" s="287" t="s">
        <v>122</v>
      </c>
      <c r="AC184" s="13">
        <f t="shared" si="52"/>
        <v>3</v>
      </c>
    </row>
    <row r="185" spans="1:29" ht="14.45" hidden="1" customHeight="1" x14ac:dyDescent="0.25">
      <c r="A185" s="13">
        <v>199</v>
      </c>
      <c r="B185" s="70" t="str">
        <f t="shared" si="51"/>
        <v/>
      </c>
      <c r="C185" s="111"/>
      <c r="D185" s="287"/>
      <c r="E185" s="287"/>
      <c r="F185" s="287"/>
      <c r="H185" s="114" t="s">
        <v>94</v>
      </c>
      <c r="I185" s="68" t="str">
        <f t="shared" si="42"/>
        <v/>
      </c>
      <c r="J185" s="13" t="str">
        <f t="shared" si="43"/>
        <v/>
      </c>
      <c r="K185" s="13">
        <f t="shared" si="44"/>
        <v>3</v>
      </c>
      <c r="L185" s="13" t="str">
        <f t="shared" si="45"/>
        <v/>
      </c>
      <c r="M185" s="13" t="str">
        <f t="shared" si="46"/>
        <v/>
      </c>
      <c r="N185" s="13" t="str">
        <f t="shared" si="47"/>
        <v/>
      </c>
      <c r="O185" s="68">
        <f t="shared" si="48"/>
        <v>3</v>
      </c>
      <c r="Q185" s="13" t="str">
        <f t="shared" si="49"/>
        <v/>
      </c>
      <c r="R185" s="70" t="str">
        <f t="shared" si="50"/>
        <v/>
      </c>
      <c r="AB185" s="287" t="s">
        <v>122</v>
      </c>
      <c r="AC185" s="13">
        <f t="shared" si="52"/>
        <v>3</v>
      </c>
    </row>
    <row r="186" spans="1:29" ht="14.45" hidden="1" customHeight="1" x14ac:dyDescent="0.25">
      <c r="A186" s="13">
        <v>200</v>
      </c>
      <c r="B186" s="70" t="str">
        <f t="shared" si="51"/>
        <v/>
      </c>
      <c r="C186" s="111"/>
      <c r="D186" s="287"/>
      <c r="E186" s="287"/>
      <c r="F186" s="287"/>
      <c r="H186" s="114">
        <v>3</v>
      </c>
      <c r="I186" s="68" t="str">
        <f t="shared" si="42"/>
        <v/>
      </c>
      <c r="J186" s="13" t="str">
        <f t="shared" si="43"/>
        <v/>
      </c>
      <c r="K186" s="13">
        <f t="shared" si="44"/>
        <v>3</v>
      </c>
      <c r="L186" s="13" t="str">
        <f t="shared" si="45"/>
        <v/>
      </c>
      <c r="M186" s="13" t="str">
        <f t="shared" si="46"/>
        <v/>
      </c>
      <c r="N186" s="13" t="str">
        <f t="shared" si="47"/>
        <v/>
      </c>
      <c r="O186" s="68">
        <f t="shared" si="48"/>
        <v>3</v>
      </c>
      <c r="Q186" s="13" t="str">
        <f t="shared" si="49"/>
        <v/>
      </c>
      <c r="R186" s="70" t="str">
        <f t="shared" si="50"/>
        <v/>
      </c>
      <c r="AB186" s="287" t="s">
        <v>122</v>
      </c>
      <c r="AC186" s="13">
        <f t="shared" si="52"/>
        <v>3</v>
      </c>
    </row>
    <row r="187" spans="1:29" ht="14.45" hidden="1" customHeight="1" x14ac:dyDescent="0.25">
      <c r="A187" s="13">
        <v>201</v>
      </c>
      <c r="B187" s="70" t="str">
        <f t="shared" si="51"/>
        <v/>
      </c>
      <c r="C187" s="111"/>
      <c r="D187" s="287"/>
      <c r="E187" s="287"/>
      <c r="F187" s="287"/>
      <c r="H187" s="114">
        <v>5</v>
      </c>
      <c r="I187" s="68" t="str">
        <f t="shared" si="42"/>
        <v/>
      </c>
      <c r="J187" s="13" t="str">
        <f t="shared" si="43"/>
        <v/>
      </c>
      <c r="K187" s="13">
        <f t="shared" si="44"/>
        <v>3</v>
      </c>
      <c r="L187" s="13" t="str">
        <f t="shared" si="45"/>
        <v/>
      </c>
      <c r="M187" s="13" t="str">
        <f t="shared" si="46"/>
        <v/>
      </c>
      <c r="N187" s="13" t="str">
        <f t="shared" si="47"/>
        <v/>
      </c>
      <c r="O187" s="68">
        <f t="shared" si="48"/>
        <v>3</v>
      </c>
      <c r="Q187" s="13" t="str">
        <f t="shared" si="49"/>
        <v/>
      </c>
      <c r="R187" s="70" t="str">
        <f t="shared" si="50"/>
        <v/>
      </c>
      <c r="AB187" s="287" t="s">
        <v>122</v>
      </c>
      <c r="AC187" s="13">
        <f t="shared" si="52"/>
        <v>3</v>
      </c>
    </row>
    <row r="188" spans="1:29" ht="14.45" hidden="1" customHeight="1" x14ac:dyDescent="0.25">
      <c r="A188" s="13">
        <v>202</v>
      </c>
      <c r="B188" s="70" t="str">
        <f t="shared" si="51"/>
        <v/>
      </c>
      <c r="C188" s="111"/>
      <c r="D188" s="287"/>
      <c r="E188" s="287"/>
      <c r="F188" s="287"/>
      <c r="H188" s="114">
        <v>4</v>
      </c>
      <c r="I188" s="68" t="str">
        <f t="shared" si="42"/>
        <v/>
      </c>
      <c r="J188" s="13" t="str">
        <f t="shared" si="43"/>
        <v/>
      </c>
      <c r="K188" s="13">
        <f t="shared" si="44"/>
        <v>3</v>
      </c>
      <c r="L188" s="13" t="str">
        <f t="shared" si="45"/>
        <v/>
      </c>
      <c r="M188" s="13" t="str">
        <f t="shared" si="46"/>
        <v/>
      </c>
      <c r="N188" s="13" t="str">
        <f t="shared" si="47"/>
        <v/>
      </c>
      <c r="O188" s="68">
        <f t="shared" si="48"/>
        <v>3</v>
      </c>
      <c r="Q188" s="13" t="str">
        <f t="shared" si="49"/>
        <v/>
      </c>
      <c r="R188" s="70" t="str">
        <f t="shared" si="50"/>
        <v/>
      </c>
      <c r="AB188" s="287" t="s">
        <v>122</v>
      </c>
      <c r="AC188" s="13">
        <f t="shared" si="52"/>
        <v>3</v>
      </c>
    </row>
    <row r="189" spans="1:29" ht="14.45" hidden="1" customHeight="1" x14ac:dyDescent="0.25">
      <c r="A189" s="13">
        <v>203</v>
      </c>
      <c r="B189" s="70" t="str">
        <f t="shared" si="51"/>
        <v/>
      </c>
      <c r="C189" s="111"/>
      <c r="D189" s="287"/>
      <c r="E189" s="287"/>
      <c r="F189" s="287"/>
      <c r="I189" s="68" t="str">
        <f t="shared" si="42"/>
        <v/>
      </c>
      <c r="J189" s="13" t="str">
        <f t="shared" si="43"/>
        <v/>
      </c>
      <c r="K189" s="13">
        <f t="shared" si="44"/>
        <v>3</v>
      </c>
      <c r="L189" s="13" t="str">
        <f t="shared" si="45"/>
        <v/>
      </c>
      <c r="M189" s="13" t="str">
        <f t="shared" si="46"/>
        <v/>
      </c>
      <c r="N189" s="13" t="str">
        <f t="shared" si="47"/>
        <v/>
      </c>
      <c r="O189" s="68">
        <f t="shared" si="48"/>
        <v>3</v>
      </c>
      <c r="Q189" s="13" t="str">
        <f t="shared" si="49"/>
        <v/>
      </c>
      <c r="R189" s="70" t="str">
        <f t="shared" si="50"/>
        <v/>
      </c>
      <c r="AB189" s="287" t="s">
        <v>122</v>
      </c>
      <c r="AC189" s="13">
        <f t="shared" si="52"/>
        <v>3</v>
      </c>
    </row>
    <row r="190" spans="1:29" ht="14.45" hidden="1" customHeight="1" x14ac:dyDescent="0.25">
      <c r="A190" s="13">
        <v>204</v>
      </c>
      <c r="B190" s="70" t="str">
        <f t="shared" si="51"/>
        <v/>
      </c>
      <c r="C190" s="111"/>
      <c r="D190" s="287"/>
      <c r="E190" s="287"/>
      <c r="F190" s="287"/>
      <c r="H190" s="114">
        <v>5</v>
      </c>
      <c r="I190" s="68" t="str">
        <f t="shared" si="42"/>
        <v/>
      </c>
      <c r="J190" s="13" t="str">
        <f t="shared" si="43"/>
        <v/>
      </c>
      <c r="K190" s="13">
        <f t="shared" si="44"/>
        <v>3</v>
      </c>
      <c r="L190" s="13" t="str">
        <f t="shared" si="45"/>
        <v/>
      </c>
      <c r="M190" s="13" t="str">
        <f t="shared" si="46"/>
        <v/>
      </c>
      <c r="N190" s="13" t="str">
        <f t="shared" si="47"/>
        <v/>
      </c>
      <c r="O190" s="68">
        <f t="shared" si="48"/>
        <v>3</v>
      </c>
      <c r="Q190" s="13" t="str">
        <f t="shared" si="49"/>
        <v/>
      </c>
      <c r="R190" s="70" t="str">
        <f t="shared" si="50"/>
        <v/>
      </c>
      <c r="AB190" s="287" t="s">
        <v>122</v>
      </c>
      <c r="AC190" s="13">
        <f t="shared" si="52"/>
        <v>3</v>
      </c>
    </row>
    <row r="191" spans="1:29" ht="14.45" hidden="1" customHeight="1" x14ac:dyDescent="0.25">
      <c r="A191" s="13">
        <v>205</v>
      </c>
      <c r="B191" s="70" t="str">
        <f t="shared" si="51"/>
        <v/>
      </c>
      <c r="C191" s="111"/>
      <c r="D191" s="287"/>
      <c r="E191" s="287"/>
      <c r="F191" s="287"/>
      <c r="I191" s="68" t="str">
        <f t="shared" si="42"/>
        <v/>
      </c>
      <c r="J191" s="13" t="str">
        <f t="shared" si="43"/>
        <v/>
      </c>
      <c r="K191" s="13">
        <f t="shared" si="44"/>
        <v>3</v>
      </c>
      <c r="L191" s="13" t="str">
        <f t="shared" si="45"/>
        <v/>
      </c>
      <c r="M191" s="13" t="str">
        <f t="shared" si="46"/>
        <v/>
      </c>
      <c r="N191" s="13" t="str">
        <f t="shared" si="47"/>
        <v/>
      </c>
      <c r="O191" s="68">
        <f t="shared" si="48"/>
        <v>3</v>
      </c>
      <c r="Q191" s="13" t="str">
        <f t="shared" si="49"/>
        <v/>
      </c>
      <c r="R191" s="70" t="str">
        <f t="shared" si="50"/>
        <v/>
      </c>
      <c r="AB191" s="287" t="s">
        <v>122</v>
      </c>
      <c r="AC191" s="13">
        <f t="shared" si="52"/>
        <v>3</v>
      </c>
    </row>
    <row r="192" spans="1:29" ht="14.45" hidden="1" customHeight="1" x14ac:dyDescent="0.25">
      <c r="A192" s="13">
        <v>206</v>
      </c>
      <c r="B192" s="70" t="str">
        <f t="shared" si="51"/>
        <v/>
      </c>
      <c r="C192" s="111"/>
      <c r="D192" s="287"/>
      <c r="E192" s="287"/>
      <c r="F192" s="287"/>
      <c r="H192" s="114">
        <v>3</v>
      </c>
      <c r="I192" s="68" t="str">
        <f t="shared" si="42"/>
        <v/>
      </c>
      <c r="J192" s="13" t="str">
        <f t="shared" si="43"/>
        <v/>
      </c>
      <c r="K192" s="13">
        <f t="shared" si="44"/>
        <v>3</v>
      </c>
      <c r="L192" s="13" t="str">
        <f t="shared" si="45"/>
        <v/>
      </c>
      <c r="M192" s="13" t="str">
        <f t="shared" si="46"/>
        <v/>
      </c>
      <c r="N192" s="13" t="str">
        <f t="shared" si="47"/>
        <v/>
      </c>
      <c r="O192" s="68">
        <f t="shared" si="48"/>
        <v>3</v>
      </c>
      <c r="Q192" s="13" t="str">
        <f t="shared" si="49"/>
        <v/>
      </c>
      <c r="R192" s="70" t="str">
        <f t="shared" si="50"/>
        <v/>
      </c>
      <c r="AB192" s="287" t="s">
        <v>122</v>
      </c>
      <c r="AC192" s="13">
        <f t="shared" si="52"/>
        <v>3</v>
      </c>
    </row>
    <row r="193" spans="1:29" ht="14.45" hidden="1" customHeight="1" x14ac:dyDescent="0.25">
      <c r="A193" s="13">
        <v>207</v>
      </c>
      <c r="B193" s="70" t="str">
        <f t="shared" si="51"/>
        <v/>
      </c>
      <c r="C193" s="111"/>
      <c r="D193" s="287"/>
      <c r="E193" s="287"/>
      <c r="F193" s="287"/>
      <c r="I193" s="68" t="str">
        <f t="shared" si="42"/>
        <v/>
      </c>
      <c r="J193" s="13" t="str">
        <f t="shared" si="43"/>
        <v/>
      </c>
      <c r="K193" s="13">
        <f t="shared" si="44"/>
        <v>3</v>
      </c>
      <c r="L193" s="13" t="str">
        <f t="shared" si="45"/>
        <v/>
      </c>
      <c r="M193" s="13" t="str">
        <f t="shared" si="46"/>
        <v/>
      </c>
      <c r="N193" s="13" t="str">
        <f t="shared" si="47"/>
        <v/>
      </c>
      <c r="O193" s="68">
        <f t="shared" si="48"/>
        <v>3</v>
      </c>
      <c r="Q193" s="13" t="str">
        <f t="shared" si="49"/>
        <v/>
      </c>
      <c r="R193" s="70" t="str">
        <f t="shared" si="50"/>
        <v/>
      </c>
      <c r="AB193" s="287" t="s">
        <v>122</v>
      </c>
      <c r="AC193" s="13">
        <f t="shared" si="52"/>
        <v>3</v>
      </c>
    </row>
    <row r="194" spans="1:29" ht="14.45" hidden="1" customHeight="1" x14ac:dyDescent="0.25">
      <c r="A194" s="13">
        <v>208</v>
      </c>
      <c r="B194" s="70" t="str">
        <f t="shared" si="51"/>
        <v/>
      </c>
      <c r="C194" s="111"/>
      <c r="D194" s="287"/>
      <c r="E194" s="287"/>
      <c r="F194" s="287"/>
      <c r="H194" s="114">
        <v>5</v>
      </c>
      <c r="I194" s="68" t="str">
        <f t="shared" si="42"/>
        <v/>
      </c>
      <c r="J194" s="13" t="str">
        <f t="shared" si="43"/>
        <v/>
      </c>
      <c r="K194" s="13">
        <f t="shared" si="44"/>
        <v>3</v>
      </c>
      <c r="L194" s="13" t="str">
        <f t="shared" si="45"/>
        <v/>
      </c>
      <c r="M194" s="13" t="str">
        <f t="shared" si="46"/>
        <v/>
      </c>
      <c r="N194" s="13" t="str">
        <f t="shared" si="47"/>
        <v/>
      </c>
      <c r="O194" s="68">
        <f t="shared" si="48"/>
        <v>3</v>
      </c>
      <c r="Q194" s="13" t="str">
        <f t="shared" si="49"/>
        <v/>
      </c>
      <c r="R194" s="70" t="str">
        <f t="shared" si="50"/>
        <v/>
      </c>
      <c r="AB194" s="287" t="s">
        <v>122</v>
      </c>
      <c r="AC194" s="13">
        <f t="shared" si="52"/>
        <v>3</v>
      </c>
    </row>
    <row r="195" spans="1:29" ht="14.45" hidden="1" customHeight="1" x14ac:dyDescent="0.25">
      <c r="A195" s="13">
        <v>209</v>
      </c>
      <c r="B195" s="70" t="str">
        <f t="shared" si="51"/>
        <v/>
      </c>
      <c r="C195" s="111"/>
      <c r="D195" s="287"/>
      <c r="E195" s="287"/>
      <c r="F195" s="287"/>
      <c r="I195" s="68" t="str">
        <f t="shared" si="42"/>
        <v/>
      </c>
      <c r="J195" s="13" t="str">
        <f t="shared" si="43"/>
        <v/>
      </c>
      <c r="K195" s="13">
        <f t="shared" si="44"/>
        <v>3</v>
      </c>
      <c r="L195" s="13" t="str">
        <f t="shared" si="45"/>
        <v/>
      </c>
      <c r="M195" s="13" t="str">
        <f t="shared" si="46"/>
        <v/>
      </c>
      <c r="N195" s="13" t="str">
        <f t="shared" si="47"/>
        <v/>
      </c>
      <c r="O195" s="68">
        <f t="shared" si="48"/>
        <v>3</v>
      </c>
      <c r="Q195" s="13" t="str">
        <f t="shared" si="49"/>
        <v/>
      </c>
      <c r="R195" s="70" t="str">
        <f t="shared" si="50"/>
        <v/>
      </c>
      <c r="AB195" s="287" t="s">
        <v>122</v>
      </c>
      <c r="AC195" s="13">
        <f t="shared" si="52"/>
        <v>3</v>
      </c>
    </row>
    <row r="196" spans="1:29" ht="14.45" hidden="1" customHeight="1" x14ac:dyDescent="0.25">
      <c r="A196" s="13">
        <v>210</v>
      </c>
      <c r="B196" s="70" t="str">
        <f t="shared" si="51"/>
        <v/>
      </c>
      <c r="C196" s="111"/>
      <c r="D196" s="287"/>
      <c r="E196" s="287"/>
      <c r="F196" s="287"/>
      <c r="H196" s="114">
        <v>3</v>
      </c>
      <c r="I196" s="68" t="str">
        <f t="shared" si="42"/>
        <v/>
      </c>
      <c r="J196" s="13" t="str">
        <f t="shared" si="43"/>
        <v/>
      </c>
      <c r="K196" s="13">
        <f t="shared" si="44"/>
        <v>3</v>
      </c>
      <c r="L196" s="13" t="str">
        <f t="shared" si="45"/>
        <v/>
      </c>
      <c r="M196" s="13" t="str">
        <f t="shared" si="46"/>
        <v/>
      </c>
      <c r="N196" s="13" t="str">
        <f t="shared" si="47"/>
        <v/>
      </c>
      <c r="O196" s="68">
        <f t="shared" si="48"/>
        <v>3</v>
      </c>
      <c r="Q196" s="13" t="str">
        <f t="shared" si="49"/>
        <v/>
      </c>
      <c r="R196" s="70" t="str">
        <f t="shared" si="50"/>
        <v/>
      </c>
      <c r="AB196" s="287" t="s">
        <v>122</v>
      </c>
      <c r="AC196" s="13">
        <f t="shared" si="52"/>
        <v>3</v>
      </c>
    </row>
    <row r="197" spans="1:29" ht="14.45" hidden="1" customHeight="1" x14ac:dyDescent="0.25">
      <c r="A197" s="13">
        <v>211</v>
      </c>
      <c r="B197" s="70" t="str">
        <f t="shared" si="51"/>
        <v/>
      </c>
      <c r="C197" s="111"/>
      <c r="D197" s="287"/>
      <c r="E197" s="287"/>
      <c r="F197" s="287"/>
      <c r="I197" s="68" t="str">
        <f t="shared" si="42"/>
        <v/>
      </c>
      <c r="J197" s="13" t="str">
        <f t="shared" si="43"/>
        <v/>
      </c>
      <c r="K197" s="13">
        <f t="shared" si="44"/>
        <v>3</v>
      </c>
      <c r="L197" s="13" t="str">
        <f t="shared" si="45"/>
        <v/>
      </c>
      <c r="M197" s="13" t="str">
        <f t="shared" si="46"/>
        <v/>
      </c>
      <c r="N197" s="13" t="str">
        <f t="shared" si="47"/>
        <v/>
      </c>
      <c r="O197" s="68">
        <f t="shared" si="48"/>
        <v>3</v>
      </c>
      <c r="Q197" s="13" t="str">
        <f t="shared" si="49"/>
        <v/>
      </c>
      <c r="R197" s="70" t="str">
        <f t="shared" si="50"/>
        <v/>
      </c>
      <c r="AB197" s="287" t="s">
        <v>122</v>
      </c>
      <c r="AC197" s="13">
        <f t="shared" si="52"/>
        <v>3</v>
      </c>
    </row>
    <row r="198" spans="1:29" ht="14.45" hidden="1" customHeight="1" x14ac:dyDescent="0.25">
      <c r="A198" s="13">
        <v>212</v>
      </c>
      <c r="B198" s="70" t="str">
        <f t="shared" si="51"/>
        <v/>
      </c>
      <c r="C198" s="111"/>
      <c r="D198" s="287"/>
      <c r="E198" s="287"/>
      <c r="F198" s="287"/>
      <c r="H198" s="114">
        <v>3</v>
      </c>
      <c r="I198" s="68" t="str">
        <f t="shared" si="42"/>
        <v/>
      </c>
      <c r="J198" s="13" t="str">
        <f t="shared" si="43"/>
        <v/>
      </c>
      <c r="K198" s="13">
        <f t="shared" si="44"/>
        <v>3</v>
      </c>
      <c r="L198" s="13" t="str">
        <f t="shared" si="45"/>
        <v/>
      </c>
      <c r="M198" s="13" t="str">
        <f t="shared" si="46"/>
        <v/>
      </c>
      <c r="N198" s="13" t="str">
        <f t="shared" si="47"/>
        <v/>
      </c>
      <c r="O198" s="68">
        <f t="shared" si="48"/>
        <v>3</v>
      </c>
      <c r="Q198" s="13" t="str">
        <f t="shared" si="49"/>
        <v/>
      </c>
      <c r="R198" s="70" t="str">
        <f t="shared" si="50"/>
        <v/>
      </c>
      <c r="AB198" s="287" t="s">
        <v>122</v>
      </c>
      <c r="AC198" s="13">
        <f t="shared" si="52"/>
        <v>3</v>
      </c>
    </row>
    <row r="199" spans="1:29" ht="14.45" hidden="1" customHeight="1" x14ac:dyDescent="0.25">
      <c r="A199" s="13">
        <v>213</v>
      </c>
      <c r="B199" s="70" t="str">
        <f t="shared" si="51"/>
        <v/>
      </c>
      <c r="C199" s="111"/>
      <c r="D199" s="287"/>
      <c r="E199" s="287"/>
      <c r="F199" s="287"/>
      <c r="I199" s="68" t="str">
        <f t="shared" si="42"/>
        <v/>
      </c>
      <c r="J199" s="13" t="str">
        <f t="shared" si="43"/>
        <v/>
      </c>
      <c r="K199" s="13">
        <f t="shared" si="44"/>
        <v>3</v>
      </c>
      <c r="L199" s="13" t="str">
        <f t="shared" si="45"/>
        <v/>
      </c>
      <c r="M199" s="13" t="str">
        <f t="shared" si="46"/>
        <v/>
      </c>
      <c r="N199" s="13" t="str">
        <f t="shared" si="47"/>
        <v/>
      </c>
      <c r="O199" s="68">
        <f t="shared" si="48"/>
        <v>3</v>
      </c>
      <c r="Q199" s="13" t="str">
        <f t="shared" si="49"/>
        <v/>
      </c>
      <c r="R199" s="70" t="str">
        <f t="shared" si="50"/>
        <v/>
      </c>
      <c r="AB199" s="287" t="s">
        <v>122</v>
      </c>
      <c r="AC199" s="13">
        <f t="shared" si="52"/>
        <v>3</v>
      </c>
    </row>
    <row r="200" spans="1:29" ht="14.45" hidden="1" customHeight="1" x14ac:dyDescent="0.25">
      <c r="A200" s="13">
        <v>214</v>
      </c>
      <c r="B200" s="70" t="str">
        <f t="shared" si="51"/>
        <v/>
      </c>
      <c r="C200" s="111"/>
      <c r="D200" s="287"/>
      <c r="E200" s="287"/>
      <c r="F200" s="287"/>
      <c r="H200" s="114">
        <v>3</v>
      </c>
      <c r="I200" s="68" t="str">
        <f t="shared" si="42"/>
        <v/>
      </c>
      <c r="J200" s="13" t="str">
        <f t="shared" si="43"/>
        <v/>
      </c>
      <c r="K200" s="13">
        <f t="shared" si="44"/>
        <v>3</v>
      </c>
      <c r="L200" s="13" t="str">
        <f t="shared" si="45"/>
        <v/>
      </c>
      <c r="M200" s="13" t="str">
        <f t="shared" si="46"/>
        <v/>
      </c>
      <c r="N200" s="13" t="str">
        <f t="shared" si="47"/>
        <v/>
      </c>
      <c r="O200" s="68">
        <f t="shared" si="48"/>
        <v>3</v>
      </c>
      <c r="Q200" s="13" t="str">
        <f t="shared" si="49"/>
        <v/>
      </c>
      <c r="R200" s="70" t="str">
        <f t="shared" si="50"/>
        <v/>
      </c>
      <c r="AB200" s="287" t="s">
        <v>122</v>
      </c>
      <c r="AC200" s="13">
        <f t="shared" si="52"/>
        <v>3</v>
      </c>
    </row>
    <row r="201" spans="1:29" ht="14.45" hidden="1" customHeight="1" x14ac:dyDescent="0.25">
      <c r="A201" s="13">
        <v>215</v>
      </c>
      <c r="B201" s="70" t="str">
        <f t="shared" si="51"/>
        <v/>
      </c>
      <c r="C201" s="111"/>
      <c r="D201" s="287"/>
      <c r="E201" s="287"/>
      <c r="F201" s="287"/>
      <c r="I201" s="68" t="str">
        <f t="shared" si="42"/>
        <v/>
      </c>
      <c r="J201" s="13" t="str">
        <f t="shared" si="43"/>
        <v/>
      </c>
      <c r="K201" s="13">
        <f t="shared" si="44"/>
        <v>3</v>
      </c>
      <c r="L201" s="13" t="str">
        <f t="shared" si="45"/>
        <v/>
      </c>
      <c r="M201" s="13" t="str">
        <f t="shared" si="46"/>
        <v/>
      </c>
      <c r="N201" s="13" t="str">
        <f t="shared" si="47"/>
        <v/>
      </c>
      <c r="O201" s="68">
        <f t="shared" si="48"/>
        <v>3</v>
      </c>
      <c r="Q201" s="13" t="str">
        <f t="shared" si="49"/>
        <v/>
      </c>
      <c r="R201" s="70" t="str">
        <f t="shared" si="50"/>
        <v/>
      </c>
      <c r="AB201" s="287" t="s">
        <v>122</v>
      </c>
      <c r="AC201" s="13">
        <f t="shared" si="52"/>
        <v>3</v>
      </c>
    </row>
    <row r="202" spans="1:29" ht="14.45" hidden="1" customHeight="1" x14ac:dyDescent="0.25">
      <c r="A202" s="13">
        <v>216</v>
      </c>
      <c r="B202" s="70" t="str">
        <f t="shared" si="51"/>
        <v/>
      </c>
      <c r="C202" s="111"/>
      <c r="D202" s="287"/>
      <c r="E202" s="287"/>
      <c r="F202" s="287"/>
      <c r="H202" s="114">
        <v>4</v>
      </c>
      <c r="I202" s="68" t="str">
        <f t="shared" si="42"/>
        <v/>
      </c>
      <c r="J202" s="13" t="str">
        <f t="shared" si="43"/>
        <v/>
      </c>
      <c r="K202" s="13">
        <f t="shared" si="44"/>
        <v>3</v>
      </c>
      <c r="L202" s="13" t="str">
        <f t="shared" si="45"/>
        <v/>
      </c>
      <c r="M202" s="13" t="str">
        <f t="shared" si="46"/>
        <v/>
      </c>
      <c r="N202" s="13" t="str">
        <f t="shared" si="47"/>
        <v/>
      </c>
      <c r="O202" s="68">
        <f t="shared" si="48"/>
        <v>3</v>
      </c>
      <c r="Q202" s="13" t="str">
        <f t="shared" si="49"/>
        <v/>
      </c>
      <c r="R202" s="70" t="str">
        <f t="shared" si="50"/>
        <v/>
      </c>
      <c r="AB202" s="287" t="s">
        <v>122</v>
      </c>
      <c r="AC202" s="13">
        <f t="shared" si="52"/>
        <v>3</v>
      </c>
    </row>
    <row r="203" spans="1:29" ht="14.45" hidden="1" customHeight="1" x14ac:dyDescent="0.25">
      <c r="A203" s="13">
        <v>217</v>
      </c>
      <c r="B203" s="70" t="str">
        <f t="shared" si="51"/>
        <v/>
      </c>
      <c r="C203" s="111"/>
      <c r="D203" s="287"/>
      <c r="E203" s="287"/>
      <c r="F203" s="287"/>
      <c r="I203" s="68" t="str">
        <f t="shared" si="42"/>
        <v/>
      </c>
      <c r="J203" s="13" t="str">
        <f t="shared" si="43"/>
        <v/>
      </c>
      <c r="K203" s="13">
        <f t="shared" si="44"/>
        <v>3</v>
      </c>
      <c r="L203" s="13" t="str">
        <f t="shared" si="45"/>
        <v/>
      </c>
      <c r="M203" s="13" t="str">
        <f t="shared" si="46"/>
        <v/>
      </c>
      <c r="N203" s="13" t="str">
        <f t="shared" si="47"/>
        <v/>
      </c>
      <c r="O203" s="68">
        <f t="shared" si="48"/>
        <v>3</v>
      </c>
      <c r="Q203" s="13" t="str">
        <f t="shared" si="49"/>
        <v/>
      </c>
      <c r="R203" s="70" t="str">
        <f t="shared" si="50"/>
        <v/>
      </c>
      <c r="AB203" s="287" t="s">
        <v>122</v>
      </c>
      <c r="AC203" s="13">
        <f t="shared" si="52"/>
        <v>3</v>
      </c>
    </row>
    <row r="204" spans="1:29" ht="14.45" hidden="1" customHeight="1" x14ac:dyDescent="0.25">
      <c r="A204" s="13">
        <v>218</v>
      </c>
      <c r="B204" s="70" t="str">
        <f t="shared" si="51"/>
        <v/>
      </c>
      <c r="C204" s="111"/>
      <c r="D204" s="287"/>
      <c r="E204" s="287"/>
      <c r="F204" s="287"/>
      <c r="H204" s="114">
        <v>1</v>
      </c>
      <c r="I204" s="68" t="str">
        <f t="shared" si="42"/>
        <v/>
      </c>
      <c r="J204" s="13" t="str">
        <f t="shared" si="43"/>
        <v/>
      </c>
      <c r="K204" s="13">
        <f t="shared" si="44"/>
        <v>3</v>
      </c>
      <c r="L204" s="13" t="str">
        <f t="shared" si="45"/>
        <v/>
      </c>
      <c r="M204" s="13" t="str">
        <f t="shared" si="46"/>
        <v/>
      </c>
      <c r="N204" s="13" t="str">
        <f t="shared" si="47"/>
        <v/>
      </c>
      <c r="O204" s="68">
        <f t="shared" si="48"/>
        <v>3</v>
      </c>
      <c r="Q204" s="13" t="str">
        <f t="shared" si="49"/>
        <v/>
      </c>
      <c r="R204" s="70" t="str">
        <f t="shared" si="50"/>
        <v/>
      </c>
      <c r="AB204" s="287" t="s">
        <v>122</v>
      </c>
      <c r="AC204" s="13">
        <f t="shared" si="52"/>
        <v>3</v>
      </c>
    </row>
    <row r="205" spans="1:29" ht="14.45" hidden="1" customHeight="1" x14ac:dyDescent="0.25">
      <c r="A205" s="13">
        <v>219</v>
      </c>
      <c r="B205" s="70" t="str">
        <f t="shared" si="51"/>
        <v/>
      </c>
      <c r="C205" s="111"/>
      <c r="D205" s="287"/>
      <c r="E205" s="287"/>
      <c r="F205" s="287"/>
      <c r="H205" s="114" t="s">
        <v>94</v>
      </c>
      <c r="I205" s="68" t="str">
        <f t="shared" si="42"/>
        <v/>
      </c>
      <c r="J205" s="13" t="str">
        <f t="shared" si="43"/>
        <v/>
      </c>
      <c r="K205" s="13">
        <f t="shared" si="44"/>
        <v>3</v>
      </c>
      <c r="L205" s="13" t="str">
        <f t="shared" si="45"/>
        <v/>
      </c>
      <c r="M205" s="13" t="str">
        <f t="shared" si="46"/>
        <v/>
      </c>
      <c r="N205" s="13" t="str">
        <f t="shared" si="47"/>
        <v/>
      </c>
      <c r="O205" s="68">
        <f t="shared" si="48"/>
        <v>3</v>
      </c>
      <c r="Q205" s="13" t="str">
        <f t="shared" si="49"/>
        <v/>
      </c>
      <c r="R205" s="70" t="str">
        <f t="shared" si="50"/>
        <v/>
      </c>
      <c r="AB205" s="287" t="s">
        <v>122</v>
      </c>
      <c r="AC205" s="13">
        <f t="shared" si="52"/>
        <v>3</v>
      </c>
    </row>
    <row r="206" spans="1:29" ht="14.45" hidden="1" customHeight="1" x14ac:dyDescent="0.25">
      <c r="A206" s="13">
        <v>220</v>
      </c>
      <c r="B206" s="70" t="str">
        <f t="shared" si="51"/>
        <v/>
      </c>
      <c r="C206" s="111"/>
      <c r="D206" s="287"/>
      <c r="E206" s="287"/>
      <c r="F206" s="287"/>
      <c r="H206" s="114">
        <v>2</v>
      </c>
      <c r="I206" s="68" t="str">
        <f t="shared" si="42"/>
        <v/>
      </c>
      <c r="J206" s="13" t="str">
        <f t="shared" si="43"/>
        <v/>
      </c>
      <c r="K206" s="13">
        <f t="shared" si="44"/>
        <v>3</v>
      </c>
      <c r="L206" s="13" t="str">
        <f t="shared" si="45"/>
        <v/>
      </c>
      <c r="M206" s="13" t="str">
        <f t="shared" si="46"/>
        <v/>
      </c>
      <c r="N206" s="13" t="str">
        <f t="shared" si="47"/>
        <v/>
      </c>
      <c r="O206" s="68">
        <f t="shared" si="48"/>
        <v>3</v>
      </c>
      <c r="Q206" s="13" t="str">
        <f t="shared" si="49"/>
        <v/>
      </c>
      <c r="R206" s="70" t="str">
        <f t="shared" si="50"/>
        <v/>
      </c>
      <c r="AB206" s="287" t="s">
        <v>122</v>
      </c>
      <c r="AC206" s="13">
        <f t="shared" si="52"/>
        <v>3</v>
      </c>
    </row>
    <row r="207" spans="1:29" ht="14.45" hidden="1" customHeight="1" x14ac:dyDescent="0.25">
      <c r="A207" s="13">
        <v>221</v>
      </c>
      <c r="B207" s="70" t="str">
        <f t="shared" si="51"/>
        <v/>
      </c>
      <c r="C207" s="111"/>
      <c r="D207" s="287"/>
      <c r="E207" s="287"/>
      <c r="F207" s="287"/>
      <c r="H207" s="114">
        <v>4</v>
      </c>
      <c r="I207" s="68" t="str">
        <f t="shared" si="42"/>
        <v/>
      </c>
      <c r="J207" s="13" t="str">
        <f t="shared" si="43"/>
        <v/>
      </c>
      <c r="K207" s="13">
        <f t="shared" si="44"/>
        <v>3</v>
      </c>
      <c r="L207" s="13" t="str">
        <f t="shared" si="45"/>
        <v/>
      </c>
      <c r="M207" s="13" t="str">
        <f t="shared" si="46"/>
        <v/>
      </c>
      <c r="N207" s="13" t="str">
        <f t="shared" si="47"/>
        <v/>
      </c>
      <c r="O207" s="68">
        <f t="shared" si="48"/>
        <v>3</v>
      </c>
      <c r="Q207" s="13" t="str">
        <f t="shared" si="49"/>
        <v/>
      </c>
      <c r="R207" s="70" t="str">
        <f t="shared" si="50"/>
        <v/>
      </c>
      <c r="Z207"/>
      <c r="AA207"/>
      <c r="AB207" s="287" t="s">
        <v>122</v>
      </c>
      <c r="AC207" s="13">
        <f t="shared" si="52"/>
        <v>3</v>
      </c>
    </row>
    <row r="208" spans="1:29" ht="14.45" hidden="1" customHeight="1" x14ac:dyDescent="0.25">
      <c r="A208" s="13">
        <v>222</v>
      </c>
      <c r="B208" s="70" t="str">
        <f t="shared" si="51"/>
        <v/>
      </c>
      <c r="C208" s="111"/>
      <c r="D208" s="287"/>
      <c r="E208" s="287"/>
      <c r="F208" s="287"/>
      <c r="H208" s="114">
        <v>2</v>
      </c>
      <c r="I208" s="68" t="str">
        <f t="shared" si="42"/>
        <v/>
      </c>
      <c r="J208" s="13" t="str">
        <f t="shared" si="43"/>
        <v/>
      </c>
      <c r="K208" s="13">
        <f t="shared" si="44"/>
        <v>3</v>
      </c>
      <c r="L208" s="13" t="str">
        <f t="shared" si="45"/>
        <v/>
      </c>
      <c r="M208" s="13" t="str">
        <f t="shared" si="46"/>
        <v/>
      </c>
      <c r="N208" s="13" t="str">
        <f t="shared" si="47"/>
        <v/>
      </c>
      <c r="O208" s="68">
        <f t="shared" si="48"/>
        <v>3</v>
      </c>
      <c r="Q208" s="13" t="str">
        <f t="shared" si="49"/>
        <v/>
      </c>
      <c r="R208" s="70" t="str">
        <f t="shared" si="50"/>
        <v/>
      </c>
      <c r="Z208"/>
      <c r="AA208"/>
      <c r="AB208" s="287" t="s">
        <v>122</v>
      </c>
      <c r="AC208" s="13">
        <f t="shared" si="52"/>
        <v>3</v>
      </c>
    </row>
    <row r="209" spans="1:29" ht="14.45" hidden="1" customHeight="1" x14ac:dyDescent="0.25">
      <c r="A209" s="13">
        <v>223</v>
      </c>
      <c r="B209" s="70" t="str">
        <f t="shared" si="51"/>
        <v/>
      </c>
      <c r="C209" s="111"/>
      <c r="D209" s="287"/>
      <c r="E209" s="287"/>
      <c r="F209" s="287"/>
      <c r="H209" s="114">
        <v>2</v>
      </c>
      <c r="I209" s="68" t="str">
        <f t="shared" si="42"/>
        <v/>
      </c>
      <c r="J209" s="13" t="str">
        <f t="shared" si="43"/>
        <v/>
      </c>
      <c r="K209" s="13">
        <f t="shared" si="44"/>
        <v>3</v>
      </c>
      <c r="L209" s="13" t="str">
        <f t="shared" si="45"/>
        <v/>
      </c>
      <c r="M209" s="13" t="str">
        <f t="shared" si="46"/>
        <v/>
      </c>
      <c r="N209" s="13" t="str">
        <f t="shared" si="47"/>
        <v/>
      </c>
      <c r="O209" s="68">
        <f t="shared" si="48"/>
        <v>3</v>
      </c>
      <c r="Q209" s="13" t="str">
        <f t="shared" si="49"/>
        <v/>
      </c>
      <c r="R209" s="70" t="str">
        <f t="shared" si="50"/>
        <v/>
      </c>
      <c r="AB209" s="287" t="s">
        <v>122</v>
      </c>
      <c r="AC209" s="13">
        <f t="shared" si="52"/>
        <v>3</v>
      </c>
    </row>
    <row r="210" spans="1:29" ht="14.45" hidden="1" customHeight="1" x14ac:dyDescent="0.25">
      <c r="A210" s="13">
        <v>224</v>
      </c>
      <c r="B210" s="70" t="str">
        <f t="shared" si="51"/>
        <v/>
      </c>
      <c r="C210" s="111"/>
      <c r="D210" s="287"/>
      <c r="E210" s="287"/>
      <c r="F210" s="287"/>
      <c r="H210" s="114">
        <v>4</v>
      </c>
      <c r="I210" s="68" t="str">
        <f t="shared" si="42"/>
        <v/>
      </c>
      <c r="J210" s="13" t="str">
        <f t="shared" si="43"/>
        <v/>
      </c>
      <c r="K210" s="13">
        <f t="shared" si="44"/>
        <v>3</v>
      </c>
      <c r="L210" s="13" t="str">
        <f t="shared" si="45"/>
        <v/>
      </c>
      <c r="M210" s="13" t="str">
        <f t="shared" si="46"/>
        <v/>
      </c>
      <c r="N210" s="13" t="str">
        <f t="shared" si="47"/>
        <v/>
      </c>
      <c r="O210" s="68">
        <f t="shared" si="48"/>
        <v>3</v>
      </c>
      <c r="Q210" s="13" t="str">
        <f t="shared" si="49"/>
        <v/>
      </c>
      <c r="R210" s="70" t="str">
        <f t="shared" si="50"/>
        <v/>
      </c>
      <c r="AB210" s="287" t="s">
        <v>122</v>
      </c>
      <c r="AC210" s="13">
        <f t="shared" si="52"/>
        <v>3</v>
      </c>
    </row>
    <row r="211" spans="1:29" ht="14.45" hidden="1" customHeight="1" x14ac:dyDescent="0.25">
      <c r="A211" s="13">
        <v>225</v>
      </c>
      <c r="B211" s="70" t="str">
        <f t="shared" si="51"/>
        <v/>
      </c>
      <c r="C211" s="111"/>
      <c r="D211" s="287"/>
      <c r="E211" s="287"/>
      <c r="F211" s="287"/>
      <c r="H211" s="114">
        <v>3</v>
      </c>
      <c r="I211" s="68" t="str">
        <f t="shared" si="42"/>
        <v/>
      </c>
      <c r="J211" s="13" t="str">
        <f t="shared" si="43"/>
        <v/>
      </c>
      <c r="K211" s="13">
        <f t="shared" si="44"/>
        <v>3</v>
      </c>
      <c r="L211" s="13" t="str">
        <f t="shared" si="45"/>
        <v/>
      </c>
      <c r="M211" s="13" t="str">
        <f t="shared" si="46"/>
        <v/>
      </c>
      <c r="N211" s="13" t="str">
        <f t="shared" si="47"/>
        <v/>
      </c>
      <c r="O211" s="68">
        <f t="shared" si="48"/>
        <v>3</v>
      </c>
      <c r="Q211" s="13" t="str">
        <f t="shared" si="49"/>
        <v/>
      </c>
      <c r="R211" s="70" t="str">
        <f t="shared" si="50"/>
        <v/>
      </c>
      <c r="AB211" s="287" t="s">
        <v>122</v>
      </c>
      <c r="AC211" s="13">
        <f t="shared" si="52"/>
        <v>3</v>
      </c>
    </row>
    <row r="212" spans="1:29" ht="14.45" hidden="1" customHeight="1" x14ac:dyDescent="0.25">
      <c r="A212" s="13">
        <v>226</v>
      </c>
      <c r="B212" s="70" t="str">
        <f t="shared" si="51"/>
        <v/>
      </c>
      <c r="C212" s="111"/>
      <c r="D212" s="287"/>
      <c r="E212" s="287"/>
      <c r="F212" s="287"/>
      <c r="H212" s="114">
        <v>3</v>
      </c>
      <c r="I212" s="68" t="str">
        <f t="shared" si="42"/>
        <v/>
      </c>
      <c r="J212" s="13" t="str">
        <f t="shared" si="43"/>
        <v/>
      </c>
      <c r="K212" s="13">
        <f t="shared" si="44"/>
        <v>3</v>
      </c>
      <c r="L212" s="13" t="str">
        <f t="shared" si="45"/>
        <v/>
      </c>
      <c r="M212" s="13" t="str">
        <f t="shared" si="46"/>
        <v/>
      </c>
      <c r="N212" s="13" t="str">
        <f t="shared" si="47"/>
        <v/>
      </c>
      <c r="O212" s="68">
        <f t="shared" si="48"/>
        <v>3</v>
      </c>
      <c r="Q212" s="13" t="str">
        <f t="shared" si="49"/>
        <v/>
      </c>
      <c r="R212" s="70" t="str">
        <f t="shared" si="50"/>
        <v/>
      </c>
      <c r="AB212" s="287" t="s">
        <v>122</v>
      </c>
      <c r="AC212" s="13">
        <f t="shared" si="52"/>
        <v>3</v>
      </c>
    </row>
    <row r="213" spans="1:29" ht="14.45" hidden="1" customHeight="1" x14ac:dyDescent="0.25">
      <c r="A213" s="13">
        <v>227</v>
      </c>
      <c r="B213" s="70" t="str">
        <f t="shared" si="51"/>
        <v/>
      </c>
      <c r="C213" s="111"/>
      <c r="D213" s="287"/>
      <c r="E213" s="287"/>
      <c r="F213" s="287"/>
      <c r="H213" s="114" t="s">
        <v>94</v>
      </c>
      <c r="I213" s="68" t="str">
        <f t="shared" si="42"/>
        <v/>
      </c>
      <c r="J213" s="13" t="str">
        <f t="shared" si="43"/>
        <v/>
      </c>
      <c r="K213" s="13">
        <f t="shared" si="44"/>
        <v>3</v>
      </c>
      <c r="L213" s="13" t="str">
        <f t="shared" si="45"/>
        <v/>
      </c>
      <c r="M213" s="13" t="str">
        <f t="shared" si="46"/>
        <v/>
      </c>
      <c r="N213" s="13" t="str">
        <f t="shared" si="47"/>
        <v/>
      </c>
      <c r="O213" s="68">
        <f t="shared" si="48"/>
        <v>3</v>
      </c>
      <c r="Q213" s="13" t="str">
        <f t="shared" si="49"/>
        <v/>
      </c>
      <c r="R213" s="70" t="str">
        <f t="shared" si="50"/>
        <v/>
      </c>
      <c r="AB213" s="287" t="s">
        <v>122</v>
      </c>
      <c r="AC213" s="13">
        <f t="shared" si="52"/>
        <v>3</v>
      </c>
    </row>
    <row r="214" spans="1:29" ht="14.45" hidden="1" customHeight="1" x14ac:dyDescent="0.25">
      <c r="A214" s="13">
        <v>228</v>
      </c>
      <c r="B214" s="70" t="str">
        <f t="shared" si="51"/>
        <v/>
      </c>
      <c r="C214" s="111"/>
      <c r="D214" s="287"/>
      <c r="E214" s="287"/>
      <c r="F214" s="287"/>
      <c r="H214" s="114">
        <v>4</v>
      </c>
      <c r="I214" s="68" t="str">
        <f t="shared" si="42"/>
        <v/>
      </c>
      <c r="J214" s="13" t="str">
        <f t="shared" si="43"/>
        <v/>
      </c>
      <c r="K214" s="13">
        <f t="shared" si="44"/>
        <v>3</v>
      </c>
      <c r="L214" s="13" t="str">
        <f t="shared" si="45"/>
        <v/>
      </c>
      <c r="M214" s="13" t="str">
        <f t="shared" si="46"/>
        <v/>
      </c>
      <c r="N214" s="13" t="str">
        <f t="shared" si="47"/>
        <v/>
      </c>
      <c r="O214" s="68">
        <f t="shared" si="48"/>
        <v>3</v>
      </c>
      <c r="Q214" s="13" t="str">
        <f t="shared" si="49"/>
        <v/>
      </c>
      <c r="R214" s="70" t="str">
        <f t="shared" si="50"/>
        <v/>
      </c>
      <c r="AB214" s="287" t="s">
        <v>122</v>
      </c>
      <c r="AC214" s="13">
        <f t="shared" si="52"/>
        <v>3</v>
      </c>
    </row>
    <row r="215" spans="1:29" ht="14.45" hidden="1" customHeight="1" x14ac:dyDescent="0.25">
      <c r="A215" s="13">
        <v>229</v>
      </c>
      <c r="B215" s="70" t="str">
        <f t="shared" si="51"/>
        <v/>
      </c>
      <c r="C215" s="111"/>
      <c r="D215" s="287"/>
      <c r="E215" s="287"/>
      <c r="F215" s="287"/>
      <c r="H215" s="114">
        <v>3</v>
      </c>
      <c r="I215" s="68" t="str">
        <f t="shared" si="42"/>
        <v/>
      </c>
      <c r="J215" s="13" t="str">
        <f t="shared" si="43"/>
        <v/>
      </c>
      <c r="K215" s="13">
        <f t="shared" si="44"/>
        <v>3</v>
      </c>
      <c r="L215" s="13" t="str">
        <f t="shared" si="45"/>
        <v/>
      </c>
      <c r="M215" s="13" t="str">
        <f t="shared" si="46"/>
        <v/>
      </c>
      <c r="N215" s="13" t="str">
        <f t="shared" si="47"/>
        <v/>
      </c>
      <c r="O215" s="68">
        <f t="shared" si="48"/>
        <v>3</v>
      </c>
      <c r="Q215" s="13" t="str">
        <f t="shared" si="49"/>
        <v/>
      </c>
      <c r="R215" s="70" t="str">
        <f t="shared" si="50"/>
        <v/>
      </c>
      <c r="AB215" s="287" t="s">
        <v>122</v>
      </c>
      <c r="AC215" s="13">
        <f t="shared" si="52"/>
        <v>3</v>
      </c>
    </row>
    <row r="216" spans="1:29" ht="14.45" hidden="1" customHeight="1" x14ac:dyDescent="0.25">
      <c r="A216" s="13">
        <v>230</v>
      </c>
      <c r="B216" s="70" t="str">
        <f t="shared" si="51"/>
        <v/>
      </c>
      <c r="C216" s="111"/>
      <c r="D216" s="287"/>
      <c r="E216" s="287"/>
      <c r="F216" s="287"/>
      <c r="H216" s="114">
        <v>4</v>
      </c>
      <c r="I216" s="68" t="str">
        <f t="shared" si="42"/>
        <v/>
      </c>
      <c r="J216" s="13" t="str">
        <f t="shared" si="43"/>
        <v/>
      </c>
      <c r="K216" s="13">
        <f t="shared" si="44"/>
        <v>3</v>
      </c>
      <c r="L216" s="13" t="str">
        <f t="shared" si="45"/>
        <v/>
      </c>
      <c r="M216" s="13" t="str">
        <f t="shared" si="46"/>
        <v/>
      </c>
      <c r="N216" s="13" t="str">
        <f t="shared" si="47"/>
        <v/>
      </c>
      <c r="O216" s="68">
        <f t="shared" si="48"/>
        <v>3</v>
      </c>
      <c r="Q216" s="13" t="str">
        <f t="shared" si="49"/>
        <v/>
      </c>
      <c r="R216" s="70" t="str">
        <f t="shared" si="50"/>
        <v/>
      </c>
      <c r="AB216" s="287" t="s">
        <v>122</v>
      </c>
      <c r="AC216" s="13">
        <f t="shared" si="52"/>
        <v>3</v>
      </c>
    </row>
    <row r="217" spans="1:29" ht="14.45" hidden="1" customHeight="1" x14ac:dyDescent="0.25">
      <c r="A217" s="13">
        <v>231</v>
      </c>
      <c r="B217" s="70" t="str">
        <f t="shared" si="51"/>
        <v/>
      </c>
      <c r="C217" s="111"/>
      <c r="D217" s="287"/>
      <c r="E217" s="287"/>
      <c r="F217" s="287"/>
      <c r="H217" s="114">
        <v>4</v>
      </c>
      <c r="I217" s="68" t="str">
        <f t="shared" si="42"/>
        <v/>
      </c>
      <c r="J217" s="13" t="str">
        <f t="shared" si="43"/>
        <v/>
      </c>
      <c r="K217" s="13">
        <f t="shared" si="44"/>
        <v>3</v>
      </c>
      <c r="L217" s="13" t="str">
        <f t="shared" si="45"/>
        <v/>
      </c>
      <c r="M217" s="13" t="str">
        <f t="shared" si="46"/>
        <v/>
      </c>
      <c r="N217" s="13" t="str">
        <f t="shared" si="47"/>
        <v/>
      </c>
      <c r="O217" s="68">
        <f t="shared" si="48"/>
        <v>3</v>
      </c>
      <c r="Q217" s="13" t="str">
        <f t="shared" si="49"/>
        <v/>
      </c>
      <c r="R217" s="70" t="str">
        <f t="shared" si="50"/>
        <v/>
      </c>
      <c r="AB217" s="287" t="s">
        <v>122</v>
      </c>
      <c r="AC217" s="13">
        <f t="shared" si="52"/>
        <v>3</v>
      </c>
    </row>
    <row r="218" spans="1:29" ht="14.45" hidden="1" customHeight="1" x14ac:dyDescent="0.25">
      <c r="A218" s="13">
        <v>232</v>
      </c>
      <c r="B218" s="70" t="str">
        <f t="shared" si="51"/>
        <v/>
      </c>
      <c r="C218" s="111"/>
      <c r="D218" s="287"/>
      <c r="E218" s="287"/>
      <c r="F218" s="287"/>
      <c r="H218" s="114">
        <v>3</v>
      </c>
      <c r="I218" s="68" t="str">
        <f t="shared" si="42"/>
        <v/>
      </c>
      <c r="J218" s="13" t="str">
        <f t="shared" si="43"/>
        <v/>
      </c>
      <c r="K218" s="13">
        <f t="shared" si="44"/>
        <v>3</v>
      </c>
      <c r="L218" s="13" t="str">
        <f t="shared" si="45"/>
        <v/>
      </c>
      <c r="M218" s="13" t="str">
        <f t="shared" si="46"/>
        <v/>
      </c>
      <c r="N218" s="13" t="str">
        <f t="shared" si="47"/>
        <v/>
      </c>
      <c r="O218" s="68">
        <f t="shared" si="48"/>
        <v>3</v>
      </c>
      <c r="Q218" s="13" t="str">
        <f t="shared" si="49"/>
        <v/>
      </c>
      <c r="R218" s="70" t="str">
        <f t="shared" si="50"/>
        <v/>
      </c>
      <c r="AB218" s="287" t="s">
        <v>122</v>
      </c>
      <c r="AC218" s="13">
        <f t="shared" si="52"/>
        <v>3</v>
      </c>
    </row>
    <row r="219" spans="1:29" ht="14.45" hidden="1" customHeight="1" x14ac:dyDescent="0.25">
      <c r="A219" s="13">
        <v>233</v>
      </c>
      <c r="B219" s="70" t="str">
        <f t="shared" si="51"/>
        <v/>
      </c>
      <c r="C219" s="111"/>
      <c r="D219" s="287"/>
      <c r="E219" s="287"/>
      <c r="F219" s="287"/>
      <c r="H219" s="114" t="s">
        <v>94</v>
      </c>
      <c r="I219" s="68" t="str">
        <f t="shared" si="42"/>
        <v/>
      </c>
      <c r="J219" s="13" t="str">
        <f t="shared" si="43"/>
        <v/>
      </c>
      <c r="K219" s="13">
        <f t="shared" si="44"/>
        <v>3</v>
      </c>
      <c r="L219" s="13" t="str">
        <f t="shared" si="45"/>
        <v/>
      </c>
      <c r="M219" s="13" t="str">
        <f t="shared" si="46"/>
        <v/>
      </c>
      <c r="N219" s="13" t="str">
        <f t="shared" si="47"/>
        <v/>
      </c>
      <c r="O219" s="68">
        <f t="shared" si="48"/>
        <v>3</v>
      </c>
      <c r="Q219" s="13" t="str">
        <f t="shared" si="49"/>
        <v/>
      </c>
      <c r="R219" s="70" t="str">
        <f t="shared" si="50"/>
        <v/>
      </c>
      <c r="AB219" s="287" t="s">
        <v>122</v>
      </c>
      <c r="AC219" s="13">
        <f t="shared" si="52"/>
        <v>3</v>
      </c>
    </row>
    <row r="220" spans="1:29" ht="14.45" hidden="1" customHeight="1" x14ac:dyDescent="0.25">
      <c r="A220" s="13">
        <v>234</v>
      </c>
      <c r="B220" s="70" t="str">
        <f t="shared" si="51"/>
        <v/>
      </c>
      <c r="C220" s="111"/>
      <c r="D220" s="287"/>
      <c r="E220" s="287"/>
      <c r="F220" s="287"/>
      <c r="H220" s="114">
        <v>3</v>
      </c>
      <c r="I220" s="68" t="str">
        <f t="shared" si="42"/>
        <v/>
      </c>
      <c r="J220" s="13" t="str">
        <f t="shared" si="43"/>
        <v/>
      </c>
      <c r="K220" s="13">
        <f t="shared" si="44"/>
        <v>3</v>
      </c>
      <c r="L220" s="13" t="str">
        <f t="shared" si="45"/>
        <v/>
      </c>
      <c r="M220" s="13" t="str">
        <f t="shared" si="46"/>
        <v/>
      </c>
      <c r="N220" s="13" t="str">
        <f t="shared" si="47"/>
        <v/>
      </c>
      <c r="O220" s="68">
        <f t="shared" si="48"/>
        <v>3</v>
      </c>
      <c r="Q220" s="13" t="str">
        <f t="shared" si="49"/>
        <v/>
      </c>
      <c r="R220" s="70" t="str">
        <f t="shared" si="50"/>
        <v/>
      </c>
      <c r="AB220" s="287" t="s">
        <v>122</v>
      </c>
      <c r="AC220" s="13">
        <f t="shared" si="52"/>
        <v>3</v>
      </c>
    </row>
    <row r="221" spans="1:29" ht="14.45" hidden="1" customHeight="1" x14ac:dyDescent="0.25">
      <c r="A221" s="13">
        <v>235</v>
      </c>
      <c r="B221" s="70" t="str">
        <f t="shared" si="51"/>
        <v/>
      </c>
      <c r="C221" s="111"/>
      <c r="D221" s="287"/>
      <c r="E221" s="287"/>
      <c r="F221" s="287"/>
      <c r="H221" s="114">
        <v>4</v>
      </c>
      <c r="I221" s="68" t="str">
        <f t="shared" si="42"/>
        <v/>
      </c>
      <c r="J221" s="13" t="str">
        <f t="shared" si="43"/>
        <v/>
      </c>
      <c r="K221" s="13">
        <f t="shared" si="44"/>
        <v>3</v>
      </c>
      <c r="L221" s="13" t="str">
        <f t="shared" si="45"/>
        <v/>
      </c>
      <c r="M221" s="13" t="str">
        <f t="shared" si="46"/>
        <v/>
      </c>
      <c r="N221" s="13" t="str">
        <f t="shared" si="47"/>
        <v/>
      </c>
      <c r="O221" s="68">
        <f t="shared" si="48"/>
        <v>3</v>
      </c>
      <c r="Q221" s="13" t="str">
        <f t="shared" si="49"/>
        <v/>
      </c>
      <c r="R221" s="70" t="str">
        <f t="shared" si="50"/>
        <v/>
      </c>
      <c r="Z221"/>
      <c r="AA221"/>
      <c r="AB221" s="287" t="s">
        <v>122</v>
      </c>
      <c r="AC221" s="13">
        <f t="shared" si="52"/>
        <v>3</v>
      </c>
    </row>
    <row r="222" spans="1:29" ht="14.45" hidden="1" customHeight="1" x14ac:dyDescent="0.25">
      <c r="A222" s="13">
        <v>236</v>
      </c>
      <c r="B222" s="70" t="str">
        <f t="shared" si="51"/>
        <v/>
      </c>
      <c r="C222" s="111"/>
      <c r="D222" s="287"/>
      <c r="E222" s="287"/>
      <c r="F222" s="287"/>
      <c r="H222" s="114">
        <v>4</v>
      </c>
      <c r="I222" s="68" t="str">
        <f t="shared" si="42"/>
        <v/>
      </c>
      <c r="J222" s="13" t="str">
        <f t="shared" si="43"/>
        <v/>
      </c>
      <c r="K222" s="13">
        <f t="shared" si="44"/>
        <v>3</v>
      </c>
      <c r="L222" s="13" t="str">
        <f t="shared" si="45"/>
        <v/>
      </c>
      <c r="M222" s="13" t="str">
        <f t="shared" si="46"/>
        <v/>
      </c>
      <c r="N222" s="13" t="str">
        <f t="shared" si="47"/>
        <v/>
      </c>
      <c r="O222" s="68">
        <f t="shared" si="48"/>
        <v>3</v>
      </c>
      <c r="Q222" s="13" t="str">
        <f t="shared" si="49"/>
        <v/>
      </c>
      <c r="R222" s="70" t="str">
        <f t="shared" si="50"/>
        <v/>
      </c>
      <c r="AB222" s="287" t="s">
        <v>122</v>
      </c>
      <c r="AC222" s="13">
        <f t="shared" si="52"/>
        <v>3</v>
      </c>
    </row>
    <row r="223" spans="1:29" ht="14.45" hidden="1" customHeight="1" x14ac:dyDescent="0.25">
      <c r="A223" s="13">
        <v>237</v>
      </c>
      <c r="B223" s="70" t="str">
        <f t="shared" si="51"/>
        <v/>
      </c>
      <c r="C223" s="111"/>
      <c r="D223" s="287"/>
      <c r="E223" s="287"/>
      <c r="F223" s="287"/>
      <c r="H223" s="114">
        <v>4</v>
      </c>
      <c r="I223" s="68" t="str">
        <f t="shared" si="42"/>
        <v/>
      </c>
      <c r="J223" s="13" t="str">
        <f t="shared" si="43"/>
        <v/>
      </c>
      <c r="K223" s="13">
        <f t="shared" si="44"/>
        <v>3</v>
      </c>
      <c r="L223" s="13" t="str">
        <f t="shared" si="45"/>
        <v/>
      </c>
      <c r="M223" s="13" t="str">
        <f t="shared" si="46"/>
        <v/>
      </c>
      <c r="N223" s="13" t="str">
        <f t="shared" si="47"/>
        <v/>
      </c>
      <c r="O223" s="68">
        <f t="shared" si="48"/>
        <v>3</v>
      </c>
      <c r="Q223" s="13" t="str">
        <f t="shared" si="49"/>
        <v/>
      </c>
      <c r="R223" s="70" t="str">
        <f t="shared" si="50"/>
        <v/>
      </c>
      <c r="AB223" s="287" t="s">
        <v>122</v>
      </c>
      <c r="AC223" s="13">
        <f t="shared" si="52"/>
        <v>3</v>
      </c>
    </row>
    <row r="224" spans="1:29" ht="14.45" hidden="1" customHeight="1" x14ac:dyDescent="0.25">
      <c r="A224" s="13">
        <v>238</v>
      </c>
      <c r="B224" s="70" t="str">
        <f t="shared" si="51"/>
        <v/>
      </c>
      <c r="C224" s="111"/>
      <c r="D224" s="287"/>
      <c r="E224" s="287"/>
      <c r="F224" s="287"/>
      <c r="H224" s="114">
        <v>5</v>
      </c>
      <c r="I224" s="68" t="str">
        <f t="shared" si="42"/>
        <v/>
      </c>
      <c r="J224" s="13" t="str">
        <f t="shared" si="43"/>
        <v/>
      </c>
      <c r="K224" s="13">
        <f t="shared" si="44"/>
        <v>3</v>
      </c>
      <c r="L224" s="13" t="str">
        <f t="shared" si="45"/>
        <v/>
      </c>
      <c r="M224" s="13" t="str">
        <f t="shared" si="46"/>
        <v/>
      </c>
      <c r="N224" s="13" t="str">
        <f t="shared" si="47"/>
        <v/>
      </c>
      <c r="O224" s="68">
        <f t="shared" si="48"/>
        <v>3</v>
      </c>
      <c r="Q224" s="13" t="str">
        <f t="shared" si="49"/>
        <v/>
      </c>
      <c r="R224" s="70" t="str">
        <f t="shared" si="50"/>
        <v/>
      </c>
      <c r="AB224" s="287" t="s">
        <v>122</v>
      </c>
      <c r="AC224" s="13">
        <f t="shared" si="52"/>
        <v>3</v>
      </c>
    </row>
    <row r="225" spans="1:29" ht="14.45" hidden="1" customHeight="1" x14ac:dyDescent="0.25">
      <c r="A225" s="13">
        <v>239</v>
      </c>
      <c r="B225" s="70" t="str">
        <f t="shared" si="51"/>
        <v/>
      </c>
      <c r="C225" s="111"/>
      <c r="D225" s="287"/>
      <c r="E225" s="287"/>
      <c r="F225" s="287"/>
      <c r="H225" s="114">
        <v>4</v>
      </c>
      <c r="I225" s="68" t="str">
        <f t="shared" si="42"/>
        <v/>
      </c>
      <c r="J225" s="13" t="str">
        <f t="shared" si="43"/>
        <v/>
      </c>
      <c r="K225" s="13">
        <f t="shared" si="44"/>
        <v>3</v>
      </c>
      <c r="L225" s="13" t="str">
        <f t="shared" si="45"/>
        <v/>
      </c>
      <c r="M225" s="13" t="str">
        <f t="shared" si="46"/>
        <v/>
      </c>
      <c r="N225" s="13" t="str">
        <f t="shared" si="47"/>
        <v/>
      </c>
      <c r="O225" s="68">
        <f t="shared" si="48"/>
        <v>3</v>
      </c>
      <c r="Q225" s="13" t="str">
        <f t="shared" si="49"/>
        <v/>
      </c>
      <c r="R225" s="70" t="str">
        <f t="shared" si="50"/>
        <v/>
      </c>
      <c r="AB225" s="287" t="s">
        <v>122</v>
      </c>
      <c r="AC225" s="13">
        <f t="shared" si="52"/>
        <v>3</v>
      </c>
    </row>
    <row r="226" spans="1:29" ht="14.45" hidden="1" customHeight="1" x14ac:dyDescent="0.25">
      <c r="A226" s="13">
        <v>240</v>
      </c>
      <c r="B226" s="70" t="str">
        <f t="shared" si="51"/>
        <v/>
      </c>
      <c r="C226" s="111"/>
      <c r="D226" s="287"/>
      <c r="E226" s="287"/>
      <c r="F226" s="287"/>
      <c r="H226" s="114">
        <v>4</v>
      </c>
      <c r="I226" s="68" t="str">
        <f t="shared" si="42"/>
        <v/>
      </c>
      <c r="J226" s="13" t="str">
        <f t="shared" si="43"/>
        <v/>
      </c>
      <c r="K226" s="13">
        <f t="shared" si="44"/>
        <v>3</v>
      </c>
      <c r="L226" s="13" t="str">
        <f t="shared" si="45"/>
        <v/>
      </c>
      <c r="M226" s="13" t="str">
        <f t="shared" si="46"/>
        <v/>
      </c>
      <c r="N226" s="13" t="str">
        <f t="shared" si="47"/>
        <v/>
      </c>
      <c r="O226" s="68">
        <f t="shared" si="48"/>
        <v>3</v>
      </c>
      <c r="Q226" s="13" t="str">
        <f t="shared" si="49"/>
        <v/>
      </c>
      <c r="R226" s="70" t="str">
        <f t="shared" si="50"/>
        <v/>
      </c>
      <c r="AB226" s="287" t="s">
        <v>122</v>
      </c>
      <c r="AC226" s="13">
        <f t="shared" si="52"/>
        <v>3</v>
      </c>
    </row>
    <row r="227" spans="1:29" ht="14.45" hidden="1" customHeight="1" x14ac:dyDescent="0.25">
      <c r="A227" s="13">
        <v>241</v>
      </c>
      <c r="B227" s="70" t="str">
        <f t="shared" si="51"/>
        <v/>
      </c>
      <c r="C227" s="111"/>
      <c r="D227" s="287"/>
      <c r="E227" s="287"/>
      <c r="F227" s="287"/>
      <c r="H227" s="114">
        <v>3</v>
      </c>
      <c r="I227" s="68" t="str">
        <f t="shared" si="42"/>
        <v/>
      </c>
      <c r="J227" s="13" t="str">
        <f t="shared" si="43"/>
        <v/>
      </c>
      <c r="K227" s="13">
        <f t="shared" si="44"/>
        <v>3</v>
      </c>
      <c r="L227" s="13" t="str">
        <f t="shared" si="45"/>
        <v/>
      </c>
      <c r="M227" s="13" t="str">
        <f t="shared" si="46"/>
        <v/>
      </c>
      <c r="N227" s="13" t="str">
        <f t="shared" si="47"/>
        <v/>
      </c>
      <c r="O227" s="68">
        <f t="shared" si="48"/>
        <v>3</v>
      </c>
      <c r="Q227" s="13" t="str">
        <f t="shared" si="49"/>
        <v/>
      </c>
      <c r="R227" s="70" t="str">
        <f t="shared" si="50"/>
        <v/>
      </c>
      <c r="AB227" s="287" t="s">
        <v>122</v>
      </c>
      <c r="AC227" s="13">
        <f t="shared" si="52"/>
        <v>3</v>
      </c>
    </row>
    <row r="228" spans="1:29" ht="14.45" hidden="1" customHeight="1" x14ac:dyDescent="0.25">
      <c r="A228" s="13">
        <v>242</v>
      </c>
      <c r="B228" s="70" t="str">
        <f t="shared" si="51"/>
        <v/>
      </c>
      <c r="C228" s="111"/>
      <c r="D228" s="287"/>
      <c r="E228" s="287"/>
      <c r="F228" s="287"/>
      <c r="H228" s="114" t="s">
        <v>94</v>
      </c>
      <c r="I228" s="68" t="str">
        <f t="shared" ref="I228:I291" si="53">IF(AND(LEN(C228)=1,LEN(D228)=0),1,"")</f>
        <v/>
      </c>
      <c r="J228" s="13" t="str">
        <f t="shared" ref="J228:J291" si="54">IF(AND(LEN(C228)=1,LEN(D228)=1,LEN(E228)=0,LEN(F228)=0),2,"")</f>
        <v/>
      </c>
      <c r="K228" s="13">
        <f t="shared" ref="K228:K291" si="55">IF(AND(LEN(C228)=0,LEN(E228)=0),3,"")</f>
        <v>3</v>
      </c>
      <c r="L228" s="13" t="str">
        <f t="shared" ref="L228:L291" si="56">IF(AND(LEN(C228)&gt;0,LEN(D228&gt;0),LEN(E228)&gt;0,LEN(F228)=0,H228="N/A"),4,"")</f>
        <v/>
      </c>
      <c r="M228" s="13" t="str">
        <f t="shared" ref="M228:M291" si="57">IF(AND(LEN(C228)&gt;0,LEN(D228&gt;0),LEN(E228)&gt;0,LEN(F228)=0,H228&gt;0,H228&lt;6),5,"")</f>
        <v/>
      </c>
      <c r="N228" s="13" t="str">
        <f t="shared" ref="N228:N291" si="58">IF(AND(LEN(C228)&gt;0,LEN(D228&gt;0),LEN(E228)&gt;0,LEN(F228)&gt;0,H228&gt;0,H228&lt;6),6,"")</f>
        <v/>
      </c>
      <c r="O228" s="68">
        <f t="shared" ref="O228:O291" si="59">SUM(I228:N228)</f>
        <v>3</v>
      </c>
      <c r="Q228" s="13" t="str">
        <f t="shared" ref="Q228:Q291" si="60">IF(LEN(E228)&gt;0,TEXT(E228,"00"),"")</f>
        <v/>
      </c>
      <c r="R228" s="70" t="str">
        <f t="shared" ref="R228:R291" si="61">IF(O228=1,C228,IF(O228=2,C228&amp;"."&amp;D228,IF(O228=3,"",IF(O228=4,C228&amp;"."&amp;D228&amp;"."&amp;Q228,IF(O228=5,C228&amp;"."&amp;D228&amp;"."&amp;Q228,IF(O228=6,C228&amp;"."&amp;D228&amp;"."&amp;Q228&amp;F228,""))))))</f>
        <v/>
      </c>
      <c r="AB228" s="287" t="s">
        <v>122</v>
      </c>
      <c r="AC228" s="13">
        <f t="shared" si="52"/>
        <v>3</v>
      </c>
    </row>
    <row r="229" spans="1:29" ht="14.45" hidden="1" customHeight="1" x14ac:dyDescent="0.25">
      <c r="A229" s="13">
        <v>243</v>
      </c>
      <c r="B229" s="70" t="str">
        <f t="shared" si="51"/>
        <v/>
      </c>
      <c r="C229" s="111"/>
      <c r="D229" s="287"/>
      <c r="E229" s="287"/>
      <c r="F229" s="287"/>
      <c r="H229" s="114">
        <v>5</v>
      </c>
      <c r="I229" s="68" t="str">
        <f t="shared" si="53"/>
        <v/>
      </c>
      <c r="J229" s="13" t="str">
        <f t="shared" si="54"/>
        <v/>
      </c>
      <c r="K229" s="13">
        <f t="shared" si="55"/>
        <v>3</v>
      </c>
      <c r="L229" s="13" t="str">
        <f t="shared" si="56"/>
        <v/>
      </c>
      <c r="M229" s="13" t="str">
        <f t="shared" si="57"/>
        <v/>
      </c>
      <c r="N229" s="13" t="str">
        <f t="shared" si="58"/>
        <v/>
      </c>
      <c r="O229" s="68">
        <f t="shared" si="59"/>
        <v>3</v>
      </c>
      <c r="Q229" s="13" t="str">
        <f t="shared" si="60"/>
        <v/>
      </c>
      <c r="R229" s="70" t="str">
        <f t="shared" si="61"/>
        <v/>
      </c>
      <c r="T229" t="s">
        <v>186</v>
      </c>
      <c r="AB229" s="287" t="s">
        <v>122</v>
      </c>
      <c r="AC229" s="13">
        <f t="shared" si="52"/>
        <v>3</v>
      </c>
    </row>
    <row r="230" spans="1:29" ht="14.45" hidden="1" customHeight="1" x14ac:dyDescent="0.25">
      <c r="A230" s="13">
        <v>244</v>
      </c>
      <c r="B230" s="70" t="str">
        <f t="shared" si="51"/>
        <v/>
      </c>
      <c r="C230" s="111"/>
      <c r="D230" s="287"/>
      <c r="E230" s="287"/>
      <c r="F230" s="287"/>
      <c r="H230" s="114">
        <v>4</v>
      </c>
      <c r="I230" s="68" t="str">
        <f t="shared" si="53"/>
        <v/>
      </c>
      <c r="J230" s="13" t="str">
        <f t="shared" si="54"/>
        <v/>
      </c>
      <c r="K230" s="13">
        <f t="shared" si="55"/>
        <v>3</v>
      </c>
      <c r="L230" s="13" t="str">
        <f t="shared" si="56"/>
        <v/>
      </c>
      <c r="M230" s="13" t="str">
        <f t="shared" si="57"/>
        <v/>
      </c>
      <c r="N230" s="13" t="str">
        <f t="shared" si="58"/>
        <v/>
      </c>
      <c r="O230" s="68">
        <f t="shared" si="59"/>
        <v>3</v>
      </c>
      <c r="Q230" s="13" t="str">
        <f t="shared" si="60"/>
        <v/>
      </c>
      <c r="R230" s="70" t="str">
        <f t="shared" si="61"/>
        <v/>
      </c>
      <c r="AB230" s="287" t="s">
        <v>122</v>
      </c>
      <c r="AC230" s="13">
        <f t="shared" si="52"/>
        <v>3</v>
      </c>
    </row>
    <row r="231" spans="1:29" ht="14.45" hidden="1" customHeight="1" x14ac:dyDescent="0.25">
      <c r="A231" s="13">
        <v>245</v>
      </c>
      <c r="B231" s="70" t="str">
        <f t="shared" si="51"/>
        <v/>
      </c>
      <c r="C231" s="111"/>
      <c r="D231" s="287"/>
      <c r="E231" s="287"/>
      <c r="F231" s="287"/>
      <c r="H231" s="114">
        <v>3</v>
      </c>
      <c r="I231" s="68" t="str">
        <f t="shared" si="53"/>
        <v/>
      </c>
      <c r="J231" s="13" t="str">
        <f t="shared" si="54"/>
        <v/>
      </c>
      <c r="K231" s="13">
        <f t="shared" si="55"/>
        <v>3</v>
      </c>
      <c r="L231" s="13" t="str">
        <f t="shared" si="56"/>
        <v/>
      </c>
      <c r="M231" s="13" t="str">
        <f t="shared" si="57"/>
        <v/>
      </c>
      <c r="N231" s="13" t="str">
        <f t="shared" si="58"/>
        <v/>
      </c>
      <c r="O231" s="68">
        <f t="shared" si="59"/>
        <v>3</v>
      </c>
      <c r="Q231" s="13" t="str">
        <f t="shared" si="60"/>
        <v/>
      </c>
      <c r="R231" s="70" t="str">
        <f t="shared" si="61"/>
        <v/>
      </c>
      <c r="Z231"/>
      <c r="AA231"/>
      <c r="AB231" s="287" t="s">
        <v>122</v>
      </c>
      <c r="AC231" s="13">
        <f t="shared" si="52"/>
        <v>3</v>
      </c>
    </row>
    <row r="232" spans="1:29" ht="14.45" hidden="1" customHeight="1" x14ac:dyDescent="0.25">
      <c r="A232" s="13">
        <v>246</v>
      </c>
      <c r="B232" s="70" t="str">
        <f t="shared" si="51"/>
        <v/>
      </c>
      <c r="C232" s="111"/>
      <c r="D232" s="287"/>
      <c r="E232" s="287"/>
      <c r="F232" s="287"/>
      <c r="H232" s="114">
        <v>5</v>
      </c>
      <c r="I232" s="68" t="str">
        <f t="shared" si="53"/>
        <v/>
      </c>
      <c r="J232" s="13" t="str">
        <f t="shared" si="54"/>
        <v/>
      </c>
      <c r="K232" s="13">
        <f t="shared" si="55"/>
        <v>3</v>
      </c>
      <c r="L232" s="13" t="str">
        <f t="shared" si="56"/>
        <v/>
      </c>
      <c r="M232" s="13" t="str">
        <f t="shared" si="57"/>
        <v/>
      </c>
      <c r="N232" s="13" t="str">
        <f t="shared" si="58"/>
        <v/>
      </c>
      <c r="O232" s="68">
        <f t="shared" si="59"/>
        <v>3</v>
      </c>
      <c r="Q232" s="13" t="str">
        <f t="shared" si="60"/>
        <v/>
      </c>
      <c r="R232" s="70" t="str">
        <f t="shared" si="61"/>
        <v/>
      </c>
      <c r="AB232" s="287" t="s">
        <v>122</v>
      </c>
      <c r="AC232" s="13">
        <f t="shared" si="52"/>
        <v>3</v>
      </c>
    </row>
    <row r="233" spans="1:29" ht="14.45" hidden="1" customHeight="1" x14ac:dyDescent="0.25">
      <c r="A233" s="13">
        <v>247</v>
      </c>
      <c r="B233" s="70" t="str">
        <f t="shared" si="51"/>
        <v/>
      </c>
      <c r="C233" s="111"/>
      <c r="D233" s="287"/>
      <c r="E233" s="287"/>
      <c r="F233" s="287"/>
      <c r="H233" s="114">
        <v>3</v>
      </c>
      <c r="I233" s="68" t="str">
        <f t="shared" si="53"/>
        <v/>
      </c>
      <c r="J233" s="13" t="str">
        <f t="shared" si="54"/>
        <v/>
      </c>
      <c r="K233" s="13">
        <f t="shared" si="55"/>
        <v>3</v>
      </c>
      <c r="L233" s="13" t="str">
        <f t="shared" si="56"/>
        <v/>
      </c>
      <c r="M233" s="13" t="str">
        <f t="shared" si="57"/>
        <v/>
      </c>
      <c r="N233" s="13" t="str">
        <f t="shared" si="58"/>
        <v/>
      </c>
      <c r="O233" s="68">
        <f t="shared" si="59"/>
        <v>3</v>
      </c>
      <c r="Q233" s="13" t="str">
        <f t="shared" si="60"/>
        <v/>
      </c>
      <c r="R233" s="70" t="str">
        <f t="shared" si="61"/>
        <v/>
      </c>
      <c r="AB233" s="287" t="s">
        <v>122</v>
      </c>
      <c r="AC233" s="13">
        <f t="shared" si="52"/>
        <v>3</v>
      </c>
    </row>
    <row r="234" spans="1:29" ht="14.45" hidden="1" customHeight="1" x14ac:dyDescent="0.25">
      <c r="A234" s="13">
        <v>248</v>
      </c>
      <c r="B234" s="70" t="str">
        <f t="shared" si="51"/>
        <v/>
      </c>
      <c r="C234" s="111"/>
      <c r="D234" s="287"/>
      <c r="E234" s="287"/>
      <c r="F234" s="287"/>
      <c r="H234" s="114">
        <v>4</v>
      </c>
      <c r="I234" s="68" t="str">
        <f t="shared" si="53"/>
        <v/>
      </c>
      <c r="J234" s="13" t="str">
        <f t="shared" si="54"/>
        <v/>
      </c>
      <c r="K234" s="13">
        <f t="shared" si="55"/>
        <v>3</v>
      </c>
      <c r="L234" s="13" t="str">
        <f t="shared" si="56"/>
        <v/>
      </c>
      <c r="M234" s="13" t="str">
        <f t="shared" si="57"/>
        <v/>
      </c>
      <c r="N234" s="13" t="str">
        <f t="shared" si="58"/>
        <v/>
      </c>
      <c r="O234" s="68">
        <f t="shared" si="59"/>
        <v>3</v>
      </c>
      <c r="Q234" s="13" t="str">
        <f t="shared" si="60"/>
        <v/>
      </c>
      <c r="R234" s="70" t="str">
        <f t="shared" si="61"/>
        <v/>
      </c>
      <c r="AB234" s="287" t="s">
        <v>122</v>
      </c>
      <c r="AC234" s="13">
        <f t="shared" si="52"/>
        <v>3</v>
      </c>
    </row>
    <row r="235" spans="1:29" ht="14.45" hidden="1" customHeight="1" x14ac:dyDescent="0.25">
      <c r="A235" s="13">
        <v>249</v>
      </c>
      <c r="B235" s="70" t="str">
        <f t="shared" si="51"/>
        <v/>
      </c>
      <c r="C235" s="111"/>
      <c r="D235" s="287"/>
      <c r="E235" s="287"/>
      <c r="F235" s="287"/>
      <c r="H235" s="114">
        <v>3</v>
      </c>
      <c r="I235" s="68" t="str">
        <f t="shared" si="53"/>
        <v/>
      </c>
      <c r="J235" s="13" t="str">
        <f t="shared" si="54"/>
        <v/>
      </c>
      <c r="K235" s="13">
        <f t="shared" si="55"/>
        <v>3</v>
      </c>
      <c r="L235" s="13" t="str">
        <f t="shared" si="56"/>
        <v/>
      </c>
      <c r="M235" s="13" t="str">
        <f t="shared" si="57"/>
        <v/>
      </c>
      <c r="N235" s="13" t="str">
        <f t="shared" si="58"/>
        <v/>
      </c>
      <c r="O235" s="68">
        <f t="shared" si="59"/>
        <v>3</v>
      </c>
      <c r="Q235" s="13" t="str">
        <f t="shared" si="60"/>
        <v/>
      </c>
      <c r="R235" s="70" t="str">
        <f t="shared" si="61"/>
        <v/>
      </c>
      <c r="AB235" s="287" t="s">
        <v>122</v>
      </c>
      <c r="AC235" s="13">
        <f t="shared" si="52"/>
        <v>3</v>
      </c>
    </row>
    <row r="236" spans="1:29" ht="14.45" hidden="1" customHeight="1" x14ac:dyDescent="0.25">
      <c r="A236" s="13">
        <v>250</v>
      </c>
      <c r="B236" s="70" t="str">
        <f t="shared" si="51"/>
        <v/>
      </c>
      <c r="C236" s="111"/>
      <c r="D236" s="287"/>
      <c r="E236" s="287"/>
      <c r="F236" s="287"/>
      <c r="H236" s="114">
        <v>5</v>
      </c>
      <c r="I236" s="68" t="str">
        <f t="shared" si="53"/>
        <v/>
      </c>
      <c r="J236" s="13" t="str">
        <f t="shared" si="54"/>
        <v/>
      </c>
      <c r="K236" s="13">
        <f t="shared" si="55"/>
        <v>3</v>
      </c>
      <c r="L236" s="13" t="str">
        <f t="shared" si="56"/>
        <v/>
      </c>
      <c r="M236" s="13" t="str">
        <f t="shared" si="57"/>
        <v/>
      </c>
      <c r="N236" s="13" t="str">
        <f t="shared" si="58"/>
        <v/>
      </c>
      <c r="O236" s="68">
        <f t="shared" si="59"/>
        <v>3</v>
      </c>
      <c r="Q236" s="13" t="str">
        <f t="shared" si="60"/>
        <v/>
      </c>
      <c r="R236" s="70" t="str">
        <f t="shared" si="61"/>
        <v/>
      </c>
      <c r="AB236" s="287" t="s">
        <v>122</v>
      </c>
      <c r="AC236" s="13">
        <f t="shared" si="52"/>
        <v>3</v>
      </c>
    </row>
    <row r="237" spans="1:29" ht="14.45" hidden="1" customHeight="1" x14ac:dyDescent="0.25">
      <c r="A237" s="13">
        <v>251</v>
      </c>
      <c r="B237" s="70" t="str">
        <f t="shared" si="51"/>
        <v/>
      </c>
      <c r="C237" s="111"/>
      <c r="D237" s="287"/>
      <c r="E237" s="287"/>
      <c r="F237" s="287"/>
      <c r="H237" s="114">
        <v>4</v>
      </c>
      <c r="I237" s="68" t="str">
        <f t="shared" si="53"/>
        <v/>
      </c>
      <c r="J237" s="13" t="str">
        <f t="shared" si="54"/>
        <v/>
      </c>
      <c r="K237" s="13">
        <f t="shared" si="55"/>
        <v>3</v>
      </c>
      <c r="L237" s="13" t="str">
        <f t="shared" si="56"/>
        <v/>
      </c>
      <c r="M237" s="13" t="str">
        <f t="shared" si="57"/>
        <v/>
      </c>
      <c r="N237" s="13" t="str">
        <f t="shared" si="58"/>
        <v/>
      </c>
      <c r="O237" s="68">
        <f t="shared" si="59"/>
        <v>3</v>
      </c>
      <c r="Q237" s="13" t="str">
        <f t="shared" si="60"/>
        <v/>
      </c>
      <c r="R237" s="70" t="str">
        <f t="shared" si="61"/>
        <v/>
      </c>
      <c r="AB237" s="287" t="s">
        <v>122</v>
      </c>
      <c r="AC237" s="13">
        <f t="shared" si="52"/>
        <v>3</v>
      </c>
    </row>
    <row r="238" spans="1:29" ht="14.45" hidden="1" customHeight="1" x14ac:dyDescent="0.25">
      <c r="A238" s="13">
        <v>252</v>
      </c>
      <c r="B238" s="70" t="str">
        <f t="shared" si="51"/>
        <v/>
      </c>
      <c r="C238" s="111"/>
      <c r="D238" s="287"/>
      <c r="E238" s="287"/>
      <c r="F238" s="287"/>
      <c r="I238" s="68" t="str">
        <f t="shared" si="53"/>
        <v/>
      </c>
      <c r="J238" s="13" t="str">
        <f t="shared" si="54"/>
        <v/>
      </c>
      <c r="K238" s="13">
        <f t="shared" si="55"/>
        <v>3</v>
      </c>
      <c r="L238" s="13" t="str">
        <f t="shared" si="56"/>
        <v/>
      </c>
      <c r="M238" s="13" t="str">
        <f t="shared" si="57"/>
        <v/>
      </c>
      <c r="N238" s="13" t="str">
        <f t="shared" si="58"/>
        <v/>
      </c>
      <c r="O238" s="68">
        <f t="shared" si="59"/>
        <v>3</v>
      </c>
      <c r="Q238" s="13" t="str">
        <f t="shared" si="60"/>
        <v/>
      </c>
      <c r="R238" s="70" t="str">
        <f t="shared" si="61"/>
        <v/>
      </c>
      <c r="AB238" s="287" t="s">
        <v>122</v>
      </c>
      <c r="AC238" s="13">
        <f t="shared" si="52"/>
        <v>3</v>
      </c>
    </row>
    <row r="239" spans="1:29" ht="14.45" hidden="1" customHeight="1" x14ac:dyDescent="0.25">
      <c r="A239" s="13">
        <v>253</v>
      </c>
      <c r="B239" s="70" t="str">
        <f t="shared" si="51"/>
        <v/>
      </c>
      <c r="C239" s="111"/>
      <c r="D239" s="287"/>
      <c r="E239" s="287"/>
      <c r="F239" s="287"/>
      <c r="H239" s="114">
        <v>5</v>
      </c>
      <c r="I239" s="68" t="str">
        <f t="shared" si="53"/>
        <v/>
      </c>
      <c r="J239" s="13" t="str">
        <f t="shared" si="54"/>
        <v/>
      </c>
      <c r="K239" s="13">
        <f t="shared" si="55"/>
        <v>3</v>
      </c>
      <c r="L239" s="13" t="str">
        <f t="shared" si="56"/>
        <v/>
      </c>
      <c r="M239" s="13" t="str">
        <f t="shared" si="57"/>
        <v/>
      </c>
      <c r="N239" s="13" t="str">
        <f t="shared" si="58"/>
        <v/>
      </c>
      <c r="O239" s="68">
        <f t="shared" si="59"/>
        <v>3</v>
      </c>
      <c r="Q239" s="13" t="str">
        <f t="shared" si="60"/>
        <v/>
      </c>
      <c r="R239" s="70" t="str">
        <f t="shared" si="61"/>
        <v/>
      </c>
      <c r="AB239" s="287" t="s">
        <v>122</v>
      </c>
      <c r="AC239" s="13">
        <f t="shared" si="52"/>
        <v>3</v>
      </c>
    </row>
    <row r="240" spans="1:29" ht="14.45" hidden="1" customHeight="1" x14ac:dyDescent="0.25">
      <c r="A240" s="13">
        <v>254</v>
      </c>
      <c r="B240" s="70" t="str">
        <f t="shared" si="51"/>
        <v/>
      </c>
      <c r="C240" s="111"/>
      <c r="D240" s="287"/>
      <c r="E240" s="287"/>
      <c r="F240" s="287"/>
      <c r="I240" s="68" t="str">
        <f t="shared" si="53"/>
        <v/>
      </c>
      <c r="J240" s="13" t="str">
        <f t="shared" si="54"/>
        <v/>
      </c>
      <c r="K240" s="13">
        <f t="shared" si="55"/>
        <v>3</v>
      </c>
      <c r="L240" s="13" t="str">
        <f t="shared" si="56"/>
        <v/>
      </c>
      <c r="M240" s="13" t="str">
        <f t="shared" si="57"/>
        <v/>
      </c>
      <c r="N240" s="13" t="str">
        <f t="shared" si="58"/>
        <v/>
      </c>
      <c r="O240" s="68">
        <f t="shared" si="59"/>
        <v>3</v>
      </c>
      <c r="Q240" s="13" t="str">
        <f t="shared" si="60"/>
        <v/>
      </c>
      <c r="R240" s="70" t="str">
        <f t="shared" si="61"/>
        <v/>
      </c>
      <c r="AB240" s="287" t="s">
        <v>122</v>
      </c>
      <c r="AC240" s="13">
        <f t="shared" si="52"/>
        <v>3</v>
      </c>
    </row>
    <row r="241" spans="1:29" ht="14.45" hidden="1" customHeight="1" x14ac:dyDescent="0.25">
      <c r="A241" s="13">
        <v>255</v>
      </c>
      <c r="B241" s="70" t="str">
        <f t="shared" si="51"/>
        <v/>
      </c>
      <c r="C241" s="111"/>
      <c r="D241" s="287"/>
      <c r="E241" s="287"/>
      <c r="F241" s="287"/>
      <c r="H241" s="114">
        <v>1</v>
      </c>
      <c r="I241" s="68" t="str">
        <f t="shared" si="53"/>
        <v/>
      </c>
      <c r="J241" s="13" t="str">
        <f t="shared" si="54"/>
        <v/>
      </c>
      <c r="K241" s="13">
        <f t="shared" si="55"/>
        <v>3</v>
      </c>
      <c r="L241" s="13" t="str">
        <f t="shared" si="56"/>
        <v/>
      </c>
      <c r="M241" s="13" t="str">
        <f t="shared" si="57"/>
        <v/>
      </c>
      <c r="N241" s="13" t="str">
        <f t="shared" si="58"/>
        <v/>
      </c>
      <c r="O241" s="68">
        <f t="shared" si="59"/>
        <v>3</v>
      </c>
      <c r="Q241" s="13" t="str">
        <f t="shared" si="60"/>
        <v/>
      </c>
      <c r="R241" s="70" t="str">
        <f t="shared" si="61"/>
        <v/>
      </c>
      <c r="AB241" s="287" t="s">
        <v>122</v>
      </c>
      <c r="AC241" s="13">
        <f t="shared" si="52"/>
        <v>3</v>
      </c>
    </row>
    <row r="242" spans="1:29" ht="14.45" hidden="1" customHeight="1" x14ac:dyDescent="0.25">
      <c r="A242" s="13">
        <v>256</v>
      </c>
      <c r="B242" s="70" t="str">
        <f t="shared" si="51"/>
        <v/>
      </c>
      <c r="C242" s="111"/>
      <c r="D242" s="287"/>
      <c r="E242" s="287"/>
      <c r="F242" s="287"/>
      <c r="H242" s="114">
        <v>3</v>
      </c>
      <c r="I242" s="68" t="str">
        <f t="shared" si="53"/>
        <v/>
      </c>
      <c r="J242" s="13" t="str">
        <f t="shared" si="54"/>
        <v/>
      </c>
      <c r="K242" s="13">
        <f t="shared" si="55"/>
        <v>3</v>
      </c>
      <c r="L242" s="13" t="str">
        <f t="shared" si="56"/>
        <v/>
      </c>
      <c r="M242" s="13" t="str">
        <f t="shared" si="57"/>
        <v/>
      </c>
      <c r="N242" s="13" t="str">
        <f t="shared" si="58"/>
        <v/>
      </c>
      <c r="O242" s="68">
        <f t="shared" si="59"/>
        <v>3</v>
      </c>
      <c r="Q242" s="13" t="str">
        <f t="shared" si="60"/>
        <v/>
      </c>
      <c r="R242" s="70" t="str">
        <f t="shared" si="61"/>
        <v/>
      </c>
      <c r="AB242" s="287" t="s">
        <v>122</v>
      </c>
      <c r="AC242" s="13">
        <f t="shared" si="52"/>
        <v>3</v>
      </c>
    </row>
    <row r="243" spans="1:29" ht="14.45" hidden="1" customHeight="1" x14ac:dyDescent="0.25">
      <c r="A243" s="13">
        <v>257</v>
      </c>
      <c r="B243" s="70" t="str">
        <f t="shared" si="51"/>
        <v/>
      </c>
      <c r="C243" s="111"/>
      <c r="D243" s="287"/>
      <c r="E243" s="287"/>
      <c r="F243" s="287"/>
      <c r="H243" s="114">
        <v>4</v>
      </c>
      <c r="I243" s="68" t="str">
        <f t="shared" si="53"/>
        <v/>
      </c>
      <c r="J243" s="13" t="str">
        <f t="shared" si="54"/>
        <v/>
      </c>
      <c r="K243" s="13">
        <f t="shared" si="55"/>
        <v>3</v>
      </c>
      <c r="L243" s="13" t="str">
        <f t="shared" si="56"/>
        <v/>
      </c>
      <c r="M243" s="13" t="str">
        <f t="shared" si="57"/>
        <v/>
      </c>
      <c r="N243" s="13" t="str">
        <f t="shared" si="58"/>
        <v/>
      </c>
      <c r="O243" s="68">
        <f t="shared" si="59"/>
        <v>3</v>
      </c>
      <c r="Q243" s="13" t="str">
        <f t="shared" si="60"/>
        <v/>
      </c>
      <c r="R243" s="70" t="str">
        <f t="shared" si="61"/>
        <v/>
      </c>
      <c r="AB243" s="287" t="s">
        <v>122</v>
      </c>
      <c r="AC243" s="13">
        <f t="shared" si="52"/>
        <v>3</v>
      </c>
    </row>
    <row r="244" spans="1:29" ht="14.45" hidden="1" customHeight="1" x14ac:dyDescent="0.25">
      <c r="A244" s="13">
        <v>258</v>
      </c>
      <c r="B244" s="70" t="str">
        <f t="shared" ref="B244:B307" si="62">R244</f>
        <v/>
      </c>
      <c r="C244" s="111"/>
      <c r="D244" s="287"/>
      <c r="E244" s="287"/>
      <c r="F244" s="287"/>
      <c r="H244" s="114">
        <v>5</v>
      </c>
      <c r="I244" s="68" t="str">
        <f t="shared" si="53"/>
        <v/>
      </c>
      <c r="J244" s="13" t="str">
        <f t="shared" si="54"/>
        <v/>
      </c>
      <c r="K244" s="13">
        <f t="shared" si="55"/>
        <v>3</v>
      </c>
      <c r="L244" s="13" t="str">
        <f t="shared" si="56"/>
        <v/>
      </c>
      <c r="M244" s="13" t="str">
        <f t="shared" si="57"/>
        <v/>
      </c>
      <c r="N244" s="13" t="str">
        <f t="shared" si="58"/>
        <v/>
      </c>
      <c r="O244" s="68">
        <f t="shared" si="59"/>
        <v>3</v>
      </c>
      <c r="Q244" s="13" t="str">
        <f t="shared" si="60"/>
        <v/>
      </c>
      <c r="R244" s="70" t="str">
        <f t="shared" si="61"/>
        <v/>
      </c>
      <c r="AB244" s="287" t="s">
        <v>122</v>
      </c>
      <c r="AC244" s="13">
        <f t="shared" ref="AC244:AC307" si="63">IF(LEN(Z244)&gt;0,1,IF(LEN(AA244)&gt;0,2,3))</f>
        <v>3</v>
      </c>
    </row>
    <row r="245" spans="1:29" ht="14.45" hidden="1" customHeight="1" x14ac:dyDescent="0.25">
      <c r="A245" s="13">
        <v>259</v>
      </c>
      <c r="B245" s="70" t="str">
        <f t="shared" si="62"/>
        <v/>
      </c>
      <c r="C245" s="111"/>
      <c r="D245" s="287"/>
      <c r="E245" s="287"/>
      <c r="F245" s="287"/>
      <c r="H245" s="114">
        <v>1</v>
      </c>
      <c r="I245" s="68" t="str">
        <f t="shared" si="53"/>
        <v/>
      </c>
      <c r="J245" s="13" t="str">
        <f t="shared" si="54"/>
        <v/>
      </c>
      <c r="K245" s="13">
        <f t="shared" si="55"/>
        <v>3</v>
      </c>
      <c r="L245" s="13" t="str">
        <f t="shared" si="56"/>
        <v/>
      </c>
      <c r="M245" s="13" t="str">
        <f t="shared" si="57"/>
        <v/>
      </c>
      <c r="N245" s="13" t="str">
        <f t="shared" si="58"/>
        <v/>
      </c>
      <c r="O245" s="68">
        <f t="shared" si="59"/>
        <v>3</v>
      </c>
      <c r="Q245" s="13" t="str">
        <f t="shared" si="60"/>
        <v/>
      </c>
      <c r="R245" s="70" t="str">
        <f t="shared" si="61"/>
        <v/>
      </c>
      <c r="AB245" s="287" t="s">
        <v>122</v>
      </c>
      <c r="AC245" s="13">
        <f t="shared" si="63"/>
        <v>3</v>
      </c>
    </row>
    <row r="246" spans="1:29" ht="14.45" hidden="1" customHeight="1" x14ac:dyDescent="0.25">
      <c r="A246" s="13">
        <v>260</v>
      </c>
      <c r="B246" s="70" t="str">
        <f t="shared" si="62"/>
        <v/>
      </c>
      <c r="C246" s="111"/>
      <c r="D246" s="287"/>
      <c r="E246" s="287"/>
      <c r="F246" s="287"/>
      <c r="H246" s="114" t="s">
        <v>94</v>
      </c>
      <c r="I246" s="68" t="str">
        <f t="shared" si="53"/>
        <v/>
      </c>
      <c r="J246" s="13" t="str">
        <f t="shared" si="54"/>
        <v/>
      </c>
      <c r="K246" s="13">
        <f t="shared" si="55"/>
        <v>3</v>
      </c>
      <c r="L246" s="13" t="str">
        <f t="shared" si="56"/>
        <v/>
      </c>
      <c r="M246" s="13" t="str">
        <f t="shared" si="57"/>
        <v/>
      </c>
      <c r="N246" s="13" t="str">
        <f t="shared" si="58"/>
        <v/>
      </c>
      <c r="O246" s="68">
        <f t="shared" si="59"/>
        <v>3</v>
      </c>
      <c r="Q246" s="13" t="str">
        <f t="shared" si="60"/>
        <v/>
      </c>
      <c r="R246" s="70" t="str">
        <f t="shared" si="61"/>
        <v/>
      </c>
      <c r="AB246" s="287" t="s">
        <v>122</v>
      </c>
      <c r="AC246" s="13">
        <f t="shared" si="63"/>
        <v>3</v>
      </c>
    </row>
    <row r="247" spans="1:29" ht="14.45" hidden="1" customHeight="1" x14ac:dyDescent="0.25">
      <c r="A247" s="13">
        <v>261</v>
      </c>
      <c r="B247" s="70" t="str">
        <f t="shared" si="62"/>
        <v/>
      </c>
      <c r="C247" s="111"/>
      <c r="D247" s="287"/>
      <c r="E247" s="287"/>
      <c r="F247" s="287"/>
      <c r="H247" s="114">
        <v>2</v>
      </c>
      <c r="I247" s="68" t="str">
        <f t="shared" si="53"/>
        <v/>
      </c>
      <c r="J247" s="13" t="str">
        <f t="shared" si="54"/>
        <v/>
      </c>
      <c r="K247" s="13">
        <f t="shared" si="55"/>
        <v>3</v>
      </c>
      <c r="L247" s="13" t="str">
        <f t="shared" si="56"/>
        <v/>
      </c>
      <c r="M247" s="13" t="str">
        <f t="shared" si="57"/>
        <v/>
      </c>
      <c r="N247" s="13" t="str">
        <f t="shared" si="58"/>
        <v/>
      </c>
      <c r="O247" s="68">
        <f t="shared" si="59"/>
        <v>3</v>
      </c>
      <c r="Q247" s="13" t="str">
        <f t="shared" si="60"/>
        <v/>
      </c>
      <c r="R247" s="70" t="str">
        <f t="shared" si="61"/>
        <v/>
      </c>
      <c r="AB247" s="287" t="s">
        <v>122</v>
      </c>
      <c r="AC247" s="13">
        <f t="shared" si="63"/>
        <v>3</v>
      </c>
    </row>
    <row r="248" spans="1:29" ht="14.45" hidden="1" customHeight="1" x14ac:dyDescent="0.25">
      <c r="A248" s="13">
        <v>262</v>
      </c>
      <c r="B248" s="70" t="str">
        <f t="shared" si="62"/>
        <v/>
      </c>
      <c r="C248" s="111"/>
      <c r="D248" s="287"/>
      <c r="E248" s="287"/>
      <c r="F248" s="287"/>
      <c r="H248" s="114">
        <v>3</v>
      </c>
      <c r="I248" s="68" t="str">
        <f t="shared" si="53"/>
        <v/>
      </c>
      <c r="J248" s="13" t="str">
        <f t="shared" si="54"/>
        <v/>
      </c>
      <c r="K248" s="13">
        <f t="shared" si="55"/>
        <v>3</v>
      </c>
      <c r="L248" s="13" t="str">
        <f t="shared" si="56"/>
        <v/>
      </c>
      <c r="M248" s="13" t="str">
        <f t="shared" si="57"/>
        <v/>
      </c>
      <c r="N248" s="13" t="str">
        <f t="shared" si="58"/>
        <v/>
      </c>
      <c r="O248" s="68">
        <f t="shared" si="59"/>
        <v>3</v>
      </c>
      <c r="Q248" s="13" t="str">
        <f t="shared" si="60"/>
        <v/>
      </c>
      <c r="R248" s="70" t="str">
        <f t="shared" si="61"/>
        <v/>
      </c>
      <c r="AB248" s="287" t="s">
        <v>122</v>
      </c>
      <c r="AC248" s="13">
        <f t="shared" si="63"/>
        <v>3</v>
      </c>
    </row>
    <row r="249" spans="1:29" ht="14.45" hidden="1" customHeight="1" x14ac:dyDescent="0.25">
      <c r="A249" s="13">
        <v>263</v>
      </c>
      <c r="B249" s="70" t="str">
        <f t="shared" si="62"/>
        <v/>
      </c>
      <c r="C249" s="111"/>
      <c r="D249" s="287"/>
      <c r="E249" s="287"/>
      <c r="F249" s="287"/>
      <c r="H249" s="114">
        <v>3</v>
      </c>
      <c r="I249" s="68" t="str">
        <f t="shared" si="53"/>
        <v/>
      </c>
      <c r="J249" s="13" t="str">
        <f t="shared" si="54"/>
        <v/>
      </c>
      <c r="K249" s="13">
        <f t="shared" si="55"/>
        <v>3</v>
      </c>
      <c r="L249" s="13" t="str">
        <f t="shared" si="56"/>
        <v/>
      </c>
      <c r="M249" s="13" t="str">
        <f t="shared" si="57"/>
        <v/>
      </c>
      <c r="N249" s="13" t="str">
        <f t="shared" si="58"/>
        <v/>
      </c>
      <c r="O249" s="68">
        <f t="shared" si="59"/>
        <v>3</v>
      </c>
      <c r="Q249" s="13" t="str">
        <f t="shared" si="60"/>
        <v/>
      </c>
      <c r="R249" s="70" t="str">
        <f t="shared" si="61"/>
        <v/>
      </c>
      <c r="T249" t="s">
        <v>187</v>
      </c>
      <c r="AB249" s="287" t="s">
        <v>122</v>
      </c>
      <c r="AC249" s="13">
        <f t="shared" si="63"/>
        <v>3</v>
      </c>
    </row>
    <row r="250" spans="1:29" ht="14.45" hidden="1" customHeight="1" x14ac:dyDescent="0.25">
      <c r="A250" s="13">
        <v>264</v>
      </c>
      <c r="B250" s="70" t="str">
        <f t="shared" si="62"/>
        <v/>
      </c>
      <c r="C250" s="111"/>
      <c r="D250" s="287"/>
      <c r="E250" s="287"/>
      <c r="F250" s="287"/>
      <c r="H250" s="114" t="s">
        <v>94</v>
      </c>
      <c r="I250" s="68" t="str">
        <f t="shared" si="53"/>
        <v/>
      </c>
      <c r="J250" s="13" t="str">
        <f t="shared" si="54"/>
        <v/>
      </c>
      <c r="K250" s="13">
        <f t="shared" si="55"/>
        <v>3</v>
      </c>
      <c r="L250" s="13" t="str">
        <f t="shared" si="56"/>
        <v/>
      </c>
      <c r="M250" s="13" t="str">
        <f t="shared" si="57"/>
        <v/>
      </c>
      <c r="N250" s="13" t="str">
        <f t="shared" si="58"/>
        <v/>
      </c>
      <c r="O250" s="68">
        <f t="shared" si="59"/>
        <v>3</v>
      </c>
      <c r="Q250" s="13" t="str">
        <f t="shared" si="60"/>
        <v/>
      </c>
      <c r="R250" s="70" t="str">
        <f t="shared" si="61"/>
        <v/>
      </c>
      <c r="Z250"/>
      <c r="AA250"/>
      <c r="AB250" s="287" t="s">
        <v>122</v>
      </c>
      <c r="AC250" s="13">
        <f t="shared" si="63"/>
        <v>3</v>
      </c>
    </row>
    <row r="251" spans="1:29" ht="14.45" hidden="1" customHeight="1" x14ac:dyDescent="0.25">
      <c r="A251" s="13">
        <v>265</v>
      </c>
      <c r="B251" s="70" t="str">
        <f t="shared" si="62"/>
        <v/>
      </c>
      <c r="C251" s="111"/>
      <c r="D251" s="287"/>
      <c r="E251" s="287"/>
      <c r="F251" s="287"/>
      <c r="H251" s="114">
        <v>2</v>
      </c>
      <c r="I251" s="68" t="str">
        <f t="shared" si="53"/>
        <v/>
      </c>
      <c r="J251" s="13" t="str">
        <f t="shared" si="54"/>
        <v/>
      </c>
      <c r="K251" s="13">
        <f t="shared" si="55"/>
        <v>3</v>
      </c>
      <c r="L251" s="13" t="str">
        <f t="shared" si="56"/>
        <v/>
      </c>
      <c r="M251" s="13" t="str">
        <f t="shared" si="57"/>
        <v/>
      </c>
      <c r="N251" s="13" t="str">
        <f t="shared" si="58"/>
        <v/>
      </c>
      <c r="O251" s="68">
        <f t="shared" si="59"/>
        <v>3</v>
      </c>
      <c r="Q251" s="13" t="str">
        <f t="shared" si="60"/>
        <v/>
      </c>
      <c r="R251" s="70" t="str">
        <f t="shared" si="61"/>
        <v/>
      </c>
      <c r="AB251" s="287" t="s">
        <v>122</v>
      </c>
      <c r="AC251" s="13">
        <f t="shared" si="63"/>
        <v>3</v>
      </c>
    </row>
    <row r="252" spans="1:29" ht="14.45" hidden="1" customHeight="1" x14ac:dyDescent="0.25">
      <c r="A252" s="13">
        <v>266</v>
      </c>
      <c r="B252" s="70" t="str">
        <f t="shared" si="62"/>
        <v/>
      </c>
      <c r="C252" s="111"/>
      <c r="D252" s="287"/>
      <c r="E252" s="287"/>
      <c r="F252" s="287"/>
      <c r="H252" s="114">
        <v>1</v>
      </c>
      <c r="I252" s="68" t="str">
        <f t="shared" si="53"/>
        <v/>
      </c>
      <c r="J252" s="13" t="str">
        <f t="shared" si="54"/>
        <v/>
      </c>
      <c r="K252" s="13">
        <f t="shared" si="55"/>
        <v>3</v>
      </c>
      <c r="L252" s="13" t="str">
        <f t="shared" si="56"/>
        <v/>
      </c>
      <c r="M252" s="13" t="str">
        <f t="shared" si="57"/>
        <v/>
      </c>
      <c r="N252" s="13" t="str">
        <f t="shared" si="58"/>
        <v/>
      </c>
      <c r="O252" s="68">
        <f t="shared" si="59"/>
        <v>3</v>
      </c>
      <c r="Q252" s="13" t="str">
        <f t="shared" si="60"/>
        <v/>
      </c>
      <c r="R252" s="70" t="str">
        <f t="shared" si="61"/>
        <v/>
      </c>
      <c r="AB252" s="287" t="s">
        <v>122</v>
      </c>
      <c r="AC252" s="13">
        <f t="shared" si="63"/>
        <v>3</v>
      </c>
    </row>
    <row r="253" spans="1:29" ht="14.45" hidden="1" customHeight="1" x14ac:dyDescent="0.25">
      <c r="A253" s="13">
        <v>267</v>
      </c>
      <c r="B253" s="70" t="str">
        <f t="shared" si="62"/>
        <v/>
      </c>
      <c r="C253" s="111"/>
      <c r="D253" s="287"/>
      <c r="E253" s="287"/>
      <c r="F253" s="287"/>
      <c r="H253" s="114">
        <v>3</v>
      </c>
      <c r="I253" s="68" t="str">
        <f t="shared" si="53"/>
        <v/>
      </c>
      <c r="J253" s="13" t="str">
        <f t="shared" si="54"/>
        <v/>
      </c>
      <c r="K253" s="13">
        <f t="shared" si="55"/>
        <v>3</v>
      </c>
      <c r="L253" s="13" t="str">
        <f t="shared" si="56"/>
        <v/>
      </c>
      <c r="M253" s="13" t="str">
        <f t="shared" si="57"/>
        <v/>
      </c>
      <c r="N253" s="13" t="str">
        <f t="shared" si="58"/>
        <v/>
      </c>
      <c r="O253" s="68">
        <f t="shared" si="59"/>
        <v>3</v>
      </c>
      <c r="Q253" s="13" t="str">
        <f t="shared" si="60"/>
        <v/>
      </c>
      <c r="R253" s="70" t="str">
        <f t="shared" si="61"/>
        <v/>
      </c>
      <c r="AB253" s="287" t="s">
        <v>122</v>
      </c>
      <c r="AC253" s="13">
        <f t="shared" si="63"/>
        <v>3</v>
      </c>
    </row>
    <row r="254" spans="1:29" ht="14.45" hidden="1" customHeight="1" x14ac:dyDescent="0.25">
      <c r="A254" s="13">
        <v>268</v>
      </c>
      <c r="B254" s="70" t="str">
        <f t="shared" si="62"/>
        <v/>
      </c>
      <c r="C254" s="111"/>
      <c r="D254" s="287"/>
      <c r="E254" s="287"/>
      <c r="F254" s="287"/>
      <c r="H254" s="114" t="s">
        <v>94</v>
      </c>
      <c r="I254" s="68" t="str">
        <f t="shared" si="53"/>
        <v/>
      </c>
      <c r="J254" s="13" t="str">
        <f t="shared" si="54"/>
        <v/>
      </c>
      <c r="K254" s="13">
        <f t="shared" si="55"/>
        <v>3</v>
      </c>
      <c r="L254" s="13" t="str">
        <f t="shared" si="56"/>
        <v/>
      </c>
      <c r="M254" s="13" t="str">
        <f t="shared" si="57"/>
        <v/>
      </c>
      <c r="N254" s="13" t="str">
        <f t="shared" si="58"/>
        <v/>
      </c>
      <c r="O254" s="68">
        <f t="shared" si="59"/>
        <v>3</v>
      </c>
      <c r="Q254" s="13" t="str">
        <f t="shared" si="60"/>
        <v/>
      </c>
      <c r="R254" s="70" t="str">
        <f t="shared" si="61"/>
        <v/>
      </c>
      <c r="AB254" s="287" t="s">
        <v>122</v>
      </c>
      <c r="AC254" s="13">
        <f t="shared" si="63"/>
        <v>3</v>
      </c>
    </row>
    <row r="255" spans="1:29" ht="14.45" hidden="1" customHeight="1" x14ac:dyDescent="0.25">
      <c r="A255" s="13">
        <v>269</v>
      </c>
      <c r="B255" s="70" t="str">
        <f t="shared" si="62"/>
        <v/>
      </c>
      <c r="C255" s="111"/>
      <c r="D255" s="287"/>
      <c r="E255" s="287"/>
      <c r="F255" s="287"/>
      <c r="H255" s="114">
        <v>4</v>
      </c>
      <c r="I255" s="68" t="str">
        <f t="shared" si="53"/>
        <v/>
      </c>
      <c r="J255" s="13" t="str">
        <f t="shared" si="54"/>
        <v/>
      </c>
      <c r="K255" s="13">
        <f t="shared" si="55"/>
        <v>3</v>
      </c>
      <c r="L255" s="13" t="str">
        <f t="shared" si="56"/>
        <v/>
      </c>
      <c r="M255" s="13" t="str">
        <f t="shared" si="57"/>
        <v/>
      </c>
      <c r="N255" s="13" t="str">
        <f t="shared" si="58"/>
        <v/>
      </c>
      <c r="O255" s="68">
        <f t="shared" si="59"/>
        <v>3</v>
      </c>
      <c r="Q255" s="13" t="str">
        <f t="shared" si="60"/>
        <v/>
      </c>
      <c r="R255" s="70" t="str">
        <f t="shared" si="61"/>
        <v/>
      </c>
      <c r="AB255" s="287" t="s">
        <v>122</v>
      </c>
      <c r="AC255" s="13">
        <f t="shared" si="63"/>
        <v>3</v>
      </c>
    </row>
    <row r="256" spans="1:29" ht="14.45" hidden="1" customHeight="1" x14ac:dyDescent="0.25">
      <c r="A256" s="13">
        <v>270</v>
      </c>
      <c r="B256" s="70" t="str">
        <f t="shared" si="62"/>
        <v/>
      </c>
      <c r="C256" s="111"/>
      <c r="D256" s="287"/>
      <c r="E256" s="287"/>
      <c r="F256" s="287"/>
      <c r="H256" s="114">
        <v>4</v>
      </c>
      <c r="I256" s="68" t="str">
        <f t="shared" si="53"/>
        <v/>
      </c>
      <c r="J256" s="13" t="str">
        <f t="shared" si="54"/>
        <v/>
      </c>
      <c r="K256" s="13">
        <f t="shared" si="55"/>
        <v>3</v>
      </c>
      <c r="L256" s="13" t="str">
        <f t="shared" si="56"/>
        <v/>
      </c>
      <c r="M256" s="13" t="str">
        <f t="shared" si="57"/>
        <v/>
      </c>
      <c r="N256" s="13" t="str">
        <f t="shared" si="58"/>
        <v/>
      </c>
      <c r="O256" s="68">
        <f t="shared" si="59"/>
        <v>3</v>
      </c>
      <c r="Q256" s="13" t="str">
        <f t="shared" si="60"/>
        <v/>
      </c>
      <c r="R256" s="70" t="str">
        <f t="shared" si="61"/>
        <v/>
      </c>
      <c r="AB256" s="287" t="s">
        <v>122</v>
      </c>
      <c r="AC256" s="13">
        <f t="shared" si="63"/>
        <v>3</v>
      </c>
    </row>
    <row r="257" spans="1:29" ht="14.45" hidden="1" customHeight="1" x14ac:dyDescent="0.25">
      <c r="A257" s="13">
        <v>271</v>
      </c>
      <c r="B257" s="70" t="str">
        <f t="shared" si="62"/>
        <v/>
      </c>
      <c r="C257" s="111"/>
      <c r="D257" s="287"/>
      <c r="E257" s="287"/>
      <c r="F257" s="287"/>
      <c r="H257" s="114">
        <v>4</v>
      </c>
      <c r="I257" s="68" t="str">
        <f t="shared" si="53"/>
        <v/>
      </c>
      <c r="J257" s="13" t="str">
        <f t="shared" si="54"/>
        <v/>
      </c>
      <c r="K257" s="13">
        <f t="shared" si="55"/>
        <v>3</v>
      </c>
      <c r="L257" s="13" t="str">
        <f t="shared" si="56"/>
        <v/>
      </c>
      <c r="M257" s="13" t="str">
        <f t="shared" si="57"/>
        <v/>
      </c>
      <c r="N257" s="13" t="str">
        <f t="shared" si="58"/>
        <v/>
      </c>
      <c r="O257" s="68">
        <f t="shared" si="59"/>
        <v>3</v>
      </c>
      <c r="Q257" s="13" t="str">
        <f t="shared" si="60"/>
        <v/>
      </c>
      <c r="R257" s="70" t="str">
        <f t="shared" si="61"/>
        <v/>
      </c>
      <c r="AB257" s="287" t="s">
        <v>122</v>
      </c>
      <c r="AC257" s="13">
        <f t="shared" si="63"/>
        <v>3</v>
      </c>
    </row>
    <row r="258" spans="1:29" ht="14.45" hidden="1" customHeight="1" x14ac:dyDescent="0.25">
      <c r="A258" s="13">
        <v>272</v>
      </c>
      <c r="B258" s="70" t="str">
        <f t="shared" si="62"/>
        <v/>
      </c>
      <c r="C258" s="111"/>
      <c r="D258" s="287"/>
      <c r="E258" s="287"/>
      <c r="F258" s="287"/>
      <c r="G258" s="58"/>
      <c r="H258" s="114">
        <v>4</v>
      </c>
      <c r="I258" s="68" t="str">
        <f t="shared" si="53"/>
        <v/>
      </c>
      <c r="J258" s="13" t="str">
        <f t="shared" si="54"/>
        <v/>
      </c>
      <c r="K258" s="13">
        <f t="shared" si="55"/>
        <v>3</v>
      </c>
      <c r="L258" s="13" t="str">
        <f t="shared" si="56"/>
        <v/>
      </c>
      <c r="M258" s="13" t="str">
        <f t="shared" si="57"/>
        <v/>
      </c>
      <c r="N258" s="13" t="str">
        <f t="shared" si="58"/>
        <v/>
      </c>
      <c r="O258" s="68">
        <f t="shared" si="59"/>
        <v>3</v>
      </c>
      <c r="Q258" s="13" t="str">
        <f t="shared" si="60"/>
        <v/>
      </c>
      <c r="R258" s="70" t="str">
        <f t="shared" si="61"/>
        <v/>
      </c>
      <c r="AB258" s="287" t="s">
        <v>122</v>
      </c>
      <c r="AC258" s="13">
        <f t="shared" si="63"/>
        <v>3</v>
      </c>
    </row>
    <row r="259" spans="1:29" ht="14.45" hidden="1" customHeight="1" x14ac:dyDescent="0.25">
      <c r="A259" s="13">
        <v>273</v>
      </c>
      <c r="B259" s="70" t="str">
        <f t="shared" si="62"/>
        <v/>
      </c>
      <c r="C259" s="111"/>
      <c r="D259" s="287"/>
      <c r="E259" s="287"/>
      <c r="F259" s="287"/>
      <c r="H259" s="114" t="s">
        <v>94</v>
      </c>
      <c r="I259" s="68" t="str">
        <f t="shared" si="53"/>
        <v/>
      </c>
      <c r="J259" s="13" t="str">
        <f t="shared" si="54"/>
        <v/>
      </c>
      <c r="K259" s="13">
        <f t="shared" si="55"/>
        <v>3</v>
      </c>
      <c r="L259" s="13" t="str">
        <f t="shared" si="56"/>
        <v/>
      </c>
      <c r="M259" s="13" t="str">
        <f t="shared" si="57"/>
        <v/>
      </c>
      <c r="N259" s="13" t="str">
        <f t="shared" si="58"/>
        <v/>
      </c>
      <c r="O259" s="68">
        <f t="shared" si="59"/>
        <v>3</v>
      </c>
      <c r="Q259" s="13" t="str">
        <f t="shared" si="60"/>
        <v/>
      </c>
      <c r="R259" s="70" t="str">
        <f t="shared" si="61"/>
        <v/>
      </c>
      <c r="AB259" s="287" t="s">
        <v>122</v>
      </c>
      <c r="AC259" s="13">
        <f t="shared" si="63"/>
        <v>3</v>
      </c>
    </row>
    <row r="260" spans="1:29" ht="14.45" hidden="1" customHeight="1" x14ac:dyDescent="0.25">
      <c r="A260" s="13">
        <v>274</v>
      </c>
      <c r="B260" s="70" t="str">
        <f t="shared" si="62"/>
        <v/>
      </c>
      <c r="C260" s="111"/>
      <c r="D260" s="287"/>
      <c r="E260" s="287"/>
      <c r="F260" s="287"/>
      <c r="G260" s="58"/>
      <c r="H260" s="114">
        <v>4</v>
      </c>
      <c r="I260" s="68" t="str">
        <f t="shared" si="53"/>
        <v/>
      </c>
      <c r="J260" s="13" t="str">
        <f t="shared" si="54"/>
        <v/>
      </c>
      <c r="K260" s="13">
        <f t="shared" si="55"/>
        <v>3</v>
      </c>
      <c r="L260" s="13" t="str">
        <f t="shared" si="56"/>
        <v/>
      </c>
      <c r="M260" s="13" t="str">
        <f t="shared" si="57"/>
        <v/>
      </c>
      <c r="N260" s="13" t="str">
        <f t="shared" si="58"/>
        <v/>
      </c>
      <c r="O260" s="68">
        <f t="shared" si="59"/>
        <v>3</v>
      </c>
      <c r="Q260" s="13" t="str">
        <f t="shared" si="60"/>
        <v/>
      </c>
      <c r="R260" s="70" t="str">
        <f t="shared" si="61"/>
        <v/>
      </c>
      <c r="AB260" s="287" t="s">
        <v>122</v>
      </c>
      <c r="AC260" s="13">
        <f t="shared" si="63"/>
        <v>3</v>
      </c>
    </row>
    <row r="261" spans="1:29" ht="14.45" hidden="1" customHeight="1" x14ac:dyDescent="0.25">
      <c r="A261" s="13">
        <v>275</v>
      </c>
      <c r="B261" s="70" t="str">
        <f t="shared" si="62"/>
        <v/>
      </c>
      <c r="C261" s="111"/>
      <c r="D261" s="287"/>
      <c r="E261" s="287"/>
      <c r="F261" s="287"/>
      <c r="H261" s="114">
        <v>4</v>
      </c>
      <c r="I261" s="68" t="str">
        <f t="shared" si="53"/>
        <v/>
      </c>
      <c r="J261" s="13" t="str">
        <f t="shared" si="54"/>
        <v/>
      </c>
      <c r="K261" s="13">
        <f t="shared" si="55"/>
        <v>3</v>
      </c>
      <c r="L261" s="13" t="str">
        <f t="shared" si="56"/>
        <v/>
      </c>
      <c r="M261" s="13" t="str">
        <f t="shared" si="57"/>
        <v/>
      </c>
      <c r="N261" s="13" t="str">
        <f t="shared" si="58"/>
        <v/>
      </c>
      <c r="O261" s="68">
        <f t="shared" si="59"/>
        <v>3</v>
      </c>
      <c r="Q261" s="13" t="str">
        <f t="shared" si="60"/>
        <v/>
      </c>
      <c r="R261" s="70" t="str">
        <f t="shared" si="61"/>
        <v/>
      </c>
      <c r="AB261" s="287" t="s">
        <v>122</v>
      </c>
      <c r="AC261" s="13">
        <f t="shared" si="63"/>
        <v>3</v>
      </c>
    </row>
    <row r="262" spans="1:29" ht="14.45" hidden="1" customHeight="1" x14ac:dyDescent="0.25">
      <c r="A262" s="13">
        <v>276</v>
      </c>
      <c r="B262" s="70" t="str">
        <f t="shared" si="62"/>
        <v/>
      </c>
      <c r="C262" s="111"/>
      <c r="D262" s="287"/>
      <c r="E262" s="287"/>
      <c r="F262" s="287"/>
      <c r="H262" s="114">
        <v>3</v>
      </c>
      <c r="I262" s="68" t="str">
        <f t="shared" si="53"/>
        <v/>
      </c>
      <c r="J262" s="13" t="str">
        <f t="shared" si="54"/>
        <v/>
      </c>
      <c r="K262" s="13">
        <f t="shared" si="55"/>
        <v>3</v>
      </c>
      <c r="L262" s="13" t="str">
        <f t="shared" si="56"/>
        <v/>
      </c>
      <c r="M262" s="13" t="str">
        <f t="shared" si="57"/>
        <v/>
      </c>
      <c r="N262" s="13" t="str">
        <f t="shared" si="58"/>
        <v/>
      </c>
      <c r="O262" s="68">
        <f t="shared" si="59"/>
        <v>3</v>
      </c>
      <c r="Q262" s="13" t="str">
        <f t="shared" si="60"/>
        <v/>
      </c>
      <c r="R262" s="70" t="str">
        <f t="shared" si="61"/>
        <v/>
      </c>
      <c r="AB262" s="287" t="s">
        <v>122</v>
      </c>
      <c r="AC262" s="13">
        <f t="shared" si="63"/>
        <v>3</v>
      </c>
    </row>
    <row r="263" spans="1:29" ht="14.45" hidden="1" customHeight="1" x14ac:dyDescent="0.25">
      <c r="A263" s="13">
        <v>277</v>
      </c>
      <c r="B263" s="70" t="str">
        <f t="shared" si="62"/>
        <v/>
      </c>
      <c r="C263" s="111"/>
      <c r="D263" s="287"/>
      <c r="E263" s="287"/>
      <c r="F263" s="287"/>
      <c r="H263" s="114">
        <v>3</v>
      </c>
      <c r="I263" s="68" t="str">
        <f t="shared" si="53"/>
        <v/>
      </c>
      <c r="J263" s="13" t="str">
        <f t="shared" si="54"/>
        <v/>
      </c>
      <c r="K263" s="13">
        <f t="shared" si="55"/>
        <v>3</v>
      </c>
      <c r="L263" s="13" t="str">
        <f t="shared" si="56"/>
        <v/>
      </c>
      <c r="M263" s="13" t="str">
        <f t="shared" si="57"/>
        <v/>
      </c>
      <c r="N263" s="13" t="str">
        <f t="shared" si="58"/>
        <v/>
      </c>
      <c r="O263" s="68">
        <f t="shared" si="59"/>
        <v>3</v>
      </c>
      <c r="Q263" s="13" t="str">
        <f t="shared" si="60"/>
        <v/>
      </c>
      <c r="R263" s="70" t="str">
        <f t="shared" si="61"/>
        <v/>
      </c>
      <c r="AB263" s="287" t="s">
        <v>122</v>
      </c>
      <c r="AC263" s="13">
        <f t="shared" si="63"/>
        <v>3</v>
      </c>
    </row>
    <row r="264" spans="1:29" ht="14.45" hidden="1" customHeight="1" x14ac:dyDescent="0.25">
      <c r="A264" s="13">
        <v>278</v>
      </c>
      <c r="B264" s="70" t="str">
        <f t="shared" si="62"/>
        <v/>
      </c>
      <c r="C264" s="111"/>
      <c r="D264" s="287"/>
      <c r="E264" s="287"/>
      <c r="F264" s="287"/>
      <c r="H264" s="114">
        <v>5</v>
      </c>
      <c r="I264" s="68" t="str">
        <f t="shared" si="53"/>
        <v/>
      </c>
      <c r="J264" s="13" t="str">
        <f t="shared" si="54"/>
        <v/>
      </c>
      <c r="K264" s="13">
        <f t="shared" si="55"/>
        <v>3</v>
      </c>
      <c r="L264" s="13" t="str">
        <f t="shared" si="56"/>
        <v/>
      </c>
      <c r="M264" s="13" t="str">
        <f t="shared" si="57"/>
        <v/>
      </c>
      <c r="N264" s="13" t="str">
        <f t="shared" si="58"/>
        <v/>
      </c>
      <c r="O264" s="68">
        <f t="shared" si="59"/>
        <v>3</v>
      </c>
      <c r="Q264" s="13" t="str">
        <f t="shared" si="60"/>
        <v/>
      </c>
      <c r="R264" s="70" t="str">
        <f t="shared" si="61"/>
        <v/>
      </c>
      <c r="AB264" s="287" t="s">
        <v>122</v>
      </c>
      <c r="AC264" s="13">
        <f t="shared" si="63"/>
        <v>3</v>
      </c>
    </row>
    <row r="265" spans="1:29" ht="14.45" hidden="1" customHeight="1" x14ac:dyDescent="0.25">
      <c r="A265" s="13">
        <v>279</v>
      </c>
      <c r="B265" s="70" t="str">
        <f t="shared" si="62"/>
        <v/>
      </c>
      <c r="C265" s="111"/>
      <c r="D265" s="287"/>
      <c r="E265" s="287"/>
      <c r="F265" s="287"/>
      <c r="H265" s="114">
        <v>4</v>
      </c>
      <c r="I265" s="68" t="str">
        <f t="shared" si="53"/>
        <v/>
      </c>
      <c r="J265" s="13" t="str">
        <f t="shared" si="54"/>
        <v/>
      </c>
      <c r="K265" s="13">
        <f t="shared" si="55"/>
        <v>3</v>
      </c>
      <c r="L265" s="13" t="str">
        <f t="shared" si="56"/>
        <v/>
      </c>
      <c r="M265" s="13" t="str">
        <f t="shared" si="57"/>
        <v/>
      </c>
      <c r="N265" s="13" t="str">
        <f t="shared" si="58"/>
        <v/>
      </c>
      <c r="O265" s="68">
        <f t="shared" si="59"/>
        <v>3</v>
      </c>
      <c r="Q265" s="13" t="str">
        <f t="shared" si="60"/>
        <v/>
      </c>
      <c r="R265" s="70" t="str">
        <f t="shared" si="61"/>
        <v/>
      </c>
      <c r="AB265" s="287" t="s">
        <v>122</v>
      </c>
      <c r="AC265" s="13">
        <f t="shared" si="63"/>
        <v>3</v>
      </c>
    </row>
    <row r="266" spans="1:29" ht="14.45" hidden="1" customHeight="1" x14ac:dyDescent="0.25">
      <c r="A266" s="13">
        <v>280</v>
      </c>
      <c r="B266" s="70" t="str">
        <f t="shared" si="62"/>
        <v/>
      </c>
      <c r="C266" s="111"/>
      <c r="D266" s="287"/>
      <c r="E266" s="287"/>
      <c r="F266" s="287"/>
      <c r="H266" s="114">
        <v>5</v>
      </c>
      <c r="I266" s="68" t="str">
        <f t="shared" si="53"/>
        <v/>
      </c>
      <c r="J266" s="13" t="str">
        <f t="shared" si="54"/>
        <v/>
      </c>
      <c r="K266" s="13">
        <f t="shared" si="55"/>
        <v>3</v>
      </c>
      <c r="L266" s="13" t="str">
        <f t="shared" si="56"/>
        <v/>
      </c>
      <c r="M266" s="13" t="str">
        <f t="shared" si="57"/>
        <v/>
      </c>
      <c r="N266" s="13" t="str">
        <f t="shared" si="58"/>
        <v/>
      </c>
      <c r="O266" s="68">
        <f t="shared" si="59"/>
        <v>3</v>
      </c>
      <c r="Q266" s="13" t="str">
        <f t="shared" si="60"/>
        <v/>
      </c>
      <c r="R266" s="70" t="str">
        <f t="shared" si="61"/>
        <v/>
      </c>
      <c r="AB266" s="287" t="s">
        <v>122</v>
      </c>
      <c r="AC266" s="13">
        <f t="shared" si="63"/>
        <v>3</v>
      </c>
    </row>
    <row r="267" spans="1:29" ht="14.45" hidden="1" customHeight="1" x14ac:dyDescent="0.25">
      <c r="A267" s="13">
        <v>281</v>
      </c>
      <c r="B267" s="70" t="str">
        <f t="shared" si="62"/>
        <v/>
      </c>
      <c r="C267" s="111"/>
      <c r="D267" s="287"/>
      <c r="E267" s="287"/>
      <c r="F267" s="287"/>
      <c r="I267" s="68" t="str">
        <f t="shared" si="53"/>
        <v/>
      </c>
      <c r="J267" s="13" t="str">
        <f t="shared" si="54"/>
        <v/>
      </c>
      <c r="K267" s="13">
        <f t="shared" si="55"/>
        <v>3</v>
      </c>
      <c r="L267" s="13" t="str">
        <f t="shared" si="56"/>
        <v/>
      </c>
      <c r="M267" s="13" t="str">
        <f t="shared" si="57"/>
        <v/>
      </c>
      <c r="N267" s="13" t="str">
        <f t="shared" si="58"/>
        <v/>
      </c>
      <c r="O267" s="68">
        <f t="shared" si="59"/>
        <v>3</v>
      </c>
      <c r="Q267" s="13" t="str">
        <f t="shared" si="60"/>
        <v/>
      </c>
      <c r="R267" s="70" t="str">
        <f t="shared" si="61"/>
        <v/>
      </c>
      <c r="Z267"/>
      <c r="AA267"/>
      <c r="AB267" s="287" t="s">
        <v>122</v>
      </c>
      <c r="AC267" s="13">
        <f t="shared" si="63"/>
        <v>3</v>
      </c>
    </row>
    <row r="268" spans="1:29" ht="14.45" hidden="1" customHeight="1" x14ac:dyDescent="0.25">
      <c r="A268" s="13">
        <v>282</v>
      </c>
      <c r="B268" s="70" t="str">
        <f t="shared" si="62"/>
        <v/>
      </c>
      <c r="C268" s="111"/>
      <c r="D268" s="287"/>
      <c r="E268" s="287"/>
      <c r="F268" s="287"/>
      <c r="H268" s="114">
        <v>5</v>
      </c>
      <c r="I268" s="68" t="str">
        <f t="shared" si="53"/>
        <v/>
      </c>
      <c r="J268" s="13" t="str">
        <f t="shared" si="54"/>
        <v/>
      </c>
      <c r="K268" s="13">
        <f t="shared" si="55"/>
        <v>3</v>
      </c>
      <c r="L268" s="13" t="str">
        <f t="shared" si="56"/>
        <v/>
      </c>
      <c r="M268" s="13" t="str">
        <f t="shared" si="57"/>
        <v/>
      </c>
      <c r="N268" s="13" t="str">
        <f t="shared" si="58"/>
        <v/>
      </c>
      <c r="O268" s="68">
        <f t="shared" si="59"/>
        <v>3</v>
      </c>
      <c r="Q268" s="13" t="str">
        <f t="shared" si="60"/>
        <v/>
      </c>
      <c r="R268" s="70" t="str">
        <f t="shared" si="61"/>
        <v/>
      </c>
      <c r="AB268" s="287" t="s">
        <v>122</v>
      </c>
      <c r="AC268" s="13">
        <f t="shared" si="63"/>
        <v>3</v>
      </c>
    </row>
    <row r="269" spans="1:29" ht="14.45" hidden="1" customHeight="1" x14ac:dyDescent="0.25">
      <c r="A269" s="13">
        <v>283</v>
      </c>
      <c r="B269" s="70" t="str">
        <f t="shared" si="62"/>
        <v/>
      </c>
      <c r="C269" s="111"/>
      <c r="D269" s="287"/>
      <c r="E269" s="287"/>
      <c r="F269" s="287"/>
      <c r="I269" s="68" t="str">
        <f t="shared" si="53"/>
        <v/>
      </c>
      <c r="J269" s="13" t="str">
        <f t="shared" si="54"/>
        <v/>
      </c>
      <c r="K269" s="13">
        <f t="shared" si="55"/>
        <v>3</v>
      </c>
      <c r="L269" s="13" t="str">
        <f t="shared" si="56"/>
        <v/>
      </c>
      <c r="M269" s="13" t="str">
        <f t="shared" si="57"/>
        <v/>
      </c>
      <c r="N269" s="13" t="str">
        <f t="shared" si="58"/>
        <v/>
      </c>
      <c r="O269" s="68">
        <f t="shared" si="59"/>
        <v>3</v>
      </c>
      <c r="Q269" s="13" t="str">
        <f t="shared" si="60"/>
        <v/>
      </c>
      <c r="R269" s="70" t="str">
        <f t="shared" si="61"/>
        <v/>
      </c>
      <c r="AB269" s="287" t="s">
        <v>122</v>
      </c>
      <c r="AC269" s="13">
        <f t="shared" si="63"/>
        <v>3</v>
      </c>
    </row>
    <row r="270" spans="1:29" ht="14.45" hidden="1" customHeight="1" x14ac:dyDescent="0.25">
      <c r="A270" s="13">
        <v>284</v>
      </c>
      <c r="B270" s="70" t="str">
        <f t="shared" si="62"/>
        <v/>
      </c>
      <c r="C270" s="111"/>
      <c r="D270" s="287"/>
      <c r="E270" s="287"/>
      <c r="F270" s="287"/>
      <c r="H270" s="114">
        <v>2</v>
      </c>
      <c r="I270" s="68" t="str">
        <f t="shared" si="53"/>
        <v/>
      </c>
      <c r="J270" s="13" t="str">
        <f t="shared" si="54"/>
        <v/>
      </c>
      <c r="K270" s="13">
        <f t="shared" si="55"/>
        <v>3</v>
      </c>
      <c r="L270" s="13" t="str">
        <f t="shared" si="56"/>
        <v/>
      </c>
      <c r="M270" s="13" t="str">
        <f t="shared" si="57"/>
        <v/>
      </c>
      <c r="N270" s="13" t="str">
        <f t="shared" si="58"/>
        <v/>
      </c>
      <c r="O270" s="68">
        <f t="shared" si="59"/>
        <v>3</v>
      </c>
      <c r="Q270" s="13" t="str">
        <f t="shared" si="60"/>
        <v/>
      </c>
      <c r="R270" s="70" t="str">
        <f t="shared" si="61"/>
        <v/>
      </c>
      <c r="AB270" s="287" t="s">
        <v>122</v>
      </c>
      <c r="AC270" s="13">
        <f t="shared" si="63"/>
        <v>3</v>
      </c>
    </row>
    <row r="271" spans="1:29" ht="14.45" hidden="1" customHeight="1" x14ac:dyDescent="0.25">
      <c r="A271" s="13">
        <v>285</v>
      </c>
      <c r="B271" s="70" t="str">
        <f t="shared" si="62"/>
        <v/>
      </c>
      <c r="C271" s="111"/>
      <c r="D271" s="287"/>
      <c r="E271" s="287"/>
      <c r="F271" s="287"/>
      <c r="I271" s="68" t="str">
        <f t="shared" si="53"/>
        <v/>
      </c>
      <c r="J271" s="13" t="str">
        <f t="shared" si="54"/>
        <v/>
      </c>
      <c r="K271" s="13">
        <f t="shared" si="55"/>
        <v>3</v>
      </c>
      <c r="L271" s="13" t="str">
        <f t="shared" si="56"/>
        <v/>
      </c>
      <c r="M271" s="13" t="str">
        <f t="shared" si="57"/>
        <v/>
      </c>
      <c r="N271" s="13" t="str">
        <f t="shared" si="58"/>
        <v/>
      </c>
      <c r="O271" s="68">
        <f t="shared" si="59"/>
        <v>3</v>
      </c>
      <c r="Q271" s="13" t="str">
        <f t="shared" si="60"/>
        <v/>
      </c>
      <c r="R271" s="70" t="str">
        <f t="shared" si="61"/>
        <v/>
      </c>
      <c r="AB271" s="287" t="s">
        <v>122</v>
      </c>
      <c r="AC271" s="13">
        <f t="shared" si="63"/>
        <v>3</v>
      </c>
    </row>
    <row r="272" spans="1:29" ht="14.45" hidden="1" customHeight="1" x14ac:dyDescent="0.25">
      <c r="A272" s="13">
        <v>286</v>
      </c>
      <c r="B272" s="70" t="str">
        <f t="shared" si="62"/>
        <v/>
      </c>
      <c r="C272" s="111"/>
      <c r="D272" s="287"/>
      <c r="E272" s="287"/>
      <c r="F272" s="287"/>
      <c r="H272" s="114">
        <v>3</v>
      </c>
      <c r="I272" s="68" t="str">
        <f t="shared" si="53"/>
        <v/>
      </c>
      <c r="J272" s="13" t="str">
        <f t="shared" si="54"/>
        <v/>
      </c>
      <c r="K272" s="13">
        <f t="shared" si="55"/>
        <v>3</v>
      </c>
      <c r="L272" s="13" t="str">
        <f t="shared" si="56"/>
        <v/>
      </c>
      <c r="M272" s="13" t="str">
        <f t="shared" si="57"/>
        <v/>
      </c>
      <c r="N272" s="13" t="str">
        <f t="shared" si="58"/>
        <v/>
      </c>
      <c r="O272" s="68">
        <f t="shared" si="59"/>
        <v>3</v>
      </c>
      <c r="Q272" s="13" t="str">
        <f t="shared" si="60"/>
        <v/>
      </c>
      <c r="R272" s="70" t="str">
        <f t="shared" si="61"/>
        <v/>
      </c>
      <c r="AB272" s="287" t="s">
        <v>122</v>
      </c>
      <c r="AC272" s="13">
        <f t="shared" si="63"/>
        <v>3</v>
      </c>
    </row>
    <row r="273" spans="1:29" ht="14.45" hidden="1" customHeight="1" x14ac:dyDescent="0.25">
      <c r="A273" s="13">
        <v>287</v>
      </c>
      <c r="B273" s="70" t="str">
        <f t="shared" si="62"/>
        <v/>
      </c>
      <c r="C273" s="111"/>
      <c r="D273" s="287"/>
      <c r="E273" s="287"/>
      <c r="F273" s="287"/>
      <c r="I273" s="68" t="str">
        <f t="shared" si="53"/>
        <v/>
      </c>
      <c r="J273" s="13" t="str">
        <f t="shared" si="54"/>
        <v/>
      </c>
      <c r="K273" s="13">
        <f t="shared" si="55"/>
        <v>3</v>
      </c>
      <c r="L273" s="13" t="str">
        <f t="shared" si="56"/>
        <v/>
      </c>
      <c r="M273" s="13" t="str">
        <f t="shared" si="57"/>
        <v/>
      </c>
      <c r="N273" s="13" t="str">
        <f t="shared" si="58"/>
        <v/>
      </c>
      <c r="O273" s="68">
        <f t="shared" si="59"/>
        <v>3</v>
      </c>
      <c r="Q273" s="13" t="str">
        <f t="shared" si="60"/>
        <v/>
      </c>
      <c r="R273" s="70" t="str">
        <f t="shared" si="61"/>
        <v/>
      </c>
      <c r="AB273" s="287" t="s">
        <v>122</v>
      </c>
      <c r="AC273" s="13">
        <f t="shared" si="63"/>
        <v>3</v>
      </c>
    </row>
    <row r="274" spans="1:29" ht="14.45" hidden="1" customHeight="1" x14ac:dyDescent="0.25">
      <c r="A274" s="13">
        <v>288</v>
      </c>
      <c r="B274" s="70" t="str">
        <f t="shared" si="62"/>
        <v/>
      </c>
      <c r="C274" s="111"/>
      <c r="D274" s="287"/>
      <c r="E274" s="287"/>
      <c r="F274" s="287"/>
      <c r="H274" s="114">
        <v>4</v>
      </c>
      <c r="I274" s="68" t="str">
        <f t="shared" si="53"/>
        <v/>
      </c>
      <c r="J274" s="13" t="str">
        <f t="shared" si="54"/>
        <v/>
      </c>
      <c r="K274" s="13">
        <f t="shared" si="55"/>
        <v>3</v>
      </c>
      <c r="L274" s="13" t="str">
        <f t="shared" si="56"/>
        <v/>
      </c>
      <c r="M274" s="13" t="str">
        <f t="shared" si="57"/>
        <v/>
      </c>
      <c r="N274" s="13" t="str">
        <f t="shared" si="58"/>
        <v/>
      </c>
      <c r="O274" s="68">
        <f t="shared" si="59"/>
        <v>3</v>
      </c>
      <c r="Q274" s="13" t="str">
        <f t="shared" si="60"/>
        <v/>
      </c>
      <c r="R274" s="70" t="str">
        <f t="shared" si="61"/>
        <v/>
      </c>
      <c r="AB274" s="287" t="s">
        <v>122</v>
      </c>
      <c r="AC274" s="13">
        <f t="shared" si="63"/>
        <v>3</v>
      </c>
    </row>
    <row r="275" spans="1:29" ht="14.45" hidden="1" customHeight="1" x14ac:dyDescent="0.25">
      <c r="A275" s="13">
        <v>289</v>
      </c>
      <c r="B275" s="70" t="str">
        <f t="shared" si="62"/>
        <v/>
      </c>
      <c r="C275" s="111"/>
      <c r="D275" s="287"/>
      <c r="E275" s="287"/>
      <c r="F275" s="287"/>
      <c r="I275" s="68" t="str">
        <f t="shared" si="53"/>
        <v/>
      </c>
      <c r="J275" s="13" t="str">
        <f t="shared" si="54"/>
        <v/>
      </c>
      <c r="K275" s="13">
        <f t="shared" si="55"/>
        <v>3</v>
      </c>
      <c r="L275" s="13" t="str">
        <f t="shared" si="56"/>
        <v/>
      </c>
      <c r="M275" s="13" t="str">
        <f t="shared" si="57"/>
        <v/>
      </c>
      <c r="N275" s="13" t="str">
        <f t="shared" si="58"/>
        <v/>
      </c>
      <c r="O275" s="68">
        <f t="shared" si="59"/>
        <v>3</v>
      </c>
      <c r="Q275" s="13" t="str">
        <f t="shared" si="60"/>
        <v/>
      </c>
      <c r="R275" s="70" t="str">
        <f t="shared" si="61"/>
        <v/>
      </c>
      <c r="Z275"/>
      <c r="AA275"/>
      <c r="AB275" s="287" t="s">
        <v>122</v>
      </c>
      <c r="AC275" s="13">
        <f t="shared" si="63"/>
        <v>3</v>
      </c>
    </row>
    <row r="276" spans="1:29" ht="14.45" hidden="1" customHeight="1" x14ac:dyDescent="0.25">
      <c r="A276" s="13">
        <v>290</v>
      </c>
      <c r="B276" s="70" t="str">
        <f t="shared" si="62"/>
        <v/>
      </c>
      <c r="C276" s="111"/>
      <c r="D276" s="287"/>
      <c r="E276" s="287"/>
      <c r="F276" s="287"/>
      <c r="H276" s="114">
        <v>5</v>
      </c>
      <c r="I276" s="68" t="str">
        <f t="shared" si="53"/>
        <v/>
      </c>
      <c r="J276" s="13" t="str">
        <f t="shared" si="54"/>
        <v/>
      </c>
      <c r="K276" s="13">
        <f t="shared" si="55"/>
        <v>3</v>
      </c>
      <c r="L276" s="13" t="str">
        <f t="shared" si="56"/>
        <v/>
      </c>
      <c r="M276" s="13" t="str">
        <f t="shared" si="57"/>
        <v/>
      </c>
      <c r="N276" s="13" t="str">
        <f t="shared" si="58"/>
        <v/>
      </c>
      <c r="O276" s="68">
        <f t="shared" si="59"/>
        <v>3</v>
      </c>
      <c r="Q276" s="13" t="str">
        <f t="shared" si="60"/>
        <v/>
      </c>
      <c r="R276" s="70" t="str">
        <f t="shared" si="61"/>
        <v/>
      </c>
      <c r="AB276" s="287" t="s">
        <v>122</v>
      </c>
      <c r="AC276" s="13">
        <f t="shared" si="63"/>
        <v>3</v>
      </c>
    </row>
    <row r="277" spans="1:29" ht="14.45" hidden="1" customHeight="1" x14ac:dyDescent="0.25">
      <c r="A277" s="13">
        <v>291</v>
      </c>
      <c r="B277" s="70" t="str">
        <f t="shared" si="62"/>
        <v/>
      </c>
      <c r="C277" s="111"/>
      <c r="D277" s="287"/>
      <c r="E277" s="287"/>
      <c r="F277" s="287"/>
      <c r="H277" s="114">
        <v>3</v>
      </c>
      <c r="I277" s="68" t="str">
        <f t="shared" si="53"/>
        <v/>
      </c>
      <c r="J277" s="13" t="str">
        <f t="shared" si="54"/>
        <v/>
      </c>
      <c r="K277" s="13">
        <f t="shared" si="55"/>
        <v>3</v>
      </c>
      <c r="L277" s="13" t="str">
        <f t="shared" si="56"/>
        <v/>
      </c>
      <c r="M277" s="13" t="str">
        <f t="shared" si="57"/>
        <v/>
      </c>
      <c r="N277" s="13" t="str">
        <f t="shared" si="58"/>
        <v/>
      </c>
      <c r="O277" s="68">
        <f t="shared" si="59"/>
        <v>3</v>
      </c>
      <c r="Q277" s="13" t="str">
        <f t="shared" si="60"/>
        <v/>
      </c>
      <c r="R277" s="70" t="str">
        <f t="shared" si="61"/>
        <v/>
      </c>
      <c r="AB277" s="287" t="s">
        <v>122</v>
      </c>
      <c r="AC277" s="13">
        <f t="shared" si="63"/>
        <v>3</v>
      </c>
    </row>
    <row r="278" spans="1:29" ht="14.45" hidden="1" customHeight="1" x14ac:dyDescent="0.25">
      <c r="A278" s="13">
        <v>292</v>
      </c>
      <c r="B278" s="70" t="str">
        <f t="shared" si="62"/>
        <v/>
      </c>
      <c r="C278" s="111"/>
      <c r="D278" s="287"/>
      <c r="E278" s="287"/>
      <c r="F278" s="287"/>
      <c r="H278" s="114">
        <v>4</v>
      </c>
      <c r="I278" s="68" t="str">
        <f t="shared" si="53"/>
        <v/>
      </c>
      <c r="J278" s="13" t="str">
        <f t="shared" si="54"/>
        <v/>
      </c>
      <c r="K278" s="13">
        <f t="shared" si="55"/>
        <v>3</v>
      </c>
      <c r="L278" s="13" t="str">
        <f t="shared" si="56"/>
        <v/>
      </c>
      <c r="M278" s="13" t="str">
        <f t="shared" si="57"/>
        <v/>
      </c>
      <c r="N278" s="13" t="str">
        <f t="shared" si="58"/>
        <v/>
      </c>
      <c r="O278" s="68">
        <f t="shared" si="59"/>
        <v>3</v>
      </c>
      <c r="Q278" s="13" t="str">
        <f t="shared" si="60"/>
        <v/>
      </c>
      <c r="R278" s="70" t="str">
        <f t="shared" si="61"/>
        <v/>
      </c>
      <c r="AB278" s="287" t="s">
        <v>122</v>
      </c>
      <c r="AC278" s="13">
        <f t="shared" si="63"/>
        <v>3</v>
      </c>
    </row>
    <row r="279" spans="1:29" ht="14.45" hidden="1" customHeight="1" x14ac:dyDescent="0.25">
      <c r="A279" s="13">
        <v>293</v>
      </c>
      <c r="B279" s="70" t="str">
        <f t="shared" si="62"/>
        <v/>
      </c>
      <c r="C279" s="111"/>
      <c r="D279" s="287"/>
      <c r="E279" s="287"/>
      <c r="F279" s="287"/>
      <c r="H279" s="114">
        <v>3</v>
      </c>
      <c r="I279" s="68" t="str">
        <f t="shared" si="53"/>
        <v/>
      </c>
      <c r="J279" s="13" t="str">
        <f t="shared" si="54"/>
        <v/>
      </c>
      <c r="K279" s="13">
        <f t="shared" si="55"/>
        <v>3</v>
      </c>
      <c r="L279" s="13" t="str">
        <f t="shared" si="56"/>
        <v/>
      </c>
      <c r="M279" s="13" t="str">
        <f t="shared" si="57"/>
        <v/>
      </c>
      <c r="N279" s="13" t="str">
        <f t="shared" si="58"/>
        <v/>
      </c>
      <c r="O279" s="68">
        <f t="shared" si="59"/>
        <v>3</v>
      </c>
      <c r="Q279" s="13" t="str">
        <f t="shared" si="60"/>
        <v/>
      </c>
      <c r="R279" s="70" t="str">
        <f t="shared" si="61"/>
        <v/>
      </c>
      <c r="AB279" s="287" t="s">
        <v>122</v>
      </c>
      <c r="AC279" s="13">
        <f t="shared" si="63"/>
        <v>3</v>
      </c>
    </row>
    <row r="280" spans="1:29" ht="14.45" hidden="1" customHeight="1" x14ac:dyDescent="0.25">
      <c r="A280" s="13">
        <v>294</v>
      </c>
      <c r="B280" s="70" t="str">
        <f t="shared" si="62"/>
        <v/>
      </c>
      <c r="C280" s="111"/>
      <c r="D280" s="287"/>
      <c r="E280" s="287"/>
      <c r="F280" s="287"/>
      <c r="H280" s="114">
        <v>1</v>
      </c>
      <c r="I280" s="68" t="str">
        <f t="shared" si="53"/>
        <v/>
      </c>
      <c r="J280" s="13" t="str">
        <f t="shared" si="54"/>
        <v/>
      </c>
      <c r="K280" s="13">
        <f t="shared" si="55"/>
        <v>3</v>
      </c>
      <c r="L280" s="13" t="str">
        <f t="shared" si="56"/>
        <v/>
      </c>
      <c r="M280" s="13" t="str">
        <f t="shared" si="57"/>
        <v/>
      </c>
      <c r="N280" s="13" t="str">
        <f t="shared" si="58"/>
        <v/>
      </c>
      <c r="O280" s="68">
        <f t="shared" si="59"/>
        <v>3</v>
      </c>
      <c r="Q280" s="13" t="str">
        <f t="shared" si="60"/>
        <v/>
      </c>
      <c r="R280" s="70" t="str">
        <f t="shared" si="61"/>
        <v/>
      </c>
      <c r="AB280" s="287" t="s">
        <v>122</v>
      </c>
      <c r="AC280" s="13">
        <f t="shared" si="63"/>
        <v>3</v>
      </c>
    </row>
    <row r="281" spans="1:29" ht="14.45" hidden="1" customHeight="1" x14ac:dyDescent="0.25">
      <c r="A281" s="13">
        <v>295</v>
      </c>
      <c r="B281" s="70" t="str">
        <f t="shared" si="62"/>
        <v/>
      </c>
      <c r="C281" s="111"/>
      <c r="D281" s="287"/>
      <c r="E281" s="287"/>
      <c r="F281" s="287"/>
      <c r="H281" s="114">
        <v>3</v>
      </c>
      <c r="I281" s="68" t="str">
        <f t="shared" si="53"/>
        <v/>
      </c>
      <c r="J281" s="13" t="str">
        <f t="shared" si="54"/>
        <v/>
      </c>
      <c r="K281" s="13">
        <f t="shared" si="55"/>
        <v>3</v>
      </c>
      <c r="L281" s="13" t="str">
        <f t="shared" si="56"/>
        <v/>
      </c>
      <c r="M281" s="13" t="str">
        <f t="shared" si="57"/>
        <v/>
      </c>
      <c r="N281" s="13" t="str">
        <f t="shared" si="58"/>
        <v/>
      </c>
      <c r="O281" s="68">
        <f t="shared" si="59"/>
        <v>3</v>
      </c>
      <c r="Q281" s="13" t="str">
        <f t="shared" si="60"/>
        <v/>
      </c>
      <c r="R281" s="70" t="str">
        <f t="shared" si="61"/>
        <v/>
      </c>
      <c r="AB281" s="287" t="s">
        <v>122</v>
      </c>
      <c r="AC281" s="13">
        <f t="shared" si="63"/>
        <v>3</v>
      </c>
    </row>
    <row r="282" spans="1:29" ht="14.45" hidden="1" customHeight="1" x14ac:dyDescent="0.25">
      <c r="A282" s="13">
        <v>296</v>
      </c>
      <c r="B282" s="70" t="str">
        <f t="shared" si="62"/>
        <v/>
      </c>
      <c r="C282" s="111"/>
      <c r="D282" s="287"/>
      <c r="E282" s="287"/>
      <c r="F282" s="287"/>
      <c r="H282" s="114" t="s">
        <v>94</v>
      </c>
      <c r="I282" s="68" t="str">
        <f t="shared" si="53"/>
        <v/>
      </c>
      <c r="J282" s="13" t="str">
        <f t="shared" si="54"/>
        <v/>
      </c>
      <c r="K282" s="13">
        <f t="shared" si="55"/>
        <v>3</v>
      </c>
      <c r="L282" s="13" t="str">
        <f t="shared" si="56"/>
        <v/>
      </c>
      <c r="M282" s="13" t="str">
        <f t="shared" si="57"/>
        <v/>
      </c>
      <c r="N282" s="13" t="str">
        <f t="shared" si="58"/>
        <v/>
      </c>
      <c r="O282" s="68">
        <f t="shared" si="59"/>
        <v>3</v>
      </c>
      <c r="Q282" s="13" t="str">
        <f t="shared" si="60"/>
        <v/>
      </c>
      <c r="R282" s="70" t="str">
        <f t="shared" si="61"/>
        <v/>
      </c>
      <c r="AB282" s="287" t="s">
        <v>122</v>
      </c>
      <c r="AC282" s="13">
        <f t="shared" si="63"/>
        <v>3</v>
      </c>
    </row>
    <row r="283" spans="1:29" ht="14.45" hidden="1" customHeight="1" x14ac:dyDescent="0.25">
      <c r="A283" s="13">
        <v>297</v>
      </c>
      <c r="B283" s="70" t="str">
        <f t="shared" si="62"/>
        <v/>
      </c>
      <c r="C283" s="111"/>
      <c r="D283" s="287"/>
      <c r="E283" s="287"/>
      <c r="F283" s="287"/>
      <c r="H283" s="114">
        <v>2</v>
      </c>
      <c r="I283" s="68" t="str">
        <f t="shared" si="53"/>
        <v/>
      </c>
      <c r="J283" s="13" t="str">
        <f t="shared" si="54"/>
        <v/>
      </c>
      <c r="K283" s="13">
        <f t="shared" si="55"/>
        <v>3</v>
      </c>
      <c r="L283" s="13" t="str">
        <f t="shared" si="56"/>
        <v/>
      </c>
      <c r="M283" s="13" t="str">
        <f t="shared" si="57"/>
        <v/>
      </c>
      <c r="N283" s="13" t="str">
        <f t="shared" si="58"/>
        <v/>
      </c>
      <c r="O283" s="68">
        <f t="shared" si="59"/>
        <v>3</v>
      </c>
      <c r="Q283" s="13" t="str">
        <f t="shared" si="60"/>
        <v/>
      </c>
      <c r="R283" s="70" t="str">
        <f t="shared" si="61"/>
        <v/>
      </c>
      <c r="AB283" s="287" t="s">
        <v>122</v>
      </c>
      <c r="AC283" s="13">
        <f t="shared" si="63"/>
        <v>3</v>
      </c>
    </row>
    <row r="284" spans="1:29" ht="14.45" hidden="1" customHeight="1" x14ac:dyDescent="0.25">
      <c r="A284" s="13">
        <v>298</v>
      </c>
      <c r="B284" s="70" t="str">
        <f t="shared" si="62"/>
        <v/>
      </c>
      <c r="C284" s="111"/>
      <c r="D284" s="287"/>
      <c r="E284" s="287"/>
      <c r="F284" s="287"/>
      <c r="H284" s="114">
        <v>5</v>
      </c>
      <c r="I284" s="68" t="str">
        <f t="shared" si="53"/>
        <v/>
      </c>
      <c r="J284" s="13" t="str">
        <f t="shared" si="54"/>
        <v/>
      </c>
      <c r="K284" s="13">
        <f t="shared" si="55"/>
        <v>3</v>
      </c>
      <c r="L284" s="13" t="str">
        <f t="shared" si="56"/>
        <v/>
      </c>
      <c r="M284" s="13" t="str">
        <f t="shared" si="57"/>
        <v/>
      </c>
      <c r="N284" s="13" t="str">
        <f t="shared" si="58"/>
        <v/>
      </c>
      <c r="O284" s="68">
        <f t="shared" si="59"/>
        <v>3</v>
      </c>
      <c r="Q284" s="13" t="str">
        <f t="shared" si="60"/>
        <v/>
      </c>
      <c r="R284" s="70" t="str">
        <f t="shared" si="61"/>
        <v/>
      </c>
      <c r="AB284" s="287" t="s">
        <v>122</v>
      </c>
      <c r="AC284" s="13">
        <f t="shared" si="63"/>
        <v>3</v>
      </c>
    </row>
    <row r="285" spans="1:29" ht="14.45" hidden="1" customHeight="1" x14ac:dyDescent="0.25">
      <c r="A285" s="13">
        <v>299</v>
      </c>
      <c r="B285" s="70" t="str">
        <f t="shared" si="62"/>
        <v/>
      </c>
      <c r="C285" s="111"/>
      <c r="D285" s="287"/>
      <c r="E285" s="287"/>
      <c r="F285" s="287"/>
      <c r="H285" s="114">
        <v>4</v>
      </c>
      <c r="I285" s="68" t="str">
        <f t="shared" si="53"/>
        <v/>
      </c>
      <c r="J285" s="13" t="str">
        <f t="shared" si="54"/>
        <v/>
      </c>
      <c r="K285" s="13">
        <f t="shared" si="55"/>
        <v>3</v>
      </c>
      <c r="L285" s="13" t="str">
        <f t="shared" si="56"/>
        <v/>
      </c>
      <c r="M285" s="13" t="str">
        <f t="shared" si="57"/>
        <v/>
      </c>
      <c r="N285" s="13" t="str">
        <f t="shared" si="58"/>
        <v/>
      </c>
      <c r="O285" s="68">
        <f t="shared" si="59"/>
        <v>3</v>
      </c>
      <c r="Q285" s="13" t="str">
        <f t="shared" si="60"/>
        <v/>
      </c>
      <c r="R285" s="70" t="str">
        <f t="shared" si="61"/>
        <v/>
      </c>
      <c r="AB285" s="287" t="s">
        <v>122</v>
      </c>
      <c r="AC285" s="13">
        <f t="shared" si="63"/>
        <v>3</v>
      </c>
    </row>
    <row r="286" spans="1:29" ht="14.45" hidden="1" customHeight="1" x14ac:dyDescent="0.25">
      <c r="A286" s="13">
        <v>300</v>
      </c>
      <c r="B286" s="70" t="str">
        <f t="shared" si="62"/>
        <v/>
      </c>
      <c r="C286" s="111"/>
      <c r="D286" s="287"/>
      <c r="E286" s="287"/>
      <c r="F286" s="287"/>
      <c r="H286" s="114">
        <v>2</v>
      </c>
      <c r="I286" s="68" t="str">
        <f t="shared" si="53"/>
        <v/>
      </c>
      <c r="J286" s="13" t="str">
        <f t="shared" si="54"/>
        <v/>
      </c>
      <c r="K286" s="13">
        <f t="shared" si="55"/>
        <v>3</v>
      </c>
      <c r="L286" s="13" t="str">
        <f t="shared" si="56"/>
        <v/>
      </c>
      <c r="M286" s="13" t="str">
        <f t="shared" si="57"/>
        <v/>
      </c>
      <c r="N286" s="13" t="str">
        <f t="shared" si="58"/>
        <v/>
      </c>
      <c r="O286" s="68">
        <f t="shared" si="59"/>
        <v>3</v>
      </c>
      <c r="Q286" s="13" t="str">
        <f t="shared" si="60"/>
        <v/>
      </c>
      <c r="R286" s="70" t="str">
        <f t="shared" si="61"/>
        <v/>
      </c>
      <c r="AB286" s="287" t="s">
        <v>122</v>
      </c>
      <c r="AC286" s="13">
        <f t="shared" si="63"/>
        <v>3</v>
      </c>
    </row>
    <row r="287" spans="1:29" ht="14.45" hidden="1" customHeight="1" x14ac:dyDescent="0.25">
      <c r="A287" s="13">
        <v>301</v>
      </c>
      <c r="B287" s="70" t="str">
        <f t="shared" si="62"/>
        <v/>
      </c>
      <c r="C287" s="111"/>
      <c r="D287" s="287"/>
      <c r="E287" s="287"/>
      <c r="F287" s="287"/>
      <c r="H287" s="114">
        <v>4</v>
      </c>
      <c r="I287" s="68" t="str">
        <f t="shared" si="53"/>
        <v/>
      </c>
      <c r="J287" s="13" t="str">
        <f t="shared" si="54"/>
        <v/>
      </c>
      <c r="K287" s="13">
        <f t="shared" si="55"/>
        <v>3</v>
      </c>
      <c r="L287" s="13" t="str">
        <f t="shared" si="56"/>
        <v/>
      </c>
      <c r="M287" s="13" t="str">
        <f t="shared" si="57"/>
        <v/>
      </c>
      <c r="N287" s="13" t="str">
        <f t="shared" si="58"/>
        <v/>
      </c>
      <c r="O287" s="68">
        <f t="shared" si="59"/>
        <v>3</v>
      </c>
      <c r="Q287" s="13" t="str">
        <f t="shared" si="60"/>
        <v/>
      </c>
      <c r="R287" s="70" t="str">
        <f t="shared" si="61"/>
        <v/>
      </c>
      <c r="AB287" s="287" t="s">
        <v>122</v>
      </c>
      <c r="AC287" s="13">
        <f t="shared" si="63"/>
        <v>3</v>
      </c>
    </row>
    <row r="288" spans="1:29" ht="14.45" hidden="1" customHeight="1" x14ac:dyDescent="0.25">
      <c r="A288" s="13">
        <v>302</v>
      </c>
      <c r="B288" s="70" t="str">
        <f t="shared" si="62"/>
        <v/>
      </c>
      <c r="C288" s="111"/>
      <c r="D288" s="287"/>
      <c r="E288" s="287"/>
      <c r="F288" s="287"/>
      <c r="H288" s="114">
        <v>3</v>
      </c>
      <c r="I288" s="68" t="str">
        <f t="shared" si="53"/>
        <v/>
      </c>
      <c r="J288" s="13" t="str">
        <f t="shared" si="54"/>
        <v/>
      </c>
      <c r="K288" s="13">
        <f t="shared" si="55"/>
        <v>3</v>
      </c>
      <c r="L288" s="13" t="str">
        <f t="shared" si="56"/>
        <v/>
      </c>
      <c r="M288" s="13" t="str">
        <f t="shared" si="57"/>
        <v/>
      </c>
      <c r="N288" s="13" t="str">
        <f t="shared" si="58"/>
        <v/>
      </c>
      <c r="O288" s="68">
        <f t="shared" si="59"/>
        <v>3</v>
      </c>
      <c r="Q288" s="13" t="str">
        <f t="shared" si="60"/>
        <v/>
      </c>
      <c r="R288" s="70" t="str">
        <f t="shared" si="61"/>
        <v/>
      </c>
      <c r="AB288" s="287" t="s">
        <v>122</v>
      </c>
      <c r="AC288" s="13">
        <f t="shared" si="63"/>
        <v>3</v>
      </c>
    </row>
    <row r="289" spans="1:29" ht="14.45" hidden="1" customHeight="1" x14ac:dyDescent="0.25">
      <c r="A289" s="13">
        <v>303</v>
      </c>
      <c r="B289" s="70" t="str">
        <f t="shared" si="62"/>
        <v/>
      </c>
      <c r="C289" s="111"/>
      <c r="D289" s="287"/>
      <c r="E289" s="287"/>
      <c r="F289" s="287"/>
      <c r="H289" s="114" t="s">
        <v>94</v>
      </c>
      <c r="I289" s="68" t="str">
        <f t="shared" si="53"/>
        <v/>
      </c>
      <c r="J289" s="13" t="str">
        <f t="shared" si="54"/>
        <v/>
      </c>
      <c r="K289" s="13">
        <f t="shared" si="55"/>
        <v>3</v>
      </c>
      <c r="L289" s="13" t="str">
        <f t="shared" si="56"/>
        <v/>
      </c>
      <c r="M289" s="13" t="str">
        <f t="shared" si="57"/>
        <v/>
      </c>
      <c r="N289" s="13" t="str">
        <f t="shared" si="58"/>
        <v/>
      </c>
      <c r="O289" s="68">
        <f t="shared" si="59"/>
        <v>3</v>
      </c>
      <c r="Q289" s="13" t="str">
        <f t="shared" si="60"/>
        <v/>
      </c>
      <c r="R289" s="70" t="str">
        <f t="shared" si="61"/>
        <v/>
      </c>
      <c r="AB289" s="287" t="s">
        <v>122</v>
      </c>
      <c r="AC289" s="13">
        <f t="shared" si="63"/>
        <v>3</v>
      </c>
    </row>
    <row r="290" spans="1:29" ht="14.45" hidden="1" customHeight="1" x14ac:dyDescent="0.25">
      <c r="A290" s="13">
        <v>304</v>
      </c>
      <c r="B290" s="70" t="str">
        <f t="shared" si="62"/>
        <v/>
      </c>
      <c r="C290" s="111"/>
      <c r="D290" s="287"/>
      <c r="E290" s="287"/>
      <c r="F290" s="287"/>
      <c r="H290" s="114">
        <v>3</v>
      </c>
      <c r="I290" s="68" t="str">
        <f t="shared" si="53"/>
        <v/>
      </c>
      <c r="J290" s="13" t="str">
        <f t="shared" si="54"/>
        <v/>
      </c>
      <c r="K290" s="13">
        <f t="shared" si="55"/>
        <v>3</v>
      </c>
      <c r="L290" s="13" t="str">
        <f t="shared" si="56"/>
        <v/>
      </c>
      <c r="M290" s="13" t="str">
        <f t="shared" si="57"/>
        <v/>
      </c>
      <c r="N290" s="13" t="str">
        <f t="shared" si="58"/>
        <v/>
      </c>
      <c r="O290" s="68">
        <f t="shared" si="59"/>
        <v>3</v>
      </c>
      <c r="Q290" s="13" t="str">
        <f t="shared" si="60"/>
        <v/>
      </c>
      <c r="R290" s="70" t="str">
        <f t="shared" si="61"/>
        <v/>
      </c>
      <c r="AB290" s="287" t="s">
        <v>122</v>
      </c>
      <c r="AC290" s="13">
        <f t="shared" si="63"/>
        <v>3</v>
      </c>
    </row>
    <row r="291" spans="1:29" ht="14.45" hidden="1" customHeight="1" x14ac:dyDescent="0.25">
      <c r="A291" s="13">
        <v>305</v>
      </c>
      <c r="B291" s="70" t="str">
        <f t="shared" si="62"/>
        <v/>
      </c>
      <c r="C291" s="111"/>
      <c r="D291" s="287"/>
      <c r="E291" s="287"/>
      <c r="F291" s="287"/>
      <c r="H291" s="114">
        <v>3</v>
      </c>
      <c r="I291" s="68" t="str">
        <f t="shared" si="53"/>
        <v/>
      </c>
      <c r="J291" s="13" t="str">
        <f t="shared" si="54"/>
        <v/>
      </c>
      <c r="K291" s="13">
        <f t="shared" si="55"/>
        <v>3</v>
      </c>
      <c r="L291" s="13" t="str">
        <f t="shared" si="56"/>
        <v/>
      </c>
      <c r="M291" s="13" t="str">
        <f t="shared" si="57"/>
        <v/>
      </c>
      <c r="N291" s="13" t="str">
        <f t="shared" si="58"/>
        <v/>
      </c>
      <c r="O291" s="68">
        <f t="shared" si="59"/>
        <v>3</v>
      </c>
      <c r="Q291" s="13" t="str">
        <f t="shared" si="60"/>
        <v/>
      </c>
      <c r="R291" s="70" t="str">
        <f t="shared" si="61"/>
        <v/>
      </c>
      <c r="AB291" s="287" t="s">
        <v>122</v>
      </c>
      <c r="AC291" s="13">
        <f t="shared" si="63"/>
        <v>3</v>
      </c>
    </row>
    <row r="292" spans="1:29" ht="14.45" hidden="1" customHeight="1" x14ac:dyDescent="0.25">
      <c r="A292" s="13">
        <v>306</v>
      </c>
      <c r="B292" s="70" t="str">
        <f t="shared" si="62"/>
        <v/>
      </c>
      <c r="C292" s="111"/>
      <c r="D292" s="287"/>
      <c r="E292" s="287"/>
      <c r="F292" s="287"/>
      <c r="H292" s="114">
        <v>3</v>
      </c>
      <c r="I292" s="68" t="str">
        <f t="shared" ref="I292:I332" si="64">IF(AND(LEN(C292)=1,LEN(D292)=0),1,"")</f>
        <v/>
      </c>
      <c r="J292" s="13" t="str">
        <f t="shared" ref="J292:J332" si="65">IF(AND(LEN(C292)=1,LEN(D292)=1,LEN(E292)=0,LEN(F292)=0),2,"")</f>
        <v/>
      </c>
      <c r="K292" s="13">
        <f t="shared" ref="K292:K332" si="66">IF(AND(LEN(C292)=0,LEN(E292)=0),3,"")</f>
        <v>3</v>
      </c>
      <c r="L292" s="13" t="str">
        <f t="shared" ref="L292:L332" si="67">IF(AND(LEN(C292)&gt;0,LEN(D292&gt;0),LEN(E292)&gt;0,LEN(F292)=0,H292="N/A"),4,"")</f>
        <v/>
      </c>
      <c r="M292" s="13" t="str">
        <f t="shared" ref="M292:M332" si="68">IF(AND(LEN(C292)&gt;0,LEN(D292&gt;0),LEN(E292)&gt;0,LEN(F292)=0,H292&gt;0,H292&lt;6),5,"")</f>
        <v/>
      </c>
      <c r="N292" s="13" t="str">
        <f t="shared" ref="N292:N332" si="69">IF(AND(LEN(C292)&gt;0,LEN(D292&gt;0),LEN(E292)&gt;0,LEN(F292)&gt;0,H292&gt;0,H292&lt;6),6,"")</f>
        <v/>
      </c>
      <c r="O292" s="68">
        <f t="shared" ref="O292:O337" si="70">SUM(I292:N292)</f>
        <v>3</v>
      </c>
      <c r="Q292" s="13" t="str">
        <f t="shared" ref="Q292:Q332" si="71">IF(LEN(E292)&gt;0,TEXT(E292,"00"),"")</f>
        <v/>
      </c>
      <c r="R292" s="70" t="str">
        <f t="shared" ref="R292:R332" si="72">IF(O292=1,C292,IF(O292=2,C292&amp;"."&amp;D292,IF(O292=3,"",IF(O292=4,C292&amp;"."&amp;D292&amp;"."&amp;Q292,IF(O292=5,C292&amp;"."&amp;D292&amp;"."&amp;Q292,IF(O292=6,C292&amp;"."&amp;D292&amp;"."&amp;Q292&amp;F292,""))))))</f>
        <v/>
      </c>
      <c r="Z292"/>
      <c r="AA292"/>
      <c r="AB292" s="287" t="s">
        <v>122</v>
      </c>
      <c r="AC292" s="13">
        <f t="shared" si="63"/>
        <v>3</v>
      </c>
    </row>
    <row r="293" spans="1:29" ht="14.45" hidden="1" customHeight="1" x14ac:dyDescent="0.25">
      <c r="A293" s="13">
        <v>307</v>
      </c>
      <c r="B293" s="70" t="str">
        <f t="shared" si="62"/>
        <v/>
      </c>
      <c r="C293" s="111"/>
      <c r="D293" s="287"/>
      <c r="E293" s="287"/>
      <c r="F293" s="287"/>
      <c r="H293" s="114">
        <v>3</v>
      </c>
      <c r="I293" s="68" t="str">
        <f t="shared" si="64"/>
        <v/>
      </c>
      <c r="J293" s="13" t="str">
        <f t="shared" si="65"/>
        <v/>
      </c>
      <c r="K293" s="13">
        <f t="shared" si="66"/>
        <v>3</v>
      </c>
      <c r="L293" s="13" t="str">
        <f t="shared" si="67"/>
        <v/>
      </c>
      <c r="M293" s="13" t="str">
        <f t="shared" si="68"/>
        <v/>
      </c>
      <c r="N293" s="13" t="str">
        <f t="shared" si="69"/>
        <v/>
      </c>
      <c r="O293" s="68">
        <f t="shared" si="70"/>
        <v>3</v>
      </c>
      <c r="Q293" s="13" t="str">
        <f t="shared" si="71"/>
        <v/>
      </c>
      <c r="R293" s="70" t="str">
        <f t="shared" si="72"/>
        <v/>
      </c>
      <c r="Z293"/>
      <c r="AA293"/>
      <c r="AB293" s="287" t="s">
        <v>122</v>
      </c>
      <c r="AC293" s="13">
        <f t="shared" si="63"/>
        <v>3</v>
      </c>
    </row>
    <row r="294" spans="1:29" ht="14.45" hidden="1" customHeight="1" x14ac:dyDescent="0.25">
      <c r="A294" s="13">
        <v>308</v>
      </c>
      <c r="B294" s="70" t="str">
        <f t="shared" si="62"/>
        <v/>
      </c>
      <c r="C294" s="111"/>
      <c r="D294" s="287"/>
      <c r="E294" s="287"/>
      <c r="F294" s="287"/>
      <c r="H294" s="114">
        <v>4</v>
      </c>
      <c r="I294" s="68" t="str">
        <f t="shared" si="64"/>
        <v/>
      </c>
      <c r="J294" s="13" t="str">
        <f t="shared" si="65"/>
        <v/>
      </c>
      <c r="K294" s="13">
        <f t="shared" si="66"/>
        <v>3</v>
      </c>
      <c r="L294" s="13" t="str">
        <f t="shared" si="67"/>
        <v/>
      </c>
      <c r="M294" s="13" t="str">
        <f t="shared" si="68"/>
        <v/>
      </c>
      <c r="N294" s="13" t="str">
        <f t="shared" si="69"/>
        <v/>
      </c>
      <c r="O294" s="68">
        <f t="shared" si="70"/>
        <v>3</v>
      </c>
      <c r="Q294" s="13" t="str">
        <f t="shared" si="71"/>
        <v/>
      </c>
      <c r="R294" s="70" t="str">
        <f t="shared" si="72"/>
        <v/>
      </c>
      <c r="AB294" s="287" t="s">
        <v>122</v>
      </c>
      <c r="AC294" s="13">
        <f t="shared" si="63"/>
        <v>3</v>
      </c>
    </row>
    <row r="295" spans="1:29" ht="14.45" hidden="1" customHeight="1" x14ac:dyDescent="0.25">
      <c r="A295" s="13">
        <v>309</v>
      </c>
      <c r="B295" s="70" t="str">
        <f t="shared" si="62"/>
        <v/>
      </c>
      <c r="C295" s="111"/>
      <c r="D295" s="287"/>
      <c r="E295" s="287"/>
      <c r="F295" s="287"/>
      <c r="H295" s="114">
        <v>1</v>
      </c>
      <c r="I295" s="68" t="str">
        <f t="shared" si="64"/>
        <v/>
      </c>
      <c r="J295" s="13" t="str">
        <f t="shared" si="65"/>
        <v/>
      </c>
      <c r="K295" s="13">
        <f t="shared" si="66"/>
        <v>3</v>
      </c>
      <c r="L295" s="13" t="str">
        <f t="shared" si="67"/>
        <v/>
      </c>
      <c r="M295" s="13" t="str">
        <f t="shared" si="68"/>
        <v/>
      </c>
      <c r="N295" s="13" t="str">
        <f t="shared" si="69"/>
        <v/>
      </c>
      <c r="O295" s="68">
        <f t="shared" si="70"/>
        <v>3</v>
      </c>
      <c r="Q295" s="13" t="str">
        <f t="shared" si="71"/>
        <v/>
      </c>
      <c r="R295" s="70" t="str">
        <f t="shared" si="72"/>
        <v/>
      </c>
      <c r="AB295" s="287" t="s">
        <v>122</v>
      </c>
      <c r="AC295" s="13">
        <f t="shared" si="63"/>
        <v>3</v>
      </c>
    </row>
    <row r="296" spans="1:29" ht="14.45" hidden="1" customHeight="1" x14ac:dyDescent="0.25">
      <c r="A296" s="13">
        <v>310</v>
      </c>
      <c r="B296" s="70" t="str">
        <f t="shared" si="62"/>
        <v/>
      </c>
      <c r="C296" s="111"/>
      <c r="D296" s="287"/>
      <c r="E296" s="287"/>
      <c r="F296" s="287"/>
      <c r="H296" s="114" t="s">
        <v>94</v>
      </c>
      <c r="I296" s="68" t="str">
        <f t="shared" si="64"/>
        <v/>
      </c>
      <c r="J296" s="13" t="str">
        <f t="shared" si="65"/>
        <v/>
      </c>
      <c r="K296" s="13">
        <f t="shared" si="66"/>
        <v>3</v>
      </c>
      <c r="L296" s="13" t="str">
        <f t="shared" si="67"/>
        <v/>
      </c>
      <c r="M296" s="13" t="str">
        <f t="shared" si="68"/>
        <v/>
      </c>
      <c r="N296" s="13" t="str">
        <f t="shared" si="69"/>
        <v/>
      </c>
      <c r="O296" s="68">
        <f t="shared" si="70"/>
        <v>3</v>
      </c>
      <c r="Q296" s="13" t="str">
        <f t="shared" si="71"/>
        <v/>
      </c>
      <c r="R296" s="70" t="str">
        <f t="shared" si="72"/>
        <v/>
      </c>
      <c r="AB296" s="287" t="s">
        <v>122</v>
      </c>
      <c r="AC296" s="13">
        <f t="shared" si="63"/>
        <v>3</v>
      </c>
    </row>
    <row r="297" spans="1:29" ht="14.45" hidden="1" customHeight="1" x14ac:dyDescent="0.25">
      <c r="A297" s="13">
        <v>311</v>
      </c>
      <c r="B297" s="70" t="str">
        <f t="shared" si="62"/>
        <v/>
      </c>
      <c r="C297" s="111"/>
      <c r="D297" s="287"/>
      <c r="E297" s="287"/>
      <c r="F297" s="287"/>
      <c r="H297" s="114">
        <v>2</v>
      </c>
      <c r="I297" s="68" t="str">
        <f t="shared" si="64"/>
        <v/>
      </c>
      <c r="J297" s="13" t="str">
        <f t="shared" si="65"/>
        <v/>
      </c>
      <c r="K297" s="13">
        <f t="shared" si="66"/>
        <v>3</v>
      </c>
      <c r="L297" s="13" t="str">
        <f t="shared" si="67"/>
        <v/>
      </c>
      <c r="M297" s="13" t="str">
        <f t="shared" si="68"/>
        <v/>
      </c>
      <c r="N297" s="13" t="str">
        <f t="shared" si="69"/>
        <v/>
      </c>
      <c r="O297" s="68">
        <f t="shared" si="70"/>
        <v>3</v>
      </c>
      <c r="Q297" s="13" t="str">
        <f t="shared" si="71"/>
        <v/>
      </c>
      <c r="R297" s="70" t="str">
        <f t="shared" si="72"/>
        <v/>
      </c>
      <c r="AB297" s="287" t="s">
        <v>122</v>
      </c>
      <c r="AC297" s="13">
        <f t="shared" si="63"/>
        <v>3</v>
      </c>
    </row>
    <row r="298" spans="1:29" ht="14.45" hidden="1" customHeight="1" x14ac:dyDescent="0.25">
      <c r="A298" s="13">
        <v>312</v>
      </c>
      <c r="B298" s="70" t="str">
        <f t="shared" si="62"/>
        <v/>
      </c>
      <c r="C298" s="111"/>
      <c r="D298" s="287"/>
      <c r="E298" s="287"/>
      <c r="F298" s="287"/>
      <c r="H298" s="114">
        <v>3</v>
      </c>
      <c r="I298" s="68" t="str">
        <f t="shared" si="64"/>
        <v/>
      </c>
      <c r="J298" s="13" t="str">
        <f t="shared" si="65"/>
        <v/>
      </c>
      <c r="K298" s="13">
        <f t="shared" si="66"/>
        <v>3</v>
      </c>
      <c r="L298" s="13" t="str">
        <f t="shared" si="67"/>
        <v/>
      </c>
      <c r="M298" s="13" t="str">
        <f t="shared" si="68"/>
        <v/>
      </c>
      <c r="N298" s="13" t="str">
        <f t="shared" si="69"/>
        <v/>
      </c>
      <c r="O298" s="68">
        <f t="shared" si="70"/>
        <v>3</v>
      </c>
      <c r="Q298" s="13" t="str">
        <f t="shared" si="71"/>
        <v/>
      </c>
      <c r="R298" s="70" t="str">
        <f t="shared" si="72"/>
        <v/>
      </c>
      <c r="AB298" s="287" t="s">
        <v>122</v>
      </c>
      <c r="AC298" s="13">
        <f t="shared" si="63"/>
        <v>3</v>
      </c>
    </row>
    <row r="299" spans="1:29" ht="14.45" hidden="1" customHeight="1" x14ac:dyDescent="0.25">
      <c r="A299" s="13">
        <v>313</v>
      </c>
      <c r="B299" s="70" t="str">
        <f t="shared" si="62"/>
        <v/>
      </c>
      <c r="C299" s="111"/>
      <c r="D299" s="287"/>
      <c r="E299" s="287"/>
      <c r="F299" s="287"/>
      <c r="H299" s="114">
        <v>2</v>
      </c>
      <c r="I299" s="68" t="str">
        <f t="shared" si="64"/>
        <v/>
      </c>
      <c r="J299" s="13" t="str">
        <f t="shared" si="65"/>
        <v/>
      </c>
      <c r="K299" s="13">
        <f t="shared" si="66"/>
        <v>3</v>
      </c>
      <c r="L299" s="13" t="str">
        <f t="shared" si="67"/>
        <v/>
      </c>
      <c r="M299" s="13" t="str">
        <f t="shared" si="68"/>
        <v/>
      </c>
      <c r="N299" s="13" t="str">
        <f t="shared" si="69"/>
        <v/>
      </c>
      <c r="O299" s="68">
        <f t="shared" si="70"/>
        <v>3</v>
      </c>
      <c r="Q299" s="13" t="str">
        <f t="shared" si="71"/>
        <v/>
      </c>
      <c r="R299" s="70" t="str">
        <f t="shared" si="72"/>
        <v/>
      </c>
      <c r="AB299" s="287" t="s">
        <v>122</v>
      </c>
      <c r="AC299" s="13">
        <f t="shared" si="63"/>
        <v>3</v>
      </c>
    </row>
    <row r="300" spans="1:29" ht="14.45" hidden="1" customHeight="1" x14ac:dyDescent="0.25">
      <c r="A300" s="13">
        <v>314</v>
      </c>
      <c r="B300" s="70" t="str">
        <f t="shared" si="62"/>
        <v/>
      </c>
      <c r="C300" s="111"/>
      <c r="D300" s="287"/>
      <c r="E300" s="287"/>
      <c r="F300" s="287"/>
      <c r="H300" s="114">
        <v>3</v>
      </c>
      <c r="I300" s="68" t="str">
        <f t="shared" si="64"/>
        <v/>
      </c>
      <c r="J300" s="13" t="str">
        <f t="shared" si="65"/>
        <v/>
      </c>
      <c r="K300" s="13">
        <f t="shared" si="66"/>
        <v>3</v>
      </c>
      <c r="L300" s="13" t="str">
        <f t="shared" si="67"/>
        <v/>
      </c>
      <c r="M300" s="13" t="str">
        <f t="shared" si="68"/>
        <v/>
      </c>
      <c r="N300" s="13" t="str">
        <f t="shared" si="69"/>
        <v/>
      </c>
      <c r="O300" s="68">
        <f t="shared" si="70"/>
        <v>3</v>
      </c>
      <c r="Q300" s="13" t="str">
        <f t="shared" si="71"/>
        <v/>
      </c>
      <c r="R300" s="70" t="str">
        <f t="shared" si="72"/>
        <v/>
      </c>
      <c r="AB300" s="287" t="s">
        <v>122</v>
      </c>
      <c r="AC300" s="13">
        <f t="shared" si="63"/>
        <v>3</v>
      </c>
    </row>
    <row r="301" spans="1:29" ht="14.45" hidden="1" customHeight="1" x14ac:dyDescent="0.25">
      <c r="A301" s="13">
        <v>315</v>
      </c>
      <c r="B301" s="70" t="str">
        <f t="shared" si="62"/>
        <v/>
      </c>
      <c r="C301" s="111"/>
      <c r="D301" s="287"/>
      <c r="E301" s="287"/>
      <c r="F301" s="287"/>
      <c r="H301" s="114">
        <v>3</v>
      </c>
      <c r="I301" s="68" t="str">
        <f t="shared" si="64"/>
        <v/>
      </c>
      <c r="J301" s="13" t="str">
        <f t="shared" si="65"/>
        <v/>
      </c>
      <c r="K301" s="13">
        <f t="shared" si="66"/>
        <v>3</v>
      </c>
      <c r="L301" s="13" t="str">
        <f t="shared" si="67"/>
        <v/>
      </c>
      <c r="M301" s="13" t="str">
        <f t="shared" si="68"/>
        <v/>
      </c>
      <c r="N301" s="13" t="str">
        <f t="shared" si="69"/>
        <v/>
      </c>
      <c r="O301" s="68">
        <f t="shared" si="70"/>
        <v>3</v>
      </c>
      <c r="Q301" s="13" t="str">
        <f t="shared" si="71"/>
        <v/>
      </c>
      <c r="R301" s="70" t="str">
        <f t="shared" si="72"/>
        <v/>
      </c>
      <c r="T301" t="s">
        <v>188</v>
      </c>
      <c r="AB301" s="287" t="s">
        <v>122</v>
      </c>
      <c r="AC301" s="13">
        <f t="shared" si="63"/>
        <v>3</v>
      </c>
    </row>
    <row r="302" spans="1:29" ht="14.45" hidden="1" customHeight="1" x14ac:dyDescent="0.25">
      <c r="A302" s="13">
        <v>316</v>
      </c>
      <c r="B302" s="70" t="str">
        <f t="shared" si="62"/>
        <v/>
      </c>
      <c r="C302" s="111"/>
      <c r="D302" s="287"/>
      <c r="E302" s="287"/>
      <c r="F302" s="287"/>
      <c r="H302" s="114">
        <v>5</v>
      </c>
      <c r="I302" s="68" t="str">
        <f t="shared" si="64"/>
        <v/>
      </c>
      <c r="J302" s="13" t="str">
        <f t="shared" si="65"/>
        <v/>
      </c>
      <c r="K302" s="13">
        <f t="shared" si="66"/>
        <v>3</v>
      </c>
      <c r="L302" s="13" t="str">
        <f t="shared" si="67"/>
        <v/>
      </c>
      <c r="M302" s="13" t="str">
        <f t="shared" si="68"/>
        <v/>
      </c>
      <c r="N302" s="13" t="str">
        <f t="shared" si="69"/>
        <v/>
      </c>
      <c r="O302" s="68">
        <f t="shared" si="70"/>
        <v>3</v>
      </c>
      <c r="Q302" s="13" t="str">
        <f t="shared" si="71"/>
        <v/>
      </c>
      <c r="R302" s="70" t="str">
        <f t="shared" si="72"/>
        <v/>
      </c>
      <c r="AB302" s="287" t="s">
        <v>122</v>
      </c>
      <c r="AC302" s="13">
        <f t="shared" si="63"/>
        <v>3</v>
      </c>
    </row>
    <row r="303" spans="1:29" ht="14.45" hidden="1" customHeight="1" x14ac:dyDescent="0.25">
      <c r="A303" s="13">
        <v>317</v>
      </c>
      <c r="B303" s="70" t="str">
        <f t="shared" si="62"/>
        <v/>
      </c>
      <c r="C303" s="111"/>
      <c r="D303" s="287"/>
      <c r="E303" s="287"/>
      <c r="F303" s="287"/>
      <c r="H303" s="114">
        <v>5</v>
      </c>
      <c r="I303" s="68" t="str">
        <f t="shared" si="64"/>
        <v/>
      </c>
      <c r="J303" s="13" t="str">
        <f t="shared" si="65"/>
        <v/>
      </c>
      <c r="K303" s="13">
        <f t="shared" si="66"/>
        <v>3</v>
      </c>
      <c r="L303" s="13" t="str">
        <f t="shared" si="67"/>
        <v/>
      </c>
      <c r="M303" s="13" t="str">
        <f t="shared" si="68"/>
        <v/>
      </c>
      <c r="N303" s="13" t="str">
        <f t="shared" si="69"/>
        <v/>
      </c>
      <c r="O303" s="68">
        <f t="shared" si="70"/>
        <v>3</v>
      </c>
      <c r="Q303" s="13" t="str">
        <f t="shared" si="71"/>
        <v/>
      </c>
      <c r="R303" s="70" t="str">
        <f t="shared" si="72"/>
        <v/>
      </c>
      <c r="AB303" s="287" t="s">
        <v>122</v>
      </c>
      <c r="AC303" s="13">
        <f t="shared" si="63"/>
        <v>3</v>
      </c>
    </row>
    <row r="304" spans="1:29" ht="14.45" hidden="1" customHeight="1" x14ac:dyDescent="0.25">
      <c r="A304" s="13">
        <v>318</v>
      </c>
      <c r="B304" s="70" t="str">
        <f t="shared" si="62"/>
        <v/>
      </c>
      <c r="C304" s="111"/>
      <c r="D304" s="287"/>
      <c r="E304" s="287"/>
      <c r="F304" s="287"/>
      <c r="H304" s="114">
        <v>4</v>
      </c>
      <c r="I304" s="68" t="str">
        <f t="shared" si="64"/>
        <v/>
      </c>
      <c r="J304" s="13" t="str">
        <f t="shared" si="65"/>
        <v/>
      </c>
      <c r="K304" s="13">
        <f t="shared" si="66"/>
        <v>3</v>
      </c>
      <c r="L304" s="13" t="str">
        <f t="shared" si="67"/>
        <v/>
      </c>
      <c r="M304" s="13" t="str">
        <f t="shared" si="68"/>
        <v/>
      </c>
      <c r="N304" s="13" t="str">
        <f t="shared" si="69"/>
        <v/>
      </c>
      <c r="O304" s="68">
        <f t="shared" si="70"/>
        <v>3</v>
      </c>
      <c r="Q304" s="13" t="str">
        <f t="shared" si="71"/>
        <v/>
      </c>
      <c r="R304" s="70" t="str">
        <f t="shared" si="72"/>
        <v/>
      </c>
      <c r="AB304" s="287" t="s">
        <v>122</v>
      </c>
      <c r="AC304" s="13">
        <f t="shared" si="63"/>
        <v>3</v>
      </c>
    </row>
    <row r="305" spans="1:29" ht="14.45" hidden="1" customHeight="1" x14ac:dyDescent="0.25">
      <c r="A305" s="13">
        <v>319</v>
      </c>
      <c r="B305" s="70" t="str">
        <f t="shared" si="62"/>
        <v/>
      </c>
      <c r="C305" s="111"/>
      <c r="D305" s="287"/>
      <c r="E305" s="287"/>
      <c r="F305" s="287"/>
      <c r="H305" s="114">
        <v>4</v>
      </c>
      <c r="I305" s="68" t="str">
        <f t="shared" si="64"/>
        <v/>
      </c>
      <c r="J305" s="13" t="str">
        <f t="shared" si="65"/>
        <v/>
      </c>
      <c r="K305" s="13">
        <f t="shared" si="66"/>
        <v>3</v>
      </c>
      <c r="L305" s="13" t="str">
        <f t="shared" si="67"/>
        <v/>
      </c>
      <c r="M305" s="13" t="str">
        <f t="shared" si="68"/>
        <v/>
      </c>
      <c r="N305" s="13" t="str">
        <f t="shared" si="69"/>
        <v/>
      </c>
      <c r="O305" s="68">
        <f t="shared" si="70"/>
        <v>3</v>
      </c>
      <c r="Q305" s="13" t="str">
        <f t="shared" si="71"/>
        <v/>
      </c>
      <c r="R305" s="70" t="str">
        <f t="shared" si="72"/>
        <v/>
      </c>
      <c r="AB305" s="287" t="s">
        <v>122</v>
      </c>
      <c r="AC305" s="13">
        <f t="shared" si="63"/>
        <v>3</v>
      </c>
    </row>
    <row r="306" spans="1:29" ht="14.45" hidden="1" customHeight="1" x14ac:dyDescent="0.25">
      <c r="A306" s="13">
        <v>320</v>
      </c>
      <c r="B306" s="70" t="str">
        <f t="shared" si="62"/>
        <v/>
      </c>
      <c r="C306" s="111"/>
      <c r="D306" s="287"/>
      <c r="E306" s="287"/>
      <c r="F306" s="287"/>
      <c r="H306" s="114" t="s">
        <v>94</v>
      </c>
      <c r="I306" s="68" t="str">
        <f t="shared" si="64"/>
        <v/>
      </c>
      <c r="J306" s="13" t="str">
        <f t="shared" si="65"/>
        <v/>
      </c>
      <c r="K306" s="13">
        <f t="shared" si="66"/>
        <v>3</v>
      </c>
      <c r="L306" s="13" t="str">
        <f t="shared" si="67"/>
        <v/>
      </c>
      <c r="M306" s="13" t="str">
        <f t="shared" si="68"/>
        <v/>
      </c>
      <c r="N306" s="13" t="str">
        <f t="shared" si="69"/>
        <v/>
      </c>
      <c r="O306" s="68">
        <f t="shared" si="70"/>
        <v>3</v>
      </c>
      <c r="Q306" s="13" t="str">
        <f t="shared" si="71"/>
        <v/>
      </c>
      <c r="R306" s="70" t="str">
        <f t="shared" si="72"/>
        <v/>
      </c>
      <c r="AB306" s="287" t="s">
        <v>122</v>
      </c>
      <c r="AC306" s="13">
        <f t="shared" si="63"/>
        <v>3</v>
      </c>
    </row>
    <row r="307" spans="1:29" ht="14.45" hidden="1" customHeight="1" x14ac:dyDescent="0.25">
      <c r="A307" s="13">
        <v>321</v>
      </c>
      <c r="B307" s="70" t="str">
        <f t="shared" si="62"/>
        <v/>
      </c>
      <c r="C307" s="111"/>
      <c r="D307" s="287"/>
      <c r="E307" s="287"/>
      <c r="F307" s="287"/>
      <c r="H307" s="114">
        <v>3</v>
      </c>
      <c r="I307" s="68" t="str">
        <f t="shared" si="64"/>
        <v/>
      </c>
      <c r="J307" s="13" t="str">
        <f t="shared" si="65"/>
        <v/>
      </c>
      <c r="K307" s="13">
        <f t="shared" si="66"/>
        <v>3</v>
      </c>
      <c r="L307" s="13" t="str">
        <f t="shared" si="67"/>
        <v/>
      </c>
      <c r="M307" s="13" t="str">
        <f t="shared" si="68"/>
        <v/>
      </c>
      <c r="N307" s="13" t="str">
        <f t="shared" si="69"/>
        <v/>
      </c>
      <c r="O307" s="68">
        <f t="shared" si="70"/>
        <v>3</v>
      </c>
      <c r="Q307" s="13" t="str">
        <f t="shared" si="71"/>
        <v/>
      </c>
      <c r="R307" s="70" t="str">
        <f t="shared" si="72"/>
        <v/>
      </c>
      <c r="AB307" s="287" t="s">
        <v>122</v>
      </c>
      <c r="AC307" s="13">
        <f t="shared" si="63"/>
        <v>3</v>
      </c>
    </row>
    <row r="308" spans="1:29" ht="14.45" hidden="1" customHeight="1" x14ac:dyDescent="0.25">
      <c r="A308" s="13">
        <v>322</v>
      </c>
      <c r="B308" s="70" t="str">
        <f t="shared" ref="B308:B350" si="73">R308</f>
        <v/>
      </c>
      <c r="C308" s="111"/>
      <c r="D308" s="287"/>
      <c r="E308" s="287"/>
      <c r="F308" s="287"/>
      <c r="H308" s="114">
        <v>3</v>
      </c>
      <c r="I308" s="68" t="str">
        <f t="shared" si="64"/>
        <v/>
      </c>
      <c r="J308" s="13" t="str">
        <f t="shared" si="65"/>
        <v/>
      </c>
      <c r="K308" s="13">
        <f t="shared" si="66"/>
        <v>3</v>
      </c>
      <c r="L308" s="13" t="str">
        <f t="shared" si="67"/>
        <v/>
      </c>
      <c r="M308" s="13" t="str">
        <f t="shared" si="68"/>
        <v/>
      </c>
      <c r="N308" s="13" t="str">
        <f t="shared" si="69"/>
        <v/>
      </c>
      <c r="O308" s="68">
        <f t="shared" si="70"/>
        <v>3</v>
      </c>
      <c r="Q308" s="13" t="str">
        <f t="shared" si="71"/>
        <v/>
      </c>
      <c r="R308" s="70" t="str">
        <f t="shared" si="72"/>
        <v/>
      </c>
      <c r="AB308" s="287" t="s">
        <v>122</v>
      </c>
      <c r="AC308" s="13">
        <f t="shared" ref="AC308:AC350" si="74">IF(LEN(Z308)&gt;0,1,IF(LEN(AA308)&gt;0,2,3))</f>
        <v>3</v>
      </c>
    </row>
    <row r="309" spans="1:29" ht="14.45" hidden="1" customHeight="1" x14ac:dyDescent="0.25">
      <c r="A309" s="13">
        <v>323</v>
      </c>
      <c r="B309" s="70" t="str">
        <f t="shared" si="73"/>
        <v/>
      </c>
      <c r="C309" s="111"/>
      <c r="D309" s="287"/>
      <c r="E309" s="287"/>
      <c r="F309" s="287"/>
      <c r="H309" s="114">
        <v>3</v>
      </c>
      <c r="I309" s="68" t="str">
        <f t="shared" si="64"/>
        <v/>
      </c>
      <c r="J309" s="13" t="str">
        <f t="shared" si="65"/>
        <v/>
      </c>
      <c r="K309" s="13">
        <f t="shared" si="66"/>
        <v>3</v>
      </c>
      <c r="L309" s="13" t="str">
        <f t="shared" si="67"/>
        <v/>
      </c>
      <c r="M309" s="13" t="str">
        <f t="shared" si="68"/>
        <v/>
      </c>
      <c r="N309" s="13" t="str">
        <f t="shared" si="69"/>
        <v/>
      </c>
      <c r="O309" s="68">
        <f t="shared" si="70"/>
        <v>3</v>
      </c>
      <c r="Q309" s="13" t="str">
        <f t="shared" si="71"/>
        <v/>
      </c>
      <c r="R309" s="70" t="str">
        <f t="shared" si="72"/>
        <v/>
      </c>
      <c r="AB309" s="287" t="s">
        <v>122</v>
      </c>
      <c r="AC309" s="13">
        <f t="shared" si="74"/>
        <v>3</v>
      </c>
    </row>
    <row r="310" spans="1:29" ht="14.45" hidden="1" customHeight="1" x14ac:dyDescent="0.25">
      <c r="A310" s="13">
        <v>324</v>
      </c>
      <c r="B310" s="70" t="str">
        <f t="shared" si="73"/>
        <v/>
      </c>
      <c r="C310" s="111"/>
      <c r="D310" s="287"/>
      <c r="E310" s="287"/>
      <c r="F310" s="287"/>
      <c r="H310" s="114">
        <v>3</v>
      </c>
      <c r="I310" s="68" t="str">
        <f t="shared" si="64"/>
        <v/>
      </c>
      <c r="J310" s="13" t="str">
        <f t="shared" si="65"/>
        <v/>
      </c>
      <c r="K310" s="13">
        <f t="shared" si="66"/>
        <v>3</v>
      </c>
      <c r="L310" s="13" t="str">
        <f t="shared" si="67"/>
        <v/>
      </c>
      <c r="M310" s="13" t="str">
        <f t="shared" si="68"/>
        <v/>
      </c>
      <c r="N310" s="13" t="str">
        <f t="shared" si="69"/>
        <v/>
      </c>
      <c r="O310" s="68">
        <f t="shared" si="70"/>
        <v>3</v>
      </c>
      <c r="Q310" s="13" t="str">
        <f t="shared" si="71"/>
        <v/>
      </c>
      <c r="R310" s="70" t="str">
        <f t="shared" si="72"/>
        <v/>
      </c>
      <c r="AB310" s="287" t="s">
        <v>122</v>
      </c>
      <c r="AC310" s="13">
        <f t="shared" si="74"/>
        <v>3</v>
      </c>
    </row>
    <row r="311" spans="1:29" ht="14.45" hidden="1" customHeight="1" x14ac:dyDescent="0.25">
      <c r="A311" s="13">
        <v>325</v>
      </c>
      <c r="B311" s="70" t="str">
        <f t="shared" si="73"/>
        <v/>
      </c>
      <c r="C311" s="111"/>
      <c r="D311" s="287"/>
      <c r="E311" s="287"/>
      <c r="F311" s="287"/>
      <c r="H311" s="114">
        <v>3</v>
      </c>
      <c r="I311" s="68" t="str">
        <f t="shared" si="64"/>
        <v/>
      </c>
      <c r="J311" s="13" t="str">
        <f t="shared" si="65"/>
        <v/>
      </c>
      <c r="K311" s="13">
        <f t="shared" si="66"/>
        <v>3</v>
      </c>
      <c r="L311" s="13" t="str">
        <f t="shared" si="67"/>
        <v/>
      </c>
      <c r="M311" s="13" t="str">
        <f t="shared" si="68"/>
        <v/>
      </c>
      <c r="N311" s="13" t="str">
        <f t="shared" si="69"/>
        <v/>
      </c>
      <c r="O311" s="68">
        <f t="shared" si="70"/>
        <v>3</v>
      </c>
      <c r="Q311" s="13" t="str">
        <f t="shared" si="71"/>
        <v/>
      </c>
      <c r="R311" s="70" t="str">
        <f t="shared" si="72"/>
        <v/>
      </c>
      <c r="Z311"/>
      <c r="AA311"/>
      <c r="AB311" s="287" t="s">
        <v>122</v>
      </c>
      <c r="AC311" s="13">
        <f t="shared" si="74"/>
        <v>3</v>
      </c>
    </row>
    <row r="312" spans="1:29" ht="14.45" hidden="1" customHeight="1" x14ac:dyDescent="0.25">
      <c r="A312" s="13">
        <v>326</v>
      </c>
      <c r="B312" s="70" t="str">
        <f t="shared" si="73"/>
        <v/>
      </c>
      <c r="C312" s="111"/>
      <c r="D312" s="287"/>
      <c r="E312" s="287"/>
      <c r="F312" s="287"/>
      <c r="H312" s="114">
        <v>3</v>
      </c>
      <c r="I312" s="68" t="str">
        <f t="shared" si="64"/>
        <v/>
      </c>
      <c r="J312" s="13" t="str">
        <f t="shared" si="65"/>
        <v/>
      </c>
      <c r="K312" s="13">
        <f t="shared" si="66"/>
        <v>3</v>
      </c>
      <c r="L312" s="13" t="str">
        <f t="shared" si="67"/>
        <v/>
      </c>
      <c r="M312" s="13" t="str">
        <f t="shared" si="68"/>
        <v/>
      </c>
      <c r="N312" s="13" t="str">
        <f t="shared" si="69"/>
        <v/>
      </c>
      <c r="O312" s="68">
        <f t="shared" si="70"/>
        <v>3</v>
      </c>
      <c r="Q312" s="13" t="str">
        <f t="shared" si="71"/>
        <v/>
      </c>
      <c r="R312" s="70" t="str">
        <f t="shared" si="72"/>
        <v/>
      </c>
      <c r="AB312" s="287" t="s">
        <v>122</v>
      </c>
      <c r="AC312" s="13">
        <f t="shared" si="74"/>
        <v>3</v>
      </c>
    </row>
    <row r="313" spans="1:29" ht="14.45" hidden="1" customHeight="1" x14ac:dyDescent="0.25">
      <c r="A313" s="13">
        <v>327</v>
      </c>
      <c r="B313" s="70" t="str">
        <f t="shared" si="73"/>
        <v/>
      </c>
      <c r="C313" s="111"/>
      <c r="D313" s="287"/>
      <c r="E313" s="287"/>
      <c r="F313" s="287"/>
      <c r="H313" s="114">
        <v>4</v>
      </c>
      <c r="I313" s="68" t="str">
        <f t="shared" si="64"/>
        <v/>
      </c>
      <c r="J313" s="13" t="str">
        <f t="shared" si="65"/>
        <v/>
      </c>
      <c r="K313" s="13">
        <f t="shared" si="66"/>
        <v>3</v>
      </c>
      <c r="L313" s="13" t="str">
        <f t="shared" si="67"/>
        <v/>
      </c>
      <c r="M313" s="13" t="str">
        <f t="shared" si="68"/>
        <v/>
      </c>
      <c r="N313" s="13" t="str">
        <f t="shared" si="69"/>
        <v/>
      </c>
      <c r="O313" s="68">
        <f t="shared" si="70"/>
        <v>3</v>
      </c>
      <c r="Q313" s="13" t="str">
        <f t="shared" si="71"/>
        <v/>
      </c>
      <c r="R313" s="70" t="str">
        <f t="shared" si="72"/>
        <v/>
      </c>
      <c r="AB313" s="287" t="s">
        <v>122</v>
      </c>
      <c r="AC313" s="13">
        <f t="shared" si="74"/>
        <v>3</v>
      </c>
    </row>
    <row r="314" spans="1:29" ht="14.45" hidden="1" customHeight="1" x14ac:dyDescent="0.25">
      <c r="A314" s="13">
        <v>328</v>
      </c>
      <c r="B314" s="70" t="str">
        <f t="shared" si="73"/>
        <v/>
      </c>
      <c r="C314" s="111"/>
      <c r="D314" s="287"/>
      <c r="E314" s="287"/>
      <c r="F314" s="287"/>
      <c r="H314" s="114" t="s">
        <v>94</v>
      </c>
      <c r="I314" s="68" t="str">
        <f t="shared" si="64"/>
        <v/>
      </c>
      <c r="J314" s="13" t="str">
        <f t="shared" si="65"/>
        <v/>
      </c>
      <c r="K314" s="13">
        <f t="shared" si="66"/>
        <v>3</v>
      </c>
      <c r="L314" s="13" t="str">
        <f t="shared" si="67"/>
        <v/>
      </c>
      <c r="M314" s="13" t="str">
        <f t="shared" si="68"/>
        <v/>
      </c>
      <c r="N314" s="13" t="str">
        <f t="shared" si="69"/>
        <v/>
      </c>
      <c r="O314" s="68">
        <f t="shared" si="70"/>
        <v>3</v>
      </c>
      <c r="Q314" s="13" t="str">
        <f t="shared" si="71"/>
        <v/>
      </c>
      <c r="R314" s="70" t="str">
        <f t="shared" si="72"/>
        <v/>
      </c>
      <c r="AB314" s="287" t="s">
        <v>122</v>
      </c>
      <c r="AC314" s="13">
        <f t="shared" si="74"/>
        <v>3</v>
      </c>
    </row>
    <row r="315" spans="1:29" ht="14.45" hidden="1" customHeight="1" x14ac:dyDescent="0.25">
      <c r="A315" s="13">
        <v>329</v>
      </c>
      <c r="B315" s="70" t="str">
        <f t="shared" si="73"/>
        <v/>
      </c>
      <c r="C315" s="111"/>
      <c r="D315" s="287"/>
      <c r="E315" s="287"/>
      <c r="F315" s="287"/>
      <c r="H315" s="114">
        <v>3</v>
      </c>
      <c r="I315" s="68" t="str">
        <f t="shared" si="64"/>
        <v/>
      </c>
      <c r="J315" s="13" t="str">
        <f t="shared" si="65"/>
        <v/>
      </c>
      <c r="K315" s="13">
        <f t="shared" si="66"/>
        <v>3</v>
      </c>
      <c r="L315" s="13" t="str">
        <f t="shared" si="67"/>
        <v/>
      </c>
      <c r="M315" s="13" t="str">
        <f t="shared" si="68"/>
        <v/>
      </c>
      <c r="N315" s="13" t="str">
        <f t="shared" si="69"/>
        <v/>
      </c>
      <c r="O315" s="68">
        <f t="shared" si="70"/>
        <v>3</v>
      </c>
      <c r="Q315" s="13" t="str">
        <f t="shared" si="71"/>
        <v/>
      </c>
      <c r="R315" s="70" t="str">
        <f t="shared" si="72"/>
        <v/>
      </c>
      <c r="AB315" s="287" t="s">
        <v>122</v>
      </c>
      <c r="AC315" s="13">
        <f t="shared" si="74"/>
        <v>3</v>
      </c>
    </row>
    <row r="316" spans="1:29" ht="14.45" hidden="1" customHeight="1" x14ac:dyDescent="0.25">
      <c r="A316" s="13">
        <v>330</v>
      </c>
      <c r="B316" s="70" t="str">
        <f t="shared" si="73"/>
        <v/>
      </c>
      <c r="C316" s="111"/>
      <c r="D316" s="287"/>
      <c r="E316" s="287"/>
      <c r="F316" s="287"/>
      <c r="H316" s="114">
        <v>2</v>
      </c>
      <c r="I316" s="68" t="str">
        <f t="shared" si="64"/>
        <v/>
      </c>
      <c r="J316" s="13" t="str">
        <f t="shared" si="65"/>
        <v/>
      </c>
      <c r="K316" s="13">
        <f t="shared" si="66"/>
        <v>3</v>
      </c>
      <c r="L316" s="13" t="str">
        <f t="shared" si="67"/>
        <v/>
      </c>
      <c r="M316" s="13" t="str">
        <f t="shared" si="68"/>
        <v/>
      </c>
      <c r="N316" s="13" t="str">
        <f t="shared" si="69"/>
        <v/>
      </c>
      <c r="O316" s="68">
        <f t="shared" si="70"/>
        <v>3</v>
      </c>
      <c r="Q316" s="13" t="str">
        <f t="shared" si="71"/>
        <v/>
      </c>
      <c r="R316" s="70" t="str">
        <f t="shared" si="72"/>
        <v/>
      </c>
      <c r="AB316" s="287" t="s">
        <v>122</v>
      </c>
      <c r="AC316" s="13">
        <f t="shared" si="74"/>
        <v>3</v>
      </c>
    </row>
    <row r="317" spans="1:29" ht="14.45" hidden="1" customHeight="1" x14ac:dyDescent="0.25">
      <c r="A317" s="13">
        <v>331</v>
      </c>
      <c r="B317" s="70" t="str">
        <f t="shared" si="73"/>
        <v/>
      </c>
      <c r="C317" s="111"/>
      <c r="D317" s="287"/>
      <c r="E317" s="287"/>
      <c r="F317" s="287"/>
      <c r="H317" s="114">
        <v>1</v>
      </c>
      <c r="I317" s="68" t="str">
        <f t="shared" si="64"/>
        <v/>
      </c>
      <c r="J317" s="13" t="str">
        <f t="shared" si="65"/>
        <v/>
      </c>
      <c r="K317" s="13">
        <f t="shared" si="66"/>
        <v>3</v>
      </c>
      <c r="L317" s="13" t="str">
        <f t="shared" si="67"/>
        <v/>
      </c>
      <c r="M317" s="13" t="str">
        <f t="shared" si="68"/>
        <v/>
      </c>
      <c r="N317" s="13" t="str">
        <f t="shared" si="69"/>
        <v/>
      </c>
      <c r="O317" s="68">
        <f t="shared" si="70"/>
        <v>3</v>
      </c>
      <c r="Q317" s="13" t="str">
        <f t="shared" si="71"/>
        <v/>
      </c>
      <c r="R317" s="70" t="str">
        <f t="shared" si="72"/>
        <v/>
      </c>
      <c r="AB317" s="287" t="s">
        <v>122</v>
      </c>
      <c r="AC317" s="13">
        <f t="shared" si="74"/>
        <v>3</v>
      </c>
    </row>
    <row r="318" spans="1:29" ht="14.45" hidden="1" customHeight="1" x14ac:dyDescent="0.25">
      <c r="A318" s="13">
        <v>332</v>
      </c>
      <c r="B318" s="70" t="str">
        <f t="shared" si="73"/>
        <v/>
      </c>
      <c r="C318" s="111"/>
      <c r="D318" s="287"/>
      <c r="E318" s="287"/>
      <c r="F318" s="287"/>
      <c r="H318" s="114">
        <v>3</v>
      </c>
      <c r="I318" s="68" t="str">
        <f t="shared" si="64"/>
        <v/>
      </c>
      <c r="J318" s="13" t="str">
        <f t="shared" si="65"/>
        <v/>
      </c>
      <c r="K318" s="13">
        <f t="shared" si="66"/>
        <v>3</v>
      </c>
      <c r="L318" s="13" t="str">
        <f t="shared" si="67"/>
        <v/>
      </c>
      <c r="M318" s="13" t="str">
        <f t="shared" si="68"/>
        <v/>
      </c>
      <c r="N318" s="13" t="str">
        <f t="shared" si="69"/>
        <v/>
      </c>
      <c r="O318" s="68">
        <f t="shared" si="70"/>
        <v>3</v>
      </c>
      <c r="Q318" s="13" t="str">
        <f t="shared" si="71"/>
        <v/>
      </c>
      <c r="R318" s="70" t="str">
        <f t="shared" si="72"/>
        <v/>
      </c>
      <c r="AB318" s="287" t="s">
        <v>122</v>
      </c>
      <c r="AC318" s="13">
        <f t="shared" si="74"/>
        <v>3</v>
      </c>
    </row>
    <row r="319" spans="1:29" ht="14.45" hidden="1" customHeight="1" x14ac:dyDescent="0.25">
      <c r="A319" s="13">
        <v>333</v>
      </c>
      <c r="B319" s="70" t="str">
        <f t="shared" si="73"/>
        <v/>
      </c>
      <c r="C319" s="111"/>
      <c r="D319" s="287"/>
      <c r="E319" s="287"/>
      <c r="F319" s="287"/>
      <c r="H319" s="114">
        <v>4</v>
      </c>
      <c r="I319" s="68" t="str">
        <f t="shared" si="64"/>
        <v/>
      </c>
      <c r="J319" s="13" t="str">
        <f t="shared" si="65"/>
        <v/>
      </c>
      <c r="K319" s="13">
        <f t="shared" si="66"/>
        <v>3</v>
      </c>
      <c r="L319" s="13" t="str">
        <f t="shared" si="67"/>
        <v/>
      </c>
      <c r="M319" s="13" t="str">
        <f t="shared" si="68"/>
        <v/>
      </c>
      <c r="N319" s="13" t="str">
        <f t="shared" si="69"/>
        <v/>
      </c>
      <c r="O319" s="68">
        <f t="shared" si="70"/>
        <v>3</v>
      </c>
      <c r="Q319" s="13" t="str">
        <f t="shared" si="71"/>
        <v/>
      </c>
      <c r="R319" s="70" t="str">
        <f t="shared" si="72"/>
        <v/>
      </c>
      <c r="AB319" s="287" t="s">
        <v>122</v>
      </c>
      <c r="AC319" s="13">
        <f t="shared" si="74"/>
        <v>3</v>
      </c>
    </row>
    <row r="320" spans="1:29" ht="23.25" customHeight="1" x14ac:dyDescent="0.25">
      <c r="A320" s="13">
        <v>334</v>
      </c>
      <c r="B320" s="70" t="str">
        <f t="shared" si="73"/>
        <v/>
      </c>
      <c r="C320" s="111"/>
      <c r="D320" s="287"/>
      <c r="E320" s="287"/>
      <c r="F320" s="287"/>
      <c r="H320" s="114">
        <v>4</v>
      </c>
      <c r="I320" s="68" t="str">
        <f t="shared" si="64"/>
        <v/>
      </c>
      <c r="J320" s="13" t="str">
        <f t="shared" si="65"/>
        <v/>
      </c>
      <c r="K320" s="13">
        <f t="shared" si="66"/>
        <v>3</v>
      </c>
      <c r="L320" s="13" t="str">
        <f t="shared" si="67"/>
        <v/>
      </c>
      <c r="M320" s="13" t="str">
        <f t="shared" si="68"/>
        <v/>
      </c>
      <c r="N320" s="13" t="str">
        <f t="shared" si="69"/>
        <v/>
      </c>
      <c r="O320" s="68">
        <f t="shared" si="70"/>
        <v>3</v>
      </c>
      <c r="Q320" s="13" t="str">
        <f t="shared" si="71"/>
        <v/>
      </c>
      <c r="R320" s="70" t="str">
        <f t="shared" si="72"/>
        <v/>
      </c>
      <c r="Z320"/>
      <c r="AA320"/>
      <c r="AB320" s="287" t="s">
        <v>122</v>
      </c>
      <c r="AC320" s="13">
        <f t="shared" si="74"/>
        <v>3</v>
      </c>
    </row>
    <row r="321" spans="1:29" ht="15" customHeight="1" x14ac:dyDescent="0.25">
      <c r="A321" s="13">
        <v>335</v>
      </c>
      <c r="B321" s="70" t="str">
        <f t="shared" si="73"/>
        <v>B</v>
      </c>
      <c r="C321" s="111" t="s">
        <v>120</v>
      </c>
      <c r="F321" s="287"/>
      <c r="G321" s="287" t="s">
        <v>257</v>
      </c>
      <c r="I321" s="68">
        <f t="shared" si="64"/>
        <v>1</v>
      </c>
      <c r="J321" s="13" t="str">
        <f t="shared" si="65"/>
        <v/>
      </c>
      <c r="K321" s="13" t="str">
        <f t="shared" si="66"/>
        <v/>
      </c>
      <c r="L321" s="13" t="str">
        <f t="shared" si="67"/>
        <v/>
      </c>
      <c r="M321" s="13" t="str">
        <f t="shared" si="68"/>
        <v/>
      </c>
      <c r="N321" s="13" t="str">
        <f t="shared" si="69"/>
        <v/>
      </c>
      <c r="O321" s="68">
        <f t="shared" si="70"/>
        <v>1</v>
      </c>
      <c r="Q321" s="13" t="str">
        <f t="shared" si="71"/>
        <v/>
      </c>
      <c r="R321" s="70" t="str">
        <f t="shared" si="72"/>
        <v>B</v>
      </c>
      <c r="AB321" s="287" t="s">
        <v>122</v>
      </c>
      <c r="AC321" s="13">
        <f t="shared" si="74"/>
        <v>3</v>
      </c>
    </row>
    <row r="322" spans="1:29" x14ac:dyDescent="0.25">
      <c r="A322" s="13">
        <v>336</v>
      </c>
      <c r="B322" s="70" t="str">
        <f t="shared" si="73"/>
        <v>B.1</v>
      </c>
      <c r="C322" s="111" t="s">
        <v>120</v>
      </c>
      <c r="D322" s="13">
        <v>1</v>
      </c>
      <c r="G322" s="288" t="s">
        <v>258</v>
      </c>
      <c r="I322" s="68" t="str">
        <f t="shared" si="64"/>
        <v/>
      </c>
      <c r="J322" s="13">
        <f t="shared" si="65"/>
        <v>2</v>
      </c>
      <c r="K322" s="13" t="str">
        <f t="shared" si="66"/>
        <v/>
      </c>
      <c r="L322" s="13" t="str">
        <f t="shared" si="67"/>
        <v/>
      </c>
      <c r="M322" s="13" t="str">
        <f t="shared" si="68"/>
        <v/>
      </c>
      <c r="N322" s="13" t="str">
        <f t="shared" si="69"/>
        <v/>
      </c>
      <c r="O322" s="68">
        <f t="shared" si="70"/>
        <v>2</v>
      </c>
      <c r="Q322" s="13" t="str">
        <f t="shared" si="71"/>
        <v/>
      </c>
      <c r="R322" s="70" t="str">
        <f t="shared" si="72"/>
        <v>B.1</v>
      </c>
      <c r="AB322" s="287" t="s">
        <v>122</v>
      </c>
      <c r="AC322" s="13">
        <f t="shared" si="74"/>
        <v>3</v>
      </c>
    </row>
    <row r="323" spans="1:29" ht="105" hidden="1" x14ac:dyDescent="0.25">
      <c r="A323" s="13">
        <v>337</v>
      </c>
      <c r="B323" s="70" t="str">
        <f t="shared" si="73"/>
        <v/>
      </c>
      <c r="C323" s="111"/>
      <c r="G323" s="289" t="s">
        <v>259</v>
      </c>
      <c r="H323" s="114">
        <v>5</v>
      </c>
      <c r="I323" s="68" t="str">
        <f t="shared" si="64"/>
        <v/>
      </c>
      <c r="J323" s="13" t="str">
        <f t="shared" si="65"/>
        <v/>
      </c>
      <c r="K323" s="13">
        <f t="shared" si="66"/>
        <v>3</v>
      </c>
      <c r="L323" s="13" t="str">
        <f t="shared" si="67"/>
        <v/>
      </c>
      <c r="M323" s="13" t="str">
        <f t="shared" si="68"/>
        <v/>
      </c>
      <c r="N323" s="13" t="str">
        <f t="shared" si="69"/>
        <v/>
      </c>
      <c r="O323" s="68">
        <f t="shared" si="70"/>
        <v>3</v>
      </c>
      <c r="Q323" s="13" t="str">
        <f t="shared" si="71"/>
        <v/>
      </c>
      <c r="R323" s="70" t="str">
        <f t="shared" si="72"/>
        <v/>
      </c>
      <c r="T323" t="s">
        <v>189</v>
      </c>
      <c r="AB323" s="287" t="s">
        <v>122</v>
      </c>
      <c r="AC323" s="13">
        <f t="shared" si="74"/>
        <v>3</v>
      </c>
    </row>
    <row r="324" spans="1:29" ht="30" hidden="1" x14ac:dyDescent="0.25">
      <c r="A324" s="13">
        <v>338</v>
      </c>
      <c r="B324" s="70" t="str">
        <f t="shared" si="73"/>
        <v/>
      </c>
      <c r="C324" s="111"/>
      <c r="G324" s="290" t="s">
        <v>260</v>
      </c>
      <c r="I324" s="68" t="str">
        <f t="shared" si="64"/>
        <v/>
      </c>
      <c r="J324" s="13" t="str">
        <f t="shared" si="65"/>
        <v/>
      </c>
      <c r="K324" s="13">
        <f t="shared" si="66"/>
        <v>3</v>
      </c>
      <c r="L324" s="13" t="str">
        <f t="shared" si="67"/>
        <v/>
      </c>
      <c r="M324" s="13" t="str">
        <f t="shared" si="68"/>
        <v/>
      </c>
      <c r="N324" s="13" t="str">
        <f t="shared" si="69"/>
        <v/>
      </c>
      <c r="O324" s="68">
        <f t="shared" si="70"/>
        <v>3</v>
      </c>
      <c r="Q324" s="13" t="str">
        <f t="shared" si="71"/>
        <v/>
      </c>
      <c r="R324" s="70" t="str">
        <f t="shared" si="72"/>
        <v/>
      </c>
      <c r="AB324" s="287" t="s">
        <v>122</v>
      </c>
      <c r="AC324" s="13">
        <f t="shared" si="74"/>
        <v>3</v>
      </c>
    </row>
    <row r="325" spans="1:29" hidden="1" x14ac:dyDescent="0.25">
      <c r="A325" s="13">
        <v>339</v>
      </c>
      <c r="B325" s="70" t="str">
        <f t="shared" si="73"/>
        <v/>
      </c>
      <c r="C325" s="111"/>
      <c r="G325" s="290" t="s">
        <v>261</v>
      </c>
      <c r="H325" s="114">
        <v>1</v>
      </c>
      <c r="I325" s="68" t="str">
        <f t="shared" si="64"/>
        <v/>
      </c>
      <c r="J325" s="13" t="str">
        <f t="shared" si="65"/>
        <v/>
      </c>
      <c r="K325" s="13">
        <f t="shared" si="66"/>
        <v>3</v>
      </c>
      <c r="L325" s="13" t="str">
        <f t="shared" si="67"/>
        <v/>
      </c>
      <c r="M325" s="13" t="str">
        <f t="shared" si="68"/>
        <v/>
      </c>
      <c r="N325" s="13" t="str">
        <f t="shared" si="69"/>
        <v/>
      </c>
      <c r="O325" s="68">
        <f t="shared" si="70"/>
        <v>3</v>
      </c>
      <c r="Q325" s="13" t="str">
        <f t="shared" si="71"/>
        <v/>
      </c>
      <c r="R325" s="70" t="str">
        <f t="shared" si="72"/>
        <v/>
      </c>
      <c r="AB325" s="287" t="s">
        <v>122</v>
      </c>
      <c r="AC325" s="13">
        <f t="shared" si="74"/>
        <v>3</v>
      </c>
    </row>
    <row r="326" spans="1:29" hidden="1" x14ac:dyDescent="0.25">
      <c r="A326" s="13">
        <v>340</v>
      </c>
      <c r="B326" s="70" t="str">
        <f t="shared" si="73"/>
        <v/>
      </c>
      <c r="C326" s="111"/>
      <c r="G326" s="292" t="s">
        <v>262</v>
      </c>
      <c r="H326" s="114">
        <v>2</v>
      </c>
      <c r="I326" s="68" t="str">
        <f t="shared" si="64"/>
        <v/>
      </c>
      <c r="J326" s="13" t="str">
        <f t="shared" si="65"/>
        <v/>
      </c>
      <c r="K326" s="13">
        <f t="shared" si="66"/>
        <v>3</v>
      </c>
      <c r="L326" s="13" t="str">
        <f t="shared" si="67"/>
        <v/>
      </c>
      <c r="M326" s="13" t="str">
        <f t="shared" si="68"/>
        <v/>
      </c>
      <c r="N326" s="13" t="str">
        <f t="shared" si="69"/>
        <v/>
      </c>
      <c r="O326" s="68">
        <f t="shared" si="70"/>
        <v>3</v>
      </c>
      <c r="Q326" s="13" t="str">
        <f t="shared" si="71"/>
        <v/>
      </c>
      <c r="R326" s="70" t="str">
        <f t="shared" si="72"/>
        <v/>
      </c>
      <c r="AB326" s="287" t="s">
        <v>122</v>
      </c>
      <c r="AC326" s="13">
        <f t="shared" si="74"/>
        <v>3</v>
      </c>
    </row>
    <row r="327" spans="1:29" hidden="1" x14ac:dyDescent="0.25">
      <c r="A327" s="13">
        <v>341</v>
      </c>
      <c r="B327" s="70" t="str">
        <f t="shared" si="73"/>
        <v/>
      </c>
      <c r="C327" s="111"/>
      <c r="E327" s="287"/>
      <c r="G327" s="292" t="s">
        <v>263</v>
      </c>
      <c r="H327" s="114">
        <v>4</v>
      </c>
      <c r="I327" s="68" t="str">
        <f t="shared" si="64"/>
        <v/>
      </c>
      <c r="J327" s="13" t="str">
        <f t="shared" si="65"/>
        <v/>
      </c>
      <c r="K327" s="13">
        <f t="shared" si="66"/>
        <v>3</v>
      </c>
      <c r="L327" s="13" t="str">
        <f t="shared" si="67"/>
        <v/>
      </c>
      <c r="M327" s="13" t="str">
        <f t="shared" si="68"/>
        <v/>
      </c>
      <c r="N327" s="13" t="str">
        <f t="shared" si="69"/>
        <v/>
      </c>
      <c r="O327" s="68">
        <f t="shared" si="70"/>
        <v>3</v>
      </c>
      <c r="Q327" s="13" t="str">
        <f t="shared" si="71"/>
        <v/>
      </c>
      <c r="R327" s="70" t="str">
        <f t="shared" si="72"/>
        <v/>
      </c>
      <c r="AB327" s="287" t="s">
        <v>122</v>
      </c>
      <c r="AC327" s="13">
        <f t="shared" si="74"/>
        <v>3</v>
      </c>
    </row>
    <row r="328" spans="1:29" hidden="1" x14ac:dyDescent="0.25">
      <c r="A328" s="13">
        <v>342</v>
      </c>
      <c r="B328" s="70" t="str">
        <f t="shared" si="73"/>
        <v/>
      </c>
      <c r="C328" s="111"/>
      <c r="E328" s="287"/>
      <c r="G328" s="292" t="s">
        <v>264</v>
      </c>
      <c r="H328" s="114">
        <v>5</v>
      </c>
      <c r="I328" s="68" t="str">
        <f t="shared" si="64"/>
        <v/>
      </c>
      <c r="J328" s="13" t="str">
        <f t="shared" si="65"/>
        <v/>
      </c>
      <c r="K328" s="13">
        <f t="shared" si="66"/>
        <v>3</v>
      </c>
      <c r="L328" s="13" t="str">
        <f t="shared" si="67"/>
        <v/>
      </c>
      <c r="M328" s="13" t="str">
        <f t="shared" si="68"/>
        <v/>
      </c>
      <c r="N328" s="13" t="str">
        <f t="shared" si="69"/>
        <v/>
      </c>
      <c r="O328" s="68">
        <f t="shared" si="70"/>
        <v>3</v>
      </c>
      <c r="Q328" s="13" t="str">
        <f t="shared" si="71"/>
        <v/>
      </c>
      <c r="R328" s="70" t="str">
        <f t="shared" si="72"/>
        <v/>
      </c>
      <c r="AB328" s="287" t="s">
        <v>122</v>
      </c>
      <c r="AC328" s="13">
        <f t="shared" si="74"/>
        <v>3</v>
      </c>
    </row>
    <row r="329" spans="1:29" hidden="1" x14ac:dyDescent="0.25">
      <c r="A329" s="13">
        <v>343</v>
      </c>
      <c r="B329" s="70" t="str">
        <f t="shared" si="73"/>
        <v/>
      </c>
      <c r="C329" s="111"/>
      <c r="E329" s="287"/>
      <c r="G329" s="291" t="s">
        <v>265</v>
      </c>
      <c r="H329" s="114">
        <v>5</v>
      </c>
      <c r="I329" s="68" t="str">
        <f t="shared" si="64"/>
        <v/>
      </c>
      <c r="J329" s="13" t="str">
        <f t="shared" si="65"/>
        <v/>
      </c>
      <c r="K329" s="13">
        <f t="shared" si="66"/>
        <v>3</v>
      </c>
      <c r="L329" s="13" t="str">
        <f t="shared" si="67"/>
        <v/>
      </c>
      <c r="M329" s="13" t="str">
        <f t="shared" si="68"/>
        <v/>
      </c>
      <c r="N329" s="13" t="str">
        <f t="shared" si="69"/>
        <v/>
      </c>
      <c r="O329" s="68">
        <f t="shared" si="70"/>
        <v>3</v>
      </c>
      <c r="Q329" s="13" t="str">
        <f t="shared" si="71"/>
        <v/>
      </c>
      <c r="R329" s="70" t="str">
        <f t="shared" si="72"/>
        <v/>
      </c>
      <c r="AB329" s="287" t="s">
        <v>122</v>
      </c>
      <c r="AC329" s="13">
        <f t="shared" si="74"/>
        <v>3</v>
      </c>
    </row>
    <row r="330" spans="1:29" ht="10.5" hidden="1" customHeight="1" x14ac:dyDescent="0.25">
      <c r="A330" s="13">
        <v>344</v>
      </c>
      <c r="B330" s="70" t="str">
        <f t="shared" si="73"/>
        <v/>
      </c>
      <c r="C330" s="111"/>
      <c r="E330" s="287"/>
      <c r="G330" s="291" t="s">
        <v>266</v>
      </c>
      <c r="H330" s="114">
        <v>5</v>
      </c>
      <c r="I330" s="68" t="str">
        <f t="shared" si="64"/>
        <v/>
      </c>
      <c r="J330" s="13" t="str">
        <f t="shared" si="65"/>
        <v/>
      </c>
      <c r="K330" s="13">
        <f t="shared" si="66"/>
        <v>3</v>
      </c>
      <c r="L330" s="13" t="str">
        <f t="shared" si="67"/>
        <v/>
      </c>
      <c r="M330" s="13" t="str">
        <f t="shared" si="68"/>
        <v/>
      </c>
      <c r="N330" s="13" t="str">
        <f t="shared" si="69"/>
        <v/>
      </c>
      <c r="O330" s="68">
        <f t="shared" si="70"/>
        <v>3</v>
      </c>
      <c r="Q330" s="13" t="str">
        <f t="shared" si="71"/>
        <v/>
      </c>
      <c r="R330" s="70" t="str">
        <f t="shared" si="72"/>
        <v/>
      </c>
      <c r="AB330" s="287" t="s">
        <v>122</v>
      </c>
      <c r="AC330" s="13">
        <f t="shared" si="74"/>
        <v>3</v>
      </c>
    </row>
    <row r="331" spans="1:29" ht="15" customHeight="1" x14ac:dyDescent="0.25">
      <c r="A331" s="13">
        <v>345</v>
      </c>
      <c r="B331" s="70" t="str">
        <f t="shared" si="73"/>
        <v/>
      </c>
      <c r="C331" s="111" t="s">
        <v>120</v>
      </c>
      <c r="D331" s="287">
        <v>1</v>
      </c>
      <c r="E331" s="287"/>
      <c r="F331" s="287" t="s">
        <v>177</v>
      </c>
      <c r="G331" s="289" t="s">
        <v>259</v>
      </c>
      <c r="I331" s="68" t="str">
        <f t="shared" si="64"/>
        <v/>
      </c>
      <c r="J331" s="13" t="str">
        <f t="shared" si="65"/>
        <v/>
      </c>
      <c r="K331" s="13" t="str">
        <f t="shared" si="66"/>
        <v/>
      </c>
      <c r="L331" s="13" t="str">
        <f t="shared" si="67"/>
        <v/>
      </c>
      <c r="M331" s="13" t="str">
        <f t="shared" si="68"/>
        <v/>
      </c>
      <c r="N331" s="13" t="str">
        <f t="shared" si="69"/>
        <v/>
      </c>
      <c r="O331" s="68">
        <f t="shared" si="70"/>
        <v>0</v>
      </c>
      <c r="Q331" s="13" t="str">
        <f t="shared" si="71"/>
        <v/>
      </c>
      <c r="R331" s="70" t="str">
        <f t="shared" si="72"/>
        <v/>
      </c>
      <c r="AB331" s="287" t="s">
        <v>122</v>
      </c>
      <c r="AC331" s="13">
        <f t="shared" si="74"/>
        <v>3</v>
      </c>
    </row>
    <row r="332" spans="1:29" ht="15" customHeight="1" x14ac:dyDescent="0.25">
      <c r="A332" s="13">
        <v>346</v>
      </c>
      <c r="B332" s="70" t="str">
        <f t="shared" si="73"/>
        <v>B.1.01</v>
      </c>
      <c r="C332" s="111" t="s">
        <v>120</v>
      </c>
      <c r="D332" s="287">
        <v>1</v>
      </c>
      <c r="E332" s="287">
        <v>1</v>
      </c>
      <c r="F332" s="287"/>
      <c r="G332" s="290" t="s">
        <v>332</v>
      </c>
      <c r="H332" s="114">
        <v>3</v>
      </c>
      <c r="I332" s="68" t="str">
        <f t="shared" si="64"/>
        <v/>
      </c>
      <c r="J332" s="13" t="str">
        <f t="shared" si="65"/>
        <v/>
      </c>
      <c r="K332" s="13" t="str">
        <f t="shared" si="66"/>
        <v/>
      </c>
      <c r="L332" s="13" t="str">
        <f t="shared" si="67"/>
        <v/>
      </c>
      <c r="M332" s="13">
        <f t="shared" si="68"/>
        <v>5</v>
      </c>
      <c r="N332" s="13" t="str">
        <f t="shared" si="69"/>
        <v/>
      </c>
      <c r="O332" s="68">
        <f t="shared" si="70"/>
        <v>5</v>
      </c>
      <c r="Q332" s="13" t="str">
        <f t="shared" si="71"/>
        <v>01</v>
      </c>
      <c r="R332" s="70" t="str">
        <f t="shared" si="72"/>
        <v>B.1.01</v>
      </c>
      <c r="AB332" s="287" t="s">
        <v>122</v>
      </c>
      <c r="AC332" s="13">
        <f t="shared" si="74"/>
        <v>3</v>
      </c>
    </row>
    <row r="333" spans="1:29" ht="15" customHeight="1" x14ac:dyDescent="0.25">
      <c r="A333" s="13">
        <v>365</v>
      </c>
      <c r="B333" s="70" t="str">
        <f t="shared" si="73"/>
        <v>B.2</v>
      </c>
      <c r="C333" s="111" t="s">
        <v>120</v>
      </c>
      <c r="D333" s="287">
        <v>2</v>
      </c>
      <c r="E333" s="287"/>
      <c r="F333" s="287"/>
      <c r="G333" s="288" t="s">
        <v>267</v>
      </c>
      <c r="I333" s="68" t="str">
        <f t="shared" ref="I333:I352" si="75">IF(AND(LEN(C333)=1,LEN(D333)=0),1,"")</f>
        <v/>
      </c>
      <c r="J333" s="13">
        <f t="shared" ref="J333:J352" si="76">IF(AND(LEN(C333)=1,LEN(D333)=1,LEN(E333)=0,LEN(F333)=0),2,"")</f>
        <v>2</v>
      </c>
      <c r="K333" s="13" t="str">
        <f t="shared" ref="K333:K352" si="77">IF(AND(LEN(C333)=0,LEN(E333)=0),3,"")</f>
        <v/>
      </c>
      <c r="L333" s="13" t="str">
        <f t="shared" ref="L333:L352" si="78">IF(AND(LEN(C333)&gt;0,LEN(D333&gt;0),LEN(E333)&gt;0,LEN(F333)=0,H333="N/A"),4,"")</f>
        <v/>
      </c>
      <c r="M333" s="13" t="str">
        <f t="shared" ref="M333:M352" si="79">IF(AND(LEN(C333)&gt;0,LEN(D333&gt;0),LEN(E333)&gt;0,LEN(F333)=0,H333&gt;0,H333&lt;6),5,"")</f>
        <v/>
      </c>
      <c r="N333" s="13" t="str">
        <f t="shared" ref="N333:N352" si="80">IF(AND(LEN(C333)&gt;0,LEN(D333&gt;0),LEN(E333)&gt;0,LEN(F333)&gt;0,H333&gt;0,H333&lt;6),6,"")</f>
        <v/>
      </c>
      <c r="O333" s="68">
        <f t="shared" si="70"/>
        <v>2</v>
      </c>
      <c r="Q333" s="13" t="str">
        <f t="shared" ref="Q333:Q352" si="81">IF(LEN(E333)&gt;0,TEXT(E333,"00"),"")</f>
        <v/>
      </c>
      <c r="R333" s="70" t="str">
        <f t="shared" ref="R333:R352" si="82">IF(O333=1,C333,IF(O333=2,C333&amp;"."&amp;D333,IF(O333=3,"",IF(O333=4,C333&amp;"."&amp;D333&amp;"."&amp;Q333,IF(O333=5,C333&amp;"."&amp;D333&amp;"."&amp;Q333,IF(O333=6,C333&amp;"."&amp;D333&amp;"."&amp;Q333&amp;F333,""))))))</f>
        <v>B.2</v>
      </c>
      <c r="AB333" s="287" t="s">
        <v>122</v>
      </c>
      <c r="AC333" s="13">
        <f t="shared" si="74"/>
        <v>3</v>
      </c>
    </row>
    <row r="334" spans="1:29" ht="0.75" customHeight="1" x14ac:dyDescent="0.25">
      <c r="A334" s="13">
        <v>366</v>
      </c>
      <c r="B334" s="70" t="str">
        <f t="shared" si="73"/>
        <v/>
      </c>
      <c r="C334" s="111"/>
      <c r="D334" s="287"/>
      <c r="E334" s="287"/>
      <c r="F334" s="287"/>
      <c r="G334" s="296" t="s">
        <v>268</v>
      </c>
      <c r="H334" s="114">
        <v>5</v>
      </c>
      <c r="I334" s="68" t="str">
        <f t="shared" si="75"/>
        <v/>
      </c>
      <c r="J334" s="13" t="str">
        <f t="shared" si="76"/>
        <v/>
      </c>
      <c r="K334" s="13">
        <f t="shared" si="77"/>
        <v>3</v>
      </c>
      <c r="L334" s="13" t="str">
        <f t="shared" si="78"/>
        <v/>
      </c>
      <c r="M334" s="13" t="str">
        <f t="shared" si="79"/>
        <v/>
      </c>
      <c r="N334" s="13" t="str">
        <f t="shared" si="80"/>
        <v/>
      </c>
      <c r="O334" s="68">
        <f t="shared" si="70"/>
        <v>3</v>
      </c>
      <c r="Q334" s="13" t="str">
        <f t="shared" si="81"/>
        <v/>
      </c>
      <c r="R334" s="70" t="str">
        <f t="shared" si="82"/>
        <v/>
      </c>
      <c r="AB334" s="287" t="s">
        <v>122</v>
      </c>
      <c r="AC334" s="13">
        <f t="shared" si="74"/>
        <v>3</v>
      </c>
    </row>
    <row r="335" spans="1:29" ht="15" hidden="1" customHeight="1" x14ac:dyDescent="0.25">
      <c r="A335" s="13">
        <v>367</v>
      </c>
      <c r="B335" s="70" t="str">
        <f t="shared" si="73"/>
        <v/>
      </c>
      <c r="C335" s="111"/>
      <c r="D335" s="287"/>
      <c r="E335" s="287"/>
      <c r="F335" s="287"/>
      <c r="G335" s="290" t="s">
        <v>269</v>
      </c>
      <c r="I335" s="68" t="str">
        <f t="shared" si="75"/>
        <v/>
      </c>
      <c r="J335" s="13" t="str">
        <f t="shared" si="76"/>
        <v/>
      </c>
      <c r="K335" s="13">
        <f t="shared" si="77"/>
        <v>3</v>
      </c>
      <c r="L335" s="13" t="str">
        <f t="shared" si="78"/>
        <v/>
      </c>
      <c r="M335" s="13" t="str">
        <f t="shared" si="79"/>
        <v/>
      </c>
      <c r="N335" s="13" t="str">
        <f t="shared" si="80"/>
        <v/>
      </c>
      <c r="O335" s="68">
        <f t="shared" si="70"/>
        <v>3</v>
      </c>
      <c r="Q335" s="13" t="str">
        <f t="shared" si="81"/>
        <v/>
      </c>
      <c r="R335" s="70" t="str">
        <f t="shared" si="82"/>
        <v/>
      </c>
      <c r="AB335" s="287" t="s">
        <v>122</v>
      </c>
      <c r="AC335" s="13">
        <f t="shared" si="74"/>
        <v>3</v>
      </c>
    </row>
    <row r="336" spans="1:29" ht="15" hidden="1" customHeight="1" x14ac:dyDescent="0.25">
      <c r="A336" s="13">
        <v>368</v>
      </c>
      <c r="B336" s="70" t="str">
        <f t="shared" si="73"/>
        <v/>
      </c>
      <c r="C336" s="111"/>
      <c r="D336" s="287"/>
      <c r="E336" s="287"/>
      <c r="F336" s="287"/>
      <c r="G336" s="290" t="s">
        <v>270</v>
      </c>
      <c r="H336" s="114">
        <v>1</v>
      </c>
      <c r="I336" s="68" t="str">
        <f t="shared" si="75"/>
        <v/>
      </c>
      <c r="J336" s="13" t="str">
        <f t="shared" si="76"/>
        <v/>
      </c>
      <c r="K336" s="13">
        <f t="shared" si="77"/>
        <v>3</v>
      </c>
      <c r="L336" s="13" t="str">
        <f t="shared" si="78"/>
        <v/>
      </c>
      <c r="M336" s="13" t="str">
        <f t="shared" si="79"/>
        <v/>
      </c>
      <c r="N336" s="13" t="str">
        <f t="shared" si="80"/>
        <v/>
      </c>
      <c r="O336" s="68">
        <f t="shared" si="70"/>
        <v>3</v>
      </c>
      <c r="Q336" s="13" t="str">
        <f t="shared" si="81"/>
        <v/>
      </c>
      <c r="R336" s="70" t="str">
        <f t="shared" si="82"/>
        <v/>
      </c>
      <c r="AB336" s="287" t="s">
        <v>122</v>
      </c>
      <c r="AC336" s="13">
        <f t="shared" si="74"/>
        <v>3</v>
      </c>
    </row>
    <row r="337" spans="1:29" ht="15" hidden="1" customHeight="1" x14ac:dyDescent="0.25">
      <c r="A337" s="13">
        <v>369</v>
      </c>
      <c r="B337" s="70" t="str">
        <f t="shared" si="73"/>
        <v/>
      </c>
      <c r="C337" s="111"/>
      <c r="D337" s="287"/>
      <c r="E337" s="287"/>
      <c r="F337" s="287"/>
      <c r="G337" s="290" t="s">
        <v>271</v>
      </c>
      <c r="H337" s="114">
        <v>5</v>
      </c>
      <c r="I337" s="68" t="str">
        <f t="shared" si="75"/>
        <v/>
      </c>
      <c r="J337" s="13" t="str">
        <f t="shared" si="76"/>
        <v/>
      </c>
      <c r="K337" s="13">
        <f t="shared" si="77"/>
        <v>3</v>
      </c>
      <c r="L337" s="13" t="str">
        <f t="shared" si="78"/>
        <v/>
      </c>
      <c r="M337" s="13" t="str">
        <f t="shared" si="79"/>
        <v/>
      </c>
      <c r="N337" s="13" t="str">
        <f t="shared" si="80"/>
        <v/>
      </c>
      <c r="O337" s="68">
        <f t="shared" si="70"/>
        <v>3</v>
      </c>
      <c r="Q337" s="13" t="str">
        <f t="shared" si="81"/>
        <v/>
      </c>
      <c r="R337" s="70" t="str">
        <f t="shared" si="82"/>
        <v/>
      </c>
      <c r="AB337" s="287" t="s">
        <v>122</v>
      </c>
      <c r="AC337" s="13">
        <f t="shared" si="74"/>
        <v>3</v>
      </c>
    </row>
    <row r="338" spans="1:29" ht="15" hidden="1" customHeight="1" x14ac:dyDescent="0.25">
      <c r="A338" s="13">
        <v>370</v>
      </c>
      <c r="B338" s="70" t="str">
        <f t="shared" si="73"/>
        <v/>
      </c>
      <c r="C338" s="111"/>
      <c r="D338" s="287"/>
      <c r="E338" s="287"/>
      <c r="F338" s="287"/>
      <c r="G338" s="291" t="s">
        <v>272</v>
      </c>
      <c r="I338" s="68" t="str">
        <f t="shared" si="75"/>
        <v/>
      </c>
      <c r="J338" s="13" t="str">
        <f t="shared" si="76"/>
        <v/>
      </c>
      <c r="K338" s="13">
        <f t="shared" si="77"/>
        <v>3</v>
      </c>
      <c r="L338" s="13" t="str">
        <f t="shared" si="78"/>
        <v/>
      </c>
      <c r="M338" s="13" t="str">
        <f t="shared" si="79"/>
        <v/>
      </c>
      <c r="N338" s="13" t="str">
        <f t="shared" si="80"/>
        <v/>
      </c>
      <c r="O338" s="68">
        <f t="shared" ref="O338:O359" si="83">SUM(I338:N338)</f>
        <v>3</v>
      </c>
      <c r="Q338" s="13" t="str">
        <f t="shared" si="81"/>
        <v/>
      </c>
      <c r="R338" s="70" t="str">
        <f t="shared" si="82"/>
        <v/>
      </c>
      <c r="AB338" s="287" t="s">
        <v>122</v>
      </c>
      <c r="AC338" s="13">
        <f t="shared" si="74"/>
        <v>3</v>
      </c>
    </row>
    <row r="339" spans="1:29" ht="15" hidden="1" customHeight="1" x14ac:dyDescent="0.25">
      <c r="A339" s="13">
        <v>371</v>
      </c>
      <c r="B339" s="70" t="str">
        <f t="shared" si="73"/>
        <v/>
      </c>
      <c r="C339" s="111"/>
      <c r="D339" s="287"/>
      <c r="E339" s="287"/>
      <c r="F339" s="287"/>
      <c r="G339" s="290" t="s">
        <v>273</v>
      </c>
      <c r="H339" s="114">
        <v>4</v>
      </c>
      <c r="I339" s="68" t="str">
        <f t="shared" si="75"/>
        <v/>
      </c>
      <c r="J339" s="13" t="str">
        <f t="shared" si="76"/>
        <v/>
      </c>
      <c r="K339" s="13">
        <f t="shared" si="77"/>
        <v>3</v>
      </c>
      <c r="L339" s="13" t="str">
        <f t="shared" si="78"/>
        <v/>
      </c>
      <c r="M339" s="13" t="str">
        <f t="shared" si="79"/>
        <v/>
      </c>
      <c r="N339" s="13" t="str">
        <f t="shared" si="80"/>
        <v/>
      </c>
      <c r="O339" s="68">
        <f t="shared" si="83"/>
        <v>3</v>
      </c>
      <c r="Q339" s="13" t="str">
        <f t="shared" si="81"/>
        <v/>
      </c>
      <c r="R339" s="70" t="str">
        <f t="shared" si="82"/>
        <v/>
      </c>
      <c r="Z339"/>
      <c r="AA339"/>
      <c r="AB339" s="287" t="s">
        <v>122</v>
      </c>
      <c r="AC339" s="13">
        <f t="shared" si="74"/>
        <v>3</v>
      </c>
    </row>
    <row r="340" spans="1:29" ht="15" hidden="1" customHeight="1" x14ac:dyDescent="0.25">
      <c r="A340" s="13">
        <v>372</v>
      </c>
      <c r="B340" s="70" t="str">
        <f t="shared" si="73"/>
        <v/>
      </c>
      <c r="C340" s="111"/>
      <c r="D340" s="287"/>
      <c r="E340" s="287"/>
      <c r="F340" s="287"/>
      <c r="G340" s="290" t="s">
        <v>221</v>
      </c>
      <c r="I340" s="68" t="str">
        <f t="shared" si="75"/>
        <v/>
      </c>
      <c r="J340" s="13" t="str">
        <f t="shared" si="76"/>
        <v/>
      </c>
      <c r="K340" s="13">
        <f t="shared" si="77"/>
        <v>3</v>
      </c>
      <c r="L340" s="13" t="str">
        <f t="shared" si="78"/>
        <v/>
      </c>
      <c r="M340" s="13" t="str">
        <f t="shared" si="79"/>
        <v/>
      </c>
      <c r="N340" s="13" t="str">
        <f t="shared" si="80"/>
        <v/>
      </c>
      <c r="O340" s="68">
        <f t="shared" si="83"/>
        <v>3</v>
      </c>
      <c r="Q340" s="13" t="str">
        <f t="shared" si="81"/>
        <v/>
      </c>
      <c r="R340" s="70" t="str">
        <f t="shared" si="82"/>
        <v/>
      </c>
      <c r="AB340" s="287" t="s">
        <v>122</v>
      </c>
      <c r="AC340" s="13">
        <f t="shared" si="74"/>
        <v>3</v>
      </c>
    </row>
    <row r="341" spans="1:29" ht="15" hidden="1" customHeight="1" x14ac:dyDescent="0.25">
      <c r="A341" s="13">
        <v>373</v>
      </c>
      <c r="B341" s="70" t="str">
        <f t="shared" si="73"/>
        <v/>
      </c>
      <c r="C341" s="111"/>
      <c r="D341" s="287"/>
      <c r="E341" s="287"/>
      <c r="F341" s="287"/>
      <c r="G341" s="291" t="s">
        <v>222</v>
      </c>
      <c r="H341" s="114">
        <v>4</v>
      </c>
      <c r="I341" s="68" t="str">
        <f t="shared" si="75"/>
        <v/>
      </c>
      <c r="J341" s="13" t="str">
        <f t="shared" si="76"/>
        <v/>
      </c>
      <c r="K341" s="13">
        <f t="shared" si="77"/>
        <v>3</v>
      </c>
      <c r="L341" s="13" t="str">
        <f t="shared" si="78"/>
        <v/>
      </c>
      <c r="M341" s="13" t="str">
        <f t="shared" si="79"/>
        <v/>
      </c>
      <c r="N341" s="13" t="str">
        <f t="shared" si="80"/>
        <v/>
      </c>
      <c r="O341" s="68">
        <f t="shared" si="83"/>
        <v>3</v>
      </c>
      <c r="Q341" s="13" t="str">
        <f t="shared" si="81"/>
        <v/>
      </c>
      <c r="R341" s="70" t="str">
        <f t="shared" si="82"/>
        <v/>
      </c>
      <c r="AB341" s="287" t="s">
        <v>122</v>
      </c>
      <c r="AC341" s="13">
        <f t="shared" si="74"/>
        <v>3</v>
      </c>
    </row>
    <row r="342" spans="1:29" ht="15" hidden="1" customHeight="1" x14ac:dyDescent="0.25">
      <c r="A342" s="13">
        <v>374</v>
      </c>
      <c r="B342" s="70" t="str">
        <f t="shared" si="73"/>
        <v/>
      </c>
      <c r="C342" s="111"/>
      <c r="D342" s="287"/>
      <c r="E342" s="287"/>
      <c r="F342" s="287"/>
      <c r="G342" s="291" t="s">
        <v>223</v>
      </c>
      <c r="I342" s="68" t="str">
        <f t="shared" si="75"/>
        <v/>
      </c>
      <c r="J342" s="13" t="str">
        <f t="shared" si="76"/>
        <v/>
      </c>
      <c r="K342" s="13">
        <f t="shared" si="77"/>
        <v>3</v>
      </c>
      <c r="L342" s="13" t="str">
        <f t="shared" si="78"/>
        <v/>
      </c>
      <c r="M342" s="13" t="str">
        <f t="shared" si="79"/>
        <v/>
      </c>
      <c r="N342" s="13" t="str">
        <f t="shared" si="80"/>
        <v/>
      </c>
      <c r="O342" s="68">
        <f t="shared" si="83"/>
        <v>3</v>
      </c>
      <c r="Q342" s="13" t="str">
        <f t="shared" si="81"/>
        <v/>
      </c>
      <c r="R342" s="70" t="str">
        <f t="shared" si="82"/>
        <v/>
      </c>
      <c r="AB342" s="287" t="s">
        <v>122</v>
      </c>
      <c r="AC342" s="13">
        <f t="shared" si="74"/>
        <v>3</v>
      </c>
    </row>
    <row r="343" spans="1:29" ht="15" hidden="1" customHeight="1" x14ac:dyDescent="0.25">
      <c r="A343" s="13">
        <v>375</v>
      </c>
      <c r="B343" s="70" t="str">
        <f t="shared" si="73"/>
        <v/>
      </c>
      <c r="C343" s="111"/>
      <c r="D343" s="287"/>
      <c r="E343" s="287"/>
      <c r="F343" s="287"/>
      <c r="G343" s="290" t="s">
        <v>274</v>
      </c>
      <c r="H343" s="114">
        <v>4</v>
      </c>
      <c r="I343" s="68" t="str">
        <f t="shared" si="75"/>
        <v/>
      </c>
      <c r="J343" s="13" t="str">
        <f t="shared" si="76"/>
        <v/>
      </c>
      <c r="K343" s="13">
        <f t="shared" si="77"/>
        <v>3</v>
      </c>
      <c r="L343" s="13" t="str">
        <f t="shared" si="78"/>
        <v/>
      </c>
      <c r="M343" s="13" t="str">
        <f t="shared" si="79"/>
        <v/>
      </c>
      <c r="N343" s="13" t="str">
        <f t="shared" si="80"/>
        <v/>
      </c>
      <c r="O343" s="68">
        <f t="shared" si="83"/>
        <v>3</v>
      </c>
      <c r="Q343" s="13" t="str">
        <f t="shared" si="81"/>
        <v/>
      </c>
      <c r="R343" s="70" t="str">
        <f t="shared" si="82"/>
        <v/>
      </c>
      <c r="AB343" s="287" t="s">
        <v>122</v>
      </c>
      <c r="AC343" s="13">
        <f t="shared" si="74"/>
        <v>3</v>
      </c>
    </row>
    <row r="344" spans="1:29" ht="15" hidden="1" customHeight="1" x14ac:dyDescent="0.25">
      <c r="A344" s="13">
        <v>376</v>
      </c>
      <c r="B344" s="70" t="str">
        <f t="shared" si="73"/>
        <v/>
      </c>
      <c r="C344" s="111"/>
      <c r="D344" s="287"/>
      <c r="E344" s="287"/>
      <c r="F344" s="287"/>
      <c r="G344" s="291" t="s">
        <v>224</v>
      </c>
      <c r="I344" s="68" t="str">
        <f t="shared" si="75"/>
        <v/>
      </c>
      <c r="J344" s="13" t="str">
        <f t="shared" si="76"/>
        <v/>
      </c>
      <c r="K344" s="13">
        <f t="shared" si="77"/>
        <v>3</v>
      </c>
      <c r="L344" s="13" t="str">
        <f t="shared" si="78"/>
        <v/>
      </c>
      <c r="M344" s="13" t="str">
        <f t="shared" si="79"/>
        <v/>
      </c>
      <c r="N344" s="13" t="str">
        <f t="shared" si="80"/>
        <v/>
      </c>
      <c r="O344" s="68">
        <f t="shared" si="83"/>
        <v>3</v>
      </c>
      <c r="Q344" s="13" t="str">
        <f t="shared" si="81"/>
        <v/>
      </c>
      <c r="R344" s="70" t="str">
        <f t="shared" si="82"/>
        <v/>
      </c>
      <c r="AB344" s="287" t="s">
        <v>122</v>
      </c>
      <c r="AC344" s="13">
        <f t="shared" si="74"/>
        <v>3</v>
      </c>
    </row>
    <row r="345" spans="1:29" ht="15" hidden="1" customHeight="1" x14ac:dyDescent="0.25">
      <c r="A345" s="13">
        <v>377</v>
      </c>
      <c r="B345" s="70" t="str">
        <f t="shared" si="73"/>
        <v/>
      </c>
      <c r="C345" s="111"/>
      <c r="D345" s="287"/>
      <c r="E345" s="287"/>
      <c r="F345" s="287"/>
      <c r="G345" s="291" t="s">
        <v>225</v>
      </c>
      <c r="H345" s="114">
        <v>4</v>
      </c>
      <c r="I345" s="68" t="str">
        <f t="shared" si="75"/>
        <v/>
      </c>
      <c r="J345" s="13" t="str">
        <f t="shared" si="76"/>
        <v/>
      </c>
      <c r="K345" s="13">
        <f t="shared" si="77"/>
        <v>3</v>
      </c>
      <c r="L345" s="13" t="str">
        <f t="shared" si="78"/>
        <v/>
      </c>
      <c r="M345" s="13" t="str">
        <f t="shared" si="79"/>
        <v/>
      </c>
      <c r="N345" s="13" t="str">
        <f t="shared" si="80"/>
        <v/>
      </c>
      <c r="O345" s="68">
        <f t="shared" si="83"/>
        <v>3</v>
      </c>
      <c r="Q345" s="13" t="str">
        <f t="shared" si="81"/>
        <v/>
      </c>
      <c r="R345" s="70" t="str">
        <f t="shared" si="82"/>
        <v/>
      </c>
      <c r="AB345" s="287" t="s">
        <v>122</v>
      </c>
      <c r="AC345" s="13">
        <f t="shared" si="74"/>
        <v>3</v>
      </c>
    </row>
    <row r="346" spans="1:29" ht="15" hidden="1" customHeight="1" x14ac:dyDescent="0.25">
      <c r="A346" s="13">
        <v>378</v>
      </c>
      <c r="B346" s="70" t="str">
        <f t="shared" si="73"/>
        <v/>
      </c>
      <c r="C346" s="111"/>
      <c r="D346" s="287"/>
      <c r="E346" s="287"/>
      <c r="F346" s="287"/>
      <c r="G346" s="291" t="s">
        <v>275</v>
      </c>
      <c r="I346" s="68" t="str">
        <f t="shared" si="75"/>
        <v/>
      </c>
      <c r="J346" s="13" t="str">
        <f t="shared" si="76"/>
        <v/>
      </c>
      <c r="K346" s="13">
        <f t="shared" si="77"/>
        <v>3</v>
      </c>
      <c r="L346" s="13" t="str">
        <f t="shared" si="78"/>
        <v/>
      </c>
      <c r="M346" s="13" t="str">
        <f t="shared" si="79"/>
        <v/>
      </c>
      <c r="N346" s="13" t="str">
        <f t="shared" si="80"/>
        <v/>
      </c>
      <c r="O346" s="68">
        <f t="shared" si="83"/>
        <v>3</v>
      </c>
      <c r="Q346" s="13" t="str">
        <f t="shared" si="81"/>
        <v/>
      </c>
      <c r="R346" s="70" t="str">
        <f t="shared" si="82"/>
        <v/>
      </c>
      <c r="AB346" s="287" t="s">
        <v>122</v>
      </c>
      <c r="AC346" s="13">
        <f t="shared" si="74"/>
        <v>3</v>
      </c>
    </row>
    <row r="347" spans="1:29" ht="15" hidden="1" customHeight="1" x14ac:dyDescent="0.25">
      <c r="A347" s="13">
        <v>379</v>
      </c>
      <c r="B347" s="70" t="str">
        <f t="shared" si="73"/>
        <v/>
      </c>
      <c r="C347" s="111"/>
      <c r="D347" s="287"/>
      <c r="E347" s="287"/>
      <c r="F347" s="287"/>
      <c r="G347" s="290" t="s">
        <v>276</v>
      </c>
      <c r="H347" s="114">
        <v>4</v>
      </c>
      <c r="I347" s="68" t="str">
        <f t="shared" si="75"/>
        <v/>
      </c>
      <c r="J347" s="13" t="str">
        <f t="shared" si="76"/>
        <v/>
      </c>
      <c r="K347" s="13">
        <f t="shared" si="77"/>
        <v>3</v>
      </c>
      <c r="L347" s="13" t="str">
        <f t="shared" si="78"/>
        <v/>
      </c>
      <c r="M347" s="13" t="str">
        <f t="shared" si="79"/>
        <v/>
      </c>
      <c r="N347" s="13" t="str">
        <f t="shared" si="80"/>
        <v/>
      </c>
      <c r="O347" s="68">
        <f t="shared" si="83"/>
        <v>3</v>
      </c>
      <c r="Q347" s="13" t="str">
        <f t="shared" si="81"/>
        <v/>
      </c>
      <c r="R347" s="70" t="str">
        <f t="shared" si="82"/>
        <v/>
      </c>
      <c r="AB347" s="287" t="s">
        <v>122</v>
      </c>
      <c r="AC347" s="13">
        <f t="shared" si="74"/>
        <v>3</v>
      </c>
    </row>
    <row r="348" spans="1:29" ht="15" hidden="1" customHeight="1" x14ac:dyDescent="0.25">
      <c r="A348" s="13">
        <v>380</v>
      </c>
      <c r="B348" s="70" t="str">
        <f t="shared" si="73"/>
        <v/>
      </c>
      <c r="C348" s="111"/>
      <c r="D348" s="287"/>
      <c r="E348" s="287"/>
      <c r="F348" s="287"/>
      <c r="G348" s="298" t="s">
        <v>277</v>
      </c>
      <c r="I348" s="68" t="str">
        <f t="shared" si="75"/>
        <v/>
      </c>
      <c r="J348" s="13" t="str">
        <f t="shared" si="76"/>
        <v/>
      </c>
      <c r="K348" s="13">
        <f t="shared" si="77"/>
        <v>3</v>
      </c>
      <c r="L348" s="13" t="str">
        <f t="shared" si="78"/>
        <v/>
      </c>
      <c r="M348" s="13" t="str">
        <f t="shared" si="79"/>
        <v/>
      </c>
      <c r="N348" s="13" t="str">
        <f t="shared" si="80"/>
        <v/>
      </c>
      <c r="O348" s="68">
        <f t="shared" si="83"/>
        <v>3</v>
      </c>
      <c r="Q348" s="13" t="str">
        <f t="shared" si="81"/>
        <v/>
      </c>
      <c r="R348" s="70" t="str">
        <f t="shared" si="82"/>
        <v/>
      </c>
      <c r="AB348" s="287" t="s">
        <v>122</v>
      </c>
      <c r="AC348" s="13">
        <f t="shared" si="74"/>
        <v>3</v>
      </c>
    </row>
    <row r="349" spans="1:29" ht="15" hidden="1" customHeight="1" x14ac:dyDescent="0.25">
      <c r="A349" s="13">
        <v>381</v>
      </c>
      <c r="B349" s="70" t="str">
        <f t="shared" si="73"/>
        <v/>
      </c>
      <c r="C349" s="111"/>
      <c r="D349" s="287"/>
      <c r="E349" s="287"/>
      <c r="F349" s="287"/>
      <c r="G349" s="297" t="s">
        <v>267</v>
      </c>
      <c r="H349" s="114">
        <v>5</v>
      </c>
      <c r="I349" s="68" t="str">
        <f t="shared" si="75"/>
        <v/>
      </c>
      <c r="J349" s="13" t="str">
        <f t="shared" si="76"/>
        <v/>
      </c>
      <c r="K349" s="13">
        <f t="shared" si="77"/>
        <v>3</v>
      </c>
      <c r="L349" s="13" t="str">
        <f t="shared" si="78"/>
        <v/>
      </c>
      <c r="M349" s="13" t="str">
        <f t="shared" si="79"/>
        <v/>
      </c>
      <c r="N349" s="13" t="str">
        <f t="shared" si="80"/>
        <v/>
      </c>
      <c r="O349" s="68">
        <f t="shared" si="83"/>
        <v>3</v>
      </c>
      <c r="Q349" s="13" t="str">
        <f t="shared" si="81"/>
        <v/>
      </c>
      <c r="R349" s="70" t="str">
        <f t="shared" si="82"/>
        <v/>
      </c>
      <c r="T349" t="s">
        <v>190</v>
      </c>
      <c r="AB349" s="287" t="s">
        <v>122</v>
      </c>
      <c r="AC349" s="13">
        <f t="shared" si="74"/>
        <v>3</v>
      </c>
    </row>
    <row r="350" spans="1:29" ht="15" customHeight="1" x14ac:dyDescent="0.25">
      <c r="A350" s="13">
        <v>383</v>
      </c>
      <c r="B350" s="70" t="str">
        <f t="shared" si="73"/>
        <v>B.2.01</v>
      </c>
      <c r="C350" s="111" t="s">
        <v>120</v>
      </c>
      <c r="D350" s="287">
        <v>2</v>
      </c>
      <c r="E350" s="287">
        <v>1</v>
      </c>
      <c r="F350" s="287"/>
      <c r="G350" s="295" t="s">
        <v>333</v>
      </c>
      <c r="H350" s="114">
        <v>5</v>
      </c>
      <c r="I350" s="68" t="str">
        <f t="shared" si="75"/>
        <v/>
      </c>
      <c r="J350" s="13" t="str">
        <f t="shared" si="76"/>
        <v/>
      </c>
      <c r="K350" s="13" t="str">
        <f t="shared" si="77"/>
        <v/>
      </c>
      <c r="L350" s="13" t="str">
        <f t="shared" si="78"/>
        <v/>
      </c>
      <c r="M350" s="13">
        <f t="shared" si="79"/>
        <v>5</v>
      </c>
      <c r="N350" s="13" t="str">
        <f t="shared" si="80"/>
        <v/>
      </c>
      <c r="O350" s="68">
        <f t="shared" si="83"/>
        <v>5</v>
      </c>
      <c r="Q350" s="13" t="str">
        <f t="shared" si="81"/>
        <v>01</v>
      </c>
      <c r="R350" s="70" t="str">
        <f t="shared" si="82"/>
        <v>B.2.01</v>
      </c>
      <c r="AB350" s="287" t="s">
        <v>122</v>
      </c>
      <c r="AC350" s="13">
        <f t="shared" si="74"/>
        <v>3</v>
      </c>
    </row>
    <row r="351" spans="1:29" ht="15" customHeight="1" x14ac:dyDescent="0.25">
      <c r="A351" s="13">
        <v>386</v>
      </c>
      <c r="B351" s="70" t="str">
        <f t="shared" ref="B351:B365" si="84">R351</f>
        <v>B.2.02</v>
      </c>
      <c r="C351" s="111" t="s">
        <v>120</v>
      </c>
      <c r="D351" s="287">
        <v>2</v>
      </c>
      <c r="E351" s="287">
        <v>2</v>
      </c>
      <c r="F351" s="287"/>
      <c r="G351" s="290" t="s">
        <v>334</v>
      </c>
      <c r="H351" s="114">
        <v>3</v>
      </c>
      <c r="I351" s="68" t="str">
        <f t="shared" si="75"/>
        <v/>
      </c>
      <c r="J351" s="13" t="str">
        <f t="shared" si="76"/>
        <v/>
      </c>
      <c r="K351" s="13" t="str">
        <f t="shared" si="77"/>
        <v/>
      </c>
      <c r="L351" s="13" t="str">
        <f t="shared" si="78"/>
        <v/>
      </c>
      <c r="M351" s="13">
        <f t="shared" si="79"/>
        <v>5</v>
      </c>
      <c r="N351" s="13" t="str">
        <f t="shared" si="80"/>
        <v/>
      </c>
      <c r="O351" s="68">
        <f t="shared" si="83"/>
        <v>5</v>
      </c>
      <c r="Q351" s="13" t="str">
        <f t="shared" si="81"/>
        <v>02</v>
      </c>
      <c r="R351" s="70" t="str">
        <f t="shared" si="82"/>
        <v>B.2.02</v>
      </c>
      <c r="AB351" s="287" t="s">
        <v>122</v>
      </c>
      <c r="AC351" s="13">
        <f t="shared" ref="AC351:AC365" si="85">IF(LEN(Z351)&gt;0,1,IF(LEN(AA351)&gt;0,2,3))</f>
        <v>3</v>
      </c>
    </row>
    <row r="352" spans="1:29" ht="15" customHeight="1" x14ac:dyDescent="0.25">
      <c r="A352" s="13">
        <v>387</v>
      </c>
      <c r="B352" s="70" t="str">
        <f t="shared" si="84"/>
        <v>B.2.03</v>
      </c>
      <c r="C352" s="111" t="s">
        <v>120</v>
      </c>
      <c r="D352" s="287">
        <v>2</v>
      </c>
      <c r="E352" s="287">
        <v>3</v>
      </c>
      <c r="F352" s="287"/>
      <c r="G352" s="290" t="s">
        <v>335</v>
      </c>
      <c r="H352" s="114">
        <v>3</v>
      </c>
      <c r="I352" s="68" t="str">
        <f t="shared" si="75"/>
        <v/>
      </c>
      <c r="J352" s="13" t="str">
        <f t="shared" si="76"/>
        <v/>
      </c>
      <c r="K352" s="13" t="str">
        <f t="shared" si="77"/>
        <v/>
      </c>
      <c r="L352" s="13" t="str">
        <f t="shared" si="78"/>
        <v/>
      </c>
      <c r="M352" s="13">
        <f t="shared" si="79"/>
        <v>5</v>
      </c>
      <c r="N352" s="13" t="str">
        <f t="shared" si="80"/>
        <v/>
      </c>
      <c r="O352" s="68">
        <f t="shared" si="83"/>
        <v>5</v>
      </c>
      <c r="Q352" s="13" t="str">
        <f t="shared" si="81"/>
        <v>03</v>
      </c>
      <c r="R352" s="70" t="str">
        <f t="shared" si="82"/>
        <v>B.2.03</v>
      </c>
      <c r="AB352" s="287" t="s">
        <v>122</v>
      </c>
      <c r="AC352" s="13">
        <f t="shared" si="85"/>
        <v>3</v>
      </c>
    </row>
    <row r="353" spans="1:29" ht="15" customHeight="1" x14ac:dyDescent="0.25">
      <c r="A353" s="13">
        <v>402</v>
      </c>
      <c r="B353" s="70" t="str">
        <f t="shared" si="84"/>
        <v>B.3</v>
      </c>
      <c r="C353" s="111" t="s">
        <v>120</v>
      </c>
      <c r="D353" s="287">
        <v>3</v>
      </c>
      <c r="E353" s="287"/>
      <c r="F353" s="287"/>
      <c r="G353" s="288" t="s">
        <v>278</v>
      </c>
      <c r="H353" s="114" t="s">
        <v>94</v>
      </c>
      <c r="I353" s="68" t="str">
        <f t="shared" ref="I353:I359" si="86">IF(AND(LEN(C353)=1,LEN(D353)=0),1,"")</f>
        <v/>
      </c>
      <c r="J353" s="13">
        <f t="shared" ref="J353:J359" si="87">IF(AND(LEN(C353)=1,LEN(D353)=1,LEN(E353)=0,LEN(F353)=0),2,"")</f>
        <v>2</v>
      </c>
      <c r="K353" s="13" t="str">
        <f t="shared" ref="K353:K359" si="88">IF(AND(LEN(C353)=0,LEN(E353)=0),3,"")</f>
        <v/>
      </c>
      <c r="L353" s="13" t="str">
        <f t="shared" ref="L353:L359" si="89">IF(AND(LEN(C353)&gt;0,LEN(D353&gt;0),LEN(E353)&gt;0,LEN(F353)=0,H353="N/A"),4,"")</f>
        <v/>
      </c>
      <c r="M353" s="13" t="str">
        <f t="shared" ref="M353:M359" si="90">IF(AND(LEN(C353)&gt;0,LEN(D353&gt;0),LEN(E353)&gt;0,LEN(F353)=0,H353&gt;0,H353&lt;6),5,"")</f>
        <v/>
      </c>
      <c r="N353" s="13" t="str">
        <f t="shared" ref="N353:N359" si="91">IF(AND(LEN(C353)&gt;0,LEN(D353&gt;0),LEN(E353)&gt;0,LEN(F353)&gt;0,H353&gt;0,H353&lt;6),6,"")</f>
        <v/>
      </c>
      <c r="O353" s="68">
        <f t="shared" si="83"/>
        <v>2</v>
      </c>
      <c r="Q353" s="13" t="str">
        <f t="shared" ref="Q353:Q359" si="92">IF(LEN(E353)&gt;0,TEXT(E353,"00"),"")</f>
        <v/>
      </c>
      <c r="R353" s="70" t="str">
        <f t="shared" ref="R353:R359" si="93">IF(O353=1,C353,IF(O353=2,C353&amp;"."&amp;D353,IF(O353=3,"",IF(O353=4,C353&amp;"."&amp;D353&amp;"."&amp;Q353,IF(O353=5,C353&amp;"."&amp;D353&amp;"."&amp;Q353,IF(O353=6,C353&amp;"."&amp;D353&amp;"."&amp;Q353&amp;F353,""))))))</f>
        <v>B.3</v>
      </c>
      <c r="AB353" s="287" t="s">
        <v>122</v>
      </c>
      <c r="AC353" s="13">
        <f t="shared" si="85"/>
        <v>3</v>
      </c>
    </row>
    <row r="354" spans="1:29" ht="15" customHeight="1" x14ac:dyDescent="0.25">
      <c r="A354" s="13">
        <v>403</v>
      </c>
      <c r="B354" s="70" t="str">
        <f t="shared" si="84"/>
        <v/>
      </c>
      <c r="C354" s="111"/>
      <c r="D354" s="287"/>
      <c r="E354" s="287"/>
      <c r="F354" s="287" t="s">
        <v>177</v>
      </c>
      <c r="G354" s="289" t="s">
        <v>284</v>
      </c>
      <c r="I354" s="68" t="str">
        <f t="shared" si="86"/>
        <v/>
      </c>
      <c r="J354" s="13" t="str">
        <f t="shared" si="87"/>
        <v/>
      </c>
      <c r="K354" s="13">
        <f t="shared" si="88"/>
        <v>3</v>
      </c>
      <c r="L354" s="13" t="str">
        <f t="shared" si="89"/>
        <v/>
      </c>
      <c r="M354" s="13" t="str">
        <f t="shared" si="90"/>
        <v/>
      </c>
      <c r="N354" s="13" t="str">
        <f t="shared" si="91"/>
        <v/>
      </c>
      <c r="O354" s="68">
        <f t="shared" si="83"/>
        <v>3</v>
      </c>
      <c r="Q354" s="13" t="str">
        <f t="shared" si="92"/>
        <v/>
      </c>
      <c r="R354" s="70" t="str">
        <f t="shared" si="93"/>
        <v/>
      </c>
      <c r="AB354" s="287" t="s">
        <v>122</v>
      </c>
      <c r="AC354" s="13">
        <f t="shared" si="85"/>
        <v>3</v>
      </c>
    </row>
    <row r="355" spans="1:29" ht="15" customHeight="1" x14ac:dyDescent="0.25">
      <c r="A355" s="13">
        <v>404</v>
      </c>
      <c r="B355" s="70" t="str">
        <f t="shared" si="84"/>
        <v>B.3.01</v>
      </c>
      <c r="C355" s="111" t="s">
        <v>120</v>
      </c>
      <c r="D355" s="287">
        <v>3</v>
      </c>
      <c r="E355" s="287">
        <v>1</v>
      </c>
      <c r="F355" s="287"/>
      <c r="G355" s="290" t="s">
        <v>336</v>
      </c>
      <c r="H355" s="114">
        <v>3</v>
      </c>
      <c r="I355" s="68" t="str">
        <f t="shared" si="86"/>
        <v/>
      </c>
      <c r="J355" s="13" t="str">
        <f t="shared" si="87"/>
        <v/>
      </c>
      <c r="K355" s="13" t="str">
        <f t="shared" si="88"/>
        <v/>
      </c>
      <c r="L355" s="13" t="str">
        <f t="shared" si="89"/>
        <v/>
      </c>
      <c r="M355" s="13">
        <f t="shared" si="90"/>
        <v>5</v>
      </c>
      <c r="N355" s="13" t="str">
        <f t="shared" si="91"/>
        <v/>
      </c>
      <c r="O355" s="68">
        <f t="shared" si="83"/>
        <v>5</v>
      </c>
      <c r="Q355" s="13" t="str">
        <f t="shared" si="92"/>
        <v>01</v>
      </c>
      <c r="R355" s="70" t="str">
        <f t="shared" si="93"/>
        <v>B.3.01</v>
      </c>
      <c r="Z355"/>
      <c r="AA355"/>
      <c r="AB355" s="287" t="s">
        <v>122</v>
      </c>
      <c r="AC355" s="13">
        <f t="shared" si="85"/>
        <v>3</v>
      </c>
    </row>
    <row r="356" spans="1:29" ht="15" customHeight="1" x14ac:dyDescent="0.25">
      <c r="A356" s="13">
        <v>405</v>
      </c>
      <c r="B356" s="70" t="str">
        <f t="shared" si="84"/>
        <v>B.3.02</v>
      </c>
      <c r="C356" s="111" t="s">
        <v>120</v>
      </c>
      <c r="D356" s="287">
        <v>3</v>
      </c>
      <c r="E356" s="287">
        <v>2</v>
      </c>
      <c r="F356" s="287"/>
      <c r="G356" s="290" t="s">
        <v>337</v>
      </c>
      <c r="H356" s="114">
        <v>5</v>
      </c>
      <c r="I356" s="68" t="str">
        <f t="shared" si="86"/>
        <v/>
      </c>
      <c r="J356" s="13" t="str">
        <f t="shared" si="87"/>
        <v/>
      </c>
      <c r="K356" s="13" t="str">
        <f t="shared" si="88"/>
        <v/>
      </c>
      <c r="L356" s="13" t="str">
        <f t="shared" si="89"/>
        <v/>
      </c>
      <c r="M356" s="13">
        <f t="shared" si="90"/>
        <v>5</v>
      </c>
      <c r="N356" s="13" t="str">
        <f t="shared" si="91"/>
        <v/>
      </c>
      <c r="O356" s="68">
        <f t="shared" si="83"/>
        <v>5</v>
      </c>
      <c r="Q356" s="13" t="str">
        <f t="shared" si="92"/>
        <v>02</v>
      </c>
      <c r="R356" s="70" t="str">
        <f t="shared" si="93"/>
        <v>B.3.02</v>
      </c>
      <c r="T356" t="s">
        <v>191</v>
      </c>
      <c r="AB356" s="287" t="s">
        <v>122</v>
      </c>
      <c r="AC356" s="13">
        <f t="shared" si="85"/>
        <v>3</v>
      </c>
    </row>
    <row r="357" spans="1:29" ht="15" customHeight="1" x14ac:dyDescent="0.25">
      <c r="A357" s="13">
        <v>417</v>
      </c>
      <c r="B357" s="70" t="str">
        <f t="shared" si="84"/>
        <v>B.4</v>
      </c>
      <c r="C357" s="111" t="s">
        <v>120</v>
      </c>
      <c r="D357" s="287">
        <v>4</v>
      </c>
      <c r="E357" s="287"/>
      <c r="F357" s="287"/>
      <c r="G357" s="288" t="s">
        <v>279</v>
      </c>
      <c r="H357" s="114">
        <v>2</v>
      </c>
      <c r="I357" s="68" t="str">
        <f t="shared" si="86"/>
        <v/>
      </c>
      <c r="J357" s="13">
        <f t="shared" si="87"/>
        <v>2</v>
      </c>
      <c r="K357" s="13" t="str">
        <f t="shared" si="88"/>
        <v/>
      </c>
      <c r="L357" s="13" t="str">
        <f t="shared" si="89"/>
        <v/>
      </c>
      <c r="M357" s="13" t="str">
        <f t="shared" si="90"/>
        <v/>
      </c>
      <c r="N357" s="13" t="str">
        <f t="shared" si="91"/>
        <v/>
      </c>
      <c r="O357" s="68">
        <f t="shared" si="83"/>
        <v>2</v>
      </c>
      <c r="Q357" s="13" t="str">
        <f t="shared" si="92"/>
        <v/>
      </c>
      <c r="R357" s="70" t="str">
        <f t="shared" si="93"/>
        <v>B.4</v>
      </c>
      <c r="AB357" s="287" t="s">
        <v>122</v>
      </c>
      <c r="AC357" s="13">
        <f t="shared" si="85"/>
        <v>3</v>
      </c>
    </row>
    <row r="358" spans="1:29" ht="15" customHeight="1" x14ac:dyDescent="0.25">
      <c r="A358" s="13">
        <v>419</v>
      </c>
      <c r="B358" s="70" t="str">
        <f t="shared" si="84"/>
        <v>B.4.01</v>
      </c>
      <c r="C358" s="111" t="s">
        <v>120</v>
      </c>
      <c r="D358" s="287">
        <v>4</v>
      </c>
      <c r="E358" s="287">
        <v>1</v>
      </c>
      <c r="F358" s="287"/>
      <c r="G358" s="290" t="s">
        <v>338</v>
      </c>
      <c r="H358" s="114">
        <v>3</v>
      </c>
      <c r="I358" s="68" t="str">
        <f t="shared" si="86"/>
        <v/>
      </c>
      <c r="J358" s="13" t="str">
        <f t="shared" si="87"/>
        <v/>
      </c>
      <c r="K358" s="13" t="str">
        <f t="shared" si="88"/>
        <v/>
      </c>
      <c r="L358" s="13" t="str">
        <f t="shared" si="89"/>
        <v/>
      </c>
      <c r="M358" s="13">
        <f t="shared" si="90"/>
        <v>5</v>
      </c>
      <c r="N358" s="13" t="str">
        <f t="shared" si="91"/>
        <v/>
      </c>
      <c r="O358" s="68">
        <f t="shared" si="83"/>
        <v>5</v>
      </c>
      <c r="Q358" s="13" t="str">
        <f t="shared" si="92"/>
        <v>01</v>
      </c>
      <c r="R358" s="70" t="str">
        <f t="shared" si="93"/>
        <v>B.4.01</v>
      </c>
      <c r="Z358"/>
      <c r="AA358"/>
      <c r="AB358" s="287" t="s">
        <v>122</v>
      </c>
      <c r="AC358" s="13">
        <f t="shared" si="85"/>
        <v>3</v>
      </c>
    </row>
    <row r="359" spans="1:29" ht="15" customHeight="1" x14ac:dyDescent="0.25">
      <c r="A359" s="13">
        <v>422</v>
      </c>
      <c r="B359" s="70" t="str">
        <f t="shared" si="84"/>
        <v>B.4.02</v>
      </c>
      <c r="C359" s="111" t="s">
        <v>120</v>
      </c>
      <c r="D359" s="287">
        <v>4</v>
      </c>
      <c r="E359" s="287">
        <v>2</v>
      </c>
      <c r="F359" s="287"/>
      <c r="G359" s="290" t="s">
        <v>339</v>
      </c>
      <c r="H359" s="114">
        <v>3</v>
      </c>
      <c r="I359" s="68" t="str">
        <f t="shared" si="86"/>
        <v/>
      </c>
      <c r="J359" s="13" t="str">
        <f t="shared" si="87"/>
        <v/>
      </c>
      <c r="K359" s="13" t="str">
        <f t="shared" si="88"/>
        <v/>
      </c>
      <c r="L359" s="13" t="str">
        <f t="shared" si="89"/>
        <v/>
      </c>
      <c r="M359" s="13">
        <f t="shared" si="90"/>
        <v>5</v>
      </c>
      <c r="N359" s="13" t="str">
        <f t="shared" si="91"/>
        <v/>
      </c>
      <c r="O359" s="68">
        <f t="shared" si="83"/>
        <v>5</v>
      </c>
      <c r="Q359" s="13" t="str">
        <f t="shared" si="92"/>
        <v>02</v>
      </c>
      <c r="R359" s="70" t="str">
        <f t="shared" si="93"/>
        <v>B.4.02</v>
      </c>
      <c r="AB359" s="287" t="s">
        <v>122</v>
      </c>
      <c r="AC359" s="13">
        <f t="shared" si="85"/>
        <v>3</v>
      </c>
    </row>
    <row r="360" spans="1:29" ht="15" customHeight="1" x14ac:dyDescent="0.25">
      <c r="A360" s="13">
        <v>438</v>
      </c>
      <c r="B360" s="70" t="str">
        <f t="shared" si="84"/>
        <v>B.5</v>
      </c>
      <c r="C360" s="111" t="s">
        <v>120</v>
      </c>
      <c r="D360" s="287">
        <v>5</v>
      </c>
      <c r="E360" s="287"/>
      <c r="F360" s="287"/>
      <c r="G360" s="288" t="s">
        <v>280</v>
      </c>
      <c r="I360" s="68" t="str">
        <f t="shared" ref="I360:I365" si="94">IF(AND(LEN(C360)=1,LEN(D360)=0),1,"")</f>
        <v/>
      </c>
      <c r="J360" s="13">
        <f t="shared" ref="J360:J365" si="95">IF(AND(LEN(C360)=1,LEN(D360)=1,LEN(E360)=0,LEN(F360)=0),2,"")</f>
        <v>2</v>
      </c>
      <c r="K360" s="13" t="str">
        <f t="shared" ref="K360:K365" si="96">IF(AND(LEN(C360)=0,LEN(E360)=0),3,"")</f>
        <v/>
      </c>
      <c r="L360" s="13" t="str">
        <f t="shared" ref="L360:L365" si="97">IF(AND(LEN(C360)&gt;0,LEN(D360&gt;0),LEN(E360)&gt;0,LEN(F360)=0,H360="N/A"),4,"")</f>
        <v/>
      </c>
      <c r="M360" s="13" t="str">
        <f t="shared" ref="M360:M365" si="98">IF(AND(LEN(C360)&gt;0,LEN(D360&gt;0),LEN(E360)&gt;0,LEN(F360)=0,H360&gt;0,H360&lt;6),5,"")</f>
        <v/>
      </c>
      <c r="N360" s="13" t="str">
        <f t="shared" ref="N360:N365" si="99">IF(AND(LEN(C360)&gt;0,LEN(D360&gt;0),LEN(E360)&gt;0,LEN(F360)&gt;0,H360&gt;0,H360&lt;6),6,"")</f>
        <v/>
      </c>
      <c r="O360" s="68">
        <f t="shared" ref="O360:O365" si="100">SUM(I360:N360)</f>
        <v>2</v>
      </c>
      <c r="Q360" s="13" t="str">
        <f t="shared" ref="Q360:Q365" si="101">IF(LEN(E360)&gt;0,TEXT(E360,"00"),"")</f>
        <v/>
      </c>
      <c r="R360" s="70" t="str">
        <f t="shared" ref="R360:R365" si="102">IF(O360=1,C360,IF(O360=2,C360&amp;"."&amp;D360,IF(O360=3,"",IF(O360=4,C360&amp;"."&amp;D360&amp;"."&amp;Q360,IF(O360=5,C360&amp;"."&amp;D360&amp;"."&amp;Q360,IF(O360=6,C360&amp;"."&amp;D360&amp;"."&amp;Q360&amp;F360,""))))))</f>
        <v>B.5</v>
      </c>
      <c r="AB360" s="287" t="s">
        <v>122</v>
      </c>
      <c r="AC360" s="13">
        <f t="shared" si="85"/>
        <v>3</v>
      </c>
    </row>
    <row r="361" spans="1:29" ht="15" customHeight="1" x14ac:dyDescent="0.25">
      <c r="A361" s="13">
        <v>440</v>
      </c>
      <c r="B361" s="70" t="str">
        <f t="shared" si="84"/>
        <v>B.5.01</v>
      </c>
      <c r="C361" s="111" t="s">
        <v>120</v>
      </c>
      <c r="D361" s="287">
        <v>5</v>
      </c>
      <c r="E361" s="287">
        <v>1</v>
      </c>
      <c r="F361" s="287"/>
      <c r="G361" s="290" t="s">
        <v>340</v>
      </c>
      <c r="H361" s="114">
        <v>4</v>
      </c>
      <c r="I361" s="68" t="str">
        <f t="shared" si="94"/>
        <v/>
      </c>
      <c r="J361" s="13" t="str">
        <f t="shared" si="95"/>
        <v/>
      </c>
      <c r="K361" s="13" t="str">
        <f t="shared" si="96"/>
        <v/>
      </c>
      <c r="L361" s="13" t="str">
        <f t="shared" si="97"/>
        <v/>
      </c>
      <c r="M361" s="13">
        <f t="shared" si="98"/>
        <v>5</v>
      </c>
      <c r="N361" s="13" t="str">
        <f t="shared" si="99"/>
        <v/>
      </c>
      <c r="O361" s="68">
        <f t="shared" si="100"/>
        <v>5</v>
      </c>
      <c r="Q361" s="13" t="str">
        <f t="shared" si="101"/>
        <v>01</v>
      </c>
      <c r="R361" s="70" t="str">
        <f t="shared" si="102"/>
        <v>B.5.01</v>
      </c>
      <c r="AB361" s="287" t="s">
        <v>122</v>
      </c>
      <c r="AC361" s="13">
        <f t="shared" si="85"/>
        <v>3</v>
      </c>
    </row>
    <row r="362" spans="1:29" ht="15" customHeight="1" x14ac:dyDescent="0.25">
      <c r="A362" s="13">
        <v>446</v>
      </c>
      <c r="B362" s="70" t="str">
        <f t="shared" si="84"/>
        <v>B.6</v>
      </c>
      <c r="C362" s="111" t="s">
        <v>120</v>
      </c>
      <c r="D362" s="287">
        <v>6</v>
      </c>
      <c r="E362" s="287"/>
      <c r="F362" s="287"/>
      <c r="G362" s="293" t="s">
        <v>281</v>
      </c>
      <c r="I362" s="68" t="str">
        <f t="shared" si="94"/>
        <v/>
      </c>
      <c r="J362" s="13">
        <f t="shared" si="95"/>
        <v>2</v>
      </c>
      <c r="K362" s="13" t="str">
        <f t="shared" si="96"/>
        <v/>
      </c>
      <c r="L362" s="13" t="str">
        <f t="shared" si="97"/>
        <v/>
      </c>
      <c r="M362" s="13" t="str">
        <f t="shared" si="98"/>
        <v/>
      </c>
      <c r="N362" s="13" t="str">
        <f t="shared" si="99"/>
        <v/>
      </c>
      <c r="O362" s="68">
        <f t="shared" si="100"/>
        <v>2</v>
      </c>
      <c r="Q362" s="13" t="str">
        <f t="shared" si="101"/>
        <v/>
      </c>
      <c r="R362" s="70" t="str">
        <f t="shared" si="102"/>
        <v>B.6</v>
      </c>
      <c r="AB362" s="287" t="s">
        <v>122</v>
      </c>
      <c r="AC362" s="13">
        <f t="shared" si="85"/>
        <v>3</v>
      </c>
    </row>
    <row r="363" spans="1:29" ht="15" customHeight="1" x14ac:dyDescent="0.25">
      <c r="A363" s="13">
        <v>447</v>
      </c>
      <c r="B363" s="70" t="str">
        <f t="shared" si="84"/>
        <v/>
      </c>
      <c r="C363" s="111"/>
      <c r="D363" s="287"/>
      <c r="E363" s="287"/>
      <c r="F363" s="287" t="s">
        <v>177</v>
      </c>
      <c r="G363" s="294" t="s">
        <v>282</v>
      </c>
      <c r="I363" s="68" t="str">
        <f t="shared" si="94"/>
        <v/>
      </c>
      <c r="J363" s="13" t="str">
        <f t="shared" si="95"/>
        <v/>
      </c>
      <c r="K363" s="13">
        <f t="shared" si="96"/>
        <v>3</v>
      </c>
      <c r="L363" s="13" t="str">
        <f t="shared" si="97"/>
        <v/>
      </c>
      <c r="M363" s="13" t="str">
        <f t="shared" si="98"/>
        <v/>
      </c>
      <c r="N363" s="13" t="str">
        <f t="shared" si="99"/>
        <v/>
      </c>
      <c r="O363" s="68">
        <f t="shared" si="100"/>
        <v>3</v>
      </c>
      <c r="Q363" s="13" t="str">
        <f t="shared" si="101"/>
        <v/>
      </c>
      <c r="R363" s="70" t="str">
        <f t="shared" si="102"/>
        <v/>
      </c>
      <c r="AB363" s="287" t="s">
        <v>122</v>
      </c>
      <c r="AC363" s="13">
        <f t="shared" si="85"/>
        <v>3</v>
      </c>
    </row>
    <row r="364" spans="1:29" ht="15" customHeight="1" x14ac:dyDescent="0.25">
      <c r="A364" s="13">
        <v>448</v>
      </c>
      <c r="B364" s="70" t="str">
        <f t="shared" si="84"/>
        <v>B.6.01</v>
      </c>
      <c r="C364" s="111" t="s">
        <v>120</v>
      </c>
      <c r="D364" s="287">
        <v>6</v>
      </c>
      <c r="E364" s="287">
        <v>1</v>
      </c>
      <c r="F364" s="287"/>
      <c r="G364" s="290" t="s">
        <v>341</v>
      </c>
      <c r="H364" s="114">
        <v>3</v>
      </c>
      <c r="I364" s="68" t="str">
        <f t="shared" si="94"/>
        <v/>
      </c>
      <c r="J364" s="13" t="str">
        <f t="shared" si="95"/>
        <v/>
      </c>
      <c r="K364" s="13" t="str">
        <f t="shared" si="96"/>
        <v/>
      </c>
      <c r="L364" s="13" t="str">
        <f t="shared" si="97"/>
        <v/>
      </c>
      <c r="M364" s="13">
        <f t="shared" si="98"/>
        <v>5</v>
      </c>
      <c r="N364" s="13" t="str">
        <f t="shared" si="99"/>
        <v/>
      </c>
      <c r="O364" s="68">
        <f t="shared" si="100"/>
        <v>5</v>
      </c>
      <c r="Q364" s="13" t="str">
        <f t="shared" si="101"/>
        <v>01</v>
      </c>
      <c r="R364" s="70" t="str">
        <f t="shared" si="102"/>
        <v>B.6.01</v>
      </c>
      <c r="AB364" s="287" t="s">
        <v>122</v>
      </c>
      <c r="AC364" s="13">
        <f t="shared" si="85"/>
        <v>3</v>
      </c>
    </row>
    <row r="365" spans="1:29" ht="15" customHeight="1" x14ac:dyDescent="0.25">
      <c r="A365" s="13">
        <v>449</v>
      </c>
      <c r="B365" s="70" t="str">
        <f t="shared" si="84"/>
        <v>B.6.02</v>
      </c>
      <c r="C365" s="111" t="s">
        <v>120</v>
      </c>
      <c r="D365" s="287">
        <v>6</v>
      </c>
      <c r="E365" s="287">
        <v>2</v>
      </c>
      <c r="F365" s="287"/>
      <c r="G365" s="290" t="s">
        <v>342</v>
      </c>
      <c r="H365" s="114">
        <v>3</v>
      </c>
      <c r="I365" s="68" t="str">
        <f t="shared" si="94"/>
        <v/>
      </c>
      <c r="J365" s="13" t="str">
        <f t="shared" si="95"/>
        <v/>
      </c>
      <c r="K365" s="13" t="str">
        <f t="shared" si="96"/>
        <v/>
      </c>
      <c r="L365" s="13" t="str">
        <f t="shared" si="97"/>
        <v/>
      </c>
      <c r="M365" s="13">
        <f t="shared" si="98"/>
        <v>5</v>
      </c>
      <c r="N365" s="13" t="str">
        <f t="shared" si="99"/>
        <v/>
      </c>
      <c r="O365" s="68">
        <f t="shared" si="100"/>
        <v>5</v>
      </c>
      <c r="Q365" s="13" t="str">
        <f t="shared" si="101"/>
        <v>02</v>
      </c>
      <c r="R365" s="70" t="str">
        <f t="shared" si="102"/>
        <v>B.6.02</v>
      </c>
      <c r="AB365" s="287" t="s">
        <v>122</v>
      </c>
      <c r="AC365" s="13">
        <f t="shared" si="85"/>
        <v>3</v>
      </c>
    </row>
    <row r="366" spans="1:29" ht="15" customHeight="1" x14ac:dyDescent="0.25">
      <c r="A366" s="13">
        <v>478</v>
      </c>
      <c r="B366" s="70" t="str">
        <f t="shared" ref="B366:B370" si="103">R366</f>
        <v>B.7</v>
      </c>
      <c r="C366" s="111" t="s">
        <v>120</v>
      </c>
      <c r="D366" s="287">
        <v>7</v>
      </c>
      <c r="E366" s="287"/>
      <c r="F366" s="287"/>
      <c r="G366" s="293" t="s">
        <v>283</v>
      </c>
      <c r="I366" s="68" t="str">
        <f t="shared" ref="I366:I370" si="104">IF(AND(LEN(C366)=1,LEN(D366)=0),1,"")</f>
        <v/>
      </c>
      <c r="J366" s="13">
        <f t="shared" ref="J366:J370" si="105">IF(AND(LEN(C366)=1,LEN(D366)=1,LEN(E366)=0,LEN(F366)=0),2,"")</f>
        <v>2</v>
      </c>
      <c r="K366" s="13" t="str">
        <f t="shared" ref="K366:K370" si="106">IF(AND(LEN(C366)=0,LEN(E366)=0),3,"")</f>
        <v/>
      </c>
      <c r="L366" s="13" t="str">
        <f t="shared" ref="L366:L370" si="107">IF(AND(LEN(C366)&gt;0,LEN(D366&gt;0),LEN(E366)&gt;0,LEN(F366)=0,H366="N/A"),4,"")</f>
        <v/>
      </c>
      <c r="M366" s="13" t="str">
        <f t="shared" ref="M366:M370" si="108">IF(AND(LEN(C366)&gt;0,LEN(D366&gt;0),LEN(E366)&gt;0,LEN(F366)=0,H366&gt;0,H366&lt;6),5,"")</f>
        <v/>
      </c>
      <c r="N366" s="13" t="str">
        <f t="shared" ref="N366:N370" si="109">IF(AND(LEN(C366)&gt;0,LEN(D366&gt;0),LEN(E366)&gt;0,LEN(F366)&gt;0,H366&gt;0,H366&lt;6),6,"")</f>
        <v/>
      </c>
      <c r="O366" s="68">
        <f t="shared" ref="O366:O374" si="110">SUM(I366:N366)</f>
        <v>2</v>
      </c>
      <c r="Q366" s="13" t="str">
        <f t="shared" ref="Q366:Q370" si="111">IF(LEN(E366)&gt;0,TEXT(E366,"00"),"")</f>
        <v/>
      </c>
      <c r="R366" s="70" t="str">
        <f t="shared" ref="R366:R370" si="112">IF(O366=1,C366,IF(O366=2,C366&amp;"."&amp;D366,IF(O366=3,"",IF(O366=4,C366&amp;"."&amp;D366&amp;"."&amp;Q366,IF(O366=5,C366&amp;"."&amp;D366&amp;"."&amp;Q366,IF(O366=6,C366&amp;"."&amp;D366&amp;"."&amp;Q366&amp;F366,""))))))</f>
        <v>B.7</v>
      </c>
      <c r="AB366" s="287" t="s">
        <v>122</v>
      </c>
      <c r="AC366" s="13">
        <f t="shared" ref="AC366:AC370" si="113">IF(LEN(Z366)&gt;0,1,IF(LEN(AA366)&gt;0,2,3))</f>
        <v>3</v>
      </c>
    </row>
    <row r="367" spans="1:29" ht="15" customHeight="1" x14ac:dyDescent="0.25">
      <c r="A367" s="13">
        <v>479</v>
      </c>
      <c r="B367" s="70" t="str">
        <f t="shared" si="103"/>
        <v/>
      </c>
      <c r="C367" s="111"/>
      <c r="D367" s="287"/>
      <c r="E367" s="287"/>
      <c r="F367" s="287" t="s">
        <v>177</v>
      </c>
      <c r="G367" s="294" t="s">
        <v>343</v>
      </c>
      <c r="I367" s="68" t="str">
        <f t="shared" si="104"/>
        <v/>
      </c>
      <c r="J367" s="13" t="str">
        <f t="shared" si="105"/>
        <v/>
      </c>
      <c r="K367" s="13">
        <f t="shared" si="106"/>
        <v>3</v>
      </c>
      <c r="L367" s="13" t="str">
        <f t="shared" si="107"/>
        <v/>
      </c>
      <c r="M367" s="13" t="str">
        <f t="shared" si="108"/>
        <v/>
      </c>
      <c r="N367" s="13" t="str">
        <f t="shared" si="109"/>
        <v/>
      </c>
      <c r="O367" s="68">
        <f t="shared" si="110"/>
        <v>3</v>
      </c>
      <c r="Q367" s="13" t="str">
        <f t="shared" si="111"/>
        <v/>
      </c>
      <c r="R367" s="70" t="str">
        <f t="shared" si="112"/>
        <v/>
      </c>
      <c r="AB367" s="287" t="s">
        <v>122</v>
      </c>
      <c r="AC367" s="13">
        <f t="shared" si="113"/>
        <v>3</v>
      </c>
    </row>
    <row r="368" spans="1:29" ht="15" customHeight="1" x14ac:dyDescent="0.25">
      <c r="A368" s="13">
        <v>480</v>
      </c>
      <c r="B368" s="70" t="str">
        <f t="shared" si="103"/>
        <v>B.7.01</v>
      </c>
      <c r="C368" s="111" t="s">
        <v>120</v>
      </c>
      <c r="D368" s="287">
        <v>7</v>
      </c>
      <c r="E368" s="287">
        <v>1</v>
      </c>
      <c r="F368" s="287"/>
      <c r="G368" s="290" t="s">
        <v>344</v>
      </c>
      <c r="H368" s="308">
        <v>3</v>
      </c>
      <c r="I368" s="68" t="str">
        <f t="shared" si="104"/>
        <v/>
      </c>
      <c r="J368" s="13" t="str">
        <f t="shared" si="105"/>
        <v/>
      </c>
      <c r="K368" s="13" t="str">
        <f t="shared" si="106"/>
        <v/>
      </c>
      <c r="L368" s="13" t="str">
        <f t="shared" si="107"/>
        <v/>
      </c>
      <c r="M368" s="13">
        <f t="shared" si="108"/>
        <v>5</v>
      </c>
      <c r="N368" s="13" t="str">
        <f t="shared" si="109"/>
        <v/>
      </c>
      <c r="O368" s="68">
        <f t="shared" si="110"/>
        <v>5</v>
      </c>
      <c r="Q368" s="13" t="str">
        <f t="shared" si="111"/>
        <v>01</v>
      </c>
      <c r="R368" s="70" t="str">
        <f t="shared" si="112"/>
        <v>B.7.01</v>
      </c>
      <c r="S368" s="13"/>
      <c r="T368" s="13"/>
      <c r="U368" s="13"/>
      <c r="V368" s="13"/>
      <c r="AB368" s="287" t="s">
        <v>122</v>
      </c>
      <c r="AC368" s="13">
        <f t="shared" si="113"/>
        <v>3</v>
      </c>
    </row>
    <row r="369" spans="1:29" ht="15" customHeight="1" x14ac:dyDescent="0.25">
      <c r="A369" s="13">
        <v>481</v>
      </c>
      <c r="B369" s="70" t="str">
        <f t="shared" si="103"/>
        <v>B.7.02</v>
      </c>
      <c r="C369" s="111" t="s">
        <v>120</v>
      </c>
      <c r="D369" s="287">
        <v>7</v>
      </c>
      <c r="E369" s="287">
        <v>2</v>
      </c>
      <c r="F369" s="287"/>
      <c r="G369" s="290" t="s">
        <v>345</v>
      </c>
      <c r="H369" s="308">
        <v>3</v>
      </c>
      <c r="I369" s="68" t="str">
        <f t="shared" si="104"/>
        <v/>
      </c>
      <c r="J369" s="13" t="str">
        <f t="shared" si="105"/>
        <v/>
      </c>
      <c r="K369" s="13" t="str">
        <f t="shared" si="106"/>
        <v/>
      </c>
      <c r="L369" s="13" t="str">
        <f t="shared" si="107"/>
        <v/>
      </c>
      <c r="M369" s="13">
        <f t="shared" si="108"/>
        <v>5</v>
      </c>
      <c r="N369" s="13" t="str">
        <f t="shared" si="109"/>
        <v/>
      </c>
      <c r="O369" s="68">
        <f t="shared" si="110"/>
        <v>5</v>
      </c>
      <c r="Q369" s="13" t="str">
        <f t="shared" si="111"/>
        <v>02</v>
      </c>
      <c r="R369" s="70" t="str">
        <f t="shared" si="112"/>
        <v>B.7.02</v>
      </c>
      <c r="AB369" s="287" t="s">
        <v>122</v>
      </c>
      <c r="AC369" s="13">
        <f t="shared" si="113"/>
        <v>3</v>
      </c>
    </row>
    <row r="370" spans="1:29" s="287" customFormat="1" ht="15" customHeight="1" x14ac:dyDescent="0.25">
      <c r="A370" s="287">
        <v>531</v>
      </c>
      <c r="B370" s="70" t="str">
        <f t="shared" si="103"/>
        <v>C</v>
      </c>
      <c r="C370" s="111" t="s">
        <v>121</v>
      </c>
      <c r="G370" s="287" t="s">
        <v>359</v>
      </c>
      <c r="H370" s="114"/>
      <c r="I370" s="68">
        <f t="shared" si="104"/>
        <v>1</v>
      </c>
      <c r="J370" s="287" t="str">
        <f t="shared" si="105"/>
        <v/>
      </c>
      <c r="K370" s="287" t="str">
        <f t="shared" si="106"/>
        <v/>
      </c>
      <c r="L370" s="287" t="str">
        <f t="shared" si="107"/>
        <v/>
      </c>
      <c r="M370" s="287" t="str">
        <f t="shared" si="108"/>
        <v/>
      </c>
      <c r="N370" s="287" t="str">
        <f t="shared" si="109"/>
        <v/>
      </c>
      <c r="O370" s="68">
        <f t="shared" si="110"/>
        <v>1</v>
      </c>
      <c r="P370" s="68"/>
      <c r="Q370" s="287" t="str">
        <f t="shared" si="111"/>
        <v/>
      </c>
      <c r="R370" s="70" t="str">
        <f t="shared" si="112"/>
        <v>C</v>
      </c>
      <c r="AB370" s="287" t="s">
        <v>122</v>
      </c>
      <c r="AC370" s="287">
        <f t="shared" si="113"/>
        <v>3</v>
      </c>
    </row>
    <row r="371" spans="1:29" ht="15" customHeight="1" x14ac:dyDescent="0.25">
      <c r="A371" s="13">
        <v>532</v>
      </c>
      <c r="B371" s="70" t="str">
        <f t="shared" ref="B371:B378" si="114">R371</f>
        <v>C.1</v>
      </c>
      <c r="C371" s="287" t="s">
        <v>121</v>
      </c>
      <c r="D371" s="287">
        <v>1</v>
      </c>
      <c r="E371" s="287"/>
      <c r="F371" s="287"/>
      <c r="G371" s="313" t="s">
        <v>285</v>
      </c>
      <c r="H371" s="114">
        <v>3</v>
      </c>
      <c r="I371" s="68" t="str">
        <f t="shared" ref="I371:I374" si="115">IF(AND(LEN(C371)=1,LEN(D371)=0),1,"")</f>
        <v/>
      </c>
      <c r="J371" s="13">
        <f t="shared" ref="J371:J374" si="116">IF(AND(LEN(C371)=1,LEN(D371)=1,LEN(E371)=0,LEN(F371)=0),2,"")</f>
        <v>2</v>
      </c>
      <c r="K371" s="13" t="str">
        <f t="shared" ref="K371:K374" si="117">IF(AND(LEN(C371)=0,LEN(E371)=0),3,"")</f>
        <v/>
      </c>
      <c r="L371" s="13" t="str">
        <f t="shared" ref="L371:L374" si="118">IF(AND(LEN(C371)&gt;0,LEN(D371&gt;0),LEN(E371)&gt;0,LEN(F371)=0,H371="N/A"),4,"")</f>
        <v/>
      </c>
      <c r="M371" s="13" t="str">
        <f t="shared" ref="M371:M374" si="119">IF(AND(LEN(C371)&gt;0,LEN(D371&gt;0),LEN(E371)&gt;0,LEN(F371)=0,H371&gt;0,H371&lt;6),5,"")</f>
        <v/>
      </c>
      <c r="N371" s="13" t="str">
        <f t="shared" ref="N371:N374" si="120">IF(AND(LEN(C371)&gt;0,LEN(D371&gt;0),LEN(E371)&gt;0,LEN(F371)&gt;0,H371&gt;0,H371&lt;6),6,"")</f>
        <v/>
      </c>
      <c r="O371" s="68">
        <f t="shared" si="110"/>
        <v>2</v>
      </c>
      <c r="Q371" s="13" t="str">
        <f t="shared" ref="Q371:Q374" si="121">IF(LEN(E371)&gt;0,TEXT(E371,"00"),"")</f>
        <v/>
      </c>
      <c r="R371" s="70" t="str">
        <f t="shared" ref="R371:R374" si="122">IF(O371=1,C371,IF(O371=2,C371&amp;"."&amp;D371,IF(O371=3,"",IF(O371=4,C371&amp;"."&amp;D371&amp;"."&amp;Q371,IF(O371=5,C371&amp;"."&amp;D371&amp;"."&amp;Q371,IF(O371=6,C371&amp;"."&amp;D371&amp;"."&amp;Q371&amp;F371,""))))))</f>
        <v>C.1</v>
      </c>
      <c r="AB371" s="287" t="s">
        <v>122</v>
      </c>
      <c r="AC371" s="13">
        <f t="shared" ref="AC371:AC378" si="123">IF(LEN(Z371)&gt;0,1,IF(LEN(AA371)&gt;0,2,3))</f>
        <v>3</v>
      </c>
    </row>
    <row r="372" spans="1:29" ht="15" customHeight="1" x14ac:dyDescent="0.25">
      <c r="A372" s="13">
        <v>533</v>
      </c>
      <c r="B372" s="70" t="str">
        <f t="shared" si="114"/>
        <v/>
      </c>
      <c r="C372" s="287"/>
      <c r="D372" s="287"/>
      <c r="F372" s="13" t="s">
        <v>177</v>
      </c>
      <c r="G372" s="314" t="s">
        <v>346</v>
      </c>
      <c r="I372" s="68" t="str">
        <f t="shared" si="115"/>
        <v/>
      </c>
      <c r="J372" s="13" t="str">
        <f t="shared" si="116"/>
        <v/>
      </c>
      <c r="K372" s="13">
        <f t="shared" si="117"/>
        <v>3</v>
      </c>
      <c r="L372" s="13" t="str">
        <f t="shared" si="118"/>
        <v/>
      </c>
      <c r="M372" s="13" t="str">
        <f t="shared" si="119"/>
        <v/>
      </c>
      <c r="N372" s="13" t="str">
        <f t="shared" si="120"/>
        <v/>
      </c>
      <c r="O372" s="68">
        <f t="shared" si="110"/>
        <v>3</v>
      </c>
      <c r="Q372" s="13" t="str">
        <f t="shared" si="121"/>
        <v/>
      </c>
      <c r="R372" s="70" t="str">
        <f t="shared" si="122"/>
        <v/>
      </c>
      <c r="AB372" s="287" t="s">
        <v>122</v>
      </c>
      <c r="AC372" s="13">
        <f t="shared" si="123"/>
        <v>3</v>
      </c>
    </row>
    <row r="373" spans="1:29" ht="15" customHeight="1" x14ac:dyDescent="0.25">
      <c r="A373" s="13">
        <v>534</v>
      </c>
      <c r="B373" s="70" t="str">
        <f t="shared" si="114"/>
        <v>C.1.01</v>
      </c>
      <c r="C373" s="287" t="s">
        <v>121</v>
      </c>
      <c r="D373" s="287">
        <v>1</v>
      </c>
      <c r="E373" s="13">
        <v>1</v>
      </c>
      <c r="G373" s="285" t="s">
        <v>347</v>
      </c>
      <c r="H373" s="114">
        <v>3</v>
      </c>
      <c r="I373" s="68" t="str">
        <f t="shared" si="115"/>
        <v/>
      </c>
      <c r="J373" s="13" t="str">
        <f t="shared" si="116"/>
        <v/>
      </c>
      <c r="K373" s="13" t="str">
        <f t="shared" si="117"/>
        <v/>
      </c>
      <c r="L373" s="13" t="str">
        <f t="shared" si="118"/>
        <v/>
      </c>
      <c r="M373" s="13">
        <f t="shared" si="119"/>
        <v>5</v>
      </c>
      <c r="N373" s="13" t="str">
        <f t="shared" si="120"/>
        <v/>
      </c>
      <c r="O373" s="68">
        <f t="shared" si="110"/>
        <v>5</v>
      </c>
      <c r="Q373" s="13" t="str">
        <f t="shared" si="121"/>
        <v>01</v>
      </c>
      <c r="R373" s="70" t="str">
        <f t="shared" si="122"/>
        <v>C.1.01</v>
      </c>
      <c r="T373" t="s">
        <v>192</v>
      </c>
      <c r="AB373" s="287" t="s">
        <v>122</v>
      </c>
      <c r="AC373" s="13">
        <f t="shared" si="123"/>
        <v>3</v>
      </c>
    </row>
    <row r="374" spans="1:29" ht="15" customHeight="1" x14ac:dyDescent="0.25">
      <c r="A374" s="13">
        <v>535</v>
      </c>
      <c r="B374" s="70" t="str">
        <f t="shared" si="114"/>
        <v>C.1.02</v>
      </c>
      <c r="C374" s="287" t="s">
        <v>121</v>
      </c>
      <c r="D374" s="287">
        <v>1</v>
      </c>
      <c r="E374" s="13">
        <v>2</v>
      </c>
      <c r="G374" s="285" t="s">
        <v>348</v>
      </c>
      <c r="H374" s="114">
        <v>3</v>
      </c>
      <c r="I374" s="68" t="str">
        <f t="shared" si="115"/>
        <v/>
      </c>
      <c r="J374" s="13" t="str">
        <f t="shared" si="116"/>
        <v/>
      </c>
      <c r="K374" s="13" t="str">
        <f t="shared" si="117"/>
        <v/>
      </c>
      <c r="L374" s="13" t="str">
        <f t="shared" si="118"/>
        <v/>
      </c>
      <c r="M374" s="13">
        <f t="shared" si="119"/>
        <v>5</v>
      </c>
      <c r="N374" s="13" t="str">
        <f t="shared" si="120"/>
        <v/>
      </c>
      <c r="O374" s="68">
        <f t="shared" si="110"/>
        <v>5</v>
      </c>
      <c r="Q374" s="13" t="str">
        <f t="shared" si="121"/>
        <v>02</v>
      </c>
      <c r="R374" s="70" t="str">
        <f t="shared" si="122"/>
        <v>C.1.02</v>
      </c>
      <c r="AB374" s="287" t="s">
        <v>122</v>
      </c>
      <c r="AC374" s="13">
        <f t="shared" si="123"/>
        <v>3</v>
      </c>
    </row>
    <row r="375" spans="1:29" ht="15" customHeight="1" x14ac:dyDescent="0.25">
      <c r="A375" s="13">
        <v>564</v>
      </c>
      <c r="B375" s="70" t="str">
        <f t="shared" si="114"/>
        <v>C.2</v>
      </c>
      <c r="C375" s="287" t="s">
        <v>121</v>
      </c>
      <c r="D375" s="13">
        <v>2</v>
      </c>
      <c r="G375" s="313" t="s">
        <v>286</v>
      </c>
      <c r="H375" s="114">
        <v>3</v>
      </c>
      <c r="I375" s="68" t="str">
        <f t="shared" ref="I375:I381" si="124">IF(AND(LEN(C375)=1,LEN(D375)=0),1,"")</f>
        <v/>
      </c>
      <c r="J375" s="13">
        <f t="shared" ref="J375:J381" si="125">IF(AND(LEN(C375)=1,LEN(D375)=1,LEN(E375)=0,LEN(F375)=0),2,"")</f>
        <v>2</v>
      </c>
      <c r="K375" s="13" t="str">
        <f t="shared" ref="K375:K381" si="126">IF(AND(LEN(C375)=0,LEN(E375)=0),3,"")</f>
        <v/>
      </c>
      <c r="L375" s="13" t="str">
        <f t="shared" ref="L375:L381" si="127">IF(AND(LEN(C375)&gt;0,LEN(D375&gt;0),LEN(E375)&gt;0,LEN(F375)=0,H375="N/A"),4,"")</f>
        <v/>
      </c>
      <c r="M375" s="13" t="str">
        <f t="shared" ref="M375:M381" si="128">IF(AND(LEN(C375)&gt;0,LEN(D375&gt;0),LEN(E375)&gt;0,LEN(F375)=0,H375&gt;0,H375&lt;6),5,"")</f>
        <v/>
      </c>
      <c r="N375" s="13" t="str">
        <f t="shared" ref="N375:N381" si="129">IF(AND(LEN(C375)&gt;0,LEN(D375&gt;0),LEN(E375)&gt;0,LEN(F375)&gt;0,H375&gt;0,H375&lt;6),6,"")</f>
        <v/>
      </c>
      <c r="O375" s="68">
        <f t="shared" ref="O375:O381" si="130">SUM(I375:N375)</f>
        <v>2</v>
      </c>
      <c r="Q375" s="13" t="str">
        <f t="shared" ref="Q375:Q381" si="131">IF(LEN(E375)&gt;0,TEXT(E375,"00"),"")</f>
        <v/>
      </c>
      <c r="R375" s="70" t="str">
        <f t="shared" ref="R375:R381" si="132">IF(O375=1,C375,IF(O375=2,C375&amp;"."&amp;D375,IF(O375=3,"",IF(O375=4,C375&amp;"."&amp;D375&amp;"."&amp;Q375,IF(O375=5,C375&amp;"."&amp;D375&amp;"."&amp;Q375,IF(O375=6,C375&amp;"."&amp;D375&amp;"."&amp;Q375&amp;F375,""))))))</f>
        <v>C.2</v>
      </c>
      <c r="AB375" s="287" t="s">
        <v>122</v>
      </c>
      <c r="AC375" s="13">
        <f t="shared" si="123"/>
        <v>3</v>
      </c>
    </row>
    <row r="376" spans="1:29" ht="15" customHeight="1" x14ac:dyDescent="0.25">
      <c r="A376" s="13">
        <v>565</v>
      </c>
      <c r="B376" s="70" t="str">
        <f t="shared" si="114"/>
        <v/>
      </c>
      <c r="C376" s="287"/>
      <c r="D376" s="287"/>
      <c r="F376" s="13" t="s">
        <v>177</v>
      </c>
      <c r="G376" s="314" t="s">
        <v>349</v>
      </c>
      <c r="H376" s="114">
        <v>3</v>
      </c>
      <c r="I376" s="68" t="str">
        <f t="shared" si="124"/>
        <v/>
      </c>
      <c r="J376" s="13" t="str">
        <f t="shared" si="125"/>
        <v/>
      </c>
      <c r="K376" s="13">
        <f t="shared" si="126"/>
        <v>3</v>
      </c>
      <c r="L376" s="13" t="str">
        <f t="shared" si="127"/>
        <v/>
      </c>
      <c r="M376" s="13" t="str">
        <f t="shared" si="128"/>
        <v/>
      </c>
      <c r="N376" s="13" t="str">
        <f t="shared" si="129"/>
        <v/>
      </c>
      <c r="O376" s="68">
        <f t="shared" si="130"/>
        <v>3</v>
      </c>
      <c r="Q376" s="13" t="str">
        <f t="shared" si="131"/>
        <v/>
      </c>
      <c r="R376" s="70" t="str">
        <f t="shared" si="132"/>
        <v/>
      </c>
      <c r="AB376" s="287" t="s">
        <v>122</v>
      </c>
      <c r="AC376" s="13">
        <f t="shared" si="123"/>
        <v>3</v>
      </c>
    </row>
    <row r="377" spans="1:29" ht="15" customHeight="1" x14ac:dyDescent="0.25">
      <c r="A377" s="13">
        <v>566</v>
      </c>
      <c r="B377" s="70" t="str">
        <f t="shared" si="114"/>
        <v>C.2.01</v>
      </c>
      <c r="C377" s="287" t="s">
        <v>121</v>
      </c>
      <c r="D377" s="287">
        <v>2</v>
      </c>
      <c r="E377" s="13">
        <v>1</v>
      </c>
      <c r="G377" s="7" t="s">
        <v>350</v>
      </c>
      <c r="H377" s="114">
        <v>3</v>
      </c>
      <c r="I377" s="68" t="str">
        <f t="shared" si="124"/>
        <v/>
      </c>
      <c r="J377" s="13" t="str">
        <f t="shared" si="125"/>
        <v/>
      </c>
      <c r="K377" s="13" t="str">
        <f t="shared" si="126"/>
        <v/>
      </c>
      <c r="L377" s="13" t="str">
        <f t="shared" si="127"/>
        <v/>
      </c>
      <c r="M377" s="13">
        <f t="shared" si="128"/>
        <v>5</v>
      </c>
      <c r="N377" s="13" t="str">
        <f t="shared" si="129"/>
        <v/>
      </c>
      <c r="O377" s="68">
        <f t="shared" si="130"/>
        <v>5</v>
      </c>
      <c r="Q377" s="13" t="str">
        <f t="shared" si="131"/>
        <v>01</v>
      </c>
      <c r="R377" s="70" t="str">
        <f t="shared" si="132"/>
        <v>C.2.01</v>
      </c>
      <c r="AB377" s="287" t="s">
        <v>122</v>
      </c>
      <c r="AC377" s="13">
        <f t="shared" si="123"/>
        <v>3</v>
      </c>
    </row>
    <row r="378" spans="1:29" ht="15" customHeight="1" x14ac:dyDescent="0.25">
      <c r="A378" s="13">
        <v>573</v>
      </c>
      <c r="B378" s="70" t="str">
        <f t="shared" si="114"/>
        <v>C.2.02</v>
      </c>
      <c r="C378" s="287" t="s">
        <v>121</v>
      </c>
      <c r="D378" s="287">
        <v>2</v>
      </c>
      <c r="E378" s="13">
        <v>2</v>
      </c>
      <c r="G378" s="7" t="s">
        <v>287</v>
      </c>
      <c r="H378" s="114">
        <v>3</v>
      </c>
      <c r="I378" s="68" t="str">
        <f t="shared" si="124"/>
        <v/>
      </c>
      <c r="J378" s="13" t="str">
        <f t="shared" si="125"/>
        <v/>
      </c>
      <c r="K378" s="13" t="str">
        <f t="shared" si="126"/>
        <v/>
      </c>
      <c r="L378" s="13" t="str">
        <f t="shared" si="127"/>
        <v/>
      </c>
      <c r="M378" s="13">
        <f t="shared" si="128"/>
        <v>5</v>
      </c>
      <c r="N378" s="13" t="str">
        <f t="shared" si="129"/>
        <v/>
      </c>
      <c r="O378" s="68">
        <f t="shared" si="130"/>
        <v>5</v>
      </c>
      <c r="Q378" s="13" t="str">
        <f t="shared" si="131"/>
        <v>02</v>
      </c>
      <c r="R378" s="70" t="str">
        <f t="shared" si="132"/>
        <v>C.2.02</v>
      </c>
      <c r="AB378" s="287" t="s">
        <v>122</v>
      </c>
      <c r="AC378" s="13">
        <f t="shared" si="123"/>
        <v>3</v>
      </c>
    </row>
    <row r="379" spans="1:29" ht="15" customHeight="1" x14ac:dyDescent="0.25">
      <c r="A379" s="13">
        <v>592</v>
      </c>
      <c r="B379" s="70" t="str">
        <f t="shared" ref="B379:B389" si="133">R379</f>
        <v>C.3</v>
      </c>
      <c r="C379" s="287" t="s">
        <v>121</v>
      </c>
      <c r="D379" s="13">
        <v>3</v>
      </c>
      <c r="G379" s="313" t="s">
        <v>288</v>
      </c>
      <c r="H379" s="114">
        <v>3</v>
      </c>
      <c r="I379" s="68" t="str">
        <f t="shared" si="124"/>
        <v/>
      </c>
      <c r="J379" s="13">
        <f t="shared" si="125"/>
        <v>2</v>
      </c>
      <c r="K379" s="13" t="str">
        <f t="shared" si="126"/>
        <v/>
      </c>
      <c r="L379" s="13" t="str">
        <f t="shared" si="127"/>
        <v/>
      </c>
      <c r="M379" s="13" t="str">
        <f t="shared" si="128"/>
        <v/>
      </c>
      <c r="N379" s="13" t="str">
        <f t="shared" si="129"/>
        <v/>
      </c>
      <c r="O379" s="68">
        <f t="shared" si="130"/>
        <v>2</v>
      </c>
      <c r="Q379" s="13" t="str">
        <f t="shared" si="131"/>
        <v/>
      </c>
      <c r="R379" s="70" t="str">
        <f t="shared" si="132"/>
        <v>C.3</v>
      </c>
      <c r="AB379" s="287" t="s">
        <v>122</v>
      </c>
      <c r="AC379" s="13">
        <f t="shared" ref="AC379:AC389" si="134">IF(LEN(Z379)&gt;0,1,IF(LEN(AA379)&gt;0,2,3))</f>
        <v>3</v>
      </c>
    </row>
    <row r="380" spans="1:29" ht="15" customHeight="1" x14ac:dyDescent="0.25">
      <c r="A380" s="13">
        <v>593</v>
      </c>
      <c r="B380" s="70" t="str">
        <f t="shared" si="133"/>
        <v/>
      </c>
      <c r="C380" s="287"/>
      <c r="D380" s="287"/>
      <c r="F380" s="13" t="s">
        <v>177</v>
      </c>
      <c r="G380" s="314" t="s">
        <v>289</v>
      </c>
      <c r="H380" s="114">
        <v>3</v>
      </c>
      <c r="I380" s="68" t="str">
        <f t="shared" si="124"/>
        <v/>
      </c>
      <c r="J380" s="13" t="str">
        <f t="shared" si="125"/>
        <v/>
      </c>
      <c r="K380" s="13">
        <f t="shared" si="126"/>
        <v>3</v>
      </c>
      <c r="L380" s="13" t="str">
        <f t="shared" si="127"/>
        <v/>
      </c>
      <c r="M380" s="13" t="str">
        <f t="shared" si="128"/>
        <v/>
      </c>
      <c r="N380" s="13" t="str">
        <f t="shared" si="129"/>
        <v/>
      </c>
      <c r="O380" s="68">
        <f t="shared" si="130"/>
        <v>3</v>
      </c>
      <c r="Q380" s="13" t="str">
        <f t="shared" si="131"/>
        <v/>
      </c>
      <c r="R380" s="70" t="str">
        <f t="shared" si="132"/>
        <v/>
      </c>
      <c r="AB380" s="287" t="s">
        <v>122</v>
      </c>
      <c r="AC380" s="13">
        <f t="shared" si="134"/>
        <v>3</v>
      </c>
    </row>
    <row r="381" spans="1:29" ht="15" customHeight="1" x14ac:dyDescent="0.25">
      <c r="A381" s="13">
        <v>594</v>
      </c>
      <c r="B381" s="70" t="str">
        <f t="shared" si="133"/>
        <v>C.3.01</v>
      </c>
      <c r="C381" s="287" t="s">
        <v>121</v>
      </c>
      <c r="D381" s="287">
        <v>3</v>
      </c>
      <c r="E381" s="13">
        <v>1</v>
      </c>
      <c r="G381" s="7" t="s">
        <v>290</v>
      </c>
      <c r="H381" s="114">
        <v>3</v>
      </c>
      <c r="I381" s="68" t="str">
        <f t="shared" si="124"/>
        <v/>
      </c>
      <c r="J381" s="13" t="str">
        <f t="shared" si="125"/>
        <v/>
      </c>
      <c r="K381" s="13" t="str">
        <f t="shared" si="126"/>
        <v/>
      </c>
      <c r="L381" s="13" t="str">
        <f t="shared" si="127"/>
        <v/>
      </c>
      <c r="M381" s="13">
        <f t="shared" si="128"/>
        <v>5</v>
      </c>
      <c r="N381" s="13" t="str">
        <f t="shared" si="129"/>
        <v/>
      </c>
      <c r="O381" s="68">
        <f t="shared" si="130"/>
        <v>5</v>
      </c>
      <c r="Q381" s="13" t="str">
        <f t="shared" si="131"/>
        <v>01</v>
      </c>
      <c r="R381" s="70" t="str">
        <f t="shared" si="132"/>
        <v>C.3.01</v>
      </c>
      <c r="AB381" s="287" t="s">
        <v>122</v>
      </c>
      <c r="AC381" s="13">
        <f t="shared" si="134"/>
        <v>3</v>
      </c>
    </row>
    <row r="382" spans="1:29" ht="15" customHeight="1" x14ac:dyDescent="0.25">
      <c r="A382" s="13">
        <v>605</v>
      </c>
      <c r="B382" s="70" t="str">
        <f t="shared" si="133"/>
        <v>C.4</v>
      </c>
      <c r="C382" s="287" t="s">
        <v>121</v>
      </c>
      <c r="D382" s="13">
        <v>4</v>
      </c>
      <c r="G382" s="313" t="s">
        <v>291</v>
      </c>
      <c r="H382" s="114">
        <v>3</v>
      </c>
      <c r="I382" s="68" t="str">
        <f t="shared" ref="I382:I393" si="135">IF(AND(LEN(C382)=1,LEN(D382)=0),1,"")</f>
        <v/>
      </c>
      <c r="J382" s="13">
        <f t="shared" ref="J382:J393" si="136">IF(AND(LEN(C382)=1,LEN(D382)=1,LEN(E382)=0,LEN(F382)=0),2,"")</f>
        <v>2</v>
      </c>
      <c r="K382" s="13" t="str">
        <f t="shared" ref="K382:K393" si="137">IF(AND(LEN(C382)=0,LEN(E382)=0),3,"")</f>
        <v/>
      </c>
      <c r="L382" s="13" t="str">
        <f t="shared" ref="L382:L393" si="138">IF(AND(LEN(C382)&gt;0,LEN(D382&gt;0),LEN(E382)&gt;0,LEN(F382)=0,H382="N/A"),4,"")</f>
        <v/>
      </c>
      <c r="M382" s="13" t="str">
        <f t="shared" ref="M382:M393" si="139">IF(AND(LEN(C382)&gt;0,LEN(D382&gt;0),LEN(E382)&gt;0,LEN(F382)=0,H382&gt;0,H382&lt;6),5,"")</f>
        <v/>
      </c>
      <c r="N382" s="13" t="str">
        <f t="shared" ref="N382:N393" si="140">IF(AND(LEN(C382)&gt;0,LEN(D382&gt;0),LEN(E382)&gt;0,LEN(F382)&gt;0,H382&gt;0,H382&lt;6),6,"")</f>
        <v/>
      </c>
      <c r="O382" s="68">
        <f t="shared" ref="O382:O393" si="141">SUM(I382:N382)</f>
        <v>2</v>
      </c>
      <c r="Q382" s="13" t="str">
        <f t="shared" ref="Q382:Q393" si="142">IF(LEN(E382)&gt;0,TEXT(E382,"00"),"")</f>
        <v/>
      </c>
      <c r="R382" s="70" t="str">
        <f t="shared" ref="R382:R393" si="143">IF(O382=1,C382,IF(O382=2,C382&amp;"."&amp;D382,IF(O382=3,"",IF(O382=4,C382&amp;"."&amp;D382&amp;"."&amp;Q382,IF(O382=5,C382&amp;"."&amp;D382&amp;"."&amp;Q382,IF(O382=6,C382&amp;"."&amp;D382&amp;"."&amp;Q382&amp;F382,""))))))</f>
        <v>C.4</v>
      </c>
      <c r="AB382" s="287" t="s">
        <v>122</v>
      </c>
      <c r="AC382" s="13">
        <f t="shared" si="134"/>
        <v>3</v>
      </c>
    </row>
    <row r="383" spans="1:29" ht="15" customHeight="1" x14ac:dyDescent="0.25">
      <c r="A383" s="13">
        <v>606</v>
      </c>
      <c r="B383" s="70" t="str">
        <f t="shared" si="133"/>
        <v/>
      </c>
      <c r="C383" s="287"/>
      <c r="D383" s="287"/>
      <c r="F383" s="13" t="s">
        <v>177</v>
      </c>
      <c r="G383" s="314" t="s">
        <v>292</v>
      </c>
      <c r="H383" s="114">
        <v>3</v>
      </c>
      <c r="I383" s="68" t="str">
        <f t="shared" si="135"/>
        <v/>
      </c>
      <c r="J383" s="13" t="str">
        <f t="shared" si="136"/>
        <v/>
      </c>
      <c r="K383" s="13">
        <f t="shared" si="137"/>
        <v>3</v>
      </c>
      <c r="L383" s="13" t="str">
        <f t="shared" si="138"/>
        <v/>
      </c>
      <c r="M383" s="13" t="str">
        <f t="shared" si="139"/>
        <v/>
      </c>
      <c r="N383" s="13" t="str">
        <f t="shared" si="140"/>
        <v/>
      </c>
      <c r="O383" s="68">
        <f t="shared" si="141"/>
        <v>3</v>
      </c>
      <c r="Q383" s="13" t="str">
        <f t="shared" si="142"/>
        <v/>
      </c>
      <c r="R383" s="70" t="str">
        <f t="shared" si="143"/>
        <v/>
      </c>
      <c r="AB383" s="287" t="s">
        <v>122</v>
      </c>
      <c r="AC383" s="13">
        <f t="shared" si="134"/>
        <v>3</v>
      </c>
    </row>
    <row r="384" spans="1:29" ht="15" customHeight="1" x14ac:dyDescent="0.25">
      <c r="A384" s="13">
        <v>607</v>
      </c>
      <c r="B384" s="70" t="str">
        <f t="shared" si="133"/>
        <v>C.4.01</v>
      </c>
      <c r="C384" s="287" t="s">
        <v>121</v>
      </c>
      <c r="D384" s="287">
        <v>4</v>
      </c>
      <c r="E384" s="13">
        <v>1</v>
      </c>
      <c r="G384" s="315" t="s">
        <v>293</v>
      </c>
      <c r="H384" s="114">
        <v>3</v>
      </c>
      <c r="I384" s="68" t="str">
        <f t="shared" si="135"/>
        <v/>
      </c>
      <c r="J384" s="13" t="str">
        <f t="shared" si="136"/>
        <v/>
      </c>
      <c r="K384" s="13" t="str">
        <f t="shared" si="137"/>
        <v/>
      </c>
      <c r="L384" s="13" t="str">
        <f t="shared" si="138"/>
        <v/>
      </c>
      <c r="M384" s="13">
        <f t="shared" si="139"/>
        <v>5</v>
      </c>
      <c r="N384" s="13" t="str">
        <f t="shared" si="140"/>
        <v/>
      </c>
      <c r="O384" s="68">
        <f t="shared" si="141"/>
        <v>5</v>
      </c>
      <c r="Q384" s="13" t="str">
        <f t="shared" si="142"/>
        <v>01</v>
      </c>
      <c r="R384" s="70" t="str">
        <f t="shared" si="143"/>
        <v>C.4.01</v>
      </c>
      <c r="AB384" s="287" t="s">
        <v>122</v>
      </c>
      <c r="AC384" s="13">
        <f t="shared" si="134"/>
        <v>3</v>
      </c>
    </row>
    <row r="385" spans="1:29" ht="15" customHeight="1" x14ac:dyDescent="0.25">
      <c r="A385" s="13">
        <v>610</v>
      </c>
      <c r="B385" s="70" t="str">
        <f t="shared" si="133"/>
        <v>C.4.02</v>
      </c>
      <c r="C385" s="287" t="s">
        <v>121</v>
      </c>
      <c r="D385" s="287">
        <v>4</v>
      </c>
      <c r="E385" s="13">
        <v>2</v>
      </c>
      <c r="G385" s="315" t="s">
        <v>294</v>
      </c>
      <c r="H385" s="114">
        <v>3</v>
      </c>
      <c r="I385" s="68" t="str">
        <f t="shared" si="135"/>
        <v/>
      </c>
      <c r="J385" s="13" t="str">
        <f t="shared" si="136"/>
        <v/>
      </c>
      <c r="K385" s="13" t="str">
        <f t="shared" si="137"/>
        <v/>
      </c>
      <c r="L385" s="13" t="str">
        <f t="shared" si="138"/>
        <v/>
      </c>
      <c r="M385" s="13">
        <f t="shared" si="139"/>
        <v>5</v>
      </c>
      <c r="N385" s="13" t="str">
        <f t="shared" si="140"/>
        <v/>
      </c>
      <c r="O385" s="68">
        <f t="shared" si="141"/>
        <v>5</v>
      </c>
      <c r="Q385" s="13" t="str">
        <f t="shared" si="142"/>
        <v>02</v>
      </c>
      <c r="R385" s="70" t="str">
        <f t="shared" si="143"/>
        <v>C.4.02</v>
      </c>
      <c r="AB385" s="287" t="s">
        <v>122</v>
      </c>
      <c r="AC385" s="13">
        <f t="shared" si="134"/>
        <v>3</v>
      </c>
    </row>
    <row r="386" spans="1:29" ht="15" customHeight="1" x14ac:dyDescent="0.25">
      <c r="A386" s="13">
        <v>623</v>
      </c>
      <c r="B386" s="70" t="str">
        <f t="shared" si="133"/>
        <v>C.5</v>
      </c>
      <c r="C386" s="287" t="s">
        <v>121</v>
      </c>
      <c r="D386" s="13">
        <v>5</v>
      </c>
      <c r="G386" s="313" t="s">
        <v>295</v>
      </c>
      <c r="H386" s="114">
        <v>3</v>
      </c>
      <c r="I386" s="68" t="str">
        <f t="shared" si="135"/>
        <v/>
      </c>
      <c r="J386" s="13">
        <f t="shared" si="136"/>
        <v>2</v>
      </c>
      <c r="K386" s="13" t="str">
        <f t="shared" si="137"/>
        <v/>
      </c>
      <c r="L386" s="13" t="str">
        <f t="shared" si="138"/>
        <v/>
      </c>
      <c r="M386" s="13" t="str">
        <f t="shared" si="139"/>
        <v/>
      </c>
      <c r="N386" s="13" t="str">
        <f t="shared" si="140"/>
        <v/>
      </c>
      <c r="O386" s="68">
        <f t="shared" si="141"/>
        <v>2</v>
      </c>
      <c r="Q386" s="13" t="str">
        <f t="shared" si="142"/>
        <v/>
      </c>
      <c r="R386" s="70" t="str">
        <f t="shared" si="143"/>
        <v>C.5</v>
      </c>
      <c r="AB386" s="287" t="s">
        <v>122</v>
      </c>
      <c r="AC386" s="13">
        <f t="shared" si="134"/>
        <v>3</v>
      </c>
    </row>
    <row r="387" spans="1:29" ht="15" customHeight="1" x14ac:dyDescent="0.25">
      <c r="A387" s="13">
        <v>624</v>
      </c>
      <c r="B387" s="70" t="str">
        <f t="shared" si="133"/>
        <v/>
      </c>
      <c r="C387" s="287"/>
      <c r="D387" s="287"/>
      <c r="F387" s="13" t="s">
        <v>177</v>
      </c>
      <c r="G387" s="314" t="s">
        <v>296</v>
      </c>
      <c r="H387" s="114">
        <v>3</v>
      </c>
      <c r="I387" s="68" t="str">
        <f t="shared" si="135"/>
        <v/>
      </c>
      <c r="J387" s="13" t="str">
        <f t="shared" si="136"/>
        <v/>
      </c>
      <c r="K387" s="13">
        <f t="shared" si="137"/>
        <v>3</v>
      </c>
      <c r="L387" s="13" t="str">
        <f t="shared" si="138"/>
        <v/>
      </c>
      <c r="M387" s="13" t="str">
        <f t="shared" si="139"/>
        <v/>
      </c>
      <c r="N387" s="13" t="str">
        <f t="shared" si="140"/>
        <v/>
      </c>
      <c r="O387" s="68">
        <f t="shared" si="141"/>
        <v>3</v>
      </c>
      <c r="Q387" s="13" t="str">
        <f t="shared" si="142"/>
        <v/>
      </c>
      <c r="R387" s="70" t="str">
        <f t="shared" si="143"/>
        <v/>
      </c>
      <c r="AB387" s="287" t="s">
        <v>122</v>
      </c>
      <c r="AC387" s="13">
        <f t="shared" si="134"/>
        <v>3</v>
      </c>
    </row>
    <row r="388" spans="1:29" ht="15" customHeight="1" x14ac:dyDescent="0.25">
      <c r="A388" s="13">
        <v>625</v>
      </c>
      <c r="B388" s="70" t="str">
        <f t="shared" si="133"/>
        <v>C.5.01</v>
      </c>
      <c r="C388" s="287" t="s">
        <v>121</v>
      </c>
      <c r="D388" s="287">
        <v>5</v>
      </c>
      <c r="E388" s="13">
        <v>1</v>
      </c>
      <c r="G388" s="7" t="s">
        <v>297</v>
      </c>
      <c r="H388" s="114">
        <v>3</v>
      </c>
      <c r="I388" s="68" t="str">
        <f t="shared" si="135"/>
        <v/>
      </c>
      <c r="J388" s="13" t="str">
        <f t="shared" si="136"/>
        <v/>
      </c>
      <c r="K388" s="13" t="str">
        <f t="shared" si="137"/>
        <v/>
      </c>
      <c r="L388" s="13" t="str">
        <f t="shared" si="138"/>
        <v/>
      </c>
      <c r="M388" s="13">
        <f t="shared" si="139"/>
        <v>5</v>
      </c>
      <c r="N388" s="13" t="str">
        <f t="shared" si="140"/>
        <v/>
      </c>
      <c r="O388" s="68">
        <f t="shared" si="141"/>
        <v>5</v>
      </c>
      <c r="Q388" s="13" t="str">
        <f t="shared" si="142"/>
        <v>01</v>
      </c>
      <c r="R388" s="70" t="str">
        <f t="shared" si="143"/>
        <v>C.5.01</v>
      </c>
      <c r="AB388" s="287" t="s">
        <v>122</v>
      </c>
      <c r="AC388" s="13">
        <f t="shared" si="134"/>
        <v>3</v>
      </c>
    </row>
    <row r="389" spans="1:29" ht="15" customHeight="1" x14ac:dyDescent="0.25">
      <c r="A389" s="13">
        <v>636</v>
      </c>
      <c r="B389" s="70" t="str">
        <f t="shared" si="133"/>
        <v>C.5.02</v>
      </c>
      <c r="C389" s="287" t="s">
        <v>121</v>
      </c>
      <c r="D389" s="287">
        <v>5</v>
      </c>
      <c r="E389" s="13">
        <v>2</v>
      </c>
      <c r="G389" s="7" t="s">
        <v>303</v>
      </c>
      <c r="H389" s="114">
        <v>3</v>
      </c>
      <c r="I389" s="68" t="str">
        <f t="shared" si="135"/>
        <v/>
      </c>
      <c r="J389" s="13" t="str">
        <f t="shared" si="136"/>
        <v/>
      </c>
      <c r="K389" s="13" t="str">
        <f t="shared" si="137"/>
        <v/>
      </c>
      <c r="L389" s="13" t="str">
        <f t="shared" si="138"/>
        <v/>
      </c>
      <c r="M389" s="13">
        <f t="shared" si="139"/>
        <v>5</v>
      </c>
      <c r="N389" s="13" t="str">
        <f t="shared" si="140"/>
        <v/>
      </c>
      <c r="O389" s="68">
        <f t="shared" si="141"/>
        <v>5</v>
      </c>
      <c r="Q389" s="13" t="str">
        <f t="shared" si="142"/>
        <v>02</v>
      </c>
      <c r="R389" s="70" t="str">
        <f t="shared" si="143"/>
        <v>C.5.02</v>
      </c>
      <c r="AB389" s="287" t="s">
        <v>122</v>
      </c>
      <c r="AC389" s="13">
        <f t="shared" si="134"/>
        <v>3</v>
      </c>
    </row>
    <row r="390" spans="1:29" ht="15" customHeight="1" x14ac:dyDescent="0.25">
      <c r="A390" s="13">
        <v>650</v>
      </c>
      <c r="B390" s="70" t="str">
        <f t="shared" ref="B390:B407" si="144">R390</f>
        <v>C.6</v>
      </c>
      <c r="C390" s="287" t="s">
        <v>121</v>
      </c>
      <c r="D390" s="13">
        <v>6</v>
      </c>
      <c r="G390" s="313" t="s">
        <v>298</v>
      </c>
      <c r="H390" s="114">
        <v>3</v>
      </c>
      <c r="I390" s="68" t="str">
        <f t="shared" si="135"/>
        <v/>
      </c>
      <c r="J390" s="13">
        <f t="shared" si="136"/>
        <v>2</v>
      </c>
      <c r="K390" s="13" t="str">
        <f t="shared" si="137"/>
        <v/>
      </c>
      <c r="L390" s="13" t="str">
        <f t="shared" si="138"/>
        <v/>
      </c>
      <c r="M390" s="13" t="str">
        <f t="shared" si="139"/>
        <v/>
      </c>
      <c r="N390" s="13" t="str">
        <f t="shared" si="140"/>
        <v/>
      </c>
      <c r="O390" s="68">
        <f t="shared" si="141"/>
        <v>2</v>
      </c>
      <c r="Q390" s="13" t="str">
        <f t="shared" si="142"/>
        <v/>
      </c>
      <c r="R390" s="70" t="str">
        <f t="shared" si="143"/>
        <v>C.6</v>
      </c>
      <c r="AB390" s="287" t="s">
        <v>122</v>
      </c>
      <c r="AC390" s="13">
        <f t="shared" ref="AC390:AC407" si="145">IF(LEN(Z390)&gt;0,1,IF(LEN(AA390)&gt;0,2,3))</f>
        <v>3</v>
      </c>
    </row>
    <row r="391" spans="1:29" ht="15" customHeight="1" x14ac:dyDescent="0.25">
      <c r="A391" s="13">
        <v>651</v>
      </c>
      <c r="B391" s="70" t="str">
        <f t="shared" si="144"/>
        <v/>
      </c>
      <c r="C391" s="287"/>
      <c r="D391" s="287"/>
      <c r="F391" s="13" t="s">
        <v>177</v>
      </c>
      <c r="G391" s="314" t="s">
        <v>299</v>
      </c>
      <c r="H391" s="114">
        <v>3</v>
      </c>
      <c r="I391" s="68" t="str">
        <f t="shared" si="135"/>
        <v/>
      </c>
      <c r="J391" s="13" t="str">
        <f t="shared" si="136"/>
        <v/>
      </c>
      <c r="K391" s="13">
        <f t="shared" si="137"/>
        <v>3</v>
      </c>
      <c r="L391" s="13" t="str">
        <f t="shared" si="138"/>
        <v/>
      </c>
      <c r="M391" s="13" t="str">
        <f t="shared" si="139"/>
        <v/>
      </c>
      <c r="N391" s="13" t="str">
        <f t="shared" si="140"/>
        <v/>
      </c>
      <c r="O391" s="68">
        <f t="shared" si="141"/>
        <v>3</v>
      </c>
      <c r="Q391" s="13" t="str">
        <f t="shared" si="142"/>
        <v/>
      </c>
      <c r="R391" s="70" t="str">
        <f t="shared" si="143"/>
        <v/>
      </c>
      <c r="AB391" s="287" t="s">
        <v>122</v>
      </c>
      <c r="AC391" s="13">
        <f t="shared" si="145"/>
        <v>3</v>
      </c>
    </row>
    <row r="392" spans="1:29" ht="15" customHeight="1" x14ac:dyDescent="0.25">
      <c r="A392" s="13">
        <v>652</v>
      </c>
      <c r="B392" s="70" t="str">
        <f t="shared" si="144"/>
        <v>C.6.01</v>
      </c>
      <c r="C392" s="287" t="s">
        <v>121</v>
      </c>
      <c r="D392" s="287">
        <v>6</v>
      </c>
      <c r="E392" s="13">
        <v>1</v>
      </c>
      <c r="G392" s="7" t="s">
        <v>300</v>
      </c>
      <c r="H392" s="114">
        <v>3</v>
      </c>
      <c r="I392" s="68" t="str">
        <f t="shared" si="135"/>
        <v/>
      </c>
      <c r="J392" s="13" t="str">
        <f t="shared" si="136"/>
        <v/>
      </c>
      <c r="K392" s="13" t="str">
        <f t="shared" si="137"/>
        <v/>
      </c>
      <c r="L392" s="13" t="str">
        <f t="shared" si="138"/>
        <v/>
      </c>
      <c r="M392" s="13">
        <f t="shared" si="139"/>
        <v>5</v>
      </c>
      <c r="N392" s="13" t="str">
        <f t="shared" si="140"/>
        <v/>
      </c>
      <c r="O392" s="68">
        <f t="shared" si="141"/>
        <v>5</v>
      </c>
      <c r="Q392" s="13" t="str">
        <f t="shared" si="142"/>
        <v>01</v>
      </c>
      <c r="R392" s="70" t="str">
        <f t="shared" si="143"/>
        <v>C.6.01</v>
      </c>
      <c r="AB392" s="287" t="s">
        <v>122</v>
      </c>
      <c r="AC392" s="13">
        <f t="shared" si="145"/>
        <v>3</v>
      </c>
    </row>
    <row r="393" spans="1:29" ht="15" customHeight="1" x14ac:dyDescent="0.25">
      <c r="A393" s="13">
        <v>657</v>
      </c>
      <c r="B393" s="70" t="str">
        <f t="shared" si="144"/>
        <v>C.6.02</v>
      </c>
      <c r="C393" s="287" t="s">
        <v>121</v>
      </c>
      <c r="D393" s="287">
        <v>6</v>
      </c>
      <c r="E393" s="13">
        <v>2</v>
      </c>
      <c r="G393" s="7" t="s">
        <v>301</v>
      </c>
      <c r="H393" s="114">
        <v>3</v>
      </c>
      <c r="I393" s="68" t="str">
        <f t="shared" si="135"/>
        <v/>
      </c>
      <c r="J393" s="13" t="str">
        <f t="shared" si="136"/>
        <v/>
      </c>
      <c r="K393" s="13" t="str">
        <f t="shared" si="137"/>
        <v/>
      </c>
      <c r="L393" s="13" t="str">
        <f t="shared" si="138"/>
        <v/>
      </c>
      <c r="M393" s="13">
        <f t="shared" si="139"/>
        <v>5</v>
      </c>
      <c r="N393" s="13" t="str">
        <f t="shared" si="140"/>
        <v/>
      </c>
      <c r="O393" s="68">
        <f t="shared" si="141"/>
        <v>5</v>
      </c>
      <c r="Q393" s="13" t="str">
        <f t="shared" si="142"/>
        <v>02</v>
      </c>
      <c r="R393" s="70" t="str">
        <f t="shared" si="143"/>
        <v>C.6.02</v>
      </c>
      <c r="AB393" s="287" t="s">
        <v>122</v>
      </c>
      <c r="AC393" s="13">
        <f t="shared" si="145"/>
        <v>3</v>
      </c>
    </row>
    <row r="394" spans="1:29" ht="15" customHeight="1" x14ac:dyDescent="0.25">
      <c r="A394" s="13">
        <v>666</v>
      </c>
      <c r="B394" s="70" t="str">
        <f t="shared" si="144"/>
        <v>D</v>
      </c>
      <c r="C394" s="13" t="s">
        <v>122</v>
      </c>
      <c r="G394" s="317" t="s">
        <v>302</v>
      </c>
      <c r="I394" s="68">
        <f t="shared" ref="I394:I401" si="146">IF(AND(LEN(C394)=1,LEN(D394)=0),1,"")</f>
        <v>1</v>
      </c>
      <c r="J394" s="13" t="str">
        <f t="shared" ref="J394:J401" si="147">IF(AND(LEN(C394)=1,LEN(D394)=1,LEN(E394)=0,LEN(F394)=0),2,"")</f>
        <v/>
      </c>
      <c r="K394" s="13" t="str">
        <f t="shared" ref="K394:K401" si="148">IF(AND(LEN(C394)=0,LEN(E394)=0),3,"")</f>
        <v/>
      </c>
      <c r="L394" s="13" t="str">
        <f t="shared" ref="L394:L401" si="149">IF(AND(LEN(C394)&gt;0,LEN(D394&gt;0),LEN(E394)&gt;0,LEN(F394)=0,H394="N/A"),4,"")</f>
        <v/>
      </c>
      <c r="M394" s="13" t="str">
        <f t="shared" ref="M394:M401" si="150">IF(AND(LEN(C394)&gt;0,LEN(D394&gt;0),LEN(E394)&gt;0,LEN(F394)=0,H394&gt;0,H394&lt;6),5,"")</f>
        <v/>
      </c>
      <c r="N394" s="13" t="str">
        <f t="shared" ref="N394:N401" si="151">IF(AND(LEN(C394)&gt;0,LEN(D394&gt;0),LEN(E394)&gt;0,LEN(F394)&gt;0,H394&gt;0,H394&lt;6),6,"")</f>
        <v/>
      </c>
      <c r="O394" s="68">
        <f t="shared" ref="O394:O401" si="152">SUM(I394:N394)</f>
        <v>1</v>
      </c>
      <c r="Q394" s="13" t="str">
        <f t="shared" ref="Q394:Q401" si="153">IF(LEN(E394)&gt;0,TEXT(E394,"00"),"")</f>
        <v/>
      </c>
      <c r="R394" s="70" t="str">
        <f t="shared" ref="R394:R401" si="154">IF(O394=1,C394,IF(O394=2,C394&amp;"."&amp;D394,IF(O394=3,"",IF(O394=4,C394&amp;"."&amp;D394&amp;"."&amp;Q394,IF(O394=5,C394&amp;"."&amp;D394&amp;"."&amp;Q394,IF(O394=6,C394&amp;"."&amp;D394&amp;"."&amp;Q394&amp;F394,""))))))</f>
        <v>D</v>
      </c>
      <c r="AB394" s="287" t="s">
        <v>122</v>
      </c>
      <c r="AC394" s="13">
        <f t="shared" si="145"/>
        <v>3</v>
      </c>
    </row>
    <row r="395" spans="1:29" ht="15" customHeight="1" x14ac:dyDescent="0.25">
      <c r="A395" s="13">
        <v>667</v>
      </c>
      <c r="B395" s="70" t="str">
        <f t="shared" si="144"/>
        <v>D.1</v>
      </c>
      <c r="C395" s="13" t="s">
        <v>122</v>
      </c>
      <c r="D395" s="13">
        <v>1</v>
      </c>
      <c r="G395" s="313" t="s">
        <v>304</v>
      </c>
      <c r="I395" s="68" t="str">
        <f t="shared" si="146"/>
        <v/>
      </c>
      <c r="J395" s="13">
        <f t="shared" si="147"/>
        <v>2</v>
      </c>
      <c r="K395" s="13" t="str">
        <f t="shared" si="148"/>
        <v/>
      </c>
      <c r="L395" s="13" t="str">
        <f t="shared" si="149"/>
        <v/>
      </c>
      <c r="M395" s="13" t="str">
        <f t="shared" si="150"/>
        <v/>
      </c>
      <c r="N395" s="13" t="str">
        <f t="shared" si="151"/>
        <v/>
      </c>
      <c r="O395" s="68">
        <f t="shared" si="152"/>
        <v>2</v>
      </c>
      <c r="Q395" s="13" t="str">
        <f t="shared" si="153"/>
        <v/>
      </c>
      <c r="R395" s="70" t="str">
        <f t="shared" si="154"/>
        <v>D.1</v>
      </c>
      <c r="AB395" s="287" t="s">
        <v>122</v>
      </c>
      <c r="AC395" s="13">
        <f t="shared" si="145"/>
        <v>3</v>
      </c>
    </row>
    <row r="396" spans="1:29" ht="15" customHeight="1" x14ac:dyDescent="0.25">
      <c r="A396" s="13">
        <v>668</v>
      </c>
      <c r="B396" s="70" t="str">
        <f t="shared" si="144"/>
        <v/>
      </c>
      <c r="F396" s="13" t="s">
        <v>177</v>
      </c>
      <c r="G396" s="314" t="s">
        <v>305</v>
      </c>
      <c r="I396" s="68" t="str">
        <f t="shared" si="146"/>
        <v/>
      </c>
      <c r="J396" s="13" t="str">
        <f t="shared" si="147"/>
        <v/>
      </c>
      <c r="K396" s="13">
        <f t="shared" si="148"/>
        <v>3</v>
      </c>
      <c r="L396" s="13" t="str">
        <f t="shared" si="149"/>
        <v/>
      </c>
      <c r="M396" s="13" t="str">
        <f t="shared" si="150"/>
        <v/>
      </c>
      <c r="N396" s="13" t="str">
        <f t="shared" si="151"/>
        <v/>
      </c>
      <c r="O396" s="68">
        <f t="shared" si="152"/>
        <v>3</v>
      </c>
      <c r="Q396" s="13" t="str">
        <f t="shared" si="153"/>
        <v/>
      </c>
      <c r="R396" s="70" t="str">
        <f t="shared" si="154"/>
        <v/>
      </c>
      <c r="AB396" s="287" t="s">
        <v>122</v>
      </c>
      <c r="AC396" s="13">
        <f t="shared" si="145"/>
        <v>3</v>
      </c>
    </row>
    <row r="397" spans="1:29" ht="15" customHeight="1" x14ac:dyDescent="0.25">
      <c r="A397" s="13">
        <v>669</v>
      </c>
      <c r="B397" s="70" t="str">
        <f t="shared" si="144"/>
        <v>D.1.01</v>
      </c>
      <c r="C397" s="13" t="s">
        <v>122</v>
      </c>
      <c r="D397" s="13">
        <v>1</v>
      </c>
      <c r="E397" s="13">
        <v>1</v>
      </c>
      <c r="G397" s="285" t="s">
        <v>351</v>
      </c>
      <c r="H397" s="114">
        <v>3</v>
      </c>
      <c r="I397" s="68" t="str">
        <f t="shared" si="146"/>
        <v/>
      </c>
      <c r="J397" s="13" t="str">
        <f t="shared" si="147"/>
        <v/>
      </c>
      <c r="K397" s="13" t="str">
        <f t="shared" si="148"/>
        <v/>
      </c>
      <c r="L397" s="13" t="str">
        <f t="shared" si="149"/>
        <v/>
      </c>
      <c r="M397" s="13">
        <f t="shared" si="150"/>
        <v>5</v>
      </c>
      <c r="N397" s="13" t="str">
        <f t="shared" si="151"/>
        <v/>
      </c>
      <c r="O397" s="68">
        <f t="shared" si="152"/>
        <v>5</v>
      </c>
      <c r="Q397" s="13" t="str">
        <f t="shared" si="153"/>
        <v>01</v>
      </c>
      <c r="R397" s="70" t="str">
        <f t="shared" si="154"/>
        <v>D.1.01</v>
      </c>
      <c r="AB397" s="287" t="s">
        <v>122</v>
      </c>
      <c r="AC397" s="13">
        <f t="shared" si="145"/>
        <v>3</v>
      </c>
    </row>
    <row r="398" spans="1:29" ht="15" customHeight="1" x14ac:dyDescent="0.25">
      <c r="A398" s="13">
        <v>674</v>
      </c>
      <c r="B398" s="70" t="str">
        <f t="shared" si="144"/>
        <v>D.1.02</v>
      </c>
      <c r="C398" s="13" t="s">
        <v>122</v>
      </c>
      <c r="D398" s="287">
        <v>1</v>
      </c>
      <c r="E398" s="13">
        <v>2</v>
      </c>
      <c r="G398" s="318" t="s">
        <v>306</v>
      </c>
      <c r="H398" s="114">
        <v>3</v>
      </c>
      <c r="I398" s="68" t="str">
        <f t="shared" si="146"/>
        <v/>
      </c>
      <c r="J398" s="13" t="str">
        <f t="shared" si="147"/>
        <v/>
      </c>
      <c r="K398" s="13" t="str">
        <f t="shared" si="148"/>
        <v/>
      </c>
      <c r="L398" s="13" t="str">
        <f t="shared" si="149"/>
        <v/>
      </c>
      <c r="M398" s="13">
        <f t="shared" si="150"/>
        <v>5</v>
      </c>
      <c r="N398" s="13" t="str">
        <f t="shared" si="151"/>
        <v/>
      </c>
      <c r="O398" s="68">
        <f t="shared" si="152"/>
        <v>5</v>
      </c>
      <c r="Q398" s="13" t="str">
        <f t="shared" si="153"/>
        <v>02</v>
      </c>
      <c r="R398" s="70" t="str">
        <f t="shared" si="154"/>
        <v>D.1.02</v>
      </c>
      <c r="AB398" s="287" t="s">
        <v>122</v>
      </c>
      <c r="AC398" s="13">
        <f t="shared" si="145"/>
        <v>3</v>
      </c>
    </row>
    <row r="399" spans="1:29" ht="15" customHeight="1" x14ac:dyDescent="0.25">
      <c r="A399" s="13">
        <v>685</v>
      </c>
      <c r="B399" s="70" t="str">
        <f t="shared" si="144"/>
        <v>D.2</v>
      </c>
      <c r="C399" s="287" t="s">
        <v>122</v>
      </c>
      <c r="D399" s="287">
        <v>2</v>
      </c>
      <c r="G399" s="313" t="s">
        <v>307</v>
      </c>
      <c r="H399" s="114">
        <v>3</v>
      </c>
      <c r="I399" s="68" t="str">
        <f t="shared" si="146"/>
        <v/>
      </c>
      <c r="J399" s="13">
        <f t="shared" si="147"/>
        <v>2</v>
      </c>
      <c r="K399" s="13" t="str">
        <f t="shared" si="148"/>
        <v/>
      </c>
      <c r="L399" s="13" t="str">
        <f t="shared" si="149"/>
        <v/>
      </c>
      <c r="M399" s="13" t="str">
        <f t="shared" si="150"/>
        <v/>
      </c>
      <c r="N399" s="13" t="str">
        <f t="shared" si="151"/>
        <v/>
      </c>
      <c r="O399" s="68">
        <f t="shared" si="152"/>
        <v>2</v>
      </c>
      <c r="Q399" s="13" t="str">
        <f t="shared" si="153"/>
        <v/>
      </c>
      <c r="R399" s="70" t="str">
        <f t="shared" si="154"/>
        <v>D.2</v>
      </c>
      <c r="AB399" s="287" t="s">
        <v>122</v>
      </c>
      <c r="AC399" s="13">
        <f t="shared" si="145"/>
        <v>3</v>
      </c>
    </row>
    <row r="400" spans="1:29" ht="15" customHeight="1" x14ac:dyDescent="0.25">
      <c r="A400" s="13">
        <v>686</v>
      </c>
      <c r="B400" s="70" t="str">
        <f t="shared" si="144"/>
        <v/>
      </c>
      <c r="C400" s="287"/>
      <c r="D400" s="287"/>
      <c r="F400" s="13" t="s">
        <v>177</v>
      </c>
      <c r="G400" s="319" t="s">
        <v>352</v>
      </c>
      <c r="H400" s="114">
        <v>3</v>
      </c>
      <c r="I400" s="68" t="str">
        <f t="shared" si="146"/>
        <v/>
      </c>
      <c r="J400" s="13" t="str">
        <f t="shared" si="147"/>
        <v/>
      </c>
      <c r="K400" s="13">
        <f t="shared" si="148"/>
        <v>3</v>
      </c>
      <c r="L400" s="13" t="str">
        <f t="shared" si="149"/>
        <v/>
      </c>
      <c r="M400" s="13" t="str">
        <f t="shared" si="150"/>
        <v/>
      </c>
      <c r="N400" s="13" t="str">
        <f t="shared" si="151"/>
        <v/>
      </c>
      <c r="O400" s="68">
        <f t="shared" si="152"/>
        <v>3</v>
      </c>
      <c r="Q400" s="13" t="str">
        <f t="shared" si="153"/>
        <v/>
      </c>
      <c r="R400" s="70" t="str">
        <f t="shared" si="154"/>
        <v/>
      </c>
      <c r="AB400" s="287" t="s">
        <v>122</v>
      </c>
      <c r="AC400" s="13">
        <f t="shared" si="145"/>
        <v>3</v>
      </c>
    </row>
    <row r="401" spans="1:29" ht="15" customHeight="1" x14ac:dyDescent="0.25">
      <c r="A401" s="13">
        <v>687</v>
      </c>
      <c r="B401" s="70" t="str">
        <f t="shared" si="144"/>
        <v>D.2.01</v>
      </c>
      <c r="C401" s="287" t="s">
        <v>122</v>
      </c>
      <c r="D401" s="287">
        <v>2</v>
      </c>
      <c r="E401" s="13">
        <v>1</v>
      </c>
      <c r="G401" s="320" t="s">
        <v>353</v>
      </c>
      <c r="H401" s="114">
        <v>3</v>
      </c>
      <c r="I401" s="68" t="str">
        <f t="shared" si="146"/>
        <v/>
      </c>
      <c r="J401" s="13" t="str">
        <f t="shared" si="147"/>
        <v/>
      </c>
      <c r="K401" s="13" t="str">
        <f t="shared" si="148"/>
        <v/>
      </c>
      <c r="L401" s="13" t="str">
        <f t="shared" si="149"/>
        <v/>
      </c>
      <c r="M401" s="13">
        <f t="shared" si="150"/>
        <v>5</v>
      </c>
      <c r="N401" s="13" t="str">
        <f t="shared" si="151"/>
        <v/>
      </c>
      <c r="O401" s="68">
        <f t="shared" si="152"/>
        <v>5</v>
      </c>
      <c r="Q401" s="13" t="str">
        <f t="shared" si="153"/>
        <v>01</v>
      </c>
      <c r="R401" s="70" t="str">
        <f t="shared" si="154"/>
        <v>D.2.01</v>
      </c>
      <c r="AB401" s="287" t="s">
        <v>122</v>
      </c>
      <c r="AC401" s="13">
        <f t="shared" si="145"/>
        <v>3</v>
      </c>
    </row>
    <row r="402" spans="1:29" ht="15" customHeight="1" x14ac:dyDescent="0.25">
      <c r="A402" s="13">
        <v>695</v>
      </c>
      <c r="B402" s="70" t="str">
        <f t="shared" si="144"/>
        <v>D.3</v>
      </c>
      <c r="C402" s="287" t="s">
        <v>122</v>
      </c>
      <c r="D402" s="287">
        <v>3</v>
      </c>
      <c r="G402" s="313" t="s">
        <v>308</v>
      </c>
      <c r="H402" s="114">
        <v>3</v>
      </c>
      <c r="I402" s="68" t="str">
        <f t="shared" ref="I402:I410" si="155">IF(AND(LEN(C402)=1,LEN(D402)=0),1,"")</f>
        <v/>
      </c>
      <c r="J402" s="13">
        <f t="shared" ref="J402:J410" si="156">IF(AND(LEN(C402)=1,LEN(D402)=1,LEN(E402)=0,LEN(F402)=0),2,"")</f>
        <v>2</v>
      </c>
      <c r="K402" s="13" t="str">
        <f t="shared" ref="K402:K410" si="157">IF(AND(LEN(C402)=0,LEN(E402)=0),3,"")</f>
        <v/>
      </c>
      <c r="L402" s="13" t="str">
        <f t="shared" ref="L402:L410" si="158">IF(AND(LEN(C402)&gt;0,LEN(D402&gt;0),LEN(E402)&gt;0,LEN(F402)=0,H402="N/A"),4,"")</f>
        <v/>
      </c>
      <c r="M402" s="13" t="str">
        <f t="shared" ref="M402:M410" si="159">IF(AND(LEN(C402)&gt;0,LEN(D402&gt;0),LEN(E402)&gt;0,LEN(F402)=0,H402&gt;0,H402&lt;6),5,"")</f>
        <v/>
      </c>
      <c r="N402" s="13" t="str">
        <f t="shared" ref="N402:N410" si="160">IF(AND(LEN(C402)&gt;0,LEN(D402&gt;0),LEN(E402)&gt;0,LEN(F402)&gt;0,H402&gt;0,H402&lt;6),6,"")</f>
        <v/>
      </c>
      <c r="O402" s="68">
        <f t="shared" ref="O402:O410" si="161">SUM(I402:N402)</f>
        <v>2</v>
      </c>
      <c r="Q402" s="13" t="str">
        <f t="shared" ref="Q402:Q410" si="162">IF(LEN(E402)&gt;0,TEXT(E402,"00"),"")</f>
        <v/>
      </c>
      <c r="R402" s="70" t="str">
        <f t="shared" ref="R402:R410" si="163">IF(O402=1,C402,IF(O402=2,C402&amp;"."&amp;D402,IF(O402=3,"",IF(O402=4,C402&amp;"."&amp;D402&amp;"."&amp;Q402,IF(O402=5,C402&amp;"."&amp;D402&amp;"."&amp;Q402,IF(O402=6,C402&amp;"."&amp;D402&amp;"."&amp;Q402&amp;F402,""))))))</f>
        <v>D.3</v>
      </c>
      <c r="AB402" s="287" t="s">
        <v>122</v>
      </c>
      <c r="AC402" s="13">
        <f t="shared" si="145"/>
        <v>3</v>
      </c>
    </row>
    <row r="403" spans="1:29" ht="15" customHeight="1" x14ac:dyDescent="0.25">
      <c r="A403" s="13">
        <v>696</v>
      </c>
      <c r="B403" s="70" t="str">
        <f t="shared" si="144"/>
        <v/>
      </c>
      <c r="C403" s="287"/>
      <c r="D403" s="287"/>
      <c r="F403" s="13" t="s">
        <v>177</v>
      </c>
      <c r="G403" s="314" t="s">
        <v>309</v>
      </c>
      <c r="H403" s="114">
        <v>3</v>
      </c>
      <c r="I403" s="68" t="str">
        <f t="shared" si="155"/>
        <v/>
      </c>
      <c r="J403" s="13" t="str">
        <f t="shared" si="156"/>
        <v/>
      </c>
      <c r="K403" s="13">
        <f t="shared" si="157"/>
        <v>3</v>
      </c>
      <c r="L403" s="13" t="str">
        <f t="shared" si="158"/>
        <v/>
      </c>
      <c r="M403" s="13" t="str">
        <f t="shared" si="159"/>
        <v/>
      </c>
      <c r="N403" s="13" t="str">
        <f t="shared" si="160"/>
        <v/>
      </c>
      <c r="O403" s="68">
        <f t="shared" si="161"/>
        <v>3</v>
      </c>
      <c r="Q403" s="13" t="str">
        <f t="shared" si="162"/>
        <v/>
      </c>
      <c r="R403" s="70" t="str">
        <f t="shared" si="163"/>
        <v/>
      </c>
      <c r="AB403" s="287" t="s">
        <v>122</v>
      </c>
      <c r="AC403" s="13">
        <f t="shared" si="145"/>
        <v>3</v>
      </c>
    </row>
    <row r="404" spans="1:29" ht="15" customHeight="1" x14ac:dyDescent="0.25">
      <c r="A404" s="13">
        <v>697</v>
      </c>
      <c r="B404" s="70" t="str">
        <f t="shared" si="144"/>
        <v>D.3.01</v>
      </c>
      <c r="C404" s="287" t="s">
        <v>122</v>
      </c>
      <c r="D404" s="287">
        <v>3</v>
      </c>
      <c r="E404" s="13">
        <v>1</v>
      </c>
      <c r="G404" s="320" t="s">
        <v>354</v>
      </c>
      <c r="H404" s="114">
        <v>3</v>
      </c>
      <c r="I404" s="68" t="str">
        <f t="shared" si="155"/>
        <v/>
      </c>
      <c r="J404" s="13" t="str">
        <f t="shared" si="156"/>
        <v/>
      </c>
      <c r="K404" s="13" t="str">
        <f t="shared" si="157"/>
        <v/>
      </c>
      <c r="L404" s="13" t="str">
        <f t="shared" si="158"/>
        <v/>
      </c>
      <c r="M404" s="13">
        <f t="shared" si="159"/>
        <v>5</v>
      </c>
      <c r="N404" s="13" t="str">
        <f t="shared" si="160"/>
        <v/>
      </c>
      <c r="O404" s="68">
        <f t="shared" si="161"/>
        <v>5</v>
      </c>
      <c r="Q404" s="13" t="str">
        <f t="shared" si="162"/>
        <v>01</v>
      </c>
      <c r="R404" s="70" t="str">
        <f t="shared" si="163"/>
        <v>D.3.01</v>
      </c>
      <c r="AB404" s="287" t="s">
        <v>122</v>
      </c>
      <c r="AC404" s="13">
        <f t="shared" si="145"/>
        <v>3</v>
      </c>
    </row>
    <row r="405" spans="1:29" ht="15" customHeight="1" x14ac:dyDescent="0.25">
      <c r="A405" s="13">
        <v>698</v>
      </c>
      <c r="B405" s="70" t="str">
        <f t="shared" si="144"/>
        <v>D.3.02</v>
      </c>
      <c r="C405" s="287" t="s">
        <v>122</v>
      </c>
      <c r="D405" s="287">
        <v>3</v>
      </c>
      <c r="E405" s="13">
        <v>2</v>
      </c>
      <c r="G405" s="320" t="s">
        <v>355</v>
      </c>
      <c r="H405" s="114">
        <v>3</v>
      </c>
      <c r="I405" s="68" t="str">
        <f t="shared" si="155"/>
        <v/>
      </c>
      <c r="J405" s="13" t="str">
        <f t="shared" si="156"/>
        <v/>
      </c>
      <c r="K405" s="13" t="str">
        <f t="shared" si="157"/>
        <v/>
      </c>
      <c r="L405" s="13" t="str">
        <f t="shared" si="158"/>
        <v/>
      </c>
      <c r="M405" s="13">
        <f t="shared" si="159"/>
        <v>5</v>
      </c>
      <c r="N405" s="13" t="str">
        <f t="shared" si="160"/>
        <v/>
      </c>
      <c r="O405" s="68">
        <f t="shared" si="161"/>
        <v>5</v>
      </c>
      <c r="Q405" s="13" t="str">
        <f t="shared" si="162"/>
        <v>02</v>
      </c>
      <c r="R405" s="70" t="str">
        <f t="shared" si="163"/>
        <v>D.3.02</v>
      </c>
      <c r="AB405" s="287" t="s">
        <v>122</v>
      </c>
      <c r="AC405" s="13">
        <f t="shared" si="145"/>
        <v>3</v>
      </c>
    </row>
    <row r="406" spans="1:29" ht="15" customHeight="1" x14ac:dyDescent="0.25">
      <c r="A406" s="13">
        <v>704</v>
      </c>
      <c r="B406" s="70" t="str">
        <f t="shared" si="144"/>
        <v>D.4</v>
      </c>
      <c r="C406" s="287" t="s">
        <v>122</v>
      </c>
      <c r="D406" s="287">
        <v>4</v>
      </c>
      <c r="G406" s="313" t="s">
        <v>310</v>
      </c>
      <c r="H406" s="114">
        <v>3</v>
      </c>
      <c r="I406" s="68" t="str">
        <f t="shared" si="155"/>
        <v/>
      </c>
      <c r="J406" s="13">
        <f t="shared" si="156"/>
        <v>2</v>
      </c>
      <c r="K406" s="13" t="str">
        <f t="shared" si="157"/>
        <v/>
      </c>
      <c r="L406" s="13" t="str">
        <f t="shared" si="158"/>
        <v/>
      </c>
      <c r="M406" s="13" t="str">
        <f t="shared" si="159"/>
        <v/>
      </c>
      <c r="N406" s="13" t="str">
        <f t="shared" si="160"/>
        <v/>
      </c>
      <c r="O406" s="68">
        <f t="shared" si="161"/>
        <v>2</v>
      </c>
      <c r="Q406" s="13" t="str">
        <f t="shared" si="162"/>
        <v/>
      </c>
      <c r="R406" s="70" t="str">
        <f t="shared" si="163"/>
        <v>D.4</v>
      </c>
      <c r="AB406" s="287" t="s">
        <v>122</v>
      </c>
      <c r="AC406" s="13">
        <f t="shared" si="145"/>
        <v>3</v>
      </c>
    </row>
    <row r="407" spans="1:29" ht="15" customHeight="1" x14ac:dyDescent="0.25">
      <c r="A407" s="13">
        <v>705</v>
      </c>
      <c r="B407" s="70" t="str">
        <f t="shared" si="144"/>
        <v/>
      </c>
      <c r="C407" s="287"/>
      <c r="F407" s="89" t="s">
        <v>177</v>
      </c>
      <c r="G407" s="314" t="s">
        <v>356</v>
      </c>
      <c r="H407" s="114">
        <v>3</v>
      </c>
      <c r="I407" s="68" t="str">
        <f t="shared" si="155"/>
        <v/>
      </c>
      <c r="J407" s="13" t="str">
        <f t="shared" si="156"/>
        <v/>
      </c>
      <c r="K407" s="13">
        <f t="shared" si="157"/>
        <v>3</v>
      </c>
      <c r="L407" s="13" t="str">
        <f t="shared" si="158"/>
        <v/>
      </c>
      <c r="M407" s="13" t="str">
        <f t="shared" si="159"/>
        <v/>
      </c>
      <c r="N407" s="13" t="str">
        <f t="shared" si="160"/>
        <v/>
      </c>
      <c r="O407" s="68">
        <f t="shared" si="161"/>
        <v>3</v>
      </c>
      <c r="Q407" s="13" t="str">
        <f t="shared" si="162"/>
        <v/>
      </c>
      <c r="R407" s="70" t="str">
        <f t="shared" si="163"/>
        <v/>
      </c>
      <c r="AB407" s="287" t="s">
        <v>122</v>
      </c>
      <c r="AC407" s="13">
        <f t="shared" si="145"/>
        <v>3</v>
      </c>
    </row>
    <row r="408" spans="1:29" ht="15" customHeight="1" x14ac:dyDescent="0.25">
      <c r="A408" s="13">
        <v>706</v>
      </c>
      <c r="B408" s="70" t="str">
        <f t="shared" ref="B408:B410" si="164">R408</f>
        <v>D.4.01</v>
      </c>
      <c r="C408" s="287" t="s">
        <v>122</v>
      </c>
      <c r="D408" s="13">
        <v>4</v>
      </c>
      <c r="E408" s="13">
        <v>1</v>
      </c>
      <c r="G408" s="321" t="s">
        <v>357</v>
      </c>
      <c r="H408" s="114">
        <v>3</v>
      </c>
      <c r="I408" s="68" t="str">
        <f t="shared" si="155"/>
        <v/>
      </c>
      <c r="J408" s="13" t="str">
        <f t="shared" si="156"/>
        <v/>
      </c>
      <c r="K408" s="13" t="str">
        <f t="shared" si="157"/>
        <v/>
      </c>
      <c r="L408" s="13" t="str">
        <f t="shared" si="158"/>
        <v/>
      </c>
      <c r="M408" s="13">
        <f t="shared" si="159"/>
        <v>5</v>
      </c>
      <c r="N408" s="13" t="str">
        <f t="shared" si="160"/>
        <v/>
      </c>
      <c r="O408" s="68">
        <f t="shared" si="161"/>
        <v>5</v>
      </c>
      <c r="Q408" s="13" t="str">
        <f t="shared" si="162"/>
        <v>01</v>
      </c>
      <c r="R408" s="70" t="str">
        <f t="shared" si="163"/>
        <v>D.4.01</v>
      </c>
      <c r="AB408" s="287" t="s">
        <v>122</v>
      </c>
      <c r="AC408" s="13">
        <f t="shared" ref="AC408:AC410" si="165">IF(LEN(Z408)&gt;0,1,IF(LEN(AA408)&gt;0,2,3))</f>
        <v>3</v>
      </c>
    </row>
    <row r="409" spans="1:29" ht="15" customHeight="1" x14ac:dyDescent="0.25">
      <c r="A409" s="13">
        <v>716</v>
      </c>
      <c r="B409" s="70" t="str">
        <f t="shared" si="164"/>
        <v>D.4.02</v>
      </c>
      <c r="C409" s="287" t="s">
        <v>122</v>
      </c>
      <c r="D409" s="287">
        <v>4</v>
      </c>
      <c r="E409" s="13">
        <v>2</v>
      </c>
      <c r="G409" s="321" t="s">
        <v>358</v>
      </c>
      <c r="H409" s="114">
        <v>3</v>
      </c>
      <c r="I409" s="68" t="str">
        <f t="shared" si="155"/>
        <v/>
      </c>
      <c r="J409" s="13" t="str">
        <f t="shared" si="156"/>
        <v/>
      </c>
      <c r="K409" s="13" t="str">
        <f t="shared" si="157"/>
        <v/>
      </c>
      <c r="L409" s="13" t="str">
        <f t="shared" si="158"/>
        <v/>
      </c>
      <c r="M409" s="13">
        <f t="shared" si="159"/>
        <v>5</v>
      </c>
      <c r="N409" s="13" t="str">
        <f t="shared" si="160"/>
        <v/>
      </c>
      <c r="O409" s="68">
        <f t="shared" si="161"/>
        <v>5</v>
      </c>
      <c r="Q409" s="13" t="str">
        <f t="shared" si="162"/>
        <v>02</v>
      </c>
      <c r="R409" s="70" t="str">
        <f t="shared" si="163"/>
        <v>D.4.02</v>
      </c>
      <c r="AB409" s="287" t="s">
        <v>122</v>
      </c>
      <c r="AC409" s="13">
        <f t="shared" si="165"/>
        <v>3</v>
      </c>
    </row>
    <row r="410" spans="1:29" ht="15" customHeight="1" x14ac:dyDescent="0.25">
      <c r="A410" s="13">
        <v>717</v>
      </c>
      <c r="B410" s="70" t="str">
        <f t="shared" si="164"/>
        <v>D.4.03</v>
      </c>
      <c r="C410" s="287" t="s">
        <v>122</v>
      </c>
      <c r="D410" s="287">
        <v>4</v>
      </c>
      <c r="E410" s="13">
        <v>3</v>
      </c>
      <c r="G410" s="321" t="s">
        <v>311</v>
      </c>
      <c r="H410" s="114">
        <v>3</v>
      </c>
      <c r="I410" s="68" t="str">
        <f t="shared" si="155"/>
        <v/>
      </c>
      <c r="J410" s="13" t="str">
        <f t="shared" si="156"/>
        <v/>
      </c>
      <c r="K410" s="13" t="str">
        <f t="shared" si="157"/>
        <v/>
      </c>
      <c r="L410" s="13" t="str">
        <f t="shared" si="158"/>
        <v/>
      </c>
      <c r="M410" s="13">
        <f t="shared" si="159"/>
        <v>5</v>
      </c>
      <c r="N410" s="13" t="str">
        <f t="shared" si="160"/>
        <v/>
      </c>
      <c r="O410" s="68">
        <f t="shared" si="161"/>
        <v>5</v>
      </c>
      <c r="Q410" s="13" t="str">
        <f t="shared" si="162"/>
        <v>03</v>
      </c>
      <c r="R410" s="70" t="str">
        <f t="shared" si="163"/>
        <v>D.4.03</v>
      </c>
      <c r="AB410" s="287" t="s">
        <v>122</v>
      </c>
      <c r="AC410" s="13">
        <f t="shared" si="165"/>
        <v>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rgb="FFFF0000"/>
    <pageSetUpPr autoPageBreaks="0" fitToPage="1"/>
  </sheetPr>
  <dimension ref="A2:AJ330"/>
  <sheetViews>
    <sheetView showGridLines="0" showRowColHeaders="0" zoomScaleNormal="100" workbookViewId="0">
      <pane ySplit="7" topLeftCell="A8" activePane="bottomLeft" state="frozen"/>
      <selection activeCell="D1" sqref="D1"/>
      <selection pane="bottomLeft" activeCell="EK373" sqref="EK373"/>
    </sheetView>
  </sheetViews>
  <sheetFormatPr defaultColWidth="9.140625" defaultRowHeight="15" x14ac:dyDescent="0.25"/>
  <cols>
    <col min="1" max="1" width="6.42578125" style="21" hidden="1" customWidth="1"/>
    <col min="2" max="2" width="7.7109375" style="21" hidden="1" customWidth="1"/>
    <col min="3" max="3" width="6.140625" style="21" hidden="1" customWidth="1"/>
    <col min="4" max="4" width="6.28515625" style="166" customWidth="1"/>
    <col min="5" max="5" width="15.5703125" style="21" customWidth="1"/>
    <col min="6" max="6" width="130.7109375" style="21" customWidth="1"/>
    <col min="7" max="7" width="31.42578125" style="166" customWidth="1"/>
    <col min="8" max="8" width="0.28515625" style="166" customWidth="1"/>
    <col min="9" max="9" width="9.7109375" style="166" hidden="1" customWidth="1"/>
    <col min="10" max="13" width="7.7109375" style="166" hidden="1" customWidth="1"/>
    <col min="14" max="14" width="13.140625" style="21" customWidth="1"/>
    <col min="15" max="15" width="13.140625" style="300" customWidth="1"/>
    <col min="16" max="16" width="42.85546875" style="21" customWidth="1"/>
    <col min="17" max="17" width="71.42578125" style="21" customWidth="1"/>
    <col min="18" max="27" width="9.140625" style="21" hidden="1" customWidth="1"/>
    <col min="28" max="28" width="8" style="21" hidden="1" customWidth="1"/>
    <col min="29" max="29" width="6.7109375" style="21" hidden="1" customWidth="1"/>
    <col min="30" max="30" width="10.7109375" style="96" hidden="1" customWidth="1"/>
    <col min="31" max="31" width="18.140625" style="96" hidden="1" customWidth="1"/>
    <col min="32" max="32" width="20.85546875" style="96" hidden="1" customWidth="1"/>
    <col min="33" max="33" width="24.7109375" style="95" hidden="1" customWidth="1"/>
    <col min="34" max="34" width="14.85546875" style="95" hidden="1" customWidth="1"/>
    <col min="35" max="35" width="20.85546875" style="49" hidden="1" customWidth="1"/>
    <col min="36" max="36" width="5.28515625" style="21" hidden="1" customWidth="1"/>
    <col min="37" max="39" width="9.140625" style="21" customWidth="1"/>
    <col min="40" max="16384" width="9.140625" style="21"/>
  </cols>
  <sheetData>
    <row r="2" spans="1:35" s="53" customFormat="1" ht="15" customHeight="1" x14ac:dyDescent="0.25">
      <c r="A2" s="50"/>
      <c r="B2" s="21"/>
      <c r="C2" s="21"/>
      <c r="D2" s="166"/>
      <c r="E2" s="21"/>
      <c r="F2" s="349" t="str">
        <f>"Maturity model for Stage "&amp;LEFT(B8,1)&amp;" - "&amp;VLOOKUP(A8-1,content!A:G,7,FALSE)</f>
        <v>Maturity model for Stage A - Governance</v>
      </c>
      <c r="G2" s="167"/>
      <c r="H2" s="167"/>
      <c r="I2" s="167"/>
      <c r="J2" s="167"/>
      <c r="K2" s="167"/>
      <c r="L2" s="167"/>
      <c r="M2" s="167"/>
      <c r="N2" s="160"/>
      <c r="O2" s="299"/>
      <c r="P2" s="160"/>
      <c r="Q2" s="160"/>
      <c r="R2" s="160"/>
      <c r="S2" s="160"/>
      <c r="T2" s="160"/>
      <c r="U2" s="160"/>
      <c r="V2" s="160"/>
      <c r="W2" s="160"/>
      <c r="X2" s="160"/>
      <c r="Y2" s="160"/>
      <c r="Z2" s="160"/>
      <c r="AA2" s="160"/>
      <c r="AB2" s="160"/>
      <c r="AD2" s="96"/>
      <c r="AE2" s="96"/>
      <c r="AF2" s="96"/>
      <c r="AG2" s="95"/>
      <c r="AH2" s="95"/>
      <c r="AI2" s="163"/>
    </row>
    <row r="3" spans="1:35" s="53" customFormat="1" ht="15" customHeight="1" x14ac:dyDescent="0.25">
      <c r="A3" s="21"/>
      <c r="B3" s="21"/>
      <c r="C3" s="21"/>
      <c r="D3" s="166"/>
      <c r="E3" s="21"/>
      <c r="F3" s="349"/>
      <c r="G3" s="167"/>
      <c r="H3" s="167"/>
      <c r="I3" s="167"/>
      <c r="J3" s="167"/>
      <c r="K3" s="167"/>
      <c r="L3" s="167"/>
      <c r="M3" s="167"/>
      <c r="N3" s="160"/>
      <c r="O3" s="299"/>
      <c r="P3" s="160"/>
      <c r="Q3" s="160"/>
      <c r="R3" s="160"/>
      <c r="S3" s="160"/>
      <c r="T3" s="160"/>
      <c r="U3" s="160"/>
      <c r="V3" s="160"/>
      <c r="W3" s="160"/>
      <c r="X3" s="160"/>
      <c r="Y3" s="160"/>
      <c r="Z3" s="160"/>
      <c r="AA3" s="160"/>
      <c r="AB3" s="160"/>
      <c r="AD3" s="96"/>
      <c r="AE3" s="96"/>
      <c r="AF3" s="96"/>
      <c r="AG3" s="95"/>
      <c r="AH3" s="95"/>
      <c r="AI3" s="163"/>
    </row>
    <row r="4" spans="1:35" s="53" customFormat="1" ht="15" customHeight="1" x14ac:dyDescent="0.25">
      <c r="A4" s="21"/>
      <c r="B4" s="21"/>
      <c r="C4" s="21"/>
      <c r="D4" s="166"/>
      <c r="E4" s="21"/>
      <c r="F4" s="349"/>
      <c r="G4" s="167"/>
      <c r="H4" s="167"/>
      <c r="I4" s="167"/>
      <c r="J4" s="167"/>
      <c r="K4" s="167"/>
      <c r="L4" s="167"/>
      <c r="M4" s="167"/>
      <c r="N4" s="160"/>
      <c r="O4" s="299"/>
      <c r="P4" s="160"/>
      <c r="Q4" s="160"/>
      <c r="R4" s="160"/>
      <c r="S4" s="160"/>
      <c r="T4" s="160"/>
      <c r="U4" s="160"/>
      <c r="V4" s="160"/>
      <c r="W4" s="160"/>
      <c r="X4" s="160"/>
      <c r="Y4" s="160"/>
      <c r="Z4" s="160"/>
      <c r="AA4" s="160"/>
      <c r="AB4" s="160"/>
      <c r="AD4" s="96"/>
      <c r="AE4" s="96"/>
      <c r="AF4" s="96"/>
      <c r="AG4" s="95"/>
      <c r="AH4" s="95"/>
      <c r="AI4" s="163"/>
    </row>
    <row r="5" spans="1:35" s="53" customFormat="1" ht="15" customHeight="1" x14ac:dyDescent="0.25">
      <c r="A5" s="21"/>
      <c r="B5" s="21"/>
      <c r="C5" s="21"/>
      <c r="D5" s="166"/>
      <c r="E5" s="21"/>
      <c r="F5" s="349"/>
      <c r="G5" s="167"/>
      <c r="H5" s="167"/>
      <c r="I5" s="167"/>
      <c r="J5" s="167"/>
      <c r="K5" s="167"/>
      <c r="L5" s="167"/>
      <c r="M5" s="167"/>
      <c r="N5" s="160"/>
      <c r="O5" s="299"/>
      <c r="P5" s="160"/>
      <c r="Q5" s="160"/>
      <c r="R5" s="160"/>
      <c r="S5" s="160"/>
      <c r="T5" s="160"/>
      <c r="U5" s="160"/>
      <c r="V5" s="160"/>
      <c r="W5" s="160"/>
      <c r="X5" s="160"/>
      <c r="Y5" s="160"/>
      <c r="Z5" s="160"/>
      <c r="AA5" s="160"/>
      <c r="AB5" s="160"/>
      <c r="AD5" s="96"/>
      <c r="AE5" s="96"/>
      <c r="AF5" s="96"/>
      <c r="AG5" s="95"/>
      <c r="AH5" s="95"/>
      <c r="AI5" s="163"/>
    </row>
    <row r="6" spans="1:35" ht="11.25" customHeight="1" x14ac:dyDescent="0.25"/>
    <row r="7" spans="1:35" ht="36" customHeight="1" x14ac:dyDescent="0.3">
      <c r="F7" s="54"/>
      <c r="G7" s="350" t="s">
        <v>77</v>
      </c>
      <c r="H7" s="350"/>
      <c r="I7" s="350"/>
      <c r="J7" s="350"/>
      <c r="K7" s="350"/>
      <c r="L7" s="350"/>
      <c r="M7" s="350"/>
      <c r="N7" s="55" t="s">
        <v>11</v>
      </c>
      <c r="O7" s="301" t="s">
        <v>78</v>
      </c>
      <c r="P7" s="57" t="s">
        <v>79</v>
      </c>
      <c r="Q7" s="57" t="s">
        <v>0</v>
      </c>
      <c r="AD7" s="247" t="s">
        <v>173</v>
      </c>
      <c r="AE7" s="247" t="s">
        <v>174</v>
      </c>
      <c r="AF7" s="247" t="s">
        <v>122</v>
      </c>
      <c r="AG7" s="248" t="s">
        <v>176</v>
      </c>
      <c r="AH7" s="248" t="s">
        <v>195</v>
      </c>
      <c r="AI7" s="249" t="s">
        <v>194</v>
      </c>
    </row>
    <row r="8" spans="1:35" s="157" customFormat="1" ht="30" customHeight="1" x14ac:dyDescent="0.25">
      <c r="A8" s="165">
        <v>2</v>
      </c>
      <c r="B8" s="147" t="str">
        <f t="shared" ref="B8:B56" si="0">VLOOKUP(A8,contentrefmockup,2,FALSE)</f>
        <v>A.1</v>
      </c>
      <c r="C8" s="148">
        <f t="shared" ref="C8:C56" si="1">VLOOKUP(A8,contentrefmockup,15,FALSE)</f>
        <v>2</v>
      </c>
      <c r="D8" s="108"/>
      <c r="E8" s="173" t="str">
        <f t="shared" ref="E8:E56" si="2">IF(C8=1,"Phase "&amp;B8,IF(C8=2,"Step "&amp;VLOOKUP(A8,contentrefmockup,4,FALSE),B8))</f>
        <v>Step 1</v>
      </c>
      <c r="F8" s="174" t="str">
        <f t="shared" ref="F8:F56" si="3">VLOOKUP(A8,contentrefmockup,7,FALSE)</f>
        <v>Governance</v>
      </c>
      <c r="G8" s="244"/>
      <c r="H8" s="244"/>
      <c r="I8" s="244"/>
      <c r="J8" s="244"/>
      <c r="K8" s="244"/>
      <c r="L8" s="244"/>
      <c r="M8" s="244"/>
      <c r="N8" s="245" t="str">
        <f>IFERROR(IF(VLOOKUP(A8,Weightings!A:Y,25,FALSE)=0,"",VLOOKUP(A8,Weightings!A:Y,25,FALSE)),"")</f>
        <v/>
      </c>
      <c r="O8" s="246" t="str">
        <f>IFERROR(VLOOKUP(AH8,detail_maturity_score,3,FALSE)*VLOOKUP(A8,Weightings!A:Y,23,FALSE),"")</f>
        <v/>
      </c>
      <c r="P8" s="246"/>
      <c r="Q8" s="246"/>
      <c r="R8" s="246"/>
      <c r="S8" s="245"/>
      <c r="T8" s="245"/>
      <c r="U8" s="245"/>
      <c r="V8" s="245"/>
      <c r="W8" s="245"/>
      <c r="X8" s="245"/>
      <c r="Y8" s="245"/>
      <c r="Z8" s="245"/>
      <c r="AA8" s="245"/>
      <c r="AB8" s="245"/>
      <c r="AC8" s="155"/>
      <c r="AD8" s="155">
        <f t="shared" ref="AD8:AD56" si="4">VLOOKUP($A8,contentrefmockup,26,FALSE)</f>
        <v>0</v>
      </c>
      <c r="AE8" s="155">
        <f t="shared" ref="AE8:AE56" si="5">VLOOKUP($A8,contentrefmockup,27,FALSE)</f>
        <v>0</v>
      </c>
      <c r="AF8" s="155" t="str">
        <f t="shared" ref="AF8:AF56" si="6">VLOOKUP($A8,contentrefmockup,28,FALSE)</f>
        <v>D</v>
      </c>
      <c r="AG8" s="156">
        <f t="shared" ref="AG8:AG56" si="7">IF(AD8="S",1,IF(AE8="I",2,IF(AF8="D",3,4)))</f>
        <v>3</v>
      </c>
      <c r="AH8" s="156"/>
      <c r="AI8" s="159">
        <v>3</v>
      </c>
    </row>
    <row r="9" spans="1:35" s="157" customFormat="1" ht="30" hidden="1" customHeight="1" x14ac:dyDescent="0.25">
      <c r="A9" s="168">
        <v>3</v>
      </c>
      <c r="B9" s="147" t="str">
        <f t="shared" si="0"/>
        <v/>
      </c>
      <c r="C9" s="148">
        <f t="shared" si="1"/>
        <v>3</v>
      </c>
      <c r="D9" s="108"/>
      <c r="E9" s="149" t="str">
        <f t="shared" si="2"/>
        <v/>
      </c>
      <c r="F9" s="171"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170"/>
      <c r="H9" s="170"/>
      <c r="I9" s="172"/>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
      </c>
      <c r="AG9" s="156">
        <f t="shared" si="7"/>
        <v>4</v>
      </c>
      <c r="AH9" s="156">
        <v>1</v>
      </c>
      <c r="AI9" s="159"/>
    </row>
    <row r="10" spans="1:35" s="157" customFormat="1" ht="30" hidden="1" customHeight="1" x14ac:dyDescent="0.25">
      <c r="A10" s="168">
        <v>4</v>
      </c>
      <c r="B10" s="147" t="str">
        <f t="shared" si="0"/>
        <v/>
      </c>
      <c r="C10" s="148">
        <f t="shared" si="1"/>
        <v>0</v>
      </c>
      <c r="D10" s="108"/>
      <c r="E10" s="149" t="str">
        <f t="shared" si="2"/>
        <v/>
      </c>
      <c r="F10" s="169" t="str">
        <f t="shared" si="3"/>
        <v>Have you established a governance structure to oversee and coordinate the intelligence function?</v>
      </c>
      <c r="G10" s="170"/>
      <c r="H10" s="170"/>
      <c r="I10" s="170"/>
      <c r="J10" s="170"/>
      <c r="K10" s="170"/>
      <c r="L10" s="170"/>
      <c r="M10" s="170"/>
      <c r="N10" s="151" t="str">
        <f>IFERROR(IF(VLOOKUP(A10,Weightings!A:Y,25,FALSE)=0,"",VLOOKUP(A10,Weightings!A:Y,25,FALSE)),"")</f>
        <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
      </c>
      <c r="AG10" s="156">
        <f t="shared" si="7"/>
        <v>4</v>
      </c>
      <c r="AH10"/>
      <c r="AI10" s="159"/>
    </row>
    <row r="11" spans="1:35" s="157" customFormat="1" ht="0.6" customHeight="1" x14ac:dyDescent="0.25">
      <c r="A11" s="168">
        <v>5</v>
      </c>
      <c r="B11" s="147" t="str">
        <f t="shared" si="0"/>
        <v/>
      </c>
      <c r="C11" s="148">
        <f t="shared" si="1"/>
        <v>0</v>
      </c>
      <c r="D11" s="108"/>
      <c r="E11" s="149" t="str">
        <f t="shared" si="2"/>
        <v/>
      </c>
      <c r="F11" s="171" t="str">
        <f t="shared" si="3"/>
        <v xml:space="preserve">Does the CTI function have a clear Mission and set of objectives, are these linked the Critical Intelligence Requirements (CIRs)? </v>
      </c>
      <c r="G11" s="170"/>
      <c r="H11" s="170"/>
      <c r="I11" s="172"/>
      <c r="J11" s="170"/>
      <c r="K11" s="170"/>
      <c r="L11" s="170"/>
      <c r="M11" s="170"/>
      <c r="N11" s="151" t="str">
        <f>IFERROR(IF(VLOOKUP(A11,Weightings!A:Y,25,FALSE)=0,"",VLOOKUP(A11,Weightings!A:Y,25,FALSE)),"")</f>
        <v/>
      </c>
      <c r="O11" s="259"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
      </c>
      <c r="AG11" s="156">
        <f t="shared" si="7"/>
        <v>4</v>
      </c>
      <c r="AH11" s="156">
        <v>1</v>
      </c>
      <c r="AI11" s="159"/>
    </row>
    <row r="12" spans="1:35" s="157" customFormat="1" ht="30" hidden="1" customHeight="1" x14ac:dyDescent="0.25">
      <c r="A12" s="168">
        <v>6</v>
      </c>
      <c r="B12" s="147" t="str">
        <f t="shared" si="0"/>
        <v/>
      </c>
      <c r="C12" s="148">
        <f t="shared" si="1"/>
        <v>0</v>
      </c>
      <c r="D12" s="108"/>
      <c r="E12" s="149" t="str">
        <f t="shared" si="2"/>
        <v/>
      </c>
      <c r="F12" s="169" t="str">
        <f t="shared" si="3"/>
        <v>Do you maintain key performance indicators for each of the intelligence products, in order to measure the impact and effectiveness of the product?</v>
      </c>
      <c r="G12" s="170"/>
      <c r="H12" s="170"/>
      <c r="I12" s="170"/>
      <c r="J12" s="170"/>
      <c r="K12" s="170"/>
      <c r="L12" s="170"/>
      <c r="M12" s="170"/>
      <c r="N12" s="151" t="str">
        <f>IFERROR(IF(VLOOKUP(A12,Weightings!A:Y,25,FALSE)=0,"",VLOOKUP(A12,Weightings!A:Y,25,FALSE)),"")</f>
        <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5">
        <f t="shared" si="4"/>
        <v>0</v>
      </c>
      <c r="AE12" s="155">
        <f t="shared" si="5"/>
        <v>0</v>
      </c>
      <c r="AF12" s="155" t="str">
        <f t="shared" si="6"/>
        <v/>
      </c>
      <c r="AG12" s="156">
        <f t="shared" si="7"/>
        <v>4</v>
      </c>
      <c r="AH12"/>
      <c r="AI12" s="159"/>
    </row>
    <row r="13" spans="1:35" s="157" customFormat="1" ht="30" hidden="1" customHeight="1" x14ac:dyDescent="0.25">
      <c r="A13" s="168">
        <v>7</v>
      </c>
      <c r="B13" s="147" t="str">
        <f t="shared" si="0"/>
        <v/>
      </c>
      <c r="C13" s="148">
        <f t="shared" si="1"/>
        <v>0</v>
      </c>
      <c r="D13" s="108"/>
      <c r="E13" s="149" t="str">
        <f t="shared" si="2"/>
        <v/>
      </c>
      <c r="F13" s="171" t="str">
        <f t="shared" si="3"/>
        <v xml:space="preserve">Does the CTI function have a ‘supplier selection criteria’ standard and document? </v>
      </c>
      <c r="G13" s="170"/>
      <c r="H13" s="170"/>
      <c r="I13" s="172"/>
      <c r="J13" s="170"/>
      <c r="K13" s="170"/>
      <c r="L13" s="170"/>
      <c r="M13" s="170"/>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
      </c>
      <c r="AG13" s="156">
        <f t="shared" si="7"/>
        <v>4</v>
      </c>
      <c r="AH13" s="156">
        <v>1</v>
      </c>
      <c r="AI13" s="159"/>
    </row>
    <row r="14" spans="1:35" s="157" customFormat="1" ht="30" hidden="1" customHeight="1" x14ac:dyDescent="0.25">
      <c r="A14" s="168">
        <v>8</v>
      </c>
      <c r="B14" s="147" t="str">
        <f t="shared" si="0"/>
        <v/>
      </c>
      <c r="C14" s="148">
        <f t="shared" si="1"/>
        <v>0</v>
      </c>
      <c r="D14" s="108"/>
      <c r="E14" s="149" t="str">
        <f t="shared" si="2"/>
        <v/>
      </c>
      <c r="F14" s="171" t="str">
        <f t="shared" si="3"/>
        <v>Legal and regulatory compliance;</v>
      </c>
      <c r="G14" s="170"/>
      <c r="H14" s="170"/>
      <c r="I14" s="172"/>
      <c r="J14" s="170"/>
      <c r="K14" s="170"/>
      <c r="L14" s="170"/>
      <c r="M14" s="170"/>
      <c r="N14" s="151" t="str">
        <f>IFERROR(IF(VLOOKUP(A14,Weightings!A:Y,25,FALSE)=0,"",VLOOKUP(A14,Weightings!A:Y,25,FALSE)),"")</f>
        <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
      </c>
      <c r="AG14" s="156">
        <f t="shared" si="7"/>
        <v>4</v>
      </c>
      <c r="AH14" s="156">
        <v>1</v>
      </c>
      <c r="AI14" s="159"/>
    </row>
    <row r="15" spans="1:35" s="157" customFormat="1" ht="30" hidden="1" customHeight="1" x14ac:dyDescent="0.25">
      <c r="A15" s="168">
        <v>9</v>
      </c>
      <c r="B15" s="147" t="str">
        <f t="shared" si="0"/>
        <v/>
      </c>
      <c r="C15" s="148">
        <f t="shared" si="1"/>
        <v>0</v>
      </c>
      <c r="D15" s="108"/>
      <c r="E15" s="149" t="str">
        <f t="shared" si="2"/>
        <v/>
      </c>
      <c r="F15" s="171" t="str">
        <f t="shared" si="3"/>
        <v>Has the sharing of intelligence direction to internal resources been reviewed to ensure legal and regulatory compliance?</v>
      </c>
      <c r="G15" s="170"/>
      <c r="H15" s="170"/>
      <c r="I15" s="172"/>
      <c r="J15" s="170"/>
      <c r="K15" s="170"/>
      <c r="L15" s="170"/>
      <c r="M15" s="170"/>
      <c r="N15" s="151" t="str">
        <f>IFERROR(IF(VLOOKUP(A15,Weightings!A:Y,25,FALSE)=0,"",VLOOKUP(A15,Weightings!A:Y,25,FALSE)),"")</f>
        <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
      </c>
      <c r="AG15" s="156">
        <f t="shared" si="7"/>
        <v>4</v>
      </c>
      <c r="AH15" s="156">
        <v>1</v>
      </c>
      <c r="AI15" s="159"/>
    </row>
    <row r="16" spans="1:35" s="157" customFormat="1" ht="30" hidden="1" customHeight="1" x14ac:dyDescent="0.25">
      <c r="A16" s="168">
        <v>10</v>
      </c>
      <c r="B16" s="147" t="str">
        <f t="shared" si="0"/>
        <v/>
      </c>
      <c r="C16" s="148">
        <f t="shared" si="1"/>
        <v>3</v>
      </c>
      <c r="D16" s="108"/>
      <c r="E16" s="149" t="str">
        <f t="shared" si="2"/>
        <v/>
      </c>
      <c r="F16" s="169" t="str">
        <f t="shared" si="3"/>
        <v>Has the sharing of intelligence direction to external sources or third parties been reviewed to ensure legal and regulatory compliance?</v>
      </c>
      <c r="G16" s="170"/>
      <c r="H16" s="170"/>
      <c r="I16" s="170"/>
      <c r="J16" s="170"/>
      <c r="K16" s="170"/>
      <c r="L16" s="170"/>
      <c r="M16" s="170"/>
      <c r="N16" s="151" t="str">
        <f>IFERROR(IF(VLOOKUP(A16,Weightings!A:Y,25,FALSE)=0,"",VLOOKUP(A16,Weightings!A:Y,25,FALSE)),"")</f>
        <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5">
        <f t="shared" si="4"/>
        <v>0</v>
      </c>
      <c r="AE16" s="155">
        <f t="shared" si="5"/>
        <v>0</v>
      </c>
      <c r="AF16" s="155" t="str">
        <f t="shared" si="6"/>
        <v/>
      </c>
      <c r="AG16" s="156">
        <f t="shared" si="7"/>
        <v>4</v>
      </c>
      <c r="AH16"/>
      <c r="AI16" s="159"/>
    </row>
    <row r="17" spans="1:35" s="157" customFormat="1" ht="30" hidden="1" customHeight="1" x14ac:dyDescent="0.25">
      <c r="A17" s="168">
        <v>11</v>
      </c>
      <c r="B17" s="147" t="str">
        <f t="shared" si="0"/>
        <v/>
      </c>
      <c r="C17" s="148">
        <f t="shared" si="1"/>
        <v>0</v>
      </c>
      <c r="D17" s="108"/>
      <c r="E17" s="149" t="str">
        <f t="shared" si="2"/>
        <v/>
      </c>
      <c r="F17" s="171" t="str">
        <f t="shared" si="3"/>
        <v>Have all SANDAs (Sources and Agencies which are used in the Intelligence collection plan) been reviewed for legal and regulatory compliance?</v>
      </c>
      <c r="G17" s="170"/>
      <c r="H17" s="170"/>
      <c r="I17" s="172"/>
      <c r="J17" s="170"/>
      <c r="K17" s="170"/>
      <c r="L17" s="170"/>
      <c r="M17" s="170"/>
      <c r="N17" s="151" t="str">
        <f>IFERROR(IF(VLOOKUP(A17,Weightings!A:Y,25,FALSE)=0,"",VLOOKUP(A17,Weightings!A:Y,25,FALSE)),"")</f>
        <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
      </c>
      <c r="AG17" s="156">
        <f t="shared" si="7"/>
        <v>4</v>
      </c>
      <c r="AH17" s="156">
        <v>1</v>
      </c>
      <c r="AI17" s="159"/>
    </row>
    <row r="18" spans="1:35" s="157" customFormat="1" ht="30" hidden="1" customHeight="1" x14ac:dyDescent="0.25">
      <c r="A18" s="168">
        <v>12</v>
      </c>
      <c r="B18" s="147" t="str">
        <f t="shared" si="0"/>
        <v/>
      </c>
      <c r="C18" s="148">
        <f t="shared" si="1"/>
        <v>0</v>
      </c>
      <c r="D18" s="108"/>
      <c r="E18" s="149" t="str">
        <f t="shared" si="2"/>
        <v/>
      </c>
      <c r="F18" s="171" t="str">
        <f t="shared" si="3"/>
        <v>Is stored data/information/intelligence regularly reviewed for legal and regulatory compliance? (E.g. GDPR)</v>
      </c>
      <c r="G18" s="170"/>
      <c r="H18" s="170"/>
      <c r="I18" s="172"/>
      <c r="J18" s="170"/>
      <c r="K18" s="170"/>
      <c r="L18" s="170"/>
      <c r="M18" s="170"/>
      <c r="N18" s="151" t="str">
        <f>IFERROR(IF(VLOOKUP(A18,Weightings!A:Y,25,FALSE)=0,"",VLOOKUP(A18,Weightings!A:Y,25,FALSE)),"")</f>
        <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
      </c>
      <c r="AG18" s="156">
        <f t="shared" si="7"/>
        <v>4</v>
      </c>
      <c r="AH18" s="156">
        <v>1</v>
      </c>
      <c r="AI18" s="159"/>
    </row>
    <row r="19" spans="1:35" s="157" customFormat="1" ht="45" customHeight="1" x14ac:dyDescent="0.25">
      <c r="A19" s="168">
        <v>13</v>
      </c>
      <c r="B19" s="147" t="str">
        <f t="shared" si="0"/>
        <v/>
      </c>
      <c r="C19" s="148">
        <f t="shared" si="1"/>
        <v>3</v>
      </c>
      <c r="D19" s="108"/>
      <c r="E19" s="149" t="str">
        <f t="shared" si="2"/>
        <v/>
      </c>
      <c r="F19" s="169" t="str">
        <f t="shared" si="3"/>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19" s="170"/>
      <c r="H19" s="170"/>
      <c r="I19" s="170"/>
      <c r="J19" s="170"/>
      <c r="K19" s="170"/>
      <c r="L19" s="170"/>
      <c r="M19" s="170"/>
      <c r="N19" s="151" t="str">
        <f>IFERROR(IF(VLOOKUP(A19,Weightings!A:Y,25,FALSE)=0,"",VLOOKUP(A19,Weightings!A:Y,25,FALSE)),"")</f>
        <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5">
        <f t="shared" si="4"/>
        <v>0</v>
      </c>
      <c r="AE19" s="155">
        <f t="shared" si="5"/>
        <v>0</v>
      </c>
      <c r="AF19" s="155" t="str">
        <f t="shared" si="6"/>
        <v>D</v>
      </c>
      <c r="AG19" s="156">
        <f t="shared" si="7"/>
        <v>3</v>
      </c>
      <c r="AH19"/>
      <c r="AI19" s="159"/>
    </row>
    <row r="20" spans="1:35" s="157" customFormat="1" ht="30" customHeight="1" x14ac:dyDescent="0.25">
      <c r="A20" s="168">
        <v>14</v>
      </c>
      <c r="B20" s="147" t="str">
        <f t="shared" si="0"/>
        <v>A.1.01</v>
      </c>
      <c r="C20" s="148">
        <f t="shared" si="1"/>
        <v>5</v>
      </c>
      <c r="D20" s="108"/>
      <c r="E20" s="149" t="str">
        <f t="shared" si="2"/>
        <v>A.1.01</v>
      </c>
      <c r="F20" s="171" t="str">
        <f t="shared" si="3"/>
        <v>Have you established a governance structure to oversee and coordinate the intelligence function?</v>
      </c>
      <c r="G20" s="170"/>
      <c r="H20" s="170"/>
      <c r="I20" s="172"/>
      <c r="J20" s="170"/>
      <c r="K20" s="170"/>
      <c r="L20" s="170"/>
      <c r="M20" s="170"/>
      <c r="N20" s="151" t="str">
        <f>IFERROR(IF(VLOOKUP(A20,Weightings!A:Y,25,FALSE)=0,"",VLOOKUP(A20,Weightings!A:Y,25,FALSE)),"")</f>
        <v>x 3</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f t="shared" si="4"/>
        <v>0</v>
      </c>
      <c r="AE20" s="155">
        <f t="shared" si="5"/>
        <v>0</v>
      </c>
      <c r="AF20" s="155" t="str">
        <f t="shared" si="6"/>
        <v>D</v>
      </c>
      <c r="AG20" s="156">
        <f t="shared" si="7"/>
        <v>3</v>
      </c>
      <c r="AH20" s="156">
        <v>1</v>
      </c>
      <c r="AI20" s="159"/>
    </row>
    <row r="21" spans="1:35" s="157" customFormat="1" ht="30" customHeight="1" x14ac:dyDescent="0.25">
      <c r="A21" s="168">
        <v>15</v>
      </c>
      <c r="B21" s="147" t="str">
        <f t="shared" si="0"/>
        <v>A.1.02</v>
      </c>
      <c r="C21" s="148">
        <f t="shared" si="1"/>
        <v>5</v>
      </c>
      <c r="D21" s="108"/>
      <c r="E21" s="149" t="str">
        <f t="shared" si="2"/>
        <v>A.1.02</v>
      </c>
      <c r="F21" s="171" t="str">
        <f t="shared" si="3"/>
        <v>Has the Intelligence Function been review for legal and ethical compliance; including but no limited to intelligence source, processing of data (GDPR) and monitoring or employees activities?</v>
      </c>
      <c r="G21" s="17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f t="shared" si="4"/>
        <v>0</v>
      </c>
      <c r="AE21" s="155">
        <f t="shared" si="5"/>
        <v>0</v>
      </c>
      <c r="AF21" s="155" t="str">
        <f t="shared" si="6"/>
        <v>D</v>
      </c>
      <c r="AG21" s="156">
        <f t="shared" si="7"/>
        <v>3</v>
      </c>
      <c r="AH21" s="156">
        <v>1</v>
      </c>
      <c r="AI21" s="159"/>
    </row>
    <row r="22" spans="1:35" s="157" customFormat="1" ht="1.1499999999999999" hidden="1" customHeight="1" x14ac:dyDescent="0.25">
      <c r="A22" s="168">
        <v>31</v>
      </c>
      <c r="B22" s="147" t="str">
        <f t="shared" si="0"/>
        <v/>
      </c>
      <c r="C22" s="148">
        <f t="shared" si="1"/>
        <v>3</v>
      </c>
      <c r="D22" s="108"/>
      <c r="E22" s="149" t="str">
        <f t="shared" si="2"/>
        <v/>
      </c>
      <c r="F22" s="158">
        <f t="shared" si="3"/>
        <v>0</v>
      </c>
      <c r="G22" s="170"/>
      <c r="H22" s="170"/>
      <c r="I22" s="172"/>
      <c r="J22" s="170"/>
      <c r="K22" s="170"/>
      <c r="L22" s="170"/>
      <c r="M22" s="170"/>
      <c r="N22" s="151" t="str">
        <f>IFERROR(IF(VLOOKUP(A22,Weightings!A:Y,25,FALSE)=0,"",VLOOKUP(A22,Weightings!A:Y,25,FALSE)),"")</f>
        <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5">
        <f t="shared" si="4"/>
        <v>0</v>
      </c>
      <c r="AE22" s="155">
        <f t="shared" si="5"/>
        <v>0</v>
      </c>
      <c r="AF22" s="155" t="str">
        <f t="shared" si="6"/>
        <v>D</v>
      </c>
      <c r="AG22" s="156">
        <f t="shared" si="7"/>
        <v>3</v>
      </c>
      <c r="AH22" s="156">
        <v>1</v>
      </c>
      <c r="AI22" s="159"/>
    </row>
    <row r="23" spans="1:35" s="157" customFormat="1" ht="30" hidden="1" customHeight="1" x14ac:dyDescent="0.25">
      <c r="A23" s="168">
        <v>32</v>
      </c>
      <c r="B23" s="147" t="str">
        <f t="shared" si="0"/>
        <v/>
      </c>
      <c r="C23" s="148">
        <f t="shared" si="1"/>
        <v>3</v>
      </c>
      <c r="D23" s="108"/>
      <c r="E23" s="149" t="str">
        <f t="shared" si="2"/>
        <v/>
      </c>
      <c r="F23" s="158">
        <f t="shared" si="3"/>
        <v>0</v>
      </c>
      <c r="G23" s="170"/>
      <c r="H23" s="170"/>
      <c r="I23" s="172"/>
      <c r="J23" s="170"/>
      <c r="K23" s="170"/>
      <c r="L23" s="170"/>
      <c r="M23" s="170"/>
      <c r="N23" s="151" t="str">
        <f>IFERROR(IF(VLOOKUP(A23,Weightings!A:Y,25,FALSE)=0,"",VLOOKUP(A23,Weightings!A:Y,25,FALSE)),"")</f>
        <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5">
        <f t="shared" si="4"/>
        <v>0</v>
      </c>
      <c r="AE23" s="155">
        <f t="shared" si="5"/>
        <v>0</v>
      </c>
      <c r="AF23" s="155" t="str">
        <f t="shared" si="6"/>
        <v>D</v>
      </c>
      <c r="AG23" s="156">
        <f t="shared" si="7"/>
        <v>3</v>
      </c>
      <c r="AH23" s="156">
        <v>1</v>
      </c>
      <c r="AI23" s="159"/>
    </row>
    <row r="24" spans="1:35" s="157" customFormat="1" ht="30" hidden="1" customHeight="1" x14ac:dyDescent="0.25">
      <c r="A24" s="168">
        <v>33</v>
      </c>
      <c r="B24" s="147" t="str">
        <f t="shared" si="0"/>
        <v/>
      </c>
      <c r="C24" s="148">
        <f t="shared" si="1"/>
        <v>3</v>
      </c>
      <c r="D24" s="108"/>
      <c r="E24" s="149" t="str">
        <f t="shared" si="2"/>
        <v/>
      </c>
      <c r="F24" s="158">
        <f t="shared" si="3"/>
        <v>0</v>
      </c>
      <c r="G24" s="170"/>
      <c r="H24" s="170"/>
      <c r="I24" s="172"/>
      <c r="J24" s="170"/>
      <c r="K24" s="170"/>
      <c r="L24" s="170"/>
      <c r="M24" s="170"/>
      <c r="N24" s="151" t="str">
        <f>IFERROR(IF(VLOOKUP(A24,Weightings!A:Y,25,FALSE)=0,"",VLOOKUP(A24,Weightings!A:Y,25,FALSE)),"")</f>
        <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4"/>
        <v>0</v>
      </c>
      <c r="AE24" s="155">
        <f t="shared" si="5"/>
        <v>0</v>
      </c>
      <c r="AF24" s="155" t="str">
        <f t="shared" si="6"/>
        <v>D</v>
      </c>
      <c r="AG24" s="156">
        <f t="shared" si="7"/>
        <v>3</v>
      </c>
      <c r="AH24" s="156">
        <v>1</v>
      </c>
      <c r="AI24" s="159"/>
    </row>
    <row r="25" spans="1:35" s="157" customFormat="1" hidden="1" x14ac:dyDescent="0.25">
      <c r="A25" s="168">
        <v>34</v>
      </c>
      <c r="B25" s="147" t="str">
        <f t="shared" si="0"/>
        <v/>
      </c>
      <c r="C25" s="148">
        <f t="shared" si="1"/>
        <v>3</v>
      </c>
      <c r="D25" s="108"/>
      <c r="E25" s="149" t="str">
        <f t="shared" si="2"/>
        <v/>
      </c>
      <c r="F25" s="158">
        <f t="shared" si="3"/>
        <v>0</v>
      </c>
      <c r="G25" s="170"/>
      <c r="H25" s="170"/>
      <c r="I25" s="172"/>
      <c r="J25" s="170"/>
      <c r="K25" s="170"/>
      <c r="L25" s="170"/>
      <c r="M25" s="170"/>
      <c r="N25" s="151" t="str">
        <f>IFERROR(IF(VLOOKUP(A25,Weightings!A:Y,25,FALSE)=0,"",VLOOKUP(A25,Weightings!A:Y,25,FALSE)),"")</f>
        <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4"/>
        <v>0</v>
      </c>
      <c r="AE25" s="155">
        <f t="shared" si="5"/>
        <v>0</v>
      </c>
      <c r="AF25" s="155" t="str">
        <f t="shared" si="6"/>
        <v>D</v>
      </c>
      <c r="AG25" s="156">
        <f t="shared" si="7"/>
        <v>3</v>
      </c>
      <c r="AH25" s="156">
        <v>1</v>
      </c>
      <c r="AI25" s="159"/>
    </row>
    <row r="26" spans="1:35" s="157" customFormat="1" hidden="1" x14ac:dyDescent="0.25">
      <c r="A26" s="168">
        <v>35</v>
      </c>
      <c r="B26" s="147" t="str">
        <f t="shared" si="0"/>
        <v/>
      </c>
      <c r="C26" s="148">
        <f t="shared" si="1"/>
        <v>3</v>
      </c>
      <c r="D26" s="108"/>
      <c r="E26" s="149" t="str">
        <f t="shared" si="2"/>
        <v/>
      </c>
      <c r="F26" s="158">
        <f t="shared" si="3"/>
        <v>0</v>
      </c>
      <c r="G26" s="170"/>
      <c r="H26" s="170"/>
      <c r="I26" s="172"/>
      <c r="J26" s="170"/>
      <c r="K26" s="170"/>
      <c r="L26" s="170"/>
      <c r="M26" s="170"/>
      <c r="N26" s="151" t="str">
        <f>IFERROR(IF(VLOOKUP(A26,Weightings!A:Y,25,FALSE)=0,"",VLOOKUP(A26,Weightings!A:Y,25,FALSE)),"")</f>
        <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4"/>
        <v>0</v>
      </c>
      <c r="AE26" s="155">
        <f t="shared" si="5"/>
        <v>0</v>
      </c>
      <c r="AF26" s="155" t="str">
        <f t="shared" si="6"/>
        <v>D</v>
      </c>
      <c r="AG26" s="156">
        <f t="shared" si="7"/>
        <v>3</v>
      </c>
      <c r="AH26" s="156">
        <v>1</v>
      </c>
      <c r="AI26" s="159"/>
    </row>
    <row r="27" spans="1:35" s="157" customFormat="1" ht="30" hidden="1" customHeight="1" x14ac:dyDescent="0.25">
      <c r="A27" s="168">
        <v>36</v>
      </c>
      <c r="B27" s="147" t="str">
        <f t="shared" si="0"/>
        <v/>
      </c>
      <c r="C27" s="148">
        <f t="shared" si="1"/>
        <v>3</v>
      </c>
      <c r="D27" s="108"/>
      <c r="E27" s="149" t="str">
        <f t="shared" si="2"/>
        <v/>
      </c>
      <c r="F27" s="158">
        <f t="shared" si="3"/>
        <v>0</v>
      </c>
      <c r="G27" s="170"/>
      <c r="H27" s="170"/>
      <c r="I27" s="172"/>
      <c r="J27" s="170"/>
      <c r="K27" s="170"/>
      <c r="L27" s="170"/>
      <c r="M27" s="170"/>
      <c r="N27" s="151" t="str">
        <f>IFERROR(IF(VLOOKUP(A27,Weightings!A:Y,25,FALSE)=0,"",VLOOKUP(A27,Weightings!A:Y,25,FALSE)),"")</f>
        <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5">
        <f t="shared" si="4"/>
        <v>0</v>
      </c>
      <c r="AE27" s="155">
        <f t="shared" si="5"/>
        <v>0</v>
      </c>
      <c r="AF27" s="155" t="str">
        <f t="shared" si="6"/>
        <v>D</v>
      </c>
      <c r="AG27" s="156">
        <f t="shared" si="7"/>
        <v>3</v>
      </c>
      <c r="AH27" s="156">
        <v>1</v>
      </c>
      <c r="AI27" s="159"/>
    </row>
    <row r="28" spans="1:35" s="157" customFormat="1" hidden="1" x14ac:dyDescent="0.25">
      <c r="A28" s="168">
        <v>37</v>
      </c>
      <c r="B28" s="147" t="str">
        <f t="shared" si="0"/>
        <v/>
      </c>
      <c r="C28" s="148">
        <f t="shared" si="1"/>
        <v>3</v>
      </c>
      <c r="D28" s="108"/>
      <c r="E28" s="149" t="str">
        <f t="shared" si="2"/>
        <v/>
      </c>
      <c r="F28" s="158">
        <f t="shared" si="3"/>
        <v>0</v>
      </c>
      <c r="G28" s="170"/>
      <c r="H28" s="170"/>
      <c r="I28" s="172"/>
      <c r="J28" s="170"/>
      <c r="K28" s="170"/>
      <c r="L28" s="170"/>
      <c r="M28" s="170"/>
      <c r="N28" s="151" t="str">
        <f>IFERROR(IF(VLOOKUP(A28,Weightings!A:Y,25,FALSE)=0,"",VLOOKUP(A28,Weightings!A:Y,25,FALSE)),"")</f>
        <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4"/>
        <v>0</v>
      </c>
      <c r="AE28" s="155">
        <f t="shared" si="5"/>
        <v>0</v>
      </c>
      <c r="AF28" s="155" t="str">
        <f t="shared" si="6"/>
        <v>D</v>
      </c>
      <c r="AG28" s="156">
        <f t="shared" si="7"/>
        <v>3</v>
      </c>
      <c r="AH28" s="156">
        <v>1</v>
      </c>
      <c r="AI28" s="159"/>
    </row>
    <row r="29" spans="1:35" s="157" customFormat="1" hidden="1" x14ac:dyDescent="0.25">
      <c r="A29" s="168">
        <v>38</v>
      </c>
      <c r="B29" s="147" t="str">
        <f t="shared" si="0"/>
        <v/>
      </c>
      <c r="C29" s="148">
        <f t="shared" si="1"/>
        <v>3</v>
      </c>
      <c r="D29" s="108"/>
      <c r="E29" s="149" t="str">
        <f t="shared" si="2"/>
        <v/>
      </c>
      <c r="F29" s="158">
        <f t="shared" si="3"/>
        <v>0</v>
      </c>
      <c r="G29" s="170"/>
      <c r="H29" s="170"/>
      <c r="I29" s="172"/>
      <c r="J29" s="170"/>
      <c r="K29" s="170"/>
      <c r="L29" s="170"/>
      <c r="M29" s="170"/>
      <c r="N29" s="151" t="str">
        <f>IFERROR(IF(VLOOKUP(A29,Weightings!A:Y,25,FALSE)=0,"",VLOOKUP(A29,Weightings!A:Y,25,FALSE)),"")</f>
        <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4"/>
        <v>0</v>
      </c>
      <c r="AE29" s="155">
        <f t="shared" si="5"/>
        <v>0</v>
      </c>
      <c r="AF29" s="155" t="str">
        <f t="shared" si="6"/>
        <v>D</v>
      </c>
      <c r="AG29" s="156">
        <f t="shared" si="7"/>
        <v>3</v>
      </c>
      <c r="AH29" s="156">
        <v>1</v>
      </c>
      <c r="AI29" s="159"/>
    </row>
    <row r="30" spans="1:35" s="157" customFormat="1" ht="30" hidden="1" customHeight="1" x14ac:dyDescent="0.25">
      <c r="A30" s="168">
        <v>39</v>
      </c>
      <c r="B30" s="147" t="str">
        <f t="shared" si="0"/>
        <v/>
      </c>
      <c r="C30" s="148">
        <f t="shared" si="1"/>
        <v>3</v>
      </c>
      <c r="D30" s="108"/>
      <c r="E30" s="149" t="str">
        <f t="shared" si="2"/>
        <v/>
      </c>
      <c r="F30" s="150">
        <f t="shared" si="3"/>
        <v>0</v>
      </c>
      <c r="G30" s="170"/>
      <c r="H30" s="170"/>
      <c r="I30" s="170"/>
      <c r="J30" s="170"/>
      <c r="K30" s="170"/>
      <c r="L30" s="170"/>
      <c r="M30" s="170"/>
      <c r="N30" s="151" t="str">
        <f>IFERROR(IF(VLOOKUP(A30,Weightings!A:Y,25,FALSE)=0,"",VLOOKUP(A30,Weightings!A:Y,25,FALSE)),"")</f>
        <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4"/>
        <v>0</v>
      </c>
      <c r="AE30" s="155">
        <f t="shared" si="5"/>
        <v>0</v>
      </c>
      <c r="AF30" s="155" t="str">
        <f t="shared" si="6"/>
        <v>D</v>
      </c>
      <c r="AG30" s="156">
        <f t="shared" si="7"/>
        <v>3</v>
      </c>
      <c r="AH30"/>
      <c r="AI30" s="159"/>
    </row>
    <row r="31" spans="1:35" s="157" customFormat="1" hidden="1" x14ac:dyDescent="0.25">
      <c r="A31" s="168">
        <v>40</v>
      </c>
      <c r="B31" s="147" t="str">
        <f t="shared" si="0"/>
        <v/>
      </c>
      <c r="C31" s="148">
        <f t="shared" si="1"/>
        <v>3</v>
      </c>
      <c r="D31" s="108"/>
      <c r="E31" s="149" t="str">
        <f t="shared" si="2"/>
        <v/>
      </c>
      <c r="F31" s="158">
        <f t="shared" si="3"/>
        <v>0</v>
      </c>
      <c r="G31" s="170"/>
      <c r="H31" s="170"/>
      <c r="I31" s="172"/>
      <c r="J31" s="170"/>
      <c r="K31" s="170"/>
      <c r="L31" s="170"/>
      <c r="M31" s="170"/>
      <c r="N31" s="151" t="str">
        <f>IFERROR(IF(VLOOKUP(A31,Weightings!A:Y,25,FALSE)=0,"",VLOOKUP(A31,Weightings!A:Y,25,FALSE)),"")</f>
        <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5">
        <f t="shared" si="4"/>
        <v>0</v>
      </c>
      <c r="AE31" s="155">
        <f t="shared" si="5"/>
        <v>0</v>
      </c>
      <c r="AF31" s="155" t="str">
        <f t="shared" si="6"/>
        <v>D</v>
      </c>
      <c r="AG31" s="156">
        <f t="shared" si="7"/>
        <v>3</v>
      </c>
      <c r="AH31" s="156">
        <v>1</v>
      </c>
      <c r="AI31" s="159"/>
    </row>
    <row r="32" spans="1:35" s="157" customFormat="1" ht="1.1499999999999999" hidden="1" customHeight="1" x14ac:dyDescent="0.25">
      <c r="A32" s="168">
        <v>41</v>
      </c>
      <c r="B32" s="147" t="str">
        <f t="shared" si="0"/>
        <v/>
      </c>
      <c r="C32" s="148">
        <f t="shared" si="1"/>
        <v>3</v>
      </c>
      <c r="D32" s="108"/>
      <c r="E32" s="149" t="str">
        <f t="shared" si="2"/>
        <v/>
      </c>
      <c r="F32" s="158">
        <f t="shared" si="3"/>
        <v>0</v>
      </c>
      <c r="G32" s="170"/>
      <c r="H32" s="170"/>
      <c r="I32" s="172"/>
      <c r="J32" s="170"/>
      <c r="K32" s="170"/>
      <c r="L32" s="170"/>
      <c r="M32" s="170"/>
      <c r="N32" s="151" t="str">
        <f>IFERROR(IF(VLOOKUP(A32,Weightings!A:Y,25,FALSE)=0,"",VLOOKUP(A32,Weightings!A:Y,25,FALSE)),"")</f>
        <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5">
        <f t="shared" si="4"/>
        <v>0</v>
      </c>
      <c r="AE32" s="155">
        <f t="shared" si="5"/>
        <v>0</v>
      </c>
      <c r="AF32" s="155" t="str">
        <f t="shared" si="6"/>
        <v>D</v>
      </c>
      <c r="AG32" s="156">
        <f t="shared" si="7"/>
        <v>3</v>
      </c>
      <c r="AH32" s="156">
        <v>1</v>
      </c>
      <c r="AI32" s="159"/>
    </row>
    <row r="33" spans="1:35" s="157" customFormat="1" ht="30" hidden="1" customHeight="1" x14ac:dyDescent="0.25">
      <c r="A33" s="168">
        <v>42</v>
      </c>
      <c r="B33" s="147" t="str">
        <f t="shared" si="0"/>
        <v/>
      </c>
      <c r="C33" s="148">
        <f t="shared" si="1"/>
        <v>3</v>
      </c>
      <c r="D33" s="108"/>
      <c r="E33" s="149" t="str">
        <f t="shared" si="2"/>
        <v/>
      </c>
      <c r="F33" s="158">
        <f t="shared" si="3"/>
        <v>0</v>
      </c>
      <c r="G33" s="170"/>
      <c r="H33" s="170"/>
      <c r="I33" s="172"/>
      <c r="J33" s="170"/>
      <c r="K33" s="170"/>
      <c r="L33" s="170"/>
      <c r="M33" s="170"/>
      <c r="N33" s="151" t="str">
        <f>IFERROR(IF(VLOOKUP(A33,Weightings!A:Y,25,FALSE)=0,"",VLOOKUP(A33,Weightings!A:Y,25,FALSE)),"")</f>
        <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5">
        <f t="shared" si="4"/>
        <v>0</v>
      </c>
      <c r="AE33" s="155">
        <f t="shared" si="5"/>
        <v>0</v>
      </c>
      <c r="AF33" s="155" t="str">
        <f t="shared" si="6"/>
        <v>D</v>
      </c>
      <c r="AG33" s="156">
        <f t="shared" si="7"/>
        <v>3</v>
      </c>
      <c r="AH33" s="156">
        <v>1</v>
      </c>
      <c r="AI33" s="159"/>
    </row>
    <row r="34" spans="1:35" s="157" customFormat="1" ht="30" hidden="1" customHeight="1" x14ac:dyDescent="0.25">
      <c r="A34" s="168">
        <v>43</v>
      </c>
      <c r="B34" s="147" t="str">
        <f t="shared" si="0"/>
        <v/>
      </c>
      <c r="C34" s="148">
        <f t="shared" si="1"/>
        <v>3</v>
      </c>
      <c r="D34" s="108"/>
      <c r="E34" s="149" t="str">
        <f t="shared" si="2"/>
        <v/>
      </c>
      <c r="F34" s="150">
        <f t="shared" si="3"/>
        <v>0</v>
      </c>
      <c r="G34" s="170"/>
      <c r="H34" s="170"/>
      <c r="I34" s="170"/>
      <c r="J34" s="170"/>
      <c r="K34" s="170"/>
      <c r="L34" s="170"/>
      <c r="M34" s="170"/>
      <c r="N34" s="151" t="str">
        <f>IFERROR(IF(VLOOKUP(A34,Weightings!A:Y,25,FALSE)=0,"",VLOOKUP(A34,Weightings!A:Y,25,FALSE)),"")</f>
        <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5">
        <f t="shared" si="4"/>
        <v>0</v>
      </c>
      <c r="AE34" s="155">
        <f t="shared" si="5"/>
        <v>0</v>
      </c>
      <c r="AF34" s="155" t="str">
        <f t="shared" si="6"/>
        <v>D</v>
      </c>
      <c r="AG34" s="156">
        <f t="shared" si="7"/>
        <v>3</v>
      </c>
      <c r="AH34"/>
      <c r="AI34" s="159"/>
    </row>
    <row r="35" spans="1:35" s="157" customFormat="1" ht="30" hidden="1" customHeight="1" x14ac:dyDescent="0.25">
      <c r="A35" s="168">
        <v>44</v>
      </c>
      <c r="B35" s="147" t="str">
        <f t="shared" si="0"/>
        <v/>
      </c>
      <c r="C35" s="148">
        <f t="shared" si="1"/>
        <v>3</v>
      </c>
      <c r="D35" s="108"/>
      <c r="E35" s="149" t="str">
        <f t="shared" si="2"/>
        <v/>
      </c>
      <c r="F35" s="158">
        <f t="shared" si="3"/>
        <v>0</v>
      </c>
      <c r="G35" s="170"/>
      <c r="H35" s="170"/>
      <c r="I35" s="172"/>
      <c r="J35" s="170"/>
      <c r="K35" s="170"/>
      <c r="L35" s="170"/>
      <c r="M35" s="170"/>
      <c r="N35" s="151" t="str">
        <f>IFERROR(IF(VLOOKUP(A35,Weightings!A:Y,25,FALSE)=0,"",VLOOKUP(A35,Weightings!A:Y,25,FALSE)),"")</f>
        <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5">
        <f t="shared" si="4"/>
        <v>0</v>
      </c>
      <c r="AE35" s="155">
        <f t="shared" si="5"/>
        <v>0</v>
      </c>
      <c r="AF35" s="155" t="str">
        <f t="shared" si="6"/>
        <v>D</v>
      </c>
      <c r="AG35" s="156">
        <f t="shared" si="7"/>
        <v>3</v>
      </c>
      <c r="AH35" s="156">
        <v>1</v>
      </c>
      <c r="AI35" s="159"/>
    </row>
    <row r="36" spans="1:35" s="157" customFormat="1" ht="30" hidden="1" customHeight="1" x14ac:dyDescent="0.25">
      <c r="A36" s="168">
        <v>45</v>
      </c>
      <c r="B36" s="147" t="str">
        <f t="shared" si="0"/>
        <v/>
      </c>
      <c r="C36" s="148">
        <f t="shared" si="1"/>
        <v>3</v>
      </c>
      <c r="D36" s="108"/>
      <c r="E36" s="149" t="str">
        <f t="shared" si="2"/>
        <v/>
      </c>
      <c r="F36" s="158">
        <f t="shared" si="3"/>
        <v>0</v>
      </c>
      <c r="G36" s="170"/>
      <c r="H36" s="170"/>
      <c r="I36" s="172"/>
      <c r="J36" s="170"/>
      <c r="K36" s="170"/>
      <c r="L36" s="170"/>
      <c r="M36" s="170"/>
      <c r="N36" s="151" t="str">
        <f>IFERROR(IF(VLOOKUP(A36,Weightings!A:Y,25,FALSE)=0,"",VLOOKUP(A36,Weightings!A:Y,25,FALSE)),"")</f>
        <v/>
      </c>
      <c r="O36" s="151" t="str">
        <f>IFERROR(VLOOKUP(AH36,detail_maturity_score,3,FALSE)*VLOOKUP(A36,Weightings!A:Y,23,FALSE),"")</f>
        <v/>
      </c>
      <c r="P36" s="152"/>
      <c r="Q36" s="152"/>
      <c r="R36" s="148"/>
      <c r="S36" s="148"/>
      <c r="T36" s="148"/>
      <c r="U36" s="148"/>
      <c r="V36" s="148"/>
      <c r="W36" s="148"/>
      <c r="X36" s="148"/>
      <c r="Y36" s="148"/>
      <c r="Z36" s="153"/>
      <c r="AA36" s="148"/>
      <c r="AB36" s="148"/>
      <c r="AC36" s="154"/>
      <c r="AD36" s="155">
        <f t="shared" si="4"/>
        <v>0</v>
      </c>
      <c r="AE36" s="155">
        <f t="shared" si="5"/>
        <v>0</v>
      </c>
      <c r="AF36" s="155" t="str">
        <f t="shared" si="6"/>
        <v>D</v>
      </c>
      <c r="AG36" s="156">
        <f t="shared" si="7"/>
        <v>3</v>
      </c>
      <c r="AH36" s="156">
        <v>1</v>
      </c>
      <c r="AI36" s="159"/>
    </row>
    <row r="37" spans="1:35" s="157" customFormat="1" ht="30" hidden="1" customHeight="1" x14ac:dyDescent="0.25">
      <c r="A37" s="168">
        <v>46</v>
      </c>
      <c r="B37" s="147" t="str">
        <f t="shared" si="0"/>
        <v/>
      </c>
      <c r="C37" s="148">
        <f t="shared" si="1"/>
        <v>3</v>
      </c>
      <c r="D37" s="108"/>
      <c r="E37" s="149" t="str">
        <f t="shared" si="2"/>
        <v/>
      </c>
      <c r="F37" s="158">
        <f t="shared" si="3"/>
        <v>0</v>
      </c>
      <c r="G37" s="170"/>
      <c r="H37" s="170"/>
      <c r="I37" s="172"/>
      <c r="J37" s="170"/>
      <c r="K37" s="170"/>
      <c r="L37" s="170"/>
      <c r="M37" s="170"/>
      <c r="N37" s="151" t="str">
        <f>IFERROR(IF(VLOOKUP(A37,Weightings!A:Y,25,FALSE)=0,"",VLOOKUP(A37,Weightings!A:Y,25,FALSE)),"")</f>
        <v/>
      </c>
      <c r="O37" s="151" t="str">
        <f>IFERROR(VLOOKUP(AH37,detail_maturity_score,3,FALSE)*VLOOKUP(A37,Weightings!A:Y,23,FALSE),"")</f>
        <v/>
      </c>
      <c r="P37" s="152"/>
      <c r="Q37" s="152"/>
      <c r="R37" s="148"/>
      <c r="S37" s="148"/>
      <c r="T37" s="148"/>
      <c r="U37" s="148"/>
      <c r="V37" s="148"/>
      <c r="W37" s="148"/>
      <c r="X37" s="148"/>
      <c r="Y37" s="148"/>
      <c r="Z37" s="153"/>
      <c r="AA37" s="148"/>
      <c r="AB37" s="148"/>
      <c r="AC37" s="154"/>
      <c r="AD37" s="155">
        <f t="shared" si="4"/>
        <v>0</v>
      </c>
      <c r="AE37" s="155">
        <f t="shared" si="5"/>
        <v>0</v>
      </c>
      <c r="AF37" s="155" t="str">
        <f t="shared" si="6"/>
        <v>D</v>
      </c>
      <c r="AG37" s="156">
        <f t="shared" si="7"/>
        <v>3</v>
      </c>
      <c r="AH37" s="156">
        <v>1</v>
      </c>
      <c r="AI37" s="159"/>
    </row>
    <row r="38" spans="1:35" s="157" customFormat="1" ht="30" hidden="1" customHeight="1" x14ac:dyDescent="0.25">
      <c r="A38" s="168">
        <v>47</v>
      </c>
      <c r="B38" s="147" t="str">
        <f t="shared" si="0"/>
        <v/>
      </c>
      <c r="C38" s="148">
        <f t="shared" si="1"/>
        <v>3</v>
      </c>
      <c r="D38" s="108"/>
      <c r="E38" s="149" t="str">
        <f t="shared" si="2"/>
        <v/>
      </c>
      <c r="F38" s="158">
        <f t="shared" si="3"/>
        <v>0</v>
      </c>
      <c r="G38" s="170"/>
      <c r="H38" s="170"/>
      <c r="I38" s="172"/>
      <c r="J38" s="170"/>
      <c r="K38" s="170"/>
      <c r="L38" s="170"/>
      <c r="M38" s="170"/>
      <c r="N38" s="151" t="str">
        <f>IFERROR(IF(VLOOKUP(A38,Weightings!A:Y,25,FALSE)=0,"",VLOOKUP(A38,Weightings!A:Y,25,FALSE)),"")</f>
        <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5">
        <f t="shared" si="4"/>
        <v>0</v>
      </c>
      <c r="AE38" s="155">
        <f t="shared" si="5"/>
        <v>0</v>
      </c>
      <c r="AF38" s="155" t="str">
        <f t="shared" si="6"/>
        <v>D</v>
      </c>
      <c r="AG38" s="156">
        <f t="shared" si="7"/>
        <v>3</v>
      </c>
      <c r="AH38" s="156">
        <v>1</v>
      </c>
      <c r="AI38" s="159"/>
    </row>
    <row r="39" spans="1:35" s="157" customFormat="1" hidden="1" x14ac:dyDescent="0.25">
      <c r="A39" s="168">
        <v>48</v>
      </c>
      <c r="B39" s="147" t="str">
        <f t="shared" si="0"/>
        <v/>
      </c>
      <c r="C39" s="148">
        <f t="shared" si="1"/>
        <v>3</v>
      </c>
      <c r="D39" s="108"/>
      <c r="E39" s="149" t="str">
        <f t="shared" si="2"/>
        <v/>
      </c>
      <c r="F39" s="150">
        <f t="shared" si="3"/>
        <v>0</v>
      </c>
      <c r="G39" s="170"/>
      <c r="H39" s="170"/>
      <c r="I39" s="170"/>
      <c r="J39" s="170"/>
      <c r="K39" s="170"/>
      <c r="L39" s="170"/>
      <c r="M39" s="170"/>
      <c r="N39" s="151" t="str">
        <f>IFERROR(IF(VLOOKUP(A39,Weightings!A:Y,25,FALSE)=0,"",VLOOKUP(A39,Weightings!A:Y,25,FALSE)),"")</f>
        <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5">
        <f t="shared" si="4"/>
        <v>0</v>
      </c>
      <c r="AE39" s="155">
        <f t="shared" si="5"/>
        <v>0</v>
      </c>
      <c r="AF39" s="155" t="str">
        <f t="shared" si="6"/>
        <v>D</v>
      </c>
      <c r="AG39" s="156">
        <f t="shared" si="7"/>
        <v>3</v>
      </c>
      <c r="AH39"/>
      <c r="AI39" s="159"/>
    </row>
    <row r="40" spans="1:35" s="157" customFormat="1" ht="30" hidden="1" customHeight="1" x14ac:dyDescent="0.25">
      <c r="A40" s="168">
        <v>49</v>
      </c>
      <c r="B40" s="147" t="str">
        <f t="shared" si="0"/>
        <v/>
      </c>
      <c r="C40" s="148">
        <f t="shared" si="1"/>
        <v>3</v>
      </c>
      <c r="D40" s="108"/>
      <c r="E40" s="149" t="str">
        <f t="shared" si="2"/>
        <v/>
      </c>
      <c r="F40" s="158">
        <f t="shared" si="3"/>
        <v>0</v>
      </c>
      <c r="G40" s="170"/>
      <c r="H40" s="170"/>
      <c r="I40" s="172"/>
      <c r="J40" s="170"/>
      <c r="K40" s="170"/>
      <c r="L40" s="170"/>
      <c r="M40" s="170"/>
      <c r="N40" s="151" t="str">
        <f>IFERROR(IF(VLOOKUP(A40,Weightings!A:Y,25,FALSE)=0,"",VLOOKUP(A40,Weightings!A:Y,25,FALSE)),"")</f>
        <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5">
        <f t="shared" si="4"/>
        <v>0</v>
      </c>
      <c r="AE40" s="155">
        <f t="shared" si="5"/>
        <v>0</v>
      </c>
      <c r="AF40" s="155" t="str">
        <f t="shared" si="6"/>
        <v>D</v>
      </c>
      <c r="AG40" s="156">
        <f t="shared" si="7"/>
        <v>3</v>
      </c>
      <c r="AH40" s="156">
        <v>1</v>
      </c>
      <c r="AI40" s="159"/>
    </row>
    <row r="41" spans="1:35" s="157" customFormat="1" ht="30" hidden="1" customHeight="1" x14ac:dyDescent="0.25">
      <c r="A41" s="168">
        <v>50</v>
      </c>
      <c r="B41" s="147" t="str">
        <f t="shared" si="0"/>
        <v/>
      </c>
      <c r="C41" s="148">
        <f t="shared" si="1"/>
        <v>3</v>
      </c>
      <c r="D41" s="108"/>
      <c r="E41" s="149" t="str">
        <f t="shared" si="2"/>
        <v/>
      </c>
      <c r="F41" s="158">
        <f t="shared" si="3"/>
        <v>0</v>
      </c>
      <c r="G41" s="170"/>
      <c r="H41" s="170"/>
      <c r="I41" s="172"/>
      <c r="J41" s="170"/>
      <c r="K41" s="170"/>
      <c r="L41" s="170"/>
      <c r="M41" s="170"/>
      <c r="N41" s="151" t="str">
        <f>IFERROR(IF(VLOOKUP(A41,Weightings!A:Y,25,FALSE)=0,"",VLOOKUP(A41,Weightings!A:Y,25,FALSE)),"")</f>
        <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5">
        <f t="shared" si="4"/>
        <v>0</v>
      </c>
      <c r="AE41" s="155">
        <f t="shared" si="5"/>
        <v>0</v>
      </c>
      <c r="AF41" s="155" t="str">
        <f t="shared" si="6"/>
        <v>D</v>
      </c>
      <c r="AG41" s="156">
        <f t="shared" si="7"/>
        <v>3</v>
      </c>
      <c r="AH41" s="156">
        <v>1</v>
      </c>
      <c r="AI41" s="159"/>
    </row>
    <row r="42" spans="1:35" s="157" customFormat="1" ht="30" hidden="1" customHeight="1" x14ac:dyDescent="0.25">
      <c r="A42" s="168">
        <v>51</v>
      </c>
      <c r="B42" s="147" t="str">
        <f t="shared" si="0"/>
        <v/>
      </c>
      <c r="C42" s="148">
        <f t="shared" si="1"/>
        <v>3</v>
      </c>
      <c r="D42" s="108"/>
      <c r="E42" s="149" t="str">
        <f t="shared" si="2"/>
        <v/>
      </c>
      <c r="F42" s="158">
        <f t="shared" si="3"/>
        <v>0</v>
      </c>
      <c r="G42" s="170"/>
      <c r="H42" s="170"/>
      <c r="I42" s="172"/>
      <c r="J42" s="170"/>
      <c r="K42" s="170"/>
      <c r="L42" s="170"/>
      <c r="M42" s="170"/>
      <c r="N42" s="151" t="str">
        <f>IFERROR(IF(VLOOKUP(A42,Weightings!A:Y,25,FALSE)=0,"",VLOOKUP(A42,Weightings!A:Y,25,FALSE)),"")</f>
        <v/>
      </c>
      <c r="O42" s="151" t="str">
        <f>IFERROR(VLOOKUP(AH42,detail_maturity_score,3,FALSE)*VLOOKUP(A42,Weightings!A:Y,23,FALSE),"")</f>
        <v/>
      </c>
      <c r="P42" s="152"/>
      <c r="Q42" s="152"/>
      <c r="R42" s="148"/>
      <c r="S42" s="148"/>
      <c r="T42" s="148"/>
      <c r="U42" s="148"/>
      <c r="V42" s="148"/>
      <c r="W42" s="148"/>
      <c r="X42" s="148"/>
      <c r="Y42" s="148"/>
      <c r="Z42" s="153"/>
      <c r="AA42" s="148"/>
      <c r="AB42" s="148"/>
      <c r="AC42" s="154"/>
      <c r="AD42" s="155">
        <f t="shared" si="4"/>
        <v>0</v>
      </c>
      <c r="AE42" s="155">
        <f t="shared" si="5"/>
        <v>0</v>
      </c>
      <c r="AF42" s="155" t="str">
        <f t="shared" si="6"/>
        <v>D</v>
      </c>
      <c r="AG42" s="156">
        <f t="shared" si="7"/>
        <v>3</v>
      </c>
      <c r="AH42" s="156">
        <v>1</v>
      </c>
      <c r="AI42" s="159"/>
    </row>
    <row r="43" spans="1:35" s="157" customFormat="1" ht="30" hidden="1" customHeight="1" x14ac:dyDescent="0.25">
      <c r="A43" s="168">
        <v>52</v>
      </c>
      <c r="B43" s="147" t="str">
        <f t="shared" si="0"/>
        <v/>
      </c>
      <c r="C43" s="148">
        <f t="shared" si="1"/>
        <v>3</v>
      </c>
      <c r="D43" s="108"/>
      <c r="E43" s="149" t="str">
        <f t="shared" si="2"/>
        <v/>
      </c>
      <c r="F43" s="158">
        <f t="shared" si="3"/>
        <v>0</v>
      </c>
      <c r="G43" s="170"/>
      <c r="H43" s="170"/>
      <c r="I43" s="172"/>
      <c r="J43" s="170"/>
      <c r="K43" s="170"/>
      <c r="L43" s="170"/>
      <c r="M43" s="170"/>
      <c r="N43" s="151" t="str">
        <f>IFERROR(IF(VLOOKUP(A43,Weightings!A:Y,25,FALSE)=0,"",VLOOKUP(A43,Weightings!A:Y,25,FALSE)),"")</f>
        <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5">
        <f t="shared" si="4"/>
        <v>0</v>
      </c>
      <c r="AE43" s="155">
        <f t="shared" si="5"/>
        <v>0</v>
      </c>
      <c r="AF43" s="155" t="str">
        <f t="shared" si="6"/>
        <v>D</v>
      </c>
      <c r="AG43" s="156">
        <f t="shared" si="7"/>
        <v>3</v>
      </c>
      <c r="AH43" s="156">
        <v>1</v>
      </c>
      <c r="AI43" s="159"/>
    </row>
    <row r="44" spans="1:35" s="157" customFormat="1" hidden="1" x14ac:dyDescent="0.25">
      <c r="A44" s="168">
        <v>53</v>
      </c>
      <c r="B44" s="147" t="str">
        <f t="shared" si="0"/>
        <v/>
      </c>
      <c r="C44" s="148">
        <f t="shared" si="1"/>
        <v>3</v>
      </c>
      <c r="D44" s="108"/>
      <c r="E44" s="149" t="str">
        <f t="shared" si="2"/>
        <v/>
      </c>
      <c r="F44" s="171">
        <f t="shared" si="3"/>
        <v>0</v>
      </c>
      <c r="G44" s="170"/>
      <c r="H44" s="170"/>
      <c r="I44" s="172"/>
      <c r="J44" s="170"/>
      <c r="K44" s="170"/>
      <c r="L44" s="170"/>
      <c r="M44" s="170"/>
      <c r="N44" s="151" t="str">
        <f>IFERROR(IF(VLOOKUP(A44,Weightings!A:Y,25,FALSE)=0,"",VLOOKUP(A44,Weightings!A:Y,25,FALSE)),"")</f>
        <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5">
        <f t="shared" si="4"/>
        <v>0</v>
      </c>
      <c r="AE44" s="155">
        <f t="shared" si="5"/>
        <v>0</v>
      </c>
      <c r="AF44" s="155" t="str">
        <f t="shared" si="6"/>
        <v>D</v>
      </c>
      <c r="AG44" s="156">
        <f t="shared" si="7"/>
        <v>3</v>
      </c>
      <c r="AH44" s="156">
        <v>1</v>
      </c>
      <c r="AI44" s="159"/>
    </row>
    <row r="45" spans="1:35" s="157" customFormat="1" ht="30" hidden="1" customHeight="1" x14ac:dyDescent="0.25">
      <c r="A45" s="168">
        <v>54</v>
      </c>
      <c r="B45" s="147" t="str">
        <f t="shared" si="0"/>
        <v/>
      </c>
      <c r="C45" s="148">
        <f t="shared" si="1"/>
        <v>3</v>
      </c>
      <c r="D45" s="108"/>
      <c r="E45" s="149" t="str">
        <f t="shared" si="2"/>
        <v/>
      </c>
      <c r="F45" s="150">
        <f t="shared" si="3"/>
        <v>0</v>
      </c>
      <c r="G45" s="170"/>
      <c r="H45" s="170"/>
      <c r="I45" s="170"/>
      <c r="J45" s="170"/>
      <c r="K45" s="170"/>
      <c r="L45" s="170"/>
      <c r="M45" s="170"/>
      <c r="N45" s="151" t="str">
        <f>IFERROR(IF(VLOOKUP(A45,Weightings!A:Y,25,FALSE)=0,"",VLOOKUP(A45,Weightings!A:Y,25,FALSE)),"")</f>
        <v/>
      </c>
      <c r="O45" s="151" t="str">
        <f>IFERROR(VLOOKUP(AH45,detail_maturity_score,3,FALSE)*VLOOKUP(A45,Weightings!A:Y,23,FALSE),"")</f>
        <v/>
      </c>
      <c r="P45" s="152"/>
      <c r="Q45" s="152"/>
      <c r="R45" s="148"/>
      <c r="S45" s="148"/>
      <c r="T45" s="148"/>
      <c r="U45" s="148"/>
      <c r="V45" s="148"/>
      <c r="W45" s="148"/>
      <c r="X45" s="148"/>
      <c r="Y45" s="148"/>
      <c r="Z45" s="153"/>
      <c r="AA45" s="148"/>
      <c r="AB45" s="148"/>
      <c r="AC45" s="154"/>
      <c r="AD45" s="155">
        <f t="shared" si="4"/>
        <v>0</v>
      </c>
      <c r="AE45" s="155">
        <f t="shared" si="5"/>
        <v>0</v>
      </c>
      <c r="AF45" s="155" t="str">
        <f t="shared" si="6"/>
        <v>D</v>
      </c>
      <c r="AG45" s="156">
        <f t="shared" si="7"/>
        <v>3</v>
      </c>
      <c r="AH45"/>
      <c r="AI45" s="159"/>
    </row>
    <row r="46" spans="1:35" s="157" customFormat="1" hidden="1" x14ac:dyDescent="0.25">
      <c r="A46" s="168">
        <v>55</v>
      </c>
      <c r="B46" s="147" t="str">
        <f t="shared" si="0"/>
        <v/>
      </c>
      <c r="C46" s="148">
        <f t="shared" si="1"/>
        <v>3</v>
      </c>
      <c r="D46" s="108"/>
      <c r="E46" s="149" t="str">
        <f t="shared" si="2"/>
        <v/>
      </c>
      <c r="F46" s="158">
        <f t="shared" si="3"/>
        <v>0</v>
      </c>
      <c r="G46" s="170"/>
      <c r="H46" s="170"/>
      <c r="I46" s="172"/>
      <c r="J46" s="170"/>
      <c r="K46" s="170"/>
      <c r="L46" s="170"/>
      <c r="M46" s="170"/>
      <c r="N46" s="151" t="str">
        <f>IFERROR(IF(VLOOKUP(A46,Weightings!A:Y,25,FALSE)=0,"",VLOOKUP(A46,Weightings!A:Y,25,FALSE)),"")</f>
        <v/>
      </c>
      <c r="O46" s="151" t="str">
        <f>IFERROR(VLOOKUP(AH46,detail_maturity_score,3,FALSE)*VLOOKUP(A46,Weightings!A:Y,23,FALSE),"")</f>
        <v/>
      </c>
      <c r="P46" s="152"/>
      <c r="Q46" s="152"/>
      <c r="R46" s="148"/>
      <c r="S46" s="148"/>
      <c r="T46" s="148"/>
      <c r="U46" s="148"/>
      <c r="V46" s="148"/>
      <c r="W46" s="148"/>
      <c r="X46" s="148"/>
      <c r="Y46" s="148"/>
      <c r="Z46" s="153"/>
      <c r="AA46" s="148"/>
      <c r="AB46" s="148"/>
      <c r="AC46" s="154"/>
      <c r="AD46" s="155">
        <f t="shared" si="4"/>
        <v>0</v>
      </c>
      <c r="AE46" s="155">
        <f t="shared" si="5"/>
        <v>0</v>
      </c>
      <c r="AF46" s="155" t="str">
        <f t="shared" si="6"/>
        <v>D</v>
      </c>
      <c r="AG46" s="156">
        <f t="shared" si="7"/>
        <v>3</v>
      </c>
      <c r="AH46" s="156">
        <v>1</v>
      </c>
      <c r="AI46" s="159"/>
    </row>
    <row r="47" spans="1:35" s="157" customFormat="1" hidden="1" x14ac:dyDescent="0.25">
      <c r="A47" s="168">
        <v>56</v>
      </c>
      <c r="B47" s="147" t="str">
        <f t="shared" si="0"/>
        <v/>
      </c>
      <c r="C47" s="148">
        <f t="shared" si="1"/>
        <v>3</v>
      </c>
      <c r="D47" s="108"/>
      <c r="E47" s="149" t="str">
        <f t="shared" si="2"/>
        <v/>
      </c>
      <c r="F47" s="158">
        <f t="shared" si="3"/>
        <v>0</v>
      </c>
      <c r="G47" s="170"/>
      <c r="H47" s="170"/>
      <c r="I47" s="172"/>
      <c r="J47" s="170"/>
      <c r="K47" s="170"/>
      <c r="L47" s="170"/>
      <c r="M47" s="170"/>
      <c r="N47" s="151" t="str">
        <f>IFERROR(IF(VLOOKUP(A47,Weightings!A:Y,25,FALSE)=0,"",VLOOKUP(A47,Weightings!A:Y,25,FALSE)),"")</f>
        <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5">
        <f t="shared" si="4"/>
        <v>0</v>
      </c>
      <c r="AE47" s="155">
        <f t="shared" si="5"/>
        <v>0</v>
      </c>
      <c r="AF47" s="155" t="str">
        <f t="shared" si="6"/>
        <v>D</v>
      </c>
      <c r="AG47" s="156">
        <f t="shared" si="7"/>
        <v>3</v>
      </c>
      <c r="AH47" s="156">
        <v>1</v>
      </c>
      <c r="AI47" s="159"/>
    </row>
    <row r="48" spans="1:35" s="157" customFormat="1" ht="30" hidden="1" customHeight="1" x14ac:dyDescent="0.25">
      <c r="A48" s="168">
        <v>57</v>
      </c>
      <c r="B48" s="147" t="str">
        <f t="shared" si="0"/>
        <v/>
      </c>
      <c r="C48" s="148">
        <f t="shared" si="1"/>
        <v>3</v>
      </c>
      <c r="D48" s="108"/>
      <c r="E48" s="149" t="str">
        <f t="shared" si="2"/>
        <v/>
      </c>
      <c r="F48" s="158">
        <f t="shared" si="3"/>
        <v>0</v>
      </c>
      <c r="G48" s="170"/>
      <c r="H48" s="170"/>
      <c r="I48" s="172"/>
      <c r="J48" s="170"/>
      <c r="K48" s="170"/>
      <c r="L48" s="170"/>
      <c r="M48" s="170"/>
      <c r="N48" s="151" t="str">
        <f>IFERROR(IF(VLOOKUP(A48,Weightings!A:Y,25,FALSE)=0,"",VLOOKUP(A48,Weightings!A:Y,25,FALSE)),"")</f>
        <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5">
        <f t="shared" si="4"/>
        <v>0</v>
      </c>
      <c r="AE48" s="155">
        <f t="shared" si="5"/>
        <v>0</v>
      </c>
      <c r="AF48" s="155" t="str">
        <f t="shared" si="6"/>
        <v>D</v>
      </c>
      <c r="AG48" s="156">
        <f t="shared" si="7"/>
        <v>3</v>
      </c>
      <c r="AH48" s="156">
        <v>1</v>
      </c>
      <c r="AI48" s="159"/>
    </row>
    <row r="49" spans="1:35" s="157" customFormat="1" ht="30" hidden="1" customHeight="1" x14ac:dyDescent="0.25">
      <c r="A49" s="168">
        <v>58</v>
      </c>
      <c r="B49" s="147" t="str">
        <f t="shared" si="0"/>
        <v/>
      </c>
      <c r="C49" s="148">
        <f t="shared" si="1"/>
        <v>3</v>
      </c>
      <c r="D49" s="108"/>
      <c r="E49" s="149" t="str">
        <f t="shared" si="2"/>
        <v/>
      </c>
      <c r="F49" s="158">
        <f t="shared" si="3"/>
        <v>0</v>
      </c>
      <c r="G49" s="170"/>
      <c r="H49" s="170"/>
      <c r="I49" s="172"/>
      <c r="J49" s="170"/>
      <c r="K49" s="170"/>
      <c r="L49" s="170"/>
      <c r="M49" s="170"/>
      <c r="N49" s="151" t="str">
        <f>IFERROR(IF(VLOOKUP(A49,Weightings!A:Y,25,FALSE)=0,"",VLOOKUP(A49,Weightings!A:Y,25,FALSE)),"")</f>
        <v/>
      </c>
      <c r="O49" s="151" t="str">
        <f>IFERROR(VLOOKUP(AH49,detail_maturity_score,3,FALSE)*VLOOKUP(A49,Weightings!A:Y,23,FALSE),"")</f>
        <v/>
      </c>
      <c r="P49" s="152"/>
      <c r="Q49" s="152"/>
      <c r="R49" s="148"/>
      <c r="S49" s="148"/>
      <c r="T49" s="148"/>
      <c r="U49" s="148"/>
      <c r="V49" s="148"/>
      <c r="W49" s="148"/>
      <c r="X49" s="148"/>
      <c r="Y49" s="148"/>
      <c r="Z49" s="153"/>
      <c r="AA49" s="148"/>
      <c r="AB49" s="148"/>
      <c r="AC49" s="154"/>
      <c r="AD49" s="155">
        <f t="shared" si="4"/>
        <v>0</v>
      </c>
      <c r="AE49" s="155">
        <f t="shared" si="5"/>
        <v>0</v>
      </c>
      <c r="AF49" s="155" t="str">
        <f t="shared" si="6"/>
        <v>D</v>
      </c>
      <c r="AG49" s="156">
        <f t="shared" si="7"/>
        <v>3</v>
      </c>
      <c r="AH49" s="156">
        <v>1</v>
      </c>
      <c r="AI49" s="159"/>
    </row>
    <row r="50" spans="1:35" s="157" customFormat="1" ht="30" hidden="1" customHeight="1" x14ac:dyDescent="0.25">
      <c r="A50" s="168">
        <v>59</v>
      </c>
      <c r="B50" s="147" t="str">
        <f t="shared" si="0"/>
        <v/>
      </c>
      <c r="C50" s="148">
        <f t="shared" si="1"/>
        <v>3</v>
      </c>
      <c r="D50" s="108"/>
      <c r="E50" s="149" t="str">
        <f t="shared" si="2"/>
        <v/>
      </c>
      <c r="F50" s="158">
        <f t="shared" si="3"/>
        <v>0</v>
      </c>
      <c r="G50" s="170"/>
      <c r="H50" s="170"/>
      <c r="I50" s="172"/>
      <c r="J50" s="170"/>
      <c r="K50" s="170"/>
      <c r="L50" s="170"/>
      <c r="M50" s="170"/>
      <c r="N50" s="151" t="str">
        <f>IFERROR(IF(VLOOKUP(A50,Weightings!A:Y,25,FALSE)=0,"",VLOOKUP(A50,Weightings!A:Y,25,FALSE)),"")</f>
        <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5">
        <f t="shared" si="4"/>
        <v>0</v>
      </c>
      <c r="AE50" s="155">
        <f t="shared" si="5"/>
        <v>0</v>
      </c>
      <c r="AF50" s="155" t="str">
        <f t="shared" si="6"/>
        <v>D</v>
      </c>
      <c r="AG50" s="156">
        <f t="shared" si="7"/>
        <v>3</v>
      </c>
      <c r="AH50" s="156">
        <v>1</v>
      </c>
      <c r="AI50" s="159"/>
    </row>
    <row r="51" spans="1:35" s="157" customFormat="1" ht="30" hidden="1" customHeight="1" x14ac:dyDescent="0.25">
      <c r="A51" s="165">
        <v>60</v>
      </c>
      <c r="B51" s="147" t="str">
        <f t="shared" si="0"/>
        <v/>
      </c>
      <c r="C51" s="148">
        <f t="shared" si="1"/>
        <v>3</v>
      </c>
      <c r="D51" s="108"/>
      <c r="E51" s="173" t="str">
        <f t="shared" si="2"/>
        <v/>
      </c>
      <c r="F51" s="174">
        <f t="shared" si="3"/>
        <v>0</v>
      </c>
      <c r="G51" s="244"/>
      <c r="H51" s="244"/>
      <c r="I51" s="244"/>
      <c r="J51" s="244"/>
      <c r="K51" s="244"/>
      <c r="L51" s="244"/>
      <c r="M51" s="244"/>
      <c r="N51" s="245" t="str">
        <f>IFERROR(IF(VLOOKUP(A51,Weightings!A:Y,25,FALSE)=0,"",VLOOKUP(A51,Weightings!A:Y,25,FALSE)),"")</f>
        <v/>
      </c>
      <c r="O51" s="246" t="str">
        <f>IFERROR(VLOOKUP(AH51,detail_maturity_score,3,FALSE)*VLOOKUP(A51,Weightings!A:Y,23,FALSE),"")</f>
        <v/>
      </c>
      <c r="P51" s="246"/>
      <c r="Q51" s="246"/>
      <c r="R51" s="246"/>
      <c r="S51" s="245"/>
      <c r="T51" s="245"/>
      <c r="U51" s="245"/>
      <c r="V51" s="245"/>
      <c r="W51" s="245"/>
      <c r="X51" s="245"/>
      <c r="Y51" s="245"/>
      <c r="Z51" s="245"/>
      <c r="AA51" s="245"/>
      <c r="AB51" s="245"/>
      <c r="AC51" s="155"/>
      <c r="AD51" s="155">
        <f t="shared" si="4"/>
        <v>0</v>
      </c>
      <c r="AE51" s="155">
        <f t="shared" si="5"/>
        <v>0</v>
      </c>
      <c r="AF51" s="155" t="str">
        <f t="shared" si="6"/>
        <v>D</v>
      </c>
      <c r="AG51" s="156">
        <f t="shared" si="7"/>
        <v>3</v>
      </c>
      <c r="AH51"/>
      <c r="AI51" s="159">
        <v>3</v>
      </c>
    </row>
    <row r="52" spans="1:35" s="157" customFormat="1" hidden="1" x14ac:dyDescent="0.25">
      <c r="A52" s="168">
        <v>61</v>
      </c>
      <c r="B52" s="147" t="str">
        <f t="shared" si="0"/>
        <v/>
      </c>
      <c r="C52" s="148">
        <f t="shared" si="1"/>
        <v>3</v>
      </c>
      <c r="D52" s="108"/>
      <c r="E52" s="149" t="str">
        <f t="shared" si="2"/>
        <v/>
      </c>
      <c r="F52" s="171">
        <f t="shared" si="3"/>
        <v>0</v>
      </c>
      <c r="G52" s="170"/>
      <c r="H52" s="170"/>
      <c r="I52" s="172"/>
      <c r="J52" s="170"/>
      <c r="K52" s="170"/>
      <c r="L52" s="170"/>
      <c r="M52" s="170"/>
      <c r="N52" s="151" t="str">
        <f>IFERROR(IF(VLOOKUP(A52,Weightings!A:Y,25,FALSE)=0,"",VLOOKUP(A52,Weightings!A:Y,25,FALSE)),"")</f>
        <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5">
        <f t="shared" si="4"/>
        <v>0</v>
      </c>
      <c r="AE52" s="155">
        <f t="shared" si="5"/>
        <v>0</v>
      </c>
      <c r="AF52" s="155" t="str">
        <f t="shared" si="6"/>
        <v>D</v>
      </c>
      <c r="AG52" s="156">
        <f t="shared" si="7"/>
        <v>3</v>
      </c>
      <c r="AH52" s="156">
        <v>1</v>
      </c>
      <c r="AI52" s="159"/>
    </row>
    <row r="53" spans="1:35" s="157" customFormat="1" hidden="1" x14ac:dyDescent="0.25">
      <c r="A53" s="168">
        <v>62</v>
      </c>
      <c r="B53" s="147" t="str">
        <f t="shared" si="0"/>
        <v/>
      </c>
      <c r="C53" s="148">
        <f t="shared" si="1"/>
        <v>3</v>
      </c>
      <c r="D53" s="108"/>
      <c r="E53" s="149" t="str">
        <f t="shared" si="2"/>
        <v/>
      </c>
      <c r="F53" s="169">
        <f t="shared" si="3"/>
        <v>0</v>
      </c>
      <c r="G53" s="170"/>
      <c r="H53" s="170"/>
      <c r="I53" s="170"/>
      <c r="J53" s="170"/>
      <c r="K53" s="170"/>
      <c r="L53" s="170"/>
      <c r="M53" s="170"/>
      <c r="N53" s="151" t="str">
        <f>IFERROR(IF(VLOOKUP(A53,Weightings!A:Y,25,FALSE)=0,"",VLOOKUP(A53,Weightings!A:Y,25,FALSE)),"")</f>
        <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5">
        <f t="shared" si="4"/>
        <v>0</v>
      </c>
      <c r="AE53" s="155">
        <f t="shared" si="5"/>
        <v>0</v>
      </c>
      <c r="AF53" s="155" t="str">
        <f t="shared" si="6"/>
        <v>D</v>
      </c>
      <c r="AG53" s="156">
        <f t="shared" si="7"/>
        <v>3</v>
      </c>
      <c r="AH53"/>
      <c r="AI53" s="159"/>
    </row>
    <row r="54" spans="1:35" s="157" customFormat="1" hidden="1" x14ac:dyDescent="0.25">
      <c r="A54" s="168">
        <v>63</v>
      </c>
      <c r="B54" s="147" t="str">
        <f t="shared" si="0"/>
        <v/>
      </c>
      <c r="C54" s="148">
        <f t="shared" si="1"/>
        <v>3</v>
      </c>
      <c r="D54" s="108"/>
      <c r="E54" s="149" t="str">
        <f t="shared" si="2"/>
        <v/>
      </c>
      <c r="F54" s="171">
        <f t="shared" si="3"/>
        <v>0</v>
      </c>
      <c r="G54" s="170"/>
      <c r="H54" s="170"/>
      <c r="I54" s="172"/>
      <c r="J54" s="170"/>
      <c r="K54" s="170"/>
      <c r="L54" s="170"/>
      <c r="M54" s="170"/>
      <c r="N54" s="151" t="str">
        <f>IFERROR(IF(VLOOKUP(A54,Weightings!A:Y,25,FALSE)=0,"",VLOOKUP(A54,Weightings!A:Y,25,FALSE)),"")</f>
        <v/>
      </c>
      <c r="O54" s="151" t="str">
        <f>IFERROR(VLOOKUP(AH54,detail_maturity_score,3,FALSE)*VLOOKUP(A54,Weightings!A:Y,23,FALSE),"")</f>
        <v/>
      </c>
      <c r="P54" s="152"/>
      <c r="Q54" s="152"/>
      <c r="R54" s="148"/>
      <c r="S54" s="148"/>
      <c r="T54" s="148"/>
      <c r="U54" s="148"/>
      <c r="V54" s="148"/>
      <c r="W54" s="148"/>
      <c r="X54" s="148"/>
      <c r="Y54" s="148"/>
      <c r="Z54" s="153"/>
      <c r="AA54" s="148"/>
      <c r="AB54" s="148"/>
      <c r="AC54" s="154"/>
      <c r="AD54" s="155">
        <f t="shared" si="4"/>
        <v>0</v>
      </c>
      <c r="AE54" s="155">
        <f t="shared" si="5"/>
        <v>0</v>
      </c>
      <c r="AF54" s="155" t="str">
        <f t="shared" si="6"/>
        <v>D</v>
      </c>
      <c r="AG54" s="156">
        <f t="shared" si="7"/>
        <v>3</v>
      </c>
      <c r="AH54" s="156">
        <v>1</v>
      </c>
      <c r="AI54" s="159"/>
    </row>
    <row r="55" spans="1:35" s="157" customFormat="1" hidden="1" x14ac:dyDescent="0.25">
      <c r="A55" s="168">
        <v>64</v>
      </c>
      <c r="B55" s="147" t="str">
        <f t="shared" si="0"/>
        <v/>
      </c>
      <c r="C55" s="148">
        <f t="shared" si="1"/>
        <v>3</v>
      </c>
      <c r="D55" s="108"/>
      <c r="E55" s="149" t="str">
        <f t="shared" si="2"/>
        <v/>
      </c>
      <c r="F55" s="169">
        <f t="shared" si="3"/>
        <v>0</v>
      </c>
      <c r="G55" s="170"/>
      <c r="H55" s="170"/>
      <c r="I55" s="170"/>
      <c r="J55" s="170"/>
      <c r="K55" s="170"/>
      <c r="L55" s="170"/>
      <c r="M55" s="170"/>
      <c r="N55" s="151" t="str">
        <f>IFERROR(IF(VLOOKUP(A55,Weightings!A:Y,25,FALSE)=0,"",VLOOKUP(A55,Weightings!A:Y,25,FALSE)),"")</f>
        <v/>
      </c>
      <c r="O55" s="151" t="str">
        <f>IFERROR(VLOOKUP(AH55,detail_maturity_score,3,FALSE)*VLOOKUP(A55,Weightings!A:Y,23,FALSE),"")</f>
        <v/>
      </c>
      <c r="P55" s="152"/>
      <c r="Q55" s="152"/>
      <c r="R55" s="148"/>
      <c r="S55" s="148"/>
      <c r="T55" s="148"/>
      <c r="U55" s="148"/>
      <c r="V55" s="148"/>
      <c r="W55" s="148"/>
      <c r="X55" s="148"/>
      <c r="Y55" s="148"/>
      <c r="Z55" s="153"/>
      <c r="AA55" s="148"/>
      <c r="AB55" s="148"/>
      <c r="AC55" s="154"/>
      <c r="AD55" s="155">
        <f t="shared" si="4"/>
        <v>0</v>
      </c>
      <c r="AE55" s="155">
        <f t="shared" si="5"/>
        <v>0</v>
      </c>
      <c r="AF55" s="155" t="str">
        <f t="shared" si="6"/>
        <v>D</v>
      </c>
      <c r="AG55" s="156">
        <f t="shared" si="7"/>
        <v>3</v>
      </c>
      <c r="AH55"/>
      <c r="AI55" s="159"/>
    </row>
    <row r="56" spans="1:35" s="157" customFormat="1" hidden="1" x14ac:dyDescent="0.25">
      <c r="A56" s="168">
        <v>65</v>
      </c>
      <c r="B56" s="147" t="str">
        <f t="shared" si="0"/>
        <v/>
      </c>
      <c r="C56" s="148">
        <f t="shared" si="1"/>
        <v>3</v>
      </c>
      <c r="D56" s="108"/>
      <c r="E56" s="149" t="str">
        <f t="shared" si="2"/>
        <v/>
      </c>
      <c r="F56" s="171">
        <f t="shared" si="3"/>
        <v>0</v>
      </c>
      <c r="G56" s="170"/>
      <c r="H56" s="170"/>
      <c r="I56" s="172"/>
      <c r="J56" s="170"/>
      <c r="K56" s="170"/>
      <c r="L56" s="170"/>
      <c r="M56" s="170"/>
      <c r="N56" s="151" t="str">
        <f>IFERROR(IF(VLOOKUP(A56,Weightings!A:Y,25,FALSE)=0,"",VLOOKUP(A56,Weightings!A:Y,25,FALSE)),"")</f>
        <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5">
        <f t="shared" si="4"/>
        <v>0</v>
      </c>
      <c r="AE56" s="155">
        <f t="shared" si="5"/>
        <v>0</v>
      </c>
      <c r="AF56" s="155" t="str">
        <f t="shared" si="6"/>
        <v>D</v>
      </c>
      <c r="AG56" s="156">
        <f t="shared" si="7"/>
        <v>3</v>
      </c>
      <c r="AH56" s="156">
        <v>1</v>
      </c>
      <c r="AI56" s="159"/>
    </row>
    <row r="57" spans="1:35" s="157" customFormat="1" hidden="1" x14ac:dyDescent="0.25">
      <c r="A57" s="168">
        <v>66</v>
      </c>
      <c r="B57" s="147" t="str">
        <f t="shared" ref="B57:B120" si="8">VLOOKUP(A57,contentrefmockup,2,FALSE)</f>
        <v/>
      </c>
      <c r="C57" s="148">
        <f t="shared" ref="C57:C120" si="9">VLOOKUP(A57,contentrefmockup,15,FALSE)</f>
        <v>3</v>
      </c>
      <c r="D57" s="108"/>
      <c r="E57" s="149" t="str">
        <f t="shared" ref="E57:E120" si="10">IF(C57=1,"Phase "&amp;B57,IF(C57=2,"Step "&amp;VLOOKUP(A57,contentrefmockup,4,FALSE),B57))</f>
        <v/>
      </c>
      <c r="F57" s="169">
        <f t="shared" ref="F57:F120" si="11">VLOOKUP(A57,contentrefmockup,7,FALSE)</f>
        <v>0</v>
      </c>
      <c r="G57" s="170"/>
      <c r="H57" s="170"/>
      <c r="I57" s="170"/>
      <c r="J57" s="170"/>
      <c r="K57" s="170"/>
      <c r="L57" s="170"/>
      <c r="M57" s="170"/>
      <c r="N57" s="151" t="str">
        <f>IFERROR(IF(VLOOKUP(A57,Weightings!A:Y,25,FALSE)=0,"",VLOOKUP(A57,Weightings!A:Y,25,FALSE)),"")</f>
        <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5">
        <f t="shared" ref="AD57:AD120" si="12">VLOOKUP($A57,contentrefmockup,26,FALSE)</f>
        <v>0</v>
      </c>
      <c r="AE57" s="155">
        <f t="shared" ref="AE57:AE120" si="13">VLOOKUP($A57,contentrefmockup,27,FALSE)</f>
        <v>0</v>
      </c>
      <c r="AF57" s="155" t="str">
        <f t="shared" ref="AF57:AF120" si="14">VLOOKUP($A57,contentrefmockup,28,FALSE)</f>
        <v>D</v>
      </c>
      <c r="AG57" s="156">
        <f t="shared" ref="AG57:AG120" si="15">IF(AD57="S",1,IF(AE57="I",2,IF(AF57="D",3,4)))</f>
        <v>3</v>
      </c>
      <c r="AH57"/>
      <c r="AI57" s="159"/>
    </row>
    <row r="58" spans="1:35" s="157" customFormat="1" hidden="1" x14ac:dyDescent="0.25">
      <c r="A58" s="168">
        <v>67</v>
      </c>
      <c r="B58" s="147" t="str">
        <f t="shared" si="8"/>
        <v/>
      </c>
      <c r="C58" s="148">
        <f t="shared" si="9"/>
        <v>3</v>
      </c>
      <c r="D58" s="108"/>
      <c r="E58" s="149" t="str">
        <f t="shared" si="10"/>
        <v/>
      </c>
      <c r="F58" s="171">
        <f t="shared" si="11"/>
        <v>0</v>
      </c>
      <c r="G58" s="170"/>
      <c r="H58" s="170"/>
      <c r="I58" s="172"/>
      <c r="J58" s="170"/>
      <c r="K58" s="170"/>
      <c r="L58" s="170"/>
      <c r="M58" s="170"/>
      <c r="N58" s="151" t="str">
        <f>IFERROR(IF(VLOOKUP(A58,Weightings!A:Y,25,FALSE)=0,"",VLOOKUP(A58,Weightings!A:Y,25,FALSE)),"")</f>
        <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5">
        <f t="shared" si="12"/>
        <v>0</v>
      </c>
      <c r="AE58" s="155">
        <f t="shared" si="13"/>
        <v>0</v>
      </c>
      <c r="AF58" s="155" t="str">
        <f t="shared" si="14"/>
        <v>D</v>
      </c>
      <c r="AG58" s="156">
        <f t="shared" si="15"/>
        <v>3</v>
      </c>
      <c r="AH58" s="156">
        <v>1</v>
      </c>
      <c r="AI58" s="159"/>
    </row>
    <row r="59" spans="1:35" s="157" customFormat="1" hidden="1" x14ac:dyDescent="0.25">
      <c r="A59" s="168">
        <v>68</v>
      </c>
      <c r="B59" s="147" t="str">
        <f t="shared" si="8"/>
        <v/>
      </c>
      <c r="C59" s="148">
        <f t="shared" si="9"/>
        <v>3</v>
      </c>
      <c r="D59" s="108"/>
      <c r="E59" s="149" t="str">
        <f t="shared" si="10"/>
        <v/>
      </c>
      <c r="F59" s="171">
        <f t="shared" si="11"/>
        <v>0</v>
      </c>
      <c r="G59" s="170"/>
      <c r="H59" s="170"/>
      <c r="I59" s="172"/>
      <c r="J59" s="170"/>
      <c r="K59" s="170"/>
      <c r="L59" s="170"/>
      <c r="M59" s="170"/>
      <c r="N59" s="151" t="str">
        <f>IFERROR(IF(VLOOKUP(A59,Weightings!A:Y,25,FALSE)=0,"",VLOOKUP(A59,Weightings!A:Y,25,FALSE)),"")</f>
        <v/>
      </c>
      <c r="O59" s="151" t="str">
        <f>IFERROR(VLOOKUP(AH59,detail_maturity_score,3,FALSE)*VLOOKUP(A59,Weightings!A:Y,23,FALSE),"")</f>
        <v/>
      </c>
      <c r="P59" s="152"/>
      <c r="Q59" s="152"/>
      <c r="R59" s="148"/>
      <c r="S59" s="148"/>
      <c r="T59" s="148"/>
      <c r="U59" s="148"/>
      <c r="V59" s="148"/>
      <c r="W59" s="148"/>
      <c r="X59" s="148"/>
      <c r="Y59" s="148"/>
      <c r="Z59" s="153"/>
      <c r="AA59" s="148"/>
      <c r="AB59" s="148"/>
      <c r="AC59" s="154"/>
      <c r="AD59" s="155">
        <f t="shared" si="12"/>
        <v>0</v>
      </c>
      <c r="AE59" s="155">
        <f t="shared" si="13"/>
        <v>0</v>
      </c>
      <c r="AF59" s="155" t="str">
        <f t="shared" si="14"/>
        <v>D</v>
      </c>
      <c r="AG59" s="156">
        <f t="shared" si="15"/>
        <v>3</v>
      </c>
      <c r="AH59" s="156">
        <v>1</v>
      </c>
      <c r="AI59" s="159"/>
    </row>
    <row r="60" spans="1:35" s="157" customFormat="1" hidden="1" x14ac:dyDescent="0.25">
      <c r="A60" s="168">
        <v>69</v>
      </c>
      <c r="B60" s="147" t="str">
        <f t="shared" si="8"/>
        <v/>
      </c>
      <c r="C60" s="148">
        <f t="shared" si="9"/>
        <v>3</v>
      </c>
      <c r="D60" s="108"/>
      <c r="E60" s="149" t="str">
        <f t="shared" si="10"/>
        <v/>
      </c>
      <c r="F60" s="171">
        <f t="shared" si="11"/>
        <v>0</v>
      </c>
      <c r="G60" s="170"/>
      <c r="H60" s="170"/>
      <c r="I60" s="172"/>
      <c r="J60" s="170"/>
      <c r="K60" s="170"/>
      <c r="L60" s="170"/>
      <c r="M60" s="170"/>
      <c r="N60" s="151" t="str">
        <f>IFERROR(IF(VLOOKUP(A60,Weightings!A:Y,25,FALSE)=0,"",VLOOKUP(A60,Weightings!A:Y,25,FALSE)),"")</f>
        <v/>
      </c>
      <c r="O60" s="151" t="str">
        <f>IFERROR(VLOOKUP(AH60,detail_maturity_score,3,FALSE)*VLOOKUP(A60,Weightings!A:Y,23,FALSE),"")</f>
        <v/>
      </c>
      <c r="P60" s="152"/>
      <c r="Q60" s="152"/>
      <c r="R60" s="148"/>
      <c r="S60" s="148"/>
      <c r="T60" s="148"/>
      <c r="U60" s="148"/>
      <c r="V60" s="148"/>
      <c r="W60" s="148"/>
      <c r="X60" s="148"/>
      <c r="Y60" s="148"/>
      <c r="Z60" s="153"/>
      <c r="AA60" s="148"/>
      <c r="AB60" s="148"/>
      <c r="AC60" s="154"/>
      <c r="AD60" s="155">
        <f t="shared" si="12"/>
        <v>0</v>
      </c>
      <c r="AE60" s="155">
        <f t="shared" si="13"/>
        <v>0</v>
      </c>
      <c r="AF60" s="155" t="str">
        <f t="shared" si="14"/>
        <v>D</v>
      </c>
      <c r="AG60" s="156">
        <f t="shared" si="15"/>
        <v>3</v>
      </c>
      <c r="AH60" s="156">
        <v>1</v>
      </c>
      <c r="AI60" s="159"/>
    </row>
    <row r="61" spans="1:35" s="157" customFormat="1" hidden="1" x14ac:dyDescent="0.25">
      <c r="A61" s="168">
        <v>70</v>
      </c>
      <c r="B61" s="147" t="str">
        <f t="shared" si="8"/>
        <v/>
      </c>
      <c r="C61" s="148">
        <f t="shared" si="9"/>
        <v>3</v>
      </c>
      <c r="D61" s="108"/>
      <c r="E61" s="149" t="str">
        <f t="shared" si="10"/>
        <v/>
      </c>
      <c r="F61" s="171">
        <f t="shared" si="11"/>
        <v>0</v>
      </c>
      <c r="G61" s="170"/>
      <c r="H61" s="170"/>
      <c r="I61" s="172"/>
      <c r="J61" s="170"/>
      <c r="K61" s="170"/>
      <c r="L61" s="170"/>
      <c r="M61" s="170"/>
      <c r="N61" s="151" t="str">
        <f>IFERROR(IF(VLOOKUP(A61,Weightings!A:Y,25,FALSE)=0,"",VLOOKUP(A61,Weightings!A:Y,25,FALSE)),"")</f>
        <v/>
      </c>
      <c r="O61" s="151" t="str">
        <f>IFERROR(VLOOKUP(AH61,detail_maturity_score,3,FALSE)*VLOOKUP(A61,Weightings!A:Y,23,FALSE),"")</f>
        <v/>
      </c>
      <c r="P61" s="152"/>
      <c r="Q61" s="152"/>
      <c r="R61" s="148"/>
      <c r="S61" s="148"/>
      <c r="T61" s="148"/>
      <c r="U61" s="148"/>
      <c r="V61" s="148"/>
      <c r="W61" s="148"/>
      <c r="X61" s="148"/>
      <c r="Y61" s="148"/>
      <c r="Z61" s="153"/>
      <c r="AA61" s="148"/>
      <c r="AB61" s="148"/>
      <c r="AC61" s="154"/>
      <c r="AD61" s="155">
        <f t="shared" si="12"/>
        <v>0</v>
      </c>
      <c r="AE61" s="155">
        <f t="shared" si="13"/>
        <v>0</v>
      </c>
      <c r="AF61" s="155" t="str">
        <f t="shared" si="14"/>
        <v>D</v>
      </c>
      <c r="AG61" s="156">
        <f t="shared" si="15"/>
        <v>3</v>
      </c>
      <c r="AH61" s="156">
        <v>1</v>
      </c>
      <c r="AI61" s="159"/>
    </row>
    <row r="62" spans="1:35" s="157" customFormat="1" hidden="1" x14ac:dyDescent="0.25">
      <c r="A62" s="168">
        <v>71</v>
      </c>
      <c r="B62" s="147" t="str">
        <f t="shared" si="8"/>
        <v/>
      </c>
      <c r="C62" s="148">
        <f t="shared" si="9"/>
        <v>3</v>
      </c>
      <c r="D62" s="108"/>
      <c r="E62" s="149" t="str">
        <f t="shared" si="10"/>
        <v/>
      </c>
      <c r="F62" s="171">
        <f t="shared" si="11"/>
        <v>0</v>
      </c>
      <c r="G62" s="170"/>
      <c r="H62" s="170"/>
      <c r="I62" s="172"/>
      <c r="J62" s="170"/>
      <c r="K62" s="170"/>
      <c r="L62" s="170"/>
      <c r="M62" s="170"/>
      <c r="N62" s="151" t="str">
        <f>IFERROR(IF(VLOOKUP(A62,Weightings!A:Y,25,FALSE)=0,"",VLOOKUP(A62,Weightings!A:Y,25,FALSE)),"")</f>
        <v/>
      </c>
      <c r="O62" s="151" t="str">
        <f>IFERROR(VLOOKUP(AH62,detail_maturity_score,3,FALSE)*VLOOKUP(A62,Weightings!A:Y,23,FALSE),"")</f>
        <v/>
      </c>
      <c r="P62" s="152"/>
      <c r="Q62" s="152"/>
      <c r="R62" s="148"/>
      <c r="S62" s="148"/>
      <c r="T62" s="148"/>
      <c r="U62" s="148"/>
      <c r="V62" s="148"/>
      <c r="W62" s="148"/>
      <c r="X62" s="148"/>
      <c r="Y62" s="148"/>
      <c r="Z62" s="153"/>
      <c r="AA62" s="148"/>
      <c r="AB62" s="148"/>
      <c r="AC62" s="154"/>
      <c r="AD62" s="155">
        <f t="shared" si="12"/>
        <v>0</v>
      </c>
      <c r="AE62" s="155">
        <f t="shared" si="13"/>
        <v>0</v>
      </c>
      <c r="AF62" s="155" t="str">
        <f t="shared" si="14"/>
        <v>D</v>
      </c>
      <c r="AG62" s="156">
        <f t="shared" si="15"/>
        <v>3</v>
      </c>
      <c r="AH62" s="156">
        <v>1</v>
      </c>
      <c r="AI62" s="159"/>
    </row>
    <row r="63" spans="1:35" s="157" customFormat="1" hidden="1" x14ac:dyDescent="0.25">
      <c r="A63" s="168">
        <v>72</v>
      </c>
      <c r="B63" s="147" t="str">
        <f t="shared" si="8"/>
        <v/>
      </c>
      <c r="C63" s="148">
        <f t="shared" si="9"/>
        <v>3</v>
      </c>
      <c r="D63" s="108"/>
      <c r="E63" s="149" t="str">
        <f t="shared" si="10"/>
        <v/>
      </c>
      <c r="F63" s="171">
        <f t="shared" si="11"/>
        <v>0</v>
      </c>
      <c r="G63" s="170"/>
      <c r="H63" s="170"/>
      <c r="I63" s="172"/>
      <c r="J63" s="170"/>
      <c r="K63" s="170"/>
      <c r="L63" s="170"/>
      <c r="M63" s="170"/>
      <c r="N63" s="151" t="str">
        <f>IFERROR(IF(VLOOKUP(A63,Weightings!A:Y,25,FALSE)=0,"",VLOOKUP(A63,Weightings!A:Y,25,FALSE)),"")</f>
        <v/>
      </c>
      <c r="O63" s="151" t="str">
        <f>IFERROR(VLOOKUP(AH63,detail_maturity_score,3,FALSE)*VLOOKUP(A63,Weightings!A:Y,23,FALSE),"")</f>
        <v/>
      </c>
      <c r="P63" s="152"/>
      <c r="Q63" s="152"/>
      <c r="R63" s="148"/>
      <c r="S63" s="148"/>
      <c r="T63" s="148"/>
      <c r="U63" s="148"/>
      <c r="V63" s="148"/>
      <c r="W63" s="148"/>
      <c r="X63" s="148"/>
      <c r="Y63" s="148"/>
      <c r="Z63" s="153"/>
      <c r="AA63" s="148"/>
      <c r="AB63" s="148"/>
      <c r="AC63" s="154"/>
      <c r="AD63" s="155">
        <f t="shared" si="12"/>
        <v>0</v>
      </c>
      <c r="AE63" s="155">
        <f t="shared" si="13"/>
        <v>0</v>
      </c>
      <c r="AF63" s="155" t="str">
        <f t="shared" si="14"/>
        <v>D</v>
      </c>
      <c r="AG63" s="156">
        <f t="shared" si="15"/>
        <v>3</v>
      </c>
      <c r="AH63" s="156">
        <v>1</v>
      </c>
      <c r="AI63" s="159"/>
    </row>
    <row r="64" spans="1:35" s="157" customFormat="1" hidden="1" x14ac:dyDescent="0.25">
      <c r="A64" s="168">
        <v>73</v>
      </c>
      <c r="B64" s="147" t="str">
        <f t="shared" si="8"/>
        <v/>
      </c>
      <c r="C64" s="148">
        <f t="shared" si="9"/>
        <v>3</v>
      </c>
      <c r="D64" s="108"/>
      <c r="E64" s="149" t="str">
        <f t="shared" si="10"/>
        <v/>
      </c>
      <c r="F64" s="169">
        <f t="shared" si="11"/>
        <v>0</v>
      </c>
      <c r="G64" s="170"/>
      <c r="H64" s="170"/>
      <c r="I64" s="170"/>
      <c r="J64" s="170"/>
      <c r="K64" s="170"/>
      <c r="L64" s="170"/>
      <c r="M64" s="170"/>
      <c r="N64" s="151" t="str">
        <f>IFERROR(IF(VLOOKUP(A64,Weightings!A:Y,25,FALSE)=0,"",VLOOKUP(A64,Weightings!A:Y,25,FALSE)),"")</f>
        <v/>
      </c>
      <c r="O64" s="151" t="str">
        <f>IFERROR(VLOOKUP(AH64,detail_maturity_score,3,FALSE)*VLOOKUP(A64,Weightings!A:Y,23,FALSE),"")</f>
        <v/>
      </c>
      <c r="P64" s="152"/>
      <c r="Q64" s="152"/>
      <c r="R64" s="148"/>
      <c r="S64" s="148"/>
      <c r="T64" s="148"/>
      <c r="U64" s="148"/>
      <c r="V64" s="148"/>
      <c r="W64" s="148"/>
      <c r="X64" s="148"/>
      <c r="Y64" s="148"/>
      <c r="Z64" s="153"/>
      <c r="AA64" s="148"/>
      <c r="AB64" s="148"/>
      <c r="AC64" s="154"/>
      <c r="AD64" s="155">
        <f t="shared" si="12"/>
        <v>0</v>
      </c>
      <c r="AE64" s="155">
        <f t="shared" si="13"/>
        <v>0</v>
      </c>
      <c r="AF64" s="155" t="str">
        <f t="shared" si="14"/>
        <v>D</v>
      </c>
      <c r="AG64" s="156">
        <f t="shared" si="15"/>
        <v>3</v>
      </c>
      <c r="AH64"/>
      <c r="AI64" s="159"/>
    </row>
    <row r="65" spans="1:35" s="157" customFormat="1" ht="1.1499999999999999" hidden="1" customHeight="1" x14ac:dyDescent="0.25">
      <c r="A65" s="168">
        <v>74</v>
      </c>
      <c r="B65" s="147" t="str">
        <f t="shared" si="8"/>
        <v/>
      </c>
      <c r="C65" s="148">
        <f t="shared" si="9"/>
        <v>3</v>
      </c>
      <c r="D65" s="108"/>
      <c r="E65" s="149" t="str">
        <f t="shared" si="10"/>
        <v/>
      </c>
      <c r="F65" s="171">
        <f t="shared" si="11"/>
        <v>0</v>
      </c>
      <c r="G65" s="170"/>
      <c r="H65" s="170"/>
      <c r="I65" s="172"/>
      <c r="J65" s="170"/>
      <c r="K65" s="170"/>
      <c r="L65" s="170"/>
      <c r="M65" s="170"/>
      <c r="N65" s="151" t="str">
        <f>IFERROR(IF(VLOOKUP(A65,Weightings!A:Y,25,FALSE)=0,"",VLOOKUP(A65,Weightings!A:Y,25,FALSE)),"")</f>
        <v/>
      </c>
      <c r="O65" s="151" t="str">
        <f>IFERROR(VLOOKUP(AH65,detail_maturity_score,3,FALSE)*VLOOKUP(A65,Weightings!A:Y,23,FALSE),"")</f>
        <v/>
      </c>
      <c r="P65" s="152"/>
      <c r="Q65" s="152"/>
      <c r="R65" s="148"/>
      <c r="S65" s="148"/>
      <c r="T65" s="148"/>
      <c r="U65" s="148"/>
      <c r="V65" s="148"/>
      <c r="W65" s="148"/>
      <c r="X65" s="148"/>
      <c r="Y65" s="148"/>
      <c r="Z65" s="153"/>
      <c r="AA65" s="148"/>
      <c r="AB65" s="148"/>
      <c r="AC65" s="154"/>
      <c r="AD65" s="155">
        <f t="shared" si="12"/>
        <v>0</v>
      </c>
      <c r="AE65" s="155">
        <f t="shared" si="13"/>
        <v>0</v>
      </c>
      <c r="AF65" s="155" t="str">
        <f t="shared" si="14"/>
        <v>D</v>
      </c>
      <c r="AG65" s="156">
        <f t="shared" si="15"/>
        <v>3</v>
      </c>
      <c r="AH65" s="156">
        <v>1</v>
      </c>
      <c r="AI65" s="159"/>
    </row>
    <row r="66" spans="1:35" s="157" customFormat="1" hidden="1" x14ac:dyDescent="0.25">
      <c r="A66" s="168">
        <v>75</v>
      </c>
      <c r="B66" s="147" t="str">
        <f t="shared" si="8"/>
        <v/>
      </c>
      <c r="C66" s="148">
        <f t="shared" si="9"/>
        <v>3</v>
      </c>
      <c r="D66" s="108"/>
      <c r="E66" s="149" t="str">
        <f t="shared" si="10"/>
        <v/>
      </c>
      <c r="F66" s="171">
        <f t="shared" si="11"/>
        <v>0</v>
      </c>
      <c r="G66" s="170"/>
      <c r="H66" s="170"/>
      <c r="I66" s="172"/>
      <c r="J66" s="170"/>
      <c r="K66" s="170"/>
      <c r="L66" s="170"/>
      <c r="M66" s="170"/>
      <c r="N66" s="151" t="str">
        <f>IFERROR(IF(VLOOKUP(A66,Weightings!A:Y,25,FALSE)=0,"",VLOOKUP(A66,Weightings!A:Y,25,FALSE)),"")</f>
        <v/>
      </c>
      <c r="O66" s="151" t="str">
        <f>IFERROR(VLOOKUP(AH66,detail_maturity_score,3,FALSE)*VLOOKUP(A66,Weightings!A:Y,23,FALSE),"")</f>
        <v/>
      </c>
      <c r="P66" s="152"/>
      <c r="Q66" s="152"/>
      <c r="R66" s="148"/>
      <c r="S66" s="148"/>
      <c r="T66" s="148"/>
      <c r="U66" s="148"/>
      <c r="V66" s="148"/>
      <c r="W66" s="148"/>
      <c r="X66" s="148"/>
      <c r="Y66" s="148"/>
      <c r="Z66" s="153"/>
      <c r="AA66" s="148"/>
      <c r="AB66" s="148"/>
      <c r="AC66" s="154"/>
      <c r="AD66" s="155">
        <f t="shared" si="12"/>
        <v>0</v>
      </c>
      <c r="AE66" s="155">
        <f t="shared" si="13"/>
        <v>0</v>
      </c>
      <c r="AF66" s="155" t="str">
        <f t="shared" si="14"/>
        <v>D</v>
      </c>
      <c r="AG66" s="156">
        <f t="shared" si="15"/>
        <v>3</v>
      </c>
      <c r="AH66" s="156">
        <v>1</v>
      </c>
      <c r="AI66" s="159"/>
    </row>
    <row r="67" spans="1:35" s="157" customFormat="1" ht="30" hidden="1" customHeight="1" x14ac:dyDescent="0.25">
      <c r="A67" s="168">
        <v>76</v>
      </c>
      <c r="B67" s="147" t="str">
        <f t="shared" si="8"/>
        <v/>
      </c>
      <c r="C67" s="148">
        <f t="shared" si="9"/>
        <v>3</v>
      </c>
      <c r="D67" s="108"/>
      <c r="E67" s="149" t="str">
        <f t="shared" si="10"/>
        <v/>
      </c>
      <c r="F67" s="150">
        <f t="shared" si="11"/>
        <v>0</v>
      </c>
      <c r="G67" s="170"/>
      <c r="H67" s="170"/>
      <c r="I67" s="170"/>
      <c r="J67" s="170"/>
      <c r="K67" s="170"/>
      <c r="L67" s="170"/>
      <c r="M67" s="170"/>
      <c r="N67" s="151" t="str">
        <f>IFERROR(IF(VLOOKUP(A67,Weightings!A:Y,25,FALSE)=0,"",VLOOKUP(A67,Weightings!A:Y,25,FALSE)),"")</f>
        <v/>
      </c>
      <c r="O67" s="151" t="str">
        <f>IFERROR(VLOOKUP(AH67,detail_maturity_score,3,FALSE)*VLOOKUP(A67,Weightings!A:Y,23,FALSE),"")</f>
        <v/>
      </c>
      <c r="P67" s="152"/>
      <c r="Q67" s="152"/>
      <c r="R67" s="148"/>
      <c r="S67" s="148"/>
      <c r="T67" s="148"/>
      <c r="U67" s="148"/>
      <c r="V67" s="148"/>
      <c r="W67" s="148"/>
      <c r="X67" s="148"/>
      <c r="Y67" s="148"/>
      <c r="Z67" s="153"/>
      <c r="AA67" s="148"/>
      <c r="AB67" s="148"/>
      <c r="AC67" s="154"/>
      <c r="AD67" s="155">
        <f t="shared" si="12"/>
        <v>0</v>
      </c>
      <c r="AE67" s="155">
        <f t="shared" si="13"/>
        <v>0</v>
      </c>
      <c r="AF67" s="155" t="str">
        <f t="shared" si="14"/>
        <v>D</v>
      </c>
      <c r="AG67" s="156">
        <f t="shared" si="15"/>
        <v>3</v>
      </c>
      <c r="AH67"/>
      <c r="AI67" s="159"/>
    </row>
    <row r="68" spans="1:35" s="157" customFormat="1" ht="30" hidden="1" customHeight="1" x14ac:dyDescent="0.25">
      <c r="A68" s="168">
        <v>77</v>
      </c>
      <c r="B68" s="147" t="str">
        <f t="shared" si="8"/>
        <v/>
      </c>
      <c r="C68" s="148">
        <f t="shared" si="9"/>
        <v>3</v>
      </c>
      <c r="D68" s="108"/>
      <c r="E68" s="149" t="str">
        <f t="shared" si="10"/>
        <v/>
      </c>
      <c r="F68" s="158">
        <f t="shared" si="11"/>
        <v>0</v>
      </c>
      <c r="G68" s="170"/>
      <c r="H68" s="170"/>
      <c r="I68" s="172"/>
      <c r="J68" s="170"/>
      <c r="K68" s="170"/>
      <c r="L68" s="170"/>
      <c r="M68" s="170"/>
      <c r="N68" s="151" t="str">
        <f>IFERROR(IF(VLOOKUP(A68,Weightings!A:Y,25,FALSE)=0,"",VLOOKUP(A68,Weightings!A:Y,25,FALSE)),"")</f>
        <v/>
      </c>
      <c r="O68" s="151" t="str">
        <f>IFERROR(VLOOKUP(AH68,detail_maturity_score,3,FALSE)*VLOOKUP(A68,Weightings!A:Y,23,FALSE),"")</f>
        <v/>
      </c>
      <c r="P68" s="152"/>
      <c r="Q68" s="152"/>
      <c r="R68" s="148"/>
      <c r="S68" s="148"/>
      <c r="T68" s="148"/>
      <c r="U68" s="148"/>
      <c r="V68" s="148"/>
      <c r="W68" s="148"/>
      <c r="X68" s="148"/>
      <c r="Y68" s="148"/>
      <c r="Z68" s="153"/>
      <c r="AA68" s="148"/>
      <c r="AB68" s="148"/>
      <c r="AC68" s="154"/>
      <c r="AD68" s="155">
        <f t="shared" si="12"/>
        <v>0</v>
      </c>
      <c r="AE68" s="155">
        <f t="shared" si="13"/>
        <v>0</v>
      </c>
      <c r="AF68" s="155" t="str">
        <f t="shared" si="14"/>
        <v>D</v>
      </c>
      <c r="AG68" s="156">
        <f t="shared" si="15"/>
        <v>3</v>
      </c>
      <c r="AH68" s="156">
        <v>1</v>
      </c>
      <c r="AI68" s="159"/>
    </row>
    <row r="69" spans="1:35" s="157" customFormat="1" ht="30" hidden="1" customHeight="1" x14ac:dyDescent="0.25">
      <c r="A69" s="168">
        <v>78</v>
      </c>
      <c r="B69" s="147" t="str">
        <f t="shared" si="8"/>
        <v/>
      </c>
      <c r="C69" s="148">
        <f t="shared" si="9"/>
        <v>3</v>
      </c>
      <c r="D69" s="108"/>
      <c r="E69" s="149" t="str">
        <f t="shared" si="10"/>
        <v/>
      </c>
      <c r="F69" s="158">
        <f t="shared" si="11"/>
        <v>0</v>
      </c>
      <c r="G69" s="170"/>
      <c r="H69" s="170"/>
      <c r="I69" s="172"/>
      <c r="J69" s="170"/>
      <c r="K69" s="170"/>
      <c r="L69" s="170"/>
      <c r="M69" s="170"/>
      <c r="N69" s="151" t="str">
        <f>IFERROR(IF(VLOOKUP(A69,Weightings!A:Y,25,FALSE)=0,"",VLOOKUP(A69,Weightings!A:Y,25,FALSE)),"")</f>
        <v/>
      </c>
      <c r="O69" s="151" t="str">
        <f>IFERROR(VLOOKUP(AH69,detail_maturity_score,3,FALSE)*VLOOKUP(A69,Weightings!A:Y,23,FALSE),"")</f>
        <v/>
      </c>
      <c r="P69" s="152"/>
      <c r="Q69" s="152"/>
      <c r="R69" s="148"/>
      <c r="S69" s="148"/>
      <c r="T69" s="148"/>
      <c r="U69" s="148"/>
      <c r="V69" s="148"/>
      <c r="W69" s="148"/>
      <c r="X69" s="148"/>
      <c r="Y69" s="148"/>
      <c r="Z69" s="153"/>
      <c r="AA69" s="148"/>
      <c r="AB69" s="148"/>
      <c r="AC69" s="154"/>
      <c r="AD69" s="155">
        <f t="shared" si="12"/>
        <v>0</v>
      </c>
      <c r="AE69" s="155">
        <f t="shared" si="13"/>
        <v>0</v>
      </c>
      <c r="AF69" s="155" t="str">
        <f t="shared" si="14"/>
        <v>D</v>
      </c>
      <c r="AG69" s="156">
        <f t="shared" si="15"/>
        <v>3</v>
      </c>
      <c r="AH69" s="156">
        <v>1</v>
      </c>
      <c r="AI69" s="159"/>
    </row>
    <row r="70" spans="1:35" s="157" customFormat="1" ht="30" hidden="1" customHeight="1" x14ac:dyDescent="0.25">
      <c r="A70" s="168">
        <v>79</v>
      </c>
      <c r="B70" s="147" t="str">
        <f t="shared" si="8"/>
        <v/>
      </c>
      <c r="C70" s="148">
        <f t="shared" si="9"/>
        <v>3</v>
      </c>
      <c r="D70" s="108"/>
      <c r="E70" s="149" t="str">
        <f t="shared" si="10"/>
        <v/>
      </c>
      <c r="F70" s="158">
        <f t="shared" si="11"/>
        <v>0</v>
      </c>
      <c r="G70" s="170"/>
      <c r="H70" s="170"/>
      <c r="I70" s="172"/>
      <c r="J70" s="170"/>
      <c r="K70" s="170"/>
      <c r="L70" s="170"/>
      <c r="M70" s="170"/>
      <c r="N70" s="151" t="str">
        <f>IFERROR(IF(VLOOKUP(A70,Weightings!A:Y,25,FALSE)=0,"",VLOOKUP(A70,Weightings!A:Y,25,FALSE)),"")</f>
        <v/>
      </c>
      <c r="O70" s="151" t="str">
        <f>IFERROR(VLOOKUP(AH70,detail_maturity_score,3,FALSE)*VLOOKUP(A70,Weightings!A:Y,23,FALSE),"")</f>
        <v/>
      </c>
      <c r="P70" s="152"/>
      <c r="Q70" s="152"/>
      <c r="R70" s="148"/>
      <c r="S70" s="148"/>
      <c r="T70" s="148"/>
      <c r="U70" s="148"/>
      <c r="V70" s="148"/>
      <c r="W70" s="148"/>
      <c r="X70" s="148"/>
      <c r="Y70" s="148"/>
      <c r="Z70" s="153"/>
      <c r="AA70" s="148"/>
      <c r="AB70" s="148"/>
      <c r="AC70" s="154"/>
      <c r="AD70" s="155">
        <f t="shared" si="12"/>
        <v>0</v>
      </c>
      <c r="AE70" s="155">
        <f t="shared" si="13"/>
        <v>0</v>
      </c>
      <c r="AF70" s="155" t="str">
        <f t="shared" si="14"/>
        <v>D</v>
      </c>
      <c r="AG70" s="156">
        <f t="shared" si="15"/>
        <v>3</v>
      </c>
      <c r="AH70" s="156">
        <v>1</v>
      </c>
      <c r="AI70" s="159"/>
    </row>
    <row r="71" spans="1:35" s="157" customFormat="1" ht="30" hidden="1" customHeight="1" x14ac:dyDescent="0.25">
      <c r="A71" s="168">
        <v>80</v>
      </c>
      <c r="B71" s="147" t="str">
        <f t="shared" si="8"/>
        <v/>
      </c>
      <c r="C71" s="148">
        <f t="shared" si="9"/>
        <v>3</v>
      </c>
      <c r="D71" s="108"/>
      <c r="E71" s="149" t="str">
        <f t="shared" si="10"/>
        <v/>
      </c>
      <c r="F71" s="150">
        <f t="shared" si="11"/>
        <v>0</v>
      </c>
      <c r="G71" s="170"/>
      <c r="H71" s="170"/>
      <c r="I71" s="170"/>
      <c r="J71" s="170"/>
      <c r="K71" s="170"/>
      <c r="L71" s="170"/>
      <c r="M71" s="170"/>
      <c r="N71" s="151" t="str">
        <f>IFERROR(IF(VLOOKUP(A71,Weightings!A:Y,25,FALSE)=0,"",VLOOKUP(A71,Weightings!A:Y,25,FALSE)),"")</f>
        <v/>
      </c>
      <c r="O71" s="151" t="str">
        <f>IFERROR(VLOOKUP(AH71,detail_maturity_score,3,FALSE)*VLOOKUP(A71,Weightings!A:Y,23,FALSE),"")</f>
        <v/>
      </c>
      <c r="P71" s="152"/>
      <c r="Q71" s="152"/>
      <c r="R71" s="148"/>
      <c r="S71" s="148"/>
      <c r="T71" s="148"/>
      <c r="U71" s="148"/>
      <c r="V71" s="148"/>
      <c r="W71" s="148"/>
      <c r="X71" s="148"/>
      <c r="Y71" s="148"/>
      <c r="Z71" s="153"/>
      <c r="AA71" s="148"/>
      <c r="AB71" s="148"/>
      <c r="AC71" s="154"/>
      <c r="AD71" s="155">
        <f t="shared" si="12"/>
        <v>0</v>
      </c>
      <c r="AE71" s="155">
        <f t="shared" si="13"/>
        <v>0</v>
      </c>
      <c r="AF71" s="155" t="str">
        <f t="shared" si="14"/>
        <v>D</v>
      </c>
      <c r="AG71" s="156">
        <f t="shared" si="15"/>
        <v>3</v>
      </c>
      <c r="AH71"/>
      <c r="AI71" s="159"/>
    </row>
    <row r="72" spans="1:35" s="157" customFormat="1" ht="30" hidden="1" customHeight="1" x14ac:dyDescent="0.25">
      <c r="A72" s="168">
        <v>81</v>
      </c>
      <c r="B72" s="147" t="str">
        <f t="shared" si="8"/>
        <v/>
      </c>
      <c r="C72" s="148">
        <f t="shared" si="9"/>
        <v>3</v>
      </c>
      <c r="D72" s="108"/>
      <c r="E72" s="149" t="str">
        <f t="shared" si="10"/>
        <v/>
      </c>
      <c r="F72" s="158">
        <f t="shared" si="11"/>
        <v>0</v>
      </c>
      <c r="G72" s="170"/>
      <c r="H72" s="170"/>
      <c r="I72" s="172"/>
      <c r="J72" s="170"/>
      <c r="K72" s="170"/>
      <c r="L72" s="170"/>
      <c r="M72" s="170"/>
      <c r="N72" s="151" t="str">
        <f>IFERROR(IF(VLOOKUP(A72,Weightings!A:Y,25,FALSE)=0,"",VLOOKUP(A72,Weightings!A:Y,25,FALSE)),"")</f>
        <v/>
      </c>
      <c r="O72" s="151" t="str">
        <f>IFERROR(VLOOKUP(AH72,detail_maturity_score,3,FALSE)*VLOOKUP(A72,Weightings!A:Y,23,FALSE),"")</f>
        <v/>
      </c>
      <c r="P72" s="152"/>
      <c r="Q72" s="152"/>
      <c r="R72" s="148"/>
      <c r="S72" s="148"/>
      <c r="T72" s="148"/>
      <c r="U72" s="148"/>
      <c r="V72" s="148"/>
      <c r="W72" s="148"/>
      <c r="X72" s="148"/>
      <c r="Y72" s="148"/>
      <c r="Z72" s="153"/>
      <c r="AA72" s="148"/>
      <c r="AB72" s="148"/>
      <c r="AC72" s="154"/>
      <c r="AD72" s="155">
        <f t="shared" si="12"/>
        <v>0</v>
      </c>
      <c r="AE72" s="155">
        <f t="shared" si="13"/>
        <v>0</v>
      </c>
      <c r="AF72" s="155" t="str">
        <f t="shared" si="14"/>
        <v>D</v>
      </c>
      <c r="AG72" s="156">
        <f t="shared" si="15"/>
        <v>3</v>
      </c>
      <c r="AH72" s="156">
        <v>1</v>
      </c>
      <c r="AI72" s="159"/>
    </row>
    <row r="73" spans="1:35" s="157" customFormat="1" ht="30" hidden="1" customHeight="1" x14ac:dyDescent="0.25">
      <c r="A73" s="168">
        <v>82</v>
      </c>
      <c r="B73" s="147" t="str">
        <f t="shared" si="8"/>
        <v/>
      </c>
      <c r="C73" s="148">
        <f t="shared" si="9"/>
        <v>3</v>
      </c>
      <c r="D73" s="108"/>
      <c r="E73" s="149" t="str">
        <f t="shared" si="10"/>
        <v/>
      </c>
      <c r="F73" s="158">
        <f t="shared" si="11"/>
        <v>0</v>
      </c>
      <c r="G73" s="170"/>
      <c r="H73" s="170"/>
      <c r="I73" s="172"/>
      <c r="J73" s="170"/>
      <c r="K73" s="170"/>
      <c r="L73" s="170"/>
      <c r="M73" s="170"/>
      <c r="N73" s="151" t="str">
        <f>IFERROR(IF(VLOOKUP(A73,Weightings!A:Y,25,FALSE)=0,"",VLOOKUP(A73,Weightings!A:Y,25,FALSE)),"")</f>
        <v/>
      </c>
      <c r="O73" s="151" t="str">
        <f>IFERROR(VLOOKUP(AH73,detail_maturity_score,3,FALSE)*VLOOKUP(A73,Weightings!A:Y,23,FALSE),"")</f>
        <v/>
      </c>
      <c r="P73" s="152"/>
      <c r="Q73" s="152"/>
      <c r="R73" s="148"/>
      <c r="S73" s="148"/>
      <c r="T73" s="148"/>
      <c r="U73" s="148"/>
      <c r="V73" s="148"/>
      <c r="W73" s="148"/>
      <c r="X73" s="148"/>
      <c r="Y73" s="148"/>
      <c r="Z73" s="153"/>
      <c r="AA73" s="148"/>
      <c r="AB73" s="148"/>
      <c r="AC73" s="154"/>
      <c r="AD73" s="155">
        <f t="shared" si="12"/>
        <v>0</v>
      </c>
      <c r="AE73" s="155">
        <f t="shared" si="13"/>
        <v>0</v>
      </c>
      <c r="AF73" s="155" t="str">
        <f t="shared" si="14"/>
        <v>D</v>
      </c>
      <c r="AG73" s="156">
        <f t="shared" si="15"/>
        <v>3</v>
      </c>
      <c r="AH73" s="156">
        <v>1</v>
      </c>
      <c r="AI73" s="159"/>
    </row>
    <row r="74" spans="1:35" s="157" customFormat="1" ht="30" hidden="1" customHeight="1" x14ac:dyDescent="0.25">
      <c r="A74" s="168">
        <v>83</v>
      </c>
      <c r="B74" s="147" t="str">
        <f t="shared" si="8"/>
        <v/>
      </c>
      <c r="C74" s="148">
        <f t="shared" si="9"/>
        <v>3</v>
      </c>
      <c r="D74" s="108"/>
      <c r="E74" s="149" t="str">
        <f t="shared" si="10"/>
        <v/>
      </c>
      <c r="F74" s="158">
        <f t="shared" si="11"/>
        <v>0</v>
      </c>
      <c r="G74" s="170"/>
      <c r="H74" s="170"/>
      <c r="I74" s="172"/>
      <c r="J74" s="170"/>
      <c r="K74" s="170"/>
      <c r="L74" s="170"/>
      <c r="M74" s="170"/>
      <c r="N74" s="151" t="str">
        <f>IFERROR(IF(VLOOKUP(A74,Weightings!A:Y,25,FALSE)=0,"",VLOOKUP(A74,Weightings!A:Y,25,FALSE)),"")</f>
        <v/>
      </c>
      <c r="O74" s="151" t="str">
        <f>IFERROR(VLOOKUP(AH74,detail_maturity_score,3,FALSE)*VLOOKUP(A74,Weightings!A:Y,23,FALSE),"")</f>
        <v/>
      </c>
      <c r="P74" s="152"/>
      <c r="Q74" s="152"/>
      <c r="R74" s="148"/>
      <c r="S74" s="148"/>
      <c r="T74" s="148"/>
      <c r="U74" s="148"/>
      <c r="V74" s="148"/>
      <c r="W74" s="148"/>
      <c r="X74" s="148"/>
      <c r="Y74" s="148"/>
      <c r="Z74" s="153"/>
      <c r="AA74" s="148"/>
      <c r="AB74" s="148"/>
      <c r="AC74" s="154"/>
      <c r="AD74" s="155">
        <f t="shared" si="12"/>
        <v>0</v>
      </c>
      <c r="AE74" s="155">
        <f t="shared" si="13"/>
        <v>0</v>
      </c>
      <c r="AF74" s="155" t="str">
        <f t="shared" si="14"/>
        <v>D</v>
      </c>
      <c r="AG74" s="156">
        <f t="shared" si="15"/>
        <v>3</v>
      </c>
      <c r="AH74" s="156">
        <v>1</v>
      </c>
      <c r="AI74" s="159"/>
    </row>
    <row r="75" spans="1:35" s="157" customFormat="1" ht="30" hidden="1" customHeight="1" x14ac:dyDescent="0.25">
      <c r="A75" s="168">
        <v>84</v>
      </c>
      <c r="B75" s="147" t="str">
        <f t="shared" si="8"/>
        <v/>
      </c>
      <c r="C75" s="148">
        <f t="shared" si="9"/>
        <v>3</v>
      </c>
      <c r="D75" s="108"/>
      <c r="E75" s="149" t="str">
        <f t="shared" si="10"/>
        <v/>
      </c>
      <c r="F75" s="150">
        <f t="shared" si="11"/>
        <v>0</v>
      </c>
      <c r="G75" s="170"/>
      <c r="H75" s="170"/>
      <c r="I75" s="170"/>
      <c r="J75" s="170"/>
      <c r="K75" s="170"/>
      <c r="L75" s="170"/>
      <c r="M75" s="170"/>
      <c r="N75" s="151" t="str">
        <f>IFERROR(IF(VLOOKUP(A75,Weightings!A:Y,25,FALSE)=0,"",VLOOKUP(A75,Weightings!A:Y,25,FALSE)),"")</f>
        <v/>
      </c>
      <c r="O75" s="151" t="str">
        <f>IFERROR(VLOOKUP(AH75,detail_maturity_score,3,FALSE)*VLOOKUP(A75,Weightings!A:Y,23,FALSE),"")</f>
        <v/>
      </c>
      <c r="P75" s="152"/>
      <c r="Q75" s="152"/>
      <c r="R75" s="148"/>
      <c r="S75" s="148"/>
      <c r="T75" s="148"/>
      <c r="U75" s="148"/>
      <c r="V75" s="148"/>
      <c r="W75" s="148"/>
      <c r="X75" s="148"/>
      <c r="Y75" s="148"/>
      <c r="Z75" s="153"/>
      <c r="AA75" s="148"/>
      <c r="AB75" s="148"/>
      <c r="AC75" s="154"/>
      <c r="AD75" s="155">
        <f t="shared" si="12"/>
        <v>0</v>
      </c>
      <c r="AE75" s="155">
        <f t="shared" si="13"/>
        <v>0</v>
      </c>
      <c r="AF75" s="155" t="str">
        <f t="shared" si="14"/>
        <v>D</v>
      </c>
      <c r="AG75" s="156">
        <f t="shared" si="15"/>
        <v>3</v>
      </c>
      <c r="AH75"/>
      <c r="AI75" s="159"/>
    </row>
    <row r="76" spans="1:35" s="157" customFormat="1" hidden="1" x14ac:dyDescent="0.25">
      <c r="A76" s="168">
        <v>85</v>
      </c>
      <c r="B76" s="147" t="str">
        <f t="shared" si="8"/>
        <v/>
      </c>
      <c r="C76" s="148">
        <f t="shared" si="9"/>
        <v>3</v>
      </c>
      <c r="D76" s="108"/>
      <c r="E76" s="149" t="str">
        <f t="shared" si="10"/>
        <v/>
      </c>
      <c r="F76" s="158">
        <f t="shared" si="11"/>
        <v>0</v>
      </c>
      <c r="G76" s="170"/>
      <c r="H76" s="170"/>
      <c r="I76" s="172"/>
      <c r="J76" s="170"/>
      <c r="K76" s="170"/>
      <c r="L76" s="170"/>
      <c r="M76" s="170"/>
      <c r="N76" s="151" t="str">
        <f>IFERROR(IF(VLOOKUP(A76,Weightings!A:Y,25,FALSE)=0,"",VLOOKUP(A76,Weightings!A:Y,25,FALSE)),"")</f>
        <v/>
      </c>
      <c r="O76" s="151" t="str">
        <f>IFERROR(VLOOKUP(AH76,detail_maturity_score,3,FALSE)*VLOOKUP(A76,Weightings!A:Y,23,FALSE),"")</f>
        <v/>
      </c>
      <c r="P76" s="152"/>
      <c r="Q76" s="152"/>
      <c r="R76" s="148"/>
      <c r="S76" s="148"/>
      <c r="T76" s="148"/>
      <c r="U76" s="148"/>
      <c r="V76" s="148"/>
      <c r="W76" s="148"/>
      <c r="X76" s="148"/>
      <c r="Y76" s="148"/>
      <c r="Z76" s="153"/>
      <c r="AA76" s="148"/>
      <c r="AB76" s="148"/>
      <c r="AC76" s="154"/>
      <c r="AD76" s="155">
        <f t="shared" si="12"/>
        <v>0</v>
      </c>
      <c r="AE76" s="155">
        <f t="shared" si="13"/>
        <v>0</v>
      </c>
      <c r="AF76" s="155" t="str">
        <f t="shared" si="14"/>
        <v>D</v>
      </c>
      <c r="AG76" s="156">
        <f t="shared" si="15"/>
        <v>3</v>
      </c>
      <c r="AH76" s="156">
        <v>1</v>
      </c>
      <c r="AI76" s="159"/>
    </row>
    <row r="77" spans="1:35" s="157" customFormat="1" ht="30" hidden="1" customHeight="1" x14ac:dyDescent="0.25">
      <c r="A77" s="168">
        <v>86</v>
      </c>
      <c r="B77" s="147" t="str">
        <f t="shared" si="8"/>
        <v/>
      </c>
      <c r="C77" s="148">
        <f t="shared" si="9"/>
        <v>3</v>
      </c>
      <c r="D77" s="108"/>
      <c r="E77" s="149" t="str">
        <f t="shared" si="10"/>
        <v/>
      </c>
      <c r="F77" s="158">
        <f t="shared" si="11"/>
        <v>0</v>
      </c>
      <c r="G77" s="170"/>
      <c r="H77" s="170"/>
      <c r="I77" s="172"/>
      <c r="J77" s="170"/>
      <c r="K77" s="170"/>
      <c r="L77" s="170"/>
      <c r="M77" s="170"/>
      <c r="N77" s="151" t="str">
        <f>IFERROR(IF(VLOOKUP(A77,Weightings!A:Y,25,FALSE)=0,"",VLOOKUP(A77,Weightings!A:Y,25,FALSE)),"")</f>
        <v/>
      </c>
      <c r="O77" s="151" t="str">
        <f>IFERROR(VLOOKUP(AH77,detail_maturity_score,3,FALSE)*VLOOKUP(A77,Weightings!A:Y,23,FALSE),"")</f>
        <v/>
      </c>
      <c r="P77" s="152"/>
      <c r="Q77" s="152"/>
      <c r="R77" s="148"/>
      <c r="S77" s="148"/>
      <c r="T77" s="148"/>
      <c r="U77" s="148"/>
      <c r="V77" s="148"/>
      <c r="W77" s="148"/>
      <c r="X77" s="148"/>
      <c r="Y77" s="148"/>
      <c r="Z77" s="153"/>
      <c r="AA77" s="148"/>
      <c r="AB77" s="148"/>
      <c r="AC77" s="154"/>
      <c r="AD77" s="155">
        <f t="shared" si="12"/>
        <v>0</v>
      </c>
      <c r="AE77" s="155">
        <f t="shared" si="13"/>
        <v>0</v>
      </c>
      <c r="AF77" s="155" t="str">
        <f t="shared" si="14"/>
        <v>D</v>
      </c>
      <c r="AG77" s="156">
        <f t="shared" si="15"/>
        <v>3</v>
      </c>
      <c r="AH77" s="156">
        <v>1</v>
      </c>
      <c r="AI77" s="159"/>
    </row>
    <row r="78" spans="1:35" s="157" customFormat="1" ht="30" hidden="1" customHeight="1" x14ac:dyDescent="0.25">
      <c r="A78" s="168">
        <v>87</v>
      </c>
      <c r="B78" s="147" t="str">
        <f t="shared" si="8"/>
        <v/>
      </c>
      <c r="C78" s="148">
        <f t="shared" si="9"/>
        <v>3</v>
      </c>
      <c r="D78" s="108"/>
      <c r="E78" s="149" t="str">
        <f t="shared" si="10"/>
        <v/>
      </c>
      <c r="F78" s="158">
        <f t="shared" si="11"/>
        <v>0</v>
      </c>
      <c r="G78" s="170"/>
      <c r="H78" s="170"/>
      <c r="I78" s="172"/>
      <c r="J78" s="170"/>
      <c r="K78" s="170"/>
      <c r="L78" s="170"/>
      <c r="M78" s="170"/>
      <c r="N78" s="151" t="str">
        <f>IFERROR(IF(VLOOKUP(A78,Weightings!A:Y,25,FALSE)=0,"",VLOOKUP(A78,Weightings!A:Y,25,FALSE)),"")</f>
        <v/>
      </c>
      <c r="O78" s="151" t="str">
        <f>IFERROR(VLOOKUP(AH78,detail_maturity_score,3,FALSE)*VLOOKUP(A78,Weightings!A:Y,23,FALSE),"")</f>
        <v/>
      </c>
      <c r="P78" s="152"/>
      <c r="Q78" s="152"/>
      <c r="R78" s="148"/>
      <c r="S78" s="148"/>
      <c r="T78" s="148"/>
      <c r="U78" s="148"/>
      <c r="V78" s="148"/>
      <c r="W78" s="148"/>
      <c r="X78" s="148"/>
      <c r="Y78" s="148"/>
      <c r="Z78" s="153"/>
      <c r="AA78" s="148"/>
      <c r="AB78" s="148"/>
      <c r="AC78" s="154"/>
      <c r="AD78" s="155">
        <f t="shared" si="12"/>
        <v>0</v>
      </c>
      <c r="AE78" s="155">
        <f t="shared" si="13"/>
        <v>0</v>
      </c>
      <c r="AF78" s="155" t="str">
        <f t="shared" si="14"/>
        <v>D</v>
      </c>
      <c r="AG78" s="156">
        <f t="shared" si="15"/>
        <v>3</v>
      </c>
      <c r="AH78" s="156">
        <v>1</v>
      </c>
      <c r="AI78" s="159"/>
    </row>
    <row r="79" spans="1:35" s="157" customFormat="1" hidden="1" x14ac:dyDescent="0.25">
      <c r="A79" s="168">
        <v>88</v>
      </c>
      <c r="B79" s="147" t="str">
        <f t="shared" si="8"/>
        <v/>
      </c>
      <c r="C79" s="148">
        <f t="shared" si="9"/>
        <v>3</v>
      </c>
      <c r="D79" s="108"/>
      <c r="E79" s="149" t="str">
        <f t="shared" si="10"/>
        <v/>
      </c>
      <c r="F79" s="158">
        <f t="shared" si="11"/>
        <v>0</v>
      </c>
      <c r="G79" s="170"/>
      <c r="H79" s="170"/>
      <c r="I79" s="172"/>
      <c r="J79" s="170"/>
      <c r="K79" s="170"/>
      <c r="L79" s="170"/>
      <c r="M79" s="170"/>
      <c r="N79" s="151" t="str">
        <f>IFERROR(IF(VLOOKUP(A79,Weightings!A:Y,25,FALSE)=0,"",VLOOKUP(A79,Weightings!A:Y,25,FALSE)),"")</f>
        <v/>
      </c>
      <c r="O79" s="151" t="str">
        <f>IFERROR(VLOOKUP(AH79,detail_maturity_score,3,FALSE)*VLOOKUP(A79,Weightings!A:Y,23,FALSE),"")</f>
        <v/>
      </c>
      <c r="P79" s="152"/>
      <c r="Q79" s="152"/>
      <c r="R79" s="148"/>
      <c r="S79" s="148"/>
      <c r="T79" s="148"/>
      <c r="U79" s="148"/>
      <c r="V79" s="148"/>
      <c r="W79" s="148"/>
      <c r="X79" s="148"/>
      <c r="Y79" s="148"/>
      <c r="Z79" s="153"/>
      <c r="AA79" s="148"/>
      <c r="AB79" s="148"/>
      <c r="AC79" s="154"/>
      <c r="AD79" s="155">
        <f t="shared" si="12"/>
        <v>0</v>
      </c>
      <c r="AE79" s="155">
        <f t="shared" si="13"/>
        <v>0</v>
      </c>
      <c r="AF79" s="155" t="str">
        <f t="shared" si="14"/>
        <v>D</v>
      </c>
      <c r="AG79" s="156">
        <f t="shared" si="15"/>
        <v>3</v>
      </c>
      <c r="AH79" s="156">
        <v>1</v>
      </c>
      <c r="AI79" s="159"/>
    </row>
    <row r="80" spans="1:35" s="157" customFormat="1" ht="30" hidden="1" customHeight="1" x14ac:dyDescent="0.25">
      <c r="A80" s="168">
        <v>89</v>
      </c>
      <c r="B80" s="147" t="str">
        <f t="shared" si="8"/>
        <v/>
      </c>
      <c r="C80" s="148">
        <f t="shared" si="9"/>
        <v>3</v>
      </c>
      <c r="D80" s="108"/>
      <c r="E80" s="149" t="str">
        <f t="shared" si="10"/>
        <v/>
      </c>
      <c r="F80" s="150">
        <f t="shared" si="11"/>
        <v>0</v>
      </c>
      <c r="G80" s="170"/>
      <c r="H80" s="170"/>
      <c r="I80" s="170"/>
      <c r="J80" s="170"/>
      <c r="K80" s="170"/>
      <c r="L80" s="170"/>
      <c r="M80" s="170"/>
      <c r="N80" s="151" t="str">
        <f>IFERROR(IF(VLOOKUP(A80,Weightings!A:Y,25,FALSE)=0,"",VLOOKUP(A80,Weightings!A:Y,25,FALSE)),"")</f>
        <v/>
      </c>
      <c r="O80" s="151" t="str">
        <f>IFERROR(VLOOKUP(AH80,detail_maturity_score,3,FALSE)*VLOOKUP(A80,Weightings!A:Y,23,FALSE),"")</f>
        <v/>
      </c>
      <c r="P80" s="152"/>
      <c r="Q80" s="152"/>
      <c r="R80" s="148"/>
      <c r="S80" s="148"/>
      <c r="T80" s="148"/>
      <c r="U80" s="148"/>
      <c r="V80" s="148"/>
      <c r="W80" s="148"/>
      <c r="X80" s="148"/>
      <c r="Y80" s="148"/>
      <c r="Z80" s="153"/>
      <c r="AA80" s="148"/>
      <c r="AB80" s="148"/>
      <c r="AC80" s="154"/>
      <c r="AD80" s="155">
        <f t="shared" si="12"/>
        <v>0</v>
      </c>
      <c r="AE80" s="155">
        <f t="shared" si="13"/>
        <v>0</v>
      </c>
      <c r="AF80" s="155" t="str">
        <f t="shared" si="14"/>
        <v>D</v>
      </c>
      <c r="AG80" s="156">
        <f t="shared" si="15"/>
        <v>3</v>
      </c>
      <c r="AH80"/>
      <c r="AI80" s="159"/>
    </row>
    <row r="81" spans="1:35" s="157" customFormat="1" ht="30" hidden="1" customHeight="1" x14ac:dyDescent="0.25">
      <c r="A81" s="168">
        <v>90</v>
      </c>
      <c r="B81" s="147" t="str">
        <f t="shared" si="8"/>
        <v/>
      </c>
      <c r="C81" s="148">
        <f t="shared" si="9"/>
        <v>3</v>
      </c>
      <c r="D81" s="108"/>
      <c r="E81" s="149" t="str">
        <f t="shared" si="10"/>
        <v/>
      </c>
      <c r="F81" s="158">
        <f t="shared" si="11"/>
        <v>0</v>
      </c>
      <c r="G81" s="170"/>
      <c r="H81" s="170"/>
      <c r="I81" s="172"/>
      <c r="J81" s="170"/>
      <c r="K81" s="170"/>
      <c r="L81" s="170"/>
      <c r="M81" s="170"/>
      <c r="N81" s="151" t="str">
        <f>IFERROR(IF(VLOOKUP(A81,Weightings!A:Y,25,FALSE)=0,"",VLOOKUP(A81,Weightings!A:Y,25,FALSE)),"")</f>
        <v/>
      </c>
      <c r="O81" s="151" t="str">
        <f>IFERROR(VLOOKUP(AH81,detail_maturity_score,3,FALSE)*VLOOKUP(A81,Weightings!A:Y,23,FALSE),"")</f>
        <v/>
      </c>
      <c r="P81" s="152"/>
      <c r="Q81" s="152"/>
      <c r="R81" s="148"/>
      <c r="S81" s="148"/>
      <c r="T81" s="148"/>
      <c r="U81" s="148"/>
      <c r="V81" s="148"/>
      <c r="W81" s="148"/>
      <c r="X81" s="148"/>
      <c r="Y81" s="148"/>
      <c r="Z81" s="153"/>
      <c r="AA81" s="148"/>
      <c r="AB81" s="148"/>
      <c r="AC81" s="154"/>
      <c r="AD81" s="155">
        <f t="shared" si="12"/>
        <v>0</v>
      </c>
      <c r="AE81" s="155">
        <f t="shared" si="13"/>
        <v>0</v>
      </c>
      <c r="AF81" s="155" t="str">
        <f t="shared" si="14"/>
        <v>D</v>
      </c>
      <c r="AG81" s="156">
        <f t="shared" si="15"/>
        <v>3</v>
      </c>
      <c r="AH81" s="156">
        <v>1</v>
      </c>
      <c r="AI81" s="159"/>
    </row>
    <row r="82" spans="1:35" s="157" customFormat="1" ht="30" hidden="1" customHeight="1" x14ac:dyDescent="0.25">
      <c r="A82" s="168">
        <v>91</v>
      </c>
      <c r="B82" s="147" t="str">
        <f t="shared" si="8"/>
        <v/>
      </c>
      <c r="C82" s="148">
        <f t="shared" si="9"/>
        <v>3</v>
      </c>
      <c r="D82" s="108"/>
      <c r="E82" s="149" t="str">
        <f t="shared" si="10"/>
        <v/>
      </c>
      <c r="F82" s="158">
        <f t="shared" si="11"/>
        <v>0</v>
      </c>
      <c r="G82" s="170"/>
      <c r="H82" s="170"/>
      <c r="I82" s="172"/>
      <c r="J82" s="170"/>
      <c r="K82" s="170"/>
      <c r="L82" s="170"/>
      <c r="M82" s="170"/>
      <c r="N82" s="151" t="str">
        <f>IFERROR(IF(VLOOKUP(A82,Weightings!A:Y,25,FALSE)=0,"",VLOOKUP(A82,Weightings!A:Y,25,FALSE)),"")</f>
        <v/>
      </c>
      <c r="O82" s="151" t="str">
        <f>IFERROR(VLOOKUP(AH82,detail_maturity_score,3,FALSE)*VLOOKUP(A82,Weightings!A:Y,23,FALSE),"")</f>
        <v/>
      </c>
      <c r="P82" s="152"/>
      <c r="Q82" s="152"/>
      <c r="R82" s="148"/>
      <c r="S82" s="148"/>
      <c r="T82" s="148"/>
      <c r="U82" s="148"/>
      <c r="V82" s="148"/>
      <c r="W82" s="148"/>
      <c r="X82" s="148"/>
      <c r="Y82" s="148"/>
      <c r="Z82" s="153"/>
      <c r="AA82" s="148"/>
      <c r="AB82" s="148"/>
      <c r="AC82" s="154"/>
      <c r="AD82" s="155">
        <f t="shared" si="12"/>
        <v>0</v>
      </c>
      <c r="AE82" s="155">
        <f t="shared" si="13"/>
        <v>0</v>
      </c>
      <c r="AF82" s="155" t="str">
        <f t="shared" si="14"/>
        <v>D</v>
      </c>
      <c r="AG82" s="156">
        <f t="shared" si="15"/>
        <v>3</v>
      </c>
      <c r="AH82" s="156">
        <v>1</v>
      </c>
      <c r="AI82" s="159"/>
    </row>
    <row r="83" spans="1:35" s="157" customFormat="1" ht="30" hidden="1" customHeight="1" x14ac:dyDescent="0.25">
      <c r="A83" s="168">
        <v>92</v>
      </c>
      <c r="B83" s="147" t="str">
        <f t="shared" si="8"/>
        <v/>
      </c>
      <c r="C83" s="148">
        <f t="shared" si="9"/>
        <v>3</v>
      </c>
      <c r="D83" s="108"/>
      <c r="E83" s="149" t="str">
        <f t="shared" si="10"/>
        <v/>
      </c>
      <c r="F83" s="158">
        <f t="shared" si="11"/>
        <v>0</v>
      </c>
      <c r="G83" s="170"/>
      <c r="H83" s="170"/>
      <c r="I83" s="172"/>
      <c r="J83" s="170"/>
      <c r="K83" s="170"/>
      <c r="L83" s="170"/>
      <c r="M83" s="170"/>
      <c r="N83" s="151" t="str">
        <f>IFERROR(IF(VLOOKUP(A83,Weightings!A:Y,25,FALSE)=0,"",VLOOKUP(A83,Weightings!A:Y,25,FALSE)),"")</f>
        <v/>
      </c>
      <c r="O83" s="151" t="str">
        <f>IFERROR(VLOOKUP(AH83,detail_maturity_score,3,FALSE)*VLOOKUP(A83,Weightings!A:Y,23,FALSE),"")</f>
        <v/>
      </c>
      <c r="P83" s="152"/>
      <c r="Q83" s="152"/>
      <c r="R83" s="148"/>
      <c r="S83" s="148"/>
      <c r="T83" s="148"/>
      <c r="U83" s="148"/>
      <c r="V83" s="148"/>
      <c r="W83" s="148"/>
      <c r="X83" s="148"/>
      <c r="Y83" s="148"/>
      <c r="Z83" s="153"/>
      <c r="AA83" s="148"/>
      <c r="AB83" s="148"/>
      <c r="AC83" s="154"/>
      <c r="AD83" s="155">
        <f t="shared" si="12"/>
        <v>0</v>
      </c>
      <c r="AE83" s="155">
        <f t="shared" si="13"/>
        <v>0</v>
      </c>
      <c r="AF83" s="155" t="str">
        <f t="shared" si="14"/>
        <v>D</v>
      </c>
      <c r="AG83" s="156">
        <f t="shared" si="15"/>
        <v>3</v>
      </c>
      <c r="AH83" s="156">
        <v>1</v>
      </c>
      <c r="AI83" s="159"/>
    </row>
    <row r="84" spans="1:35" s="157" customFormat="1" ht="30" hidden="1" customHeight="1" x14ac:dyDescent="0.25">
      <c r="A84" s="168">
        <v>93</v>
      </c>
      <c r="B84" s="147" t="str">
        <f t="shared" si="8"/>
        <v/>
      </c>
      <c r="C84" s="148">
        <f t="shared" si="9"/>
        <v>3</v>
      </c>
      <c r="D84" s="108"/>
      <c r="E84" s="149" t="str">
        <f t="shared" si="10"/>
        <v/>
      </c>
      <c r="F84" s="158">
        <f t="shared" si="11"/>
        <v>0</v>
      </c>
      <c r="G84" s="170"/>
      <c r="H84" s="170"/>
      <c r="I84" s="172"/>
      <c r="J84" s="170"/>
      <c r="K84" s="170"/>
      <c r="L84" s="170"/>
      <c r="M84" s="170"/>
      <c r="N84" s="151" t="str">
        <f>IFERROR(IF(VLOOKUP(A84,Weightings!A:Y,25,FALSE)=0,"",VLOOKUP(A84,Weightings!A:Y,25,FALSE)),"")</f>
        <v/>
      </c>
      <c r="O84" s="151" t="str">
        <f>IFERROR(VLOOKUP(AH84,detail_maturity_score,3,FALSE)*VLOOKUP(A84,Weightings!A:Y,23,FALSE),"")</f>
        <v/>
      </c>
      <c r="P84" s="152"/>
      <c r="Q84" s="152"/>
      <c r="R84" s="148"/>
      <c r="S84" s="148"/>
      <c r="T84" s="148"/>
      <c r="U84" s="148"/>
      <c r="V84" s="148"/>
      <c r="W84" s="148"/>
      <c r="X84" s="148"/>
      <c r="Y84" s="148"/>
      <c r="Z84" s="153"/>
      <c r="AA84" s="148"/>
      <c r="AB84" s="148"/>
      <c r="AC84" s="154"/>
      <c r="AD84" s="155">
        <f t="shared" si="12"/>
        <v>0</v>
      </c>
      <c r="AE84" s="155">
        <f t="shared" si="13"/>
        <v>0</v>
      </c>
      <c r="AF84" s="155" t="str">
        <f t="shared" si="14"/>
        <v>D</v>
      </c>
      <c r="AG84" s="156">
        <f t="shared" si="15"/>
        <v>3</v>
      </c>
      <c r="AH84" s="156">
        <v>1</v>
      </c>
      <c r="AI84" s="159"/>
    </row>
    <row r="85" spans="1:35" s="157" customFormat="1" ht="30" hidden="1" customHeight="1" x14ac:dyDescent="0.25">
      <c r="A85" s="168">
        <v>94</v>
      </c>
      <c r="B85" s="147" t="str">
        <f t="shared" si="8"/>
        <v/>
      </c>
      <c r="C85" s="148">
        <f t="shared" si="9"/>
        <v>3</v>
      </c>
      <c r="D85" s="108"/>
      <c r="E85" s="149" t="str">
        <f t="shared" si="10"/>
        <v/>
      </c>
      <c r="F85" s="150">
        <f t="shared" si="11"/>
        <v>0</v>
      </c>
      <c r="G85" s="170"/>
      <c r="H85" s="170"/>
      <c r="I85" s="170"/>
      <c r="J85" s="170"/>
      <c r="K85" s="170"/>
      <c r="L85" s="170"/>
      <c r="M85" s="170"/>
      <c r="N85" s="151" t="str">
        <f>IFERROR(IF(VLOOKUP(A85,Weightings!A:Y,25,FALSE)=0,"",VLOOKUP(A85,Weightings!A:Y,25,FALSE)),"")</f>
        <v/>
      </c>
      <c r="O85" s="151" t="str">
        <f>IFERROR(VLOOKUP(AH85,detail_maturity_score,3,FALSE)*VLOOKUP(A85,Weightings!A:Y,23,FALSE),"")</f>
        <v/>
      </c>
      <c r="P85" s="152"/>
      <c r="Q85" s="152"/>
      <c r="R85" s="148"/>
      <c r="S85" s="148"/>
      <c r="T85" s="148"/>
      <c r="U85" s="148"/>
      <c r="V85" s="148"/>
      <c r="W85" s="148"/>
      <c r="X85" s="148"/>
      <c r="Y85" s="148"/>
      <c r="Z85" s="153"/>
      <c r="AA85" s="148"/>
      <c r="AB85" s="148"/>
      <c r="AC85" s="154"/>
      <c r="AD85" s="155">
        <f t="shared" si="12"/>
        <v>0</v>
      </c>
      <c r="AE85" s="155">
        <f t="shared" si="13"/>
        <v>0</v>
      </c>
      <c r="AF85" s="155" t="str">
        <f t="shared" si="14"/>
        <v>D</v>
      </c>
      <c r="AG85" s="156">
        <f t="shared" si="15"/>
        <v>3</v>
      </c>
      <c r="AH85"/>
      <c r="AI85" s="159"/>
    </row>
    <row r="86" spans="1:35" s="157" customFormat="1" hidden="1" x14ac:dyDescent="0.25">
      <c r="A86" s="168">
        <v>95</v>
      </c>
      <c r="B86" s="147" t="str">
        <f t="shared" si="8"/>
        <v/>
      </c>
      <c r="C86" s="148">
        <f t="shared" si="9"/>
        <v>3</v>
      </c>
      <c r="D86" s="108"/>
      <c r="E86" s="149" t="str">
        <f t="shared" si="10"/>
        <v/>
      </c>
      <c r="F86" s="158">
        <f t="shared" si="11"/>
        <v>0</v>
      </c>
      <c r="G86" s="170"/>
      <c r="H86" s="170"/>
      <c r="I86" s="172"/>
      <c r="J86" s="170"/>
      <c r="K86" s="170"/>
      <c r="L86" s="170"/>
      <c r="M86" s="170"/>
      <c r="N86" s="151" t="str">
        <f>IFERROR(IF(VLOOKUP(A86,Weightings!A:Y,25,FALSE)=0,"",VLOOKUP(A86,Weightings!A:Y,25,FALSE)),"")</f>
        <v/>
      </c>
      <c r="O86" s="151" t="str">
        <f>IFERROR(VLOOKUP(AH86,detail_maturity_score,3,FALSE)*VLOOKUP(A86,Weightings!A:Y,23,FALSE),"")</f>
        <v/>
      </c>
      <c r="P86" s="152"/>
      <c r="Q86" s="152"/>
      <c r="R86" s="148"/>
      <c r="S86" s="148"/>
      <c r="T86" s="148"/>
      <c r="U86" s="148"/>
      <c r="V86" s="148"/>
      <c r="W86" s="148"/>
      <c r="X86" s="148"/>
      <c r="Y86" s="148"/>
      <c r="Z86" s="153"/>
      <c r="AA86" s="148"/>
      <c r="AB86" s="148"/>
      <c r="AC86" s="154"/>
      <c r="AD86" s="155">
        <f t="shared" si="12"/>
        <v>0</v>
      </c>
      <c r="AE86" s="155">
        <f t="shared" si="13"/>
        <v>0</v>
      </c>
      <c r="AF86" s="155" t="str">
        <f t="shared" si="14"/>
        <v>D</v>
      </c>
      <c r="AG86" s="156">
        <f t="shared" si="15"/>
        <v>3</v>
      </c>
      <c r="AH86" s="156">
        <v>1</v>
      </c>
      <c r="AI86" s="159"/>
    </row>
    <row r="87" spans="1:35" s="157" customFormat="1" hidden="1" x14ac:dyDescent="0.25">
      <c r="A87" s="168">
        <v>96</v>
      </c>
      <c r="B87" s="147" t="str">
        <f t="shared" si="8"/>
        <v/>
      </c>
      <c r="C87" s="148">
        <f t="shared" si="9"/>
        <v>3</v>
      </c>
      <c r="D87" s="108"/>
      <c r="E87" s="149" t="str">
        <f t="shared" si="10"/>
        <v/>
      </c>
      <c r="F87" s="158">
        <f t="shared" si="11"/>
        <v>0</v>
      </c>
      <c r="G87" s="170"/>
      <c r="H87" s="170"/>
      <c r="I87" s="172"/>
      <c r="J87" s="170"/>
      <c r="K87" s="170"/>
      <c r="L87" s="170"/>
      <c r="M87" s="170"/>
      <c r="N87" s="151" t="str">
        <f>IFERROR(IF(VLOOKUP(A87,Weightings!A:Y,25,FALSE)=0,"",VLOOKUP(A87,Weightings!A:Y,25,FALSE)),"")</f>
        <v/>
      </c>
      <c r="O87" s="151" t="str">
        <f>IFERROR(VLOOKUP(AH87,detail_maturity_score,3,FALSE)*VLOOKUP(A87,Weightings!A:Y,23,FALSE),"")</f>
        <v/>
      </c>
      <c r="P87" s="152"/>
      <c r="Q87" s="152"/>
      <c r="R87" s="148"/>
      <c r="S87" s="148"/>
      <c r="T87" s="148"/>
      <c r="U87" s="148"/>
      <c r="V87" s="148"/>
      <c r="W87" s="148"/>
      <c r="X87" s="148"/>
      <c r="Y87" s="148"/>
      <c r="Z87" s="153"/>
      <c r="AA87" s="148"/>
      <c r="AB87" s="148"/>
      <c r="AC87" s="154"/>
      <c r="AD87" s="155">
        <f t="shared" si="12"/>
        <v>0</v>
      </c>
      <c r="AE87" s="155">
        <f t="shared" si="13"/>
        <v>0</v>
      </c>
      <c r="AF87" s="155" t="str">
        <f t="shared" si="14"/>
        <v>D</v>
      </c>
      <c r="AG87" s="156">
        <f t="shared" si="15"/>
        <v>3</v>
      </c>
      <c r="AH87" s="156">
        <v>1</v>
      </c>
      <c r="AI87" s="159"/>
    </row>
    <row r="88" spans="1:35" s="157" customFormat="1" ht="30" hidden="1" customHeight="1" x14ac:dyDescent="0.25">
      <c r="A88" s="168">
        <v>97</v>
      </c>
      <c r="B88" s="147" t="str">
        <f t="shared" si="8"/>
        <v/>
      </c>
      <c r="C88" s="148">
        <f t="shared" si="9"/>
        <v>3</v>
      </c>
      <c r="D88" s="108"/>
      <c r="E88" s="149" t="str">
        <f t="shared" si="10"/>
        <v/>
      </c>
      <c r="F88" s="158">
        <f t="shared" si="11"/>
        <v>0</v>
      </c>
      <c r="G88" s="170"/>
      <c r="H88" s="170"/>
      <c r="I88" s="172"/>
      <c r="J88" s="170"/>
      <c r="K88" s="170"/>
      <c r="L88" s="170"/>
      <c r="M88" s="170"/>
      <c r="N88" s="151" t="str">
        <f>IFERROR(IF(VLOOKUP(A88,Weightings!A:Y,25,FALSE)=0,"",VLOOKUP(A88,Weightings!A:Y,25,FALSE)),"")</f>
        <v/>
      </c>
      <c r="O88" s="151" t="str">
        <f>IFERROR(VLOOKUP(AH88,detail_maturity_score,3,FALSE)*VLOOKUP(A88,Weightings!A:Y,23,FALSE),"")</f>
        <v/>
      </c>
      <c r="P88" s="152"/>
      <c r="Q88" s="152"/>
      <c r="R88" s="148"/>
      <c r="S88" s="148"/>
      <c r="T88" s="148"/>
      <c r="U88" s="148"/>
      <c r="V88" s="148"/>
      <c r="W88" s="148"/>
      <c r="X88" s="148"/>
      <c r="Y88" s="148"/>
      <c r="Z88" s="153"/>
      <c r="AA88" s="148"/>
      <c r="AB88" s="148"/>
      <c r="AC88" s="154"/>
      <c r="AD88" s="155">
        <f t="shared" si="12"/>
        <v>0</v>
      </c>
      <c r="AE88" s="155">
        <f t="shared" si="13"/>
        <v>0</v>
      </c>
      <c r="AF88" s="155" t="str">
        <f t="shared" si="14"/>
        <v>D</v>
      </c>
      <c r="AG88" s="156">
        <f t="shared" si="15"/>
        <v>3</v>
      </c>
      <c r="AH88" s="156">
        <v>1</v>
      </c>
      <c r="AI88" s="159"/>
    </row>
    <row r="89" spans="1:35" s="157" customFormat="1" hidden="1" x14ac:dyDescent="0.25">
      <c r="A89" s="168">
        <v>98</v>
      </c>
      <c r="B89" s="147" t="str">
        <f t="shared" si="8"/>
        <v/>
      </c>
      <c r="C89" s="148">
        <f t="shared" si="9"/>
        <v>3</v>
      </c>
      <c r="D89" s="108"/>
      <c r="E89" s="149" t="str">
        <f t="shared" si="10"/>
        <v/>
      </c>
      <c r="F89" s="150">
        <f t="shared" si="11"/>
        <v>0</v>
      </c>
      <c r="G89" s="170"/>
      <c r="H89" s="170"/>
      <c r="I89" s="170"/>
      <c r="J89" s="170"/>
      <c r="K89" s="170"/>
      <c r="L89" s="170"/>
      <c r="M89" s="170"/>
      <c r="N89" s="151" t="str">
        <f>IFERROR(IF(VLOOKUP(A89,Weightings!A:Y,25,FALSE)=0,"",VLOOKUP(A89,Weightings!A:Y,25,FALSE)),"")</f>
        <v/>
      </c>
      <c r="O89" s="151" t="str">
        <f>IFERROR(VLOOKUP(AH89,detail_maturity_score,3,FALSE)*VLOOKUP(A89,Weightings!A:Y,23,FALSE),"")</f>
        <v/>
      </c>
      <c r="P89" s="152"/>
      <c r="Q89" s="152"/>
      <c r="R89" s="148"/>
      <c r="S89" s="148"/>
      <c r="T89" s="148"/>
      <c r="U89" s="148"/>
      <c r="V89" s="148"/>
      <c r="W89" s="148"/>
      <c r="X89" s="148"/>
      <c r="Y89" s="148"/>
      <c r="Z89" s="153"/>
      <c r="AA89" s="148"/>
      <c r="AB89" s="148"/>
      <c r="AC89" s="154"/>
      <c r="AD89" s="155">
        <f t="shared" si="12"/>
        <v>0</v>
      </c>
      <c r="AE89" s="155">
        <f t="shared" si="13"/>
        <v>0</v>
      </c>
      <c r="AF89" s="155" t="str">
        <f t="shared" si="14"/>
        <v>D</v>
      </c>
      <c r="AG89" s="156">
        <f t="shared" si="15"/>
        <v>3</v>
      </c>
      <c r="AH89"/>
      <c r="AI89" s="159"/>
    </row>
    <row r="90" spans="1:35" s="157" customFormat="1" hidden="1" x14ac:dyDescent="0.25">
      <c r="A90" s="168">
        <v>99</v>
      </c>
      <c r="B90" s="147" t="str">
        <f t="shared" si="8"/>
        <v/>
      </c>
      <c r="C90" s="148">
        <f t="shared" si="9"/>
        <v>3</v>
      </c>
      <c r="D90" s="108"/>
      <c r="E90" s="149" t="str">
        <f t="shared" si="10"/>
        <v/>
      </c>
      <c r="F90" s="158">
        <f t="shared" si="11"/>
        <v>0</v>
      </c>
      <c r="G90" s="170"/>
      <c r="H90" s="170"/>
      <c r="I90" s="172"/>
      <c r="J90" s="170"/>
      <c r="K90" s="170"/>
      <c r="L90" s="170"/>
      <c r="M90" s="170"/>
      <c r="N90" s="151" t="str">
        <f>IFERROR(IF(VLOOKUP(A90,Weightings!A:Y,25,FALSE)=0,"",VLOOKUP(A90,Weightings!A:Y,25,FALSE)),"")</f>
        <v/>
      </c>
      <c r="O90" s="151" t="str">
        <f>IFERROR(VLOOKUP(AH90,detail_maturity_score,3,FALSE)*VLOOKUP(A90,Weightings!A:Y,23,FALSE),"")</f>
        <v/>
      </c>
      <c r="P90" s="152"/>
      <c r="Q90" s="152"/>
      <c r="R90" s="148"/>
      <c r="S90" s="148"/>
      <c r="T90" s="148"/>
      <c r="U90" s="148"/>
      <c r="V90" s="148"/>
      <c r="W90" s="148"/>
      <c r="X90" s="148"/>
      <c r="Y90" s="148"/>
      <c r="Z90" s="153"/>
      <c r="AA90" s="148"/>
      <c r="AB90" s="148"/>
      <c r="AC90" s="154"/>
      <c r="AD90" s="155">
        <f t="shared" si="12"/>
        <v>0</v>
      </c>
      <c r="AE90" s="155">
        <f t="shared" si="13"/>
        <v>0</v>
      </c>
      <c r="AF90" s="155" t="str">
        <f t="shared" si="14"/>
        <v>D</v>
      </c>
      <c r="AG90" s="156">
        <f t="shared" si="15"/>
        <v>3</v>
      </c>
      <c r="AH90" s="156">
        <v>1</v>
      </c>
      <c r="AI90" s="159"/>
    </row>
    <row r="91" spans="1:35" s="157" customFormat="1" ht="30" hidden="1" customHeight="1" x14ac:dyDescent="0.25">
      <c r="A91" s="168">
        <v>100</v>
      </c>
      <c r="B91" s="147" t="str">
        <f t="shared" si="8"/>
        <v/>
      </c>
      <c r="C91" s="148">
        <f t="shared" si="9"/>
        <v>3</v>
      </c>
      <c r="D91" s="108"/>
      <c r="E91" s="149" t="str">
        <f t="shared" si="10"/>
        <v/>
      </c>
      <c r="F91" s="158">
        <f t="shared" si="11"/>
        <v>0</v>
      </c>
      <c r="G91" s="170"/>
      <c r="H91" s="170"/>
      <c r="I91" s="172"/>
      <c r="J91" s="170"/>
      <c r="K91" s="170"/>
      <c r="L91" s="170"/>
      <c r="M91" s="170"/>
      <c r="N91" s="151" t="str">
        <f>IFERROR(IF(VLOOKUP(A91,Weightings!A:Y,25,FALSE)=0,"",VLOOKUP(A91,Weightings!A:Y,25,FALSE)),"")</f>
        <v/>
      </c>
      <c r="O91" s="151" t="str">
        <f>IFERROR(VLOOKUP(AH91,detail_maturity_score,3,FALSE)*VLOOKUP(A91,Weightings!A:Y,23,FALSE),"")</f>
        <v/>
      </c>
      <c r="P91" s="152"/>
      <c r="Q91" s="152"/>
      <c r="R91" s="148"/>
      <c r="S91" s="148"/>
      <c r="T91" s="148"/>
      <c r="U91" s="148"/>
      <c r="V91" s="148"/>
      <c r="W91" s="148"/>
      <c r="X91" s="148"/>
      <c r="Y91" s="148"/>
      <c r="Z91" s="153"/>
      <c r="AA91" s="148"/>
      <c r="AB91" s="148"/>
      <c r="AC91" s="154"/>
      <c r="AD91" s="155">
        <f t="shared" si="12"/>
        <v>0</v>
      </c>
      <c r="AE91" s="155">
        <f t="shared" si="13"/>
        <v>0</v>
      </c>
      <c r="AF91" s="155" t="str">
        <f t="shared" si="14"/>
        <v>D</v>
      </c>
      <c r="AG91" s="156">
        <f t="shared" si="15"/>
        <v>3</v>
      </c>
      <c r="AH91" s="156">
        <v>1</v>
      </c>
      <c r="AI91" s="159"/>
    </row>
    <row r="92" spans="1:35" s="157" customFormat="1" ht="30" hidden="1" customHeight="1" x14ac:dyDescent="0.25">
      <c r="A92" s="168">
        <v>101</v>
      </c>
      <c r="B92" s="147" t="str">
        <f t="shared" si="8"/>
        <v/>
      </c>
      <c r="C92" s="148">
        <f t="shared" si="9"/>
        <v>3</v>
      </c>
      <c r="D92" s="108"/>
      <c r="E92" s="149" t="str">
        <f t="shared" si="10"/>
        <v/>
      </c>
      <c r="F92" s="158">
        <f t="shared" si="11"/>
        <v>0</v>
      </c>
      <c r="G92" s="170"/>
      <c r="H92" s="170"/>
      <c r="I92" s="172"/>
      <c r="J92" s="170"/>
      <c r="K92" s="170"/>
      <c r="L92" s="170"/>
      <c r="M92" s="170"/>
      <c r="N92" s="151" t="str">
        <f>IFERROR(IF(VLOOKUP(A92,Weightings!A:Y,25,FALSE)=0,"",VLOOKUP(A92,Weightings!A:Y,25,FALSE)),"")</f>
        <v/>
      </c>
      <c r="O92" s="151" t="str">
        <f>IFERROR(VLOOKUP(AH92,detail_maturity_score,3,FALSE)*VLOOKUP(A92,Weightings!A:Y,23,FALSE),"")</f>
        <v/>
      </c>
      <c r="P92" s="152"/>
      <c r="Q92" s="152"/>
      <c r="R92" s="148"/>
      <c r="S92" s="148"/>
      <c r="T92" s="148"/>
      <c r="U92" s="148"/>
      <c r="V92" s="148"/>
      <c r="W92" s="148"/>
      <c r="X92" s="148"/>
      <c r="Y92" s="148"/>
      <c r="Z92" s="153"/>
      <c r="AA92" s="148"/>
      <c r="AB92" s="148"/>
      <c r="AC92" s="154"/>
      <c r="AD92" s="155">
        <f t="shared" si="12"/>
        <v>0</v>
      </c>
      <c r="AE92" s="155">
        <f t="shared" si="13"/>
        <v>0</v>
      </c>
      <c r="AF92" s="155" t="str">
        <f t="shared" si="14"/>
        <v>D</v>
      </c>
      <c r="AG92" s="156">
        <f t="shared" si="15"/>
        <v>3</v>
      </c>
      <c r="AH92" s="156">
        <v>1</v>
      </c>
      <c r="AI92" s="159"/>
    </row>
    <row r="93" spans="1:35" s="157" customFormat="1" ht="30" hidden="1" customHeight="1" x14ac:dyDescent="0.25">
      <c r="A93" s="168">
        <v>102</v>
      </c>
      <c r="B93" s="147" t="str">
        <f t="shared" si="8"/>
        <v/>
      </c>
      <c r="C93" s="148">
        <f t="shared" si="9"/>
        <v>3</v>
      </c>
      <c r="D93" s="108"/>
      <c r="E93" s="149" t="str">
        <f t="shared" si="10"/>
        <v/>
      </c>
      <c r="F93" s="158">
        <f t="shared" si="11"/>
        <v>0</v>
      </c>
      <c r="G93" s="170"/>
      <c r="H93" s="170"/>
      <c r="I93" s="172"/>
      <c r="J93" s="170"/>
      <c r="K93" s="170"/>
      <c r="L93" s="170"/>
      <c r="M93" s="170"/>
      <c r="N93" s="151" t="str">
        <f>IFERROR(IF(VLOOKUP(A93,Weightings!A:Y,25,FALSE)=0,"",VLOOKUP(A93,Weightings!A:Y,25,FALSE)),"")</f>
        <v/>
      </c>
      <c r="O93" s="151" t="str">
        <f>IFERROR(VLOOKUP(AH93,detail_maturity_score,3,FALSE)*VLOOKUP(A93,Weightings!A:Y,23,FALSE),"")</f>
        <v/>
      </c>
      <c r="P93" s="152"/>
      <c r="Q93" s="152"/>
      <c r="R93" s="148"/>
      <c r="S93" s="148"/>
      <c r="T93" s="148"/>
      <c r="U93" s="148"/>
      <c r="V93" s="148"/>
      <c r="W93" s="148"/>
      <c r="X93" s="148"/>
      <c r="Y93" s="148"/>
      <c r="Z93" s="153"/>
      <c r="AA93" s="148"/>
      <c r="AB93" s="148"/>
      <c r="AC93" s="154"/>
      <c r="AD93" s="155">
        <f t="shared" si="12"/>
        <v>0</v>
      </c>
      <c r="AE93" s="155">
        <f t="shared" si="13"/>
        <v>0</v>
      </c>
      <c r="AF93" s="155" t="str">
        <f t="shared" si="14"/>
        <v>D</v>
      </c>
      <c r="AG93" s="156">
        <f t="shared" si="15"/>
        <v>3</v>
      </c>
      <c r="AH93" s="156">
        <v>1</v>
      </c>
      <c r="AI93" s="159"/>
    </row>
    <row r="94" spans="1:35" s="157" customFormat="1" hidden="1" x14ac:dyDescent="0.25">
      <c r="A94" s="168">
        <v>103</v>
      </c>
      <c r="B94" s="147" t="str">
        <f t="shared" si="8"/>
        <v/>
      </c>
      <c r="C94" s="148">
        <f t="shared" si="9"/>
        <v>3</v>
      </c>
      <c r="D94" s="108"/>
      <c r="E94" s="149" t="str">
        <f t="shared" si="10"/>
        <v/>
      </c>
      <c r="F94" s="150">
        <f t="shared" si="11"/>
        <v>0</v>
      </c>
      <c r="G94" s="170"/>
      <c r="H94" s="170"/>
      <c r="I94" s="170"/>
      <c r="J94" s="170"/>
      <c r="K94" s="170"/>
      <c r="L94" s="170"/>
      <c r="M94" s="170"/>
      <c r="N94" s="151" t="str">
        <f>IFERROR(IF(VLOOKUP(A94,Weightings!A:Y,25,FALSE)=0,"",VLOOKUP(A94,Weightings!A:Y,25,FALSE)),"")</f>
        <v/>
      </c>
      <c r="O94" s="151" t="str">
        <f>IFERROR(VLOOKUP(AH94,detail_maturity_score,3,FALSE)*VLOOKUP(A94,Weightings!A:Y,23,FALSE),"")</f>
        <v/>
      </c>
      <c r="P94" s="152"/>
      <c r="Q94" s="152"/>
      <c r="R94" s="148"/>
      <c r="S94" s="148"/>
      <c r="T94" s="148"/>
      <c r="U94" s="148"/>
      <c r="V94" s="148"/>
      <c r="W94" s="148"/>
      <c r="X94" s="148"/>
      <c r="Y94" s="148"/>
      <c r="Z94" s="153"/>
      <c r="AA94" s="148"/>
      <c r="AB94" s="148"/>
      <c r="AC94" s="154"/>
      <c r="AD94" s="155">
        <f t="shared" si="12"/>
        <v>0</v>
      </c>
      <c r="AE94" s="155">
        <f t="shared" si="13"/>
        <v>0</v>
      </c>
      <c r="AF94" s="155" t="str">
        <f t="shared" si="14"/>
        <v>D</v>
      </c>
      <c r="AG94" s="156">
        <f t="shared" si="15"/>
        <v>3</v>
      </c>
      <c r="AH94"/>
      <c r="AI94" s="159"/>
    </row>
    <row r="95" spans="1:35" s="157" customFormat="1" ht="2.4500000000000002" hidden="1" customHeight="1" x14ac:dyDescent="0.25">
      <c r="A95" s="168">
        <v>104</v>
      </c>
      <c r="B95" s="147" t="str">
        <f t="shared" si="8"/>
        <v/>
      </c>
      <c r="C95" s="148">
        <f t="shared" si="9"/>
        <v>3</v>
      </c>
      <c r="D95" s="108"/>
      <c r="E95" s="149" t="str">
        <f t="shared" si="10"/>
        <v/>
      </c>
      <c r="F95" s="158">
        <f t="shared" si="11"/>
        <v>0</v>
      </c>
      <c r="G95" s="170"/>
      <c r="H95" s="170"/>
      <c r="I95" s="172"/>
      <c r="J95" s="170"/>
      <c r="K95" s="170"/>
      <c r="L95" s="170"/>
      <c r="M95" s="170"/>
      <c r="N95" s="151" t="str">
        <f>IFERROR(IF(VLOOKUP(A95,Weightings!A:Y,25,FALSE)=0,"",VLOOKUP(A95,Weightings!A:Y,25,FALSE)),"")</f>
        <v/>
      </c>
      <c r="O95" s="151" t="str">
        <f>IFERROR(VLOOKUP(AH95,detail_maturity_score,3,FALSE)*VLOOKUP(A95,Weightings!A:Y,23,FALSE),"")</f>
        <v/>
      </c>
      <c r="P95" s="152"/>
      <c r="Q95" s="152"/>
      <c r="R95" s="148"/>
      <c r="S95" s="148"/>
      <c r="T95" s="148"/>
      <c r="U95" s="148"/>
      <c r="V95" s="148"/>
      <c r="W95" s="148"/>
      <c r="X95" s="148"/>
      <c r="Y95" s="148"/>
      <c r="Z95" s="153"/>
      <c r="AA95" s="148"/>
      <c r="AB95" s="148"/>
      <c r="AC95" s="154"/>
      <c r="AD95" s="155">
        <f t="shared" si="12"/>
        <v>0</v>
      </c>
      <c r="AE95" s="155">
        <f t="shared" si="13"/>
        <v>0</v>
      </c>
      <c r="AF95" s="155" t="str">
        <f t="shared" si="14"/>
        <v>D</v>
      </c>
      <c r="AG95" s="156">
        <f t="shared" si="15"/>
        <v>3</v>
      </c>
      <c r="AH95" s="156">
        <v>1</v>
      </c>
      <c r="AI95" s="159"/>
    </row>
    <row r="96" spans="1:35" s="157" customFormat="1" ht="30" hidden="1" customHeight="1" x14ac:dyDescent="0.25">
      <c r="A96" s="168">
        <v>105</v>
      </c>
      <c r="B96" s="147" t="str">
        <f t="shared" si="8"/>
        <v/>
      </c>
      <c r="C96" s="148">
        <f t="shared" si="9"/>
        <v>3</v>
      </c>
      <c r="D96" s="108"/>
      <c r="E96" s="149" t="str">
        <f t="shared" si="10"/>
        <v/>
      </c>
      <c r="F96" s="158">
        <f t="shared" si="11"/>
        <v>0</v>
      </c>
      <c r="G96" s="170"/>
      <c r="H96" s="170"/>
      <c r="I96" s="172"/>
      <c r="J96" s="170"/>
      <c r="K96" s="170"/>
      <c r="L96" s="170"/>
      <c r="M96" s="170"/>
      <c r="N96" s="151" t="str">
        <f>IFERROR(IF(VLOOKUP(A96,Weightings!A:Y,25,FALSE)=0,"",VLOOKUP(A96,Weightings!A:Y,25,FALSE)),"")</f>
        <v/>
      </c>
      <c r="O96" s="151" t="str">
        <f>IFERROR(VLOOKUP(AH96,detail_maturity_score,3,FALSE)*VLOOKUP(A96,Weightings!A:Y,23,FALSE),"")</f>
        <v/>
      </c>
      <c r="P96" s="152"/>
      <c r="Q96" s="152"/>
      <c r="R96" s="148"/>
      <c r="S96" s="148"/>
      <c r="T96" s="148"/>
      <c r="U96" s="148"/>
      <c r="V96" s="148"/>
      <c r="W96" s="148"/>
      <c r="X96" s="148"/>
      <c r="Y96" s="148"/>
      <c r="Z96" s="153"/>
      <c r="AA96" s="148"/>
      <c r="AB96" s="148"/>
      <c r="AC96" s="154"/>
      <c r="AD96" s="155">
        <f t="shared" si="12"/>
        <v>0</v>
      </c>
      <c r="AE96" s="155">
        <f t="shared" si="13"/>
        <v>0</v>
      </c>
      <c r="AF96" s="155" t="str">
        <f t="shared" si="14"/>
        <v>D</v>
      </c>
      <c r="AG96" s="156">
        <f t="shared" si="15"/>
        <v>3</v>
      </c>
      <c r="AH96" s="156">
        <v>1</v>
      </c>
      <c r="AI96" s="159"/>
    </row>
    <row r="97" spans="1:35" s="157" customFormat="1" ht="30" hidden="1" customHeight="1" x14ac:dyDescent="0.25">
      <c r="A97" s="168">
        <v>106</v>
      </c>
      <c r="B97" s="147" t="str">
        <f t="shared" si="8"/>
        <v/>
      </c>
      <c r="C97" s="148">
        <f t="shared" si="9"/>
        <v>3</v>
      </c>
      <c r="D97" s="108"/>
      <c r="E97" s="149" t="str">
        <f t="shared" si="10"/>
        <v/>
      </c>
      <c r="F97" s="158">
        <f t="shared" si="11"/>
        <v>0</v>
      </c>
      <c r="G97" s="170"/>
      <c r="H97" s="170"/>
      <c r="I97" s="172"/>
      <c r="J97" s="170"/>
      <c r="K97" s="170"/>
      <c r="L97" s="170"/>
      <c r="M97" s="170"/>
      <c r="N97" s="151" t="str">
        <f>IFERROR(IF(VLOOKUP(A97,Weightings!A:Y,25,FALSE)=0,"",VLOOKUP(A97,Weightings!A:Y,25,FALSE)),"")</f>
        <v/>
      </c>
      <c r="O97" s="151" t="str">
        <f>IFERROR(VLOOKUP(AH97,detail_maturity_score,3,FALSE)*VLOOKUP(A97,Weightings!A:Y,23,FALSE),"")</f>
        <v/>
      </c>
      <c r="P97" s="152"/>
      <c r="Q97" s="152"/>
      <c r="R97" s="148"/>
      <c r="S97" s="148"/>
      <c r="T97" s="148"/>
      <c r="U97" s="148"/>
      <c r="V97" s="148"/>
      <c r="W97" s="148"/>
      <c r="X97" s="148"/>
      <c r="Y97" s="148"/>
      <c r="Z97" s="153"/>
      <c r="AA97" s="148"/>
      <c r="AB97" s="148"/>
      <c r="AC97" s="154"/>
      <c r="AD97" s="155">
        <f t="shared" si="12"/>
        <v>0</v>
      </c>
      <c r="AE97" s="155">
        <f t="shared" si="13"/>
        <v>0</v>
      </c>
      <c r="AF97" s="155" t="str">
        <f t="shared" si="14"/>
        <v>D</v>
      </c>
      <c r="AG97" s="156">
        <f t="shared" si="15"/>
        <v>3</v>
      </c>
      <c r="AH97" s="156">
        <v>1</v>
      </c>
      <c r="AI97" s="159"/>
    </row>
    <row r="98" spans="1:35" s="157" customFormat="1" hidden="1" x14ac:dyDescent="0.25">
      <c r="A98" s="168">
        <v>107</v>
      </c>
      <c r="B98" s="147" t="str">
        <f t="shared" si="8"/>
        <v/>
      </c>
      <c r="C98" s="148">
        <f t="shared" si="9"/>
        <v>3</v>
      </c>
      <c r="D98" s="108"/>
      <c r="E98" s="149" t="str">
        <f t="shared" si="10"/>
        <v/>
      </c>
      <c r="F98" s="150">
        <f t="shared" si="11"/>
        <v>0</v>
      </c>
      <c r="G98" s="170"/>
      <c r="H98" s="170"/>
      <c r="I98" s="170"/>
      <c r="J98" s="170"/>
      <c r="K98" s="170"/>
      <c r="L98" s="170"/>
      <c r="M98" s="170"/>
      <c r="N98" s="151" t="str">
        <f>IFERROR(IF(VLOOKUP(A98,Weightings!A:Y,25,FALSE)=0,"",VLOOKUP(A98,Weightings!A:Y,25,FALSE)),"")</f>
        <v/>
      </c>
      <c r="O98" s="151" t="str">
        <f>IFERROR(VLOOKUP(AH98,detail_maturity_score,3,FALSE)*VLOOKUP(A98,Weightings!A:Y,23,FALSE),"")</f>
        <v/>
      </c>
      <c r="P98" s="152"/>
      <c r="Q98" s="152"/>
      <c r="R98" s="148"/>
      <c r="S98" s="148"/>
      <c r="T98" s="148"/>
      <c r="U98" s="148"/>
      <c r="V98" s="148"/>
      <c r="W98" s="148"/>
      <c r="X98" s="148"/>
      <c r="Y98" s="148"/>
      <c r="Z98" s="153"/>
      <c r="AA98" s="148"/>
      <c r="AB98" s="148"/>
      <c r="AC98" s="154"/>
      <c r="AD98" s="155">
        <f t="shared" si="12"/>
        <v>0</v>
      </c>
      <c r="AE98" s="155">
        <f t="shared" si="13"/>
        <v>0</v>
      </c>
      <c r="AF98" s="155" t="str">
        <f t="shared" si="14"/>
        <v>D</v>
      </c>
      <c r="AG98" s="156">
        <f t="shared" si="15"/>
        <v>3</v>
      </c>
      <c r="AH98"/>
      <c r="AI98" s="159"/>
    </row>
    <row r="99" spans="1:35" s="157" customFormat="1" ht="30" hidden="1" customHeight="1" x14ac:dyDescent="0.25">
      <c r="A99" s="168">
        <v>108</v>
      </c>
      <c r="B99" s="147" t="str">
        <f t="shared" si="8"/>
        <v/>
      </c>
      <c r="C99" s="148">
        <f t="shared" si="9"/>
        <v>3</v>
      </c>
      <c r="D99" s="108"/>
      <c r="E99" s="149" t="str">
        <f t="shared" si="10"/>
        <v/>
      </c>
      <c r="F99" s="158">
        <f t="shared" si="11"/>
        <v>0</v>
      </c>
      <c r="G99" s="170"/>
      <c r="H99" s="170"/>
      <c r="I99" s="172"/>
      <c r="J99" s="170"/>
      <c r="K99" s="170"/>
      <c r="L99" s="170"/>
      <c r="M99" s="170"/>
      <c r="N99" s="151" t="str">
        <f>IFERROR(IF(VLOOKUP(A99,Weightings!A:Y,25,FALSE)=0,"",VLOOKUP(A99,Weightings!A:Y,25,FALSE)),"")</f>
        <v/>
      </c>
      <c r="O99" s="151" t="str">
        <f>IFERROR(VLOOKUP(AH99,detail_maturity_score,3,FALSE)*VLOOKUP(A99,Weightings!A:Y,23,FALSE),"")</f>
        <v/>
      </c>
      <c r="P99" s="152"/>
      <c r="Q99" s="152"/>
      <c r="R99" s="148"/>
      <c r="S99" s="148"/>
      <c r="T99" s="148"/>
      <c r="U99" s="148"/>
      <c r="V99" s="148"/>
      <c r="W99" s="148"/>
      <c r="X99" s="148"/>
      <c r="Y99" s="148"/>
      <c r="Z99" s="153"/>
      <c r="AA99" s="148"/>
      <c r="AB99" s="148"/>
      <c r="AC99" s="154"/>
      <c r="AD99" s="155">
        <f t="shared" si="12"/>
        <v>0</v>
      </c>
      <c r="AE99" s="155">
        <f t="shared" si="13"/>
        <v>0</v>
      </c>
      <c r="AF99" s="155" t="str">
        <f t="shared" si="14"/>
        <v>D</v>
      </c>
      <c r="AG99" s="156">
        <f t="shared" si="15"/>
        <v>3</v>
      </c>
      <c r="AH99" s="156">
        <v>1</v>
      </c>
      <c r="AI99" s="159"/>
    </row>
    <row r="100" spans="1:35" s="157" customFormat="1" hidden="1" x14ac:dyDescent="0.25">
      <c r="A100" s="168">
        <v>109</v>
      </c>
      <c r="B100" s="147" t="str">
        <f t="shared" si="8"/>
        <v/>
      </c>
      <c r="C100" s="148">
        <f t="shared" si="9"/>
        <v>3</v>
      </c>
      <c r="D100" s="108"/>
      <c r="E100" s="149" t="str">
        <f t="shared" si="10"/>
        <v/>
      </c>
      <c r="F100" s="158">
        <f t="shared" si="11"/>
        <v>0</v>
      </c>
      <c r="G100" s="170"/>
      <c r="H100" s="170"/>
      <c r="I100" s="172"/>
      <c r="J100" s="170"/>
      <c r="K100" s="170"/>
      <c r="L100" s="170"/>
      <c r="M100" s="170"/>
      <c r="N100" s="151" t="str">
        <f>IFERROR(IF(VLOOKUP(A100,Weightings!A:Y,25,FALSE)=0,"",VLOOKUP(A100,Weightings!A:Y,25,FALSE)),"")</f>
        <v/>
      </c>
      <c r="O100" s="151" t="str">
        <f>IFERROR(VLOOKUP(AH100,detail_maturity_score,3,FALSE)*VLOOKUP(A100,Weightings!A:Y,23,FALSE),"")</f>
        <v/>
      </c>
      <c r="P100" s="152"/>
      <c r="Q100" s="152"/>
      <c r="R100" s="148"/>
      <c r="S100" s="148"/>
      <c r="T100" s="148"/>
      <c r="U100" s="148"/>
      <c r="V100" s="148"/>
      <c r="W100" s="148"/>
      <c r="X100" s="148"/>
      <c r="Y100" s="148"/>
      <c r="Z100" s="153"/>
      <c r="AA100" s="148"/>
      <c r="AB100" s="148"/>
      <c r="AC100" s="154"/>
      <c r="AD100" s="155">
        <f t="shared" si="12"/>
        <v>0</v>
      </c>
      <c r="AE100" s="155">
        <f t="shared" si="13"/>
        <v>0</v>
      </c>
      <c r="AF100" s="155" t="str">
        <f t="shared" si="14"/>
        <v>D</v>
      </c>
      <c r="AG100" s="156">
        <f t="shared" si="15"/>
        <v>3</v>
      </c>
      <c r="AH100" s="156">
        <v>1</v>
      </c>
      <c r="AI100" s="159"/>
    </row>
    <row r="101" spans="1:35" s="157" customFormat="1" hidden="1" x14ac:dyDescent="0.25">
      <c r="A101" s="168">
        <v>110</v>
      </c>
      <c r="B101" s="147" t="str">
        <f t="shared" si="8"/>
        <v/>
      </c>
      <c r="C101" s="148">
        <f t="shared" si="9"/>
        <v>3</v>
      </c>
      <c r="D101" s="108"/>
      <c r="E101" s="149" t="str">
        <f t="shared" si="10"/>
        <v/>
      </c>
      <c r="F101" s="158">
        <f t="shared" si="11"/>
        <v>0</v>
      </c>
      <c r="G101" s="170"/>
      <c r="H101" s="170"/>
      <c r="I101" s="172"/>
      <c r="J101" s="170"/>
      <c r="K101" s="170"/>
      <c r="L101" s="170"/>
      <c r="M101" s="170"/>
      <c r="N101" s="151" t="str">
        <f>IFERROR(IF(VLOOKUP(A101,Weightings!A:Y,25,FALSE)=0,"",VLOOKUP(A101,Weightings!A:Y,25,FALSE)),"")</f>
        <v/>
      </c>
      <c r="O101" s="151" t="str">
        <f>IFERROR(VLOOKUP(AH101,detail_maturity_score,3,FALSE)*VLOOKUP(A101,Weightings!A:Y,23,FALSE),"")</f>
        <v/>
      </c>
      <c r="P101" s="152"/>
      <c r="Q101" s="152"/>
      <c r="R101" s="148"/>
      <c r="S101" s="148"/>
      <c r="T101" s="148"/>
      <c r="U101" s="148"/>
      <c r="V101" s="148"/>
      <c r="W101" s="148"/>
      <c r="X101" s="148"/>
      <c r="Y101" s="148"/>
      <c r="Z101" s="153"/>
      <c r="AA101" s="148"/>
      <c r="AB101" s="148"/>
      <c r="AC101" s="154"/>
      <c r="AD101" s="155">
        <f t="shared" si="12"/>
        <v>0</v>
      </c>
      <c r="AE101" s="155">
        <f t="shared" si="13"/>
        <v>0</v>
      </c>
      <c r="AF101" s="155" t="str">
        <f t="shared" si="14"/>
        <v>D</v>
      </c>
      <c r="AG101" s="156">
        <f t="shared" si="15"/>
        <v>3</v>
      </c>
      <c r="AH101" s="156">
        <v>1</v>
      </c>
      <c r="AI101" s="159"/>
    </row>
    <row r="102" spans="1:35" s="157" customFormat="1" ht="30" hidden="1" customHeight="1" x14ac:dyDescent="0.25">
      <c r="A102" s="168">
        <v>111</v>
      </c>
      <c r="B102" s="147" t="str">
        <f t="shared" si="8"/>
        <v/>
      </c>
      <c r="C102" s="148">
        <f t="shared" si="9"/>
        <v>3</v>
      </c>
      <c r="D102" s="108"/>
      <c r="E102" s="149" t="str">
        <f t="shared" si="10"/>
        <v/>
      </c>
      <c r="F102" s="150">
        <f t="shared" si="11"/>
        <v>0</v>
      </c>
      <c r="G102" s="170"/>
      <c r="H102" s="170"/>
      <c r="I102" s="170"/>
      <c r="J102" s="170"/>
      <c r="K102" s="170"/>
      <c r="L102" s="170"/>
      <c r="M102" s="170"/>
      <c r="N102" s="151" t="str">
        <f>IFERROR(IF(VLOOKUP(A102,Weightings!A:Y,25,FALSE)=0,"",VLOOKUP(A102,Weightings!A:Y,25,FALSE)),"")</f>
        <v/>
      </c>
      <c r="O102" s="151" t="str">
        <f>IFERROR(VLOOKUP(AH102,detail_maturity_score,3,FALSE)*VLOOKUP(A102,Weightings!A:Y,23,FALSE),"")</f>
        <v/>
      </c>
      <c r="P102" s="152"/>
      <c r="Q102" s="152"/>
      <c r="R102" s="148"/>
      <c r="S102" s="148"/>
      <c r="T102" s="148"/>
      <c r="U102" s="148"/>
      <c r="V102" s="148"/>
      <c r="W102" s="148"/>
      <c r="X102" s="148"/>
      <c r="Y102" s="148"/>
      <c r="Z102" s="153"/>
      <c r="AA102" s="148"/>
      <c r="AB102" s="148"/>
      <c r="AC102" s="154"/>
      <c r="AD102" s="155">
        <f t="shared" si="12"/>
        <v>0</v>
      </c>
      <c r="AE102" s="155">
        <f t="shared" si="13"/>
        <v>0</v>
      </c>
      <c r="AF102" s="155" t="str">
        <f t="shared" si="14"/>
        <v>D</v>
      </c>
      <c r="AG102" s="156">
        <f t="shared" si="15"/>
        <v>3</v>
      </c>
      <c r="AH102"/>
      <c r="AI102" s="159"/>
    </row>
    <row r="103" spans="1:35" s="157" customFormat="1" hidden="1" x14ac:dyDescent="0.25">
      <c r="A103" s="168">
        <v>112</v>
      </c>
      <c r="B103" s="147" t="str">
        <f t="shared" si="8"/>
        <v/>
      </c>
      <c r="C103" s="148">
        <f t="shared" si="9"/>
        <v>3</v>
      </c>
      <c r="D103" s="108"/>
      <c r="E103" s="149" t="str">
        <f t="shared" si="10"/>
        <v/>
      </c>
      <c r="F103" s="158">
        <f t="shared" si="11"/>
        <v>0</v>
      </c>
      <c r="G103" s="170"/>
      <c r="H103" s="170"/>
      <c r="I103" s="172"/>
      <c r="J103" s="170"/>
      <c r="K103" s="170"/>
      <c r="L103" s="170"/>
      <c r="M103" s="170"/>
      <c r="N103" s="151" t="str">
        <f>IFERROR(IF(VLOOKUP(A103,Weightings!A:Y,25,FALSE)=0,"",VLOOKUP(A103,Weightings!A:Y,25,FALSE)),"")</f>
        <v/>
      </c>
      <c r="O103" s="151" t="str">
        <f>IFERROR(VLOOKUP(AH103,detail_maturity_score,3,FALSE)*VLOOKUP(A103,Weightings!A:Y,23,FALSE),"")</f>
        <v/>
      </c>
      <c r="P103" s="152"/>
      <c r="Q103" s="152"/>
      <c r="R103" s="148"/>
      <c r="S103" s="148"/>
      <c r="T103" s="148"/>
      <c r="U103" s="148"/>
      <c r="V103" s="148"/>
      <c r="W103" s="148"/>
      <c r="X103" s="148"/>
      <c r="Y103" s="148"/>
      <c r="Z103" s="153"/>
      <c r="AA103" s="148"/>
      <c r="AB103" s="148"/>
      <c r="AC103" s="154"/>
      <c r="AD103" s="155">
        <f t="shared" si="12"/>
        <v>0</v>
      </c>
      <c r="AE103" s="155">
        <f t="shared" si="13"/>
        <v>0</v>
      </c>
      <c r="AF103" s="155" t="str">
        <f t="shared" si="14"/>
        <v>D</v>
      </c>
      <c r="AG103" s="156">
        <f t="shared" si="15"/>
        <v>3</v>
      </c>
      <c r="AH103" s="156">
        <v>1</v>
      </c>
      <c r="AI103" s="159"/>
    </row>
    <row r="104" spans="1:35" s="157" customFormat="1" ht="30" hidden="1" customHeight="1" x14ac:dyDescent="0.25">
      <c r="A104" s="168">
        <v>113</v>
      </c>
      <c r="B104" s="147" t="str">
        <f t="shared" si="8"/>
        <v/>
      </c>
      <c r="C104" s="148">
        <f t="shared" si="9"/>
        <v>3</v>
      </c>
      <c r="D104" s="108"/>
      <c r="E104" s="149" t="str">
        <f t="shared" si="10"/>
        <v/>
      </c>
      <c r="F104" s="158">
        <f t="shared" si="11"/>
        <v>0</v>
      </c>
      <c r="G104" s="170"/>
      <c r="H104" s="170"/>
      <c r="I104" s="172"/>
      <c r="J104" s="170"/>
      <c r="K104" s="170"/>
      <c r="L104" s="170"/>
      <c r="M104" s="170"/>
      <c r="N104" s="151" t="str">
        <f>IFERROR(IF(VLOOKUP(A104,Weightings!A:Y,25,FALSE)=0,"",VLOOKUP(A104,Weightings!A:Y,25,FALSE)),"")</f>
        <v/>
      </c>
      <c r="O104" s="151" t="str">
        <f>IFERROR(VLOOKUP(AH104,detail_maturity_score,3,FALSE)*VLOOKUP(A104,Weightings!A:Y,23,FALSE),"")</f>
        <v/>
      </c>
      <c r="P104" s="152"/>
      <c r="Q104" s="152"/>
      <c r="R104" s="148"/>
      <c r="S104" s="148"/>
      <c r="T104" s="148"/>
      <c r="U104" s="148"/>
      <c r="V104" s="148"/>
      <c r="W104" s="148"/>
      <c r="X104" s="148"/>
      <c r="Y104" s="148"/>
      <c r="Z104" s="153"/>
      <c r="AA104" s="148"/>
      <c r="AB104" s="148"/>
      <c r="AC104" s="154"/>
      <c r="AD104" s="155">
        <f t="shared" si="12"/>
        <v>0</v>
      </c>
      <c r="AE104" s="155">
        <f t="shared" si="13"/>
        <v>0</v>
      </c>
      <c r="AF104" s="155" t="str">
        <f t="shared" si="14"/>
        <v>D</v>
      </c>
      <c r="AG104" s="156">
        <f t="shared" si="15"/>
        <v>3</v>
      </c>
      <c r="AH104" s="156">
        <v>1</v>
      </c>
      <c r="AI104" s="159"/>
    </row>
    <row r="105" spans="1:35" s="157" customFormat="1" hidden="1" x14ac:dyDescent="0.25">
      <c r="A105" s="168">
        <v>114</v>
      </c>
      <c r="B105" s="147" t="str">
        <f t="shared" si="8"/>
        <v/>
      </c>
      <c r="C105" s="148">
        <f t="shared" si="9"/>
        <v>3</v>
      </c>
      <c r="D105" s="108"/>
      <c r="E105" s="149" t="str">
        <f t="shared" si="10"/>
        <v/>
      </c>
      <c r="F105" s="158">
        <f t="shared" si="11"/>
        <v>0</v>
      </c>
      <c r="G105" s="170"/>
      <c r="H105" s="170"/>
      <c r="I105" s="172"/>
      <c r="J105" s="170"/>
      <c r="K105" s="170"/>
      <c r="L105" s="170"/>
      <c r="M105" s="170"/>
      <c r="N105" s="151" t="str">
        <f>IFERROR(IF(VLOOKUP(A105,Weightings!A:Y,25,FALSE)=0,"",VLOOKUP(A105,Weightings!A:Y,25,FALSE)),"")</f>
        <v/>
      </c>
      <c r="O105" s="151" t="str">
        <f>IFERROR(VLOOKUP(AH105,detail_maturity_score,3,FALSE)*VLOOKUP(A105,Weightings!A:Y,23,FALSE),"")</f>
        <v/>
      </c>
      <c r="P105" s="152"/>
      <c r="Q105" s="152"/>
      <c r="R105" s="148"/>
      <c r="S105" s="148"/>
      <c r="T105" s="148"/>
      <c r="U105" s="148"/>
      <c r="V105" s="148"/>
      <c r="W105" s="148"/>
      <c r="X105" s="148"/>
      <c r="Y105" s="148"/>
      <c r="Z105" s="153"/>
      <c r="AA105" s="148"/>
      <c r="AB105" s="148"/>
      <c r="AC105" s="154"/>
      <c r="AD105" s="155">
        <f t="shared" si="12"/>
        <v>0</v>
      </c>
      <c r="AE105" s="155">
        <f t="shared" si="13"/>
        <v>0</v>
      </c>
      <c r="AF105" s="155" t="str">
        <f t="shared" si="14"/>
        <v>D</v>
      </c>
      <c r="AG105" s="156">
        <f t="shared" si="15"/>
        <v>3</v>
      </c>
      <c r="AH105" s="156">
        <v>1</v>
      </c>
      <c r="AI105" s="159"/>
    </row>
    <row r="106" spans="1:35" s="157" customFormat="1" ht="30" hidden="1" customHeight="1" x14ac:dyDescent="0.25">
      <c r="A106" s="168">
        <v>115</v>
      </c>
      <c r="B106" s="147" t="str">
        <f t="shared" si="8"/>
        <v/>
      </c>
      <c r="C106" s="148">
        <f t="shared" si="9"/>
        <v>3</v>
      </c>
      <c r="D106" s="108"/>
      <c r="E106" s="149" t="str">
        <f t="shared" si="10"/>
        <v/>
      </c>
      <c r="F106" s="150">
        <f t="shared" si="11"/>
        <v>0</v>
      </c>
      <c r="G106" s="170"/>
      <c r="H106" s="170"/>
      <c r="I106" s="170"/>
      <c r="J106" s="170"/>
      <c r="K106" s="170"/>
      <c r="L106" s="170"/>
      <c r="M106" s="170"/>
      <c r="N106" s="151" t="str">
        <f>IFERROR(IF(VLOOKUP(A106,Weightings!A:Y,25,FALSE)=0,"",VLOOKUP(A106,Weightings!A:Y,25,FALSE)),"")</f>
        <v/>
      </c>
      <c r="O106" s="151" t="str">
        <f>IFERROR(VLOOKUP(AH106,detail_maturity_score,3,FALSE)*VLOOKUP(A106,Weightings!A:Y,23,FALSE),"")</f>
        <v/>
      </c>
      <c r="P106" s="152"/>
      <c r="Q106" s="152"/>
      <c r="R106" s="148"/>
      <c r="S106" s="148"/>
      <c r="T106" s="148"/>
      <c r="U106" s="148"/>
      <c r="V106" s="148"/>
      <c r="W106" s="148"/>
      <c r="X106" s="148"/>
      <c r="Y106" s="148"/>
      <c r="Z106" s="153"/>
      <c r="AA106" s="148"/>
      <c r="AB106" s="148"/>
      <c r="AC106" s="154"/>
      <c r="AD106" s="155">
        <f t="shared" si="12"/>
        <v>0</v>
      </c>
      <c r="AE106" s="155">
        <f t="shared" si="13"/>
        <v>0</v>
      </c>
      <c r="AF106" s="155" t="str">
        <f t="shared" si="14"/>
        <v>D</v>
      </c>
      <c r="AG106" s="156">
        <f t="shared" si="15"/>
        <v>3</v>
      </c>
      <c r="AH106"/>
      <c r="AI106" s="159"/>
    </row>
    <row r="107" spans="1:35" s="157" customFormat="1" ht="30" hidden="1" customHeight="1" x14ac:dyDescent="0.25">
      <c r="A107" s="168">
        <v>116</v>
      </c>
      <c r="B107" s="147" t="str">
        <f t="shared" si="8"/>
        <v/>
      </c>
      <c r="C107" s="148">
        <f t="shared" si="9"/>
        <v>3</v>
      </c>
      <c r="D107" s="108"/>
      <c r="E107" s="149" t="str">
        <f t="shared" si="10"/>
        <v/>
      </c>
      <c r="F107" s="158">
        <f t="shared" si="11"/>
        <v>0</v>
      </c>
      <c r="G107" s="170"/>
      <c r="H107" s="170"/>
      <c r="I107" s="172"/>
      <c r="J107" s="170"/>
      <c r="K107" s="170"/>
      <c r="L107" s="170"/>
      <c r="M107" s="170"/>
      <c r="N107" s="151" t="str">
        <f>IFERROR(IF(VLOOKUP(A107,Weightings!A:Y,25,FALSE)=0,"",VLOOKUP(A107,Weightings!A:Y,25,FALSE)),"")</f>
        <v/>
      </c>
      <c r="O107" s="151" t="str">
        <f>IFERROR(VLOOKUP(AH107,detail_maturity_score,3,FALSE)*VLOOKUP(A107,Weightings!A:Y,23,FALSE),"")</f>
        <v/>
      </c>
      <c r="P107" s="152"/>
      <c r="Q107" s="152"/>
      <c r="R107" s="148"/>
      <c r="S107" s="148"/>
      <c r="T107" s="148"/>
      <c r="U107" s="148"/>
      <c r="V107" s="148"/>
      <c r="W107" s="148"/>
      <c r="X107" s="148"/>
      <c r="Y107" s="148"/>
      <c r="Z107" s="153"/>
      <c r="AA107" s="148"/>
      <c r="AB107" s="148"/>
      <c r="AC107" s="154"/>
      <c r="AD107" s="155">
        <f t="shared" si="12"/>
        <v>0</v>
      </c>
      <c r="AE107" s="155">
        <f t="shared" si="13"/>
        <v>0</v>
      </c>
      <c r="AF107" s="155" t="str">
        <f t="shared" si="14"/>
        <v>D</v>
      </c>
      <c r="AG107" s="156">
        <f t="shared" si="15"/>
        <v>3</v>
      </c>
      <c r="AH107" s="156">
        <v>1</v>
      </c>
      <c r="AI107" s="159"/>
    </row>
    <row r="108" spans="1:35" s="157" customFormat="1" ht="30" hidden="1" customHeight="1" x14ac:dyDescent="0.25">
      <c r="A108" s="168">
        <v>117</v>
      </c>
      <c r="B108" s="147" t="str">
        <f t="shared" si="8"/>
        <v/>
      </c>
      <c r="C108" s="148">
        <f t="shared" si="9"/>
        <v>3</v>
      </c>
      <c r="D108" s="108"/>
      <c r="E108" s="149" t="str">
        <f t="shared" si="10"/>
        <v/>
      </c>
      <c r="F108" s="158">
        <f t="shared" si="11"/>
        <v>0</v>
      </c>
      <c r="G108" s="170"/>
      <c r="H108" s="170"/>
      <c r="I108" s="172"/>
      <c r="J108" s="170"/>
      <c r="K108" s="170"/>
      <c r="L108" s="170"/>
      <c r="M108" s="170"/>
      <c r="N108" s="151" t="str">
        <f>IFERROR(IF(VLOOKUP(A108,Weightings!A:Y,25,FALSE)=0,"",VLOOKUP(A108,Weightings!A:Y,25,FALSE)),"")</f>
        <v/>
      </c>
      <c r="O108" s="151" t="str">
        <f>IFERROR(VLOOKUP(AH108,detail_maturity_score,3,FALSE)*VLOOKUP(A108,Weightings!A:Y,23,FALSE),"")</f>
        <v/>
      </c>
      <c r="P108" s="152"/>
      <c r="Q108" s="152"/>
      <c r="R108" s="148"/>
      <c r="S108" s="148"/>
      <c r="T108" s="148"/>
      <c r="U108" s="148"/>
      <c r="V108" s="148"/>
      <c r="W108" s="148"/>
      <c r="X108" s="148"/>
      <c r="Y108" s="148"/>
      <c r="Z108" s="153"/>
      <c r="AA108" s="148"/>
      <c r="AB108" s="148"/>
      <c r="AC108" s="154"/>
      <c r="AD108" s="155">
        <f t="shared" si="12"/>
        <v>0</v>
      </c>
      <c r="AE108" s="155">
        <f t="shared" si="13"/>
        <v>0</v>
      </c>
      <c r="AF108" s="155" t="str">
        <f t="shared" si="14"/>
        <v>D</v>
      </c>
      <c r="AG108" s="156">
        <f t="shared" si="15"/>
        <v>3</v>
      </c>
      <c r="AH108" s="156">
        <v>1</v>
      </c>
      <c r="AI108" s="159"/>
    </row>
    <row r="109" spans="1:35" s="157" customFormat="1" ht="30" hidden="1" customHeight="1" x14ac:dyDescent="0.25">
      <c r="A109" s="168">
        <v>118</v>
      </c>
      <c r="B109" s="147" t="str">
        <f t="shared" si="8"/>
        <v/>
      </c>
      <c r="C109" s="148">
        <f t="shared" si="9"/>
        <v>3</v>
      </c>
      <c r="D109" s="108"/>
      <c r="E109" s="149" t="str">
        <f t="shared" si="10"/>
        <v/>
      </c>
      <c r="F109" s="158">
        <f t="shared" si="11"/>
        <v>0</v>
      </c>
      <c r="G109" s="170"/>
      <c r="H109" s="170"/>
      <c r="I109" s="172"/>
      <c r="J109" s="170"/>
      <c r="K109" s="170"/>
      <c r="L109" s="170"/>
      <c r="M109" s="170"/>
      <c r="N109" s="151" t="str">
        <f>IFERROR(IF(VLOOKUP(A109,Weightings!A:Y,25,FALSE)=0,"",VLOOKUP(A109,Weightings!A:Y,25,FALSE)),"")</f>
        <v/>
      </c>
      <c r="O109" s="151" t="str">
        <f>IFERROR(VLOOKUP(AH109,detail_maturity_score,3,FALSE)*VLOOKUP(A109,Weightings!A:Y,23,FALSE),"")</f>
        <v/>
      </c>
      <c r="P109" s="152"/>
      <c r="Q109" s="152"/>
      <c r="R109" s="148"/>
      <c r="S109" s="148"/>
      <c r="T109" s="148"/>
      <c r="U109" s="148"/>
      <c r="V109" s="148"/>
      <c r="W109" s="148"/>
      <c r="X109" s="148"/>
      <c r="Y109" s="148"/>
      <c r="Z109" s="153"/>
      <c r="AA109" s="148"/>
      <c r="AB109" s="148"/>
      <c r="AC109" s="154"/>
      <c r="AD109" s="155">
        <f t="shared" si="12"/>
        <v>0</v>
      </c>
      <c r="AE109" s="155">
        <f t="shared" si="13"/>
        <v>0</v>
      </c>
      <c r="AF109" s="155" t="str">
        <f t="shared" si="14"/>
        <v>D</v>
      </c>
      <c r="AG109" s="156">
        <f t="shared" si="15"/>
        <v>3</v>
      </c>
      <c r="AH109" s="156">
        <v>1</v>
      </c>
      <c r="AI109" s="159"/>
    </row>
    <row r="110" spans="1:35" s="157" customFormat="1" ht="30" hidden="1" customHeight="1" x14ac:dyDescent="0.25">
      <c r="A110" s="168">
        <v>119</v>
      </c>
      <c r="B110" s="147" t="str">
        <f t="shared" si="8"/>
        <v/>
      </c>
      <c r="C110" s="148">
        <f t="shared" si="9"/>
        <v>3</v>
      </c>
      <c r="D110" s="108"/>
      <c r="E110" s="149" t="str">
        <f t="shared" si="10"/>
        <v/>
      </c>
      <c r="F110" s="158">
        <f t="shared" si="11"/>
        <v>0</v>
      </c>
      <c r="G110" s="170"/>
      <c r="H110" s="170"/>
      <c r="I110" s="172"/>
      <c r="J110" s="170"/>
      <c r="K110" s="170"/>
      <c r="L110" s="170"/>
      <c r="M110" s="170"/>
      <c r="N110" s="151" t="str">
        <f>IFERROR(IF(VLOOKUP(A110,Weightings!A:Y,25,FALSE)=0,"",VLOOKUP(A110,Weightings!A:Y,25,FALSE)),"")</f>
        <v/>
      </c>
      <c r="O110" s="151" t="str">
        <f>IFERROR(VLOOKUP(AH110,detail_maturity_score,3,FALSE)*VLOOKUP(A110,Weightings!A:Y,23,FALSE),"")</f>
        <v/>
      </c>
      <c r="P110" s="152"/>
      <c r="Q110" s="152"/>
      <c r="R110" s="148"/>
      <c r="S110" s="148"/>
      <c r="T110" s="148"/>
      <c r="U110" s="148"/>
      <c r="V110" s="148"/>
      <c r="W110" s="148"/>
      <c r="X110" s="148"/>
      <c r="Y110" s="148"/>
      <c r="Z110" s="153"/>
      <c r="AA110" s="148"/>
      <c r="AB110" s="148"/>
      <c r="AC110" s="154"/>
      <c r="AD110" s="155">
        <f t="shared" si="12"/>
        <v>0</v>
      </c>
      <c r="AE110" s="155">
        <f t="shared" si="13"/>
        <v>0</v>
      </c>
      <c r="AF110" s="155" t="str">
        <f t="shared" si="14"/>
        <v>D</v>
      </c>
      <c r="AG110" s="156">
        <f t="shared" si="15"/>
        <v>3</v>
      </c>
      <c r="AH110" s="156">
        <v>1</v>
      </c>
      <c r="AI110" s="159"/>
    </row>
    <row r="111" spans="1:35" s="157" customFormat="1" ht="30" hidden="1" customHeight="1" x14ac:dyDescent="0.25">
      <c r="A111" s="165">
        <v>120</v>
      </c>
      <c r="B111" s="147" t="str">
        <f t="shared" si="8"/>
        <v/>
      </c>
      <c r="C111" s="148">
        <f t="shared" si="9"/>
        <v>3</v>
      </c>
      <c r="D111" s="108"/>
      <c r="E111" s="173" t="str">
        <f t="shared" si="10"/>
        <v/>
      </c>
      <c r="F111" s="174">
        <f t="shared" si="11"/>
        <v>0</v>
      </c>
      <c r="G111" s="244"/>
      <c r="H111" s="244"/>
      <c r="I111" s="244"/>
      <c r="J111" s="244"/>
      <c r="K111" s="244"/>
      <c r="L111" s="244"/>
      <c r="M111" s="244"/>
      <c r="N111" s="245" t="str">
        <f>IFERROR(IF(VLOOKUP(A111,Weightings!A:Y,25,FALSE)=0,"",VLOOKUP(A111,Weightings!A:Y,25,FALSE)),"")</f>
        <v/>
      </c>
      <c r="O111" s="246" t="str">
        <f>IFERROR(VLOOKUP(AH111,detail_maturity_score,3,FALSE)*VLOOKUP(A111,Weightings!A:Y,23,FALSE),"")</f>
        <v/>
      </c>
      <c r="P111" s="246"/>
      <c r="Q111" s="246"/>
      <c r="R111" s="246"/>
      <c r="S111" s="245"/>
      <c r="T111" s="245"/>
      <c r="U111" s="245"/>
      <c r="V111" s="245"/>
      <c r="W111" s="245"/>
      <c r="X111" s="245"/>
      <c r="Y111" s="245"/>
      <c r="Z111" s="245"/>
      <c r="AA111" s="245"/>
      <c r="AB111" s="245"/>
      <c r="AC111" s="155"/>
      <c r="AD111" s="155">
        <f t="shared" si="12"/>
        <v>0</v>
      </c>
      <c r="AE111" s="155">
        <f t="shared" si="13"/>
        <v>0</v>
      </c>
      <c r="AF111" s="155" t="str">
        <f t="shared" si="14"/>
        <v>D</v>
      </c>
      <c r="AG111" s="156">
        <f t="shared" si="15"/>
        <v>3</v>
      </c>
      <c r="AH111"/>
      <c r="AI111" s="159">
        <v>3</v>
      </c>
    </row>
    <row r="112" spans="1:35" s="157" customFormat="1" hidden="1" x14ac:dyDescent="0.25">
      <c r="A112" s="168">
        <v>121</v>
      </c>
      <c r="B112" s="147" t="str">
        <f t="shared" si="8"/>
        <v/>
      </c>
      <c r="C112" s="148">
        <f t="shared" si="9"/>
        <v>3</v>
      </c>
      <c r="D112" s="108"/>
      <c r="E112" s="149" t="str">
        <f t="shared" si="10"/>
        <v/>
      </c>
      <c r="F112" s="171">
        <f t="shared" si="11"/>
        <v>0</v>
      </c>
      <c r="G112" s="170"/>
      <c r="H112" s="170"/>
      <c r="I112" s="172"/>
      <c r="J112" s="170"/>
      <c r="K112" s="170"/>
      <c r="L112" s="170"/>
      <c r="M112" s="170"/>
      <c r="N112" s="151" t="str">
        <f>IFERROR(IF(VLOOKUP(A112,Weightings!A:Y,25,FALSE)=0,"",VLOOKUP(A112,Weightings!A:Y,25,FALSE)),"")</f>
        <v/>
      </c>
      <c r="O112" s="151" t="str">
        <f>IFERROR(VLOOKUP(AH112,detail_maturity_score,3,FALSE)*VLOOKUP(A112,Weightings!A:Y,23,FALSE),"")</f>
        <v/>
      </c>
      <c r="P112" s="152"/>
      <c r="Q112" s="152"/>
      <c r="R112" s="148"/>
      <c r="S112" s="148"/>
      <c r="T112" s="148"/>
      <c r="U112" s="148"/>
      <c r="V112" s="148"/>
      <c r="W112" s="148"/>
      <c r="X112" s="148"/>
      <c r="Y112" s="148"/>
      <c r="Z112" s="153"/>
      <c r="AA112" s="148"/>
      <c r="AB112" s="148"/>
      <c r="AC112" s="154"/>
      <c r="AD112" s="155">
        <f t="shared" si="12"/>
        <v>0</v>
      </c>
      <c r="AE112" s="155">
        <f t="shared" si="13"/>
        <v>0</v>
      </c>
      <c r="AF112" s="155" t="str">
        <f t="shared" si="14"/>
        <v>D</v>
      </c>
      <c r="AG112" s="156">
        <f t="shared" si="15"/>
        <v>3</v>
      </c>
      <c r="AH112" s="156">
        <v>1</v>
      </c>
      <c r="AI112" s="159"/>
    </row>
    <row r="113" spans="1:35" s="157" customFormat="1" hidden="1" x14ac:dyDescent="0.25">
      <c r="A113" s="168">
        <v>122</v>
      </c>
      <c r="B113" s="147" t="str">
        <f t="shared" si="8"/>
        <v/>
      </c>
      <c r="C113" s="148">
        <f t="shared" si="9"/>
        <v>3</v>
      </c>
      <c r="D113" s="108"/>
      <c r="E113" s="149" t="str">
        <f t="shared" si="10"/>
        <v/>
      </c>
      <c r="F113" s="169">
        <f t="shared" si="11"/>
        <v>0</v>
      </c>
      <c r="G113" s="170"/>
      <c r="H113" s="170"/>
      <c r="I113" s="170"/>
      <c r="J113" s="170"/>
      <c r="K113" s="170"/>
      <c r="L113" s="170"/>
      <c r="M113" s="170"/>
      <c r="N113" s="151" t="str">
        <f>IFERROR(IF(VLOOKUP(A113,Weightings!A:Y,25,FALSE)=0,"",VLOOKUP(A113,Weightings!A:Y,25,FALSE)),"")</f>
        <v/>
      </c>
      <c r="O113" s="151" t="str">
        <f>IFERROR(VLOOKUP(AH113,detail_maturity_score,3,FALSE)*VLOOKUP(A113,Weightings!A:Y,23,FALSE),"")</f>
        <v/>
      </c>
      <c r="P113" s="152"/>
      <c r="Q113" s="152"/>
      <c r="R113" s="148"/>
      <c r="S113" s="148"/>
      <c r="T113" s="148"/>
      <c r="U113" s="148"/>
      <c r="V113" s="148"/>
      <c r="W113" s="148"/>
      <c r="X113" s="148"/>
      <c r="Y113" s="148"/>
      <c r="Z113" s="153"/>
      <c r="AA113" s="148"/>
      <c r="AB113" s="148"/>
      <c r="AC113" s="154"/>
      <c r="AD113" s="155">
        <f t="shared" si="12"/>
        <v>0</v>
      </c>
      <c r="AE113" s="155">
        <f t="shared" si="13"/>
        <v>0</v>
      </c>
      <c r="AF113" s="155" t="str">
        <f t="shared" si="14"/>
        <v>D</v>
      </c>
      <c r="AG113" s="156">
        <f t="shared" si="15"/>
        <v>3</v>
      </c>
      <c r="AH113"/>
      <c r="AI113" s="159"/>
    </row>
    <row r="114" spans="1:35" s="157" customFormat="1" hidden="1" x14ac:dyDescent="0.25">
      <c r="A114" s="168">
        <v>123</v>
      </c>
      <c r="B114" s="147" t="str">
        <f t="shared" si="8"/>
        <v/>
      </c>
      <c r="C114" s="148">
        <f t="shared" si="9"/>
        <v>3</v>
      </c>
      <c r="D114" s="108"/>
      <c r="E114" s="149" t="str">
        <f t="shared" si="10"/>
        <v/>
      </c>
      <c r="F114" s="171">
        <f t="shared" si="11"/>
        <v>0</v>
      </c>
      <c r="G114" s="170"/>
      <c r="H114" s="170"/>
      <c r="I114" s="172"/>
      <c r="J114" s="170"/>
      <c r="K114" s="170"/>
      <c r="L114" s="170"/>
      <c r="M114" s="170"/>
      <c r="N114" s="151" t="str">
        <f>IFERROR(IF(VLOOKUP(A114,Weightings!A:Y,25,FALSE)=0,"",VLOOKUP(A114,Weightings!A:Y,25,FALSE)),"")</f>
        <v/>
      </c>
      <c r="O114" s="151" t="str">
        <f>IFERROR(VLOOKUP(AH114,detail_maturity_score,3,FALSE)*VLOOKUP(A114,Weightings!A:Y,23,FALSE),"")</f>
        <v/>
      </c>
      <c r="P114" s="152"/>
      <c r="Q114" s="152"/>
      <c r="R114" s="148"/>
      <c r="S114" s="148"/>
      <c r="T114" s="148"/>
      <c r="U114" s="148"/>
      <c r="V114" s="148"/>
      <c r="W114" s="148"/>
      <c r="X114" s="148"/>
      <c r="Y114" s="148"/>
      <c r="Z114" s="153"/>
      <c r="AA114" s="148"/>
      <c r="AB114" s="148"/>
      <c r="AC114" s="154"/>
      <c r="AD114" s="155">
        <f t="shared" si="12"/>
        <v>0</v>
      </c>
      <c r="AE114" s="155">
        <f t="shared" si="13"/>
        <v>0</v>
      </c>
      <c r="AF114" s="155" t="str">
        <f t="shared" si="14"/>
        <v>D</v>
      </c>
      <c r="AG114" s="156">
        <f t="shared" si="15"/>
        <v>3</v>
      </c>
      <c r="AH114" s="156">
        <v>1</v>
      </c>
      <c r="AI114" s="159"/>
    </row>
    <row r="115" spans="1:35" s="157" customFormat="1" hidden="1" x14ac:dyDescent="0.25">
      <c r="A115" s="168">
        <v>124</v>
      </c>
      <c r="B115" s="147" t="str">
        <f t="shared" si="8"/>
        <v/>
      </c>
      <c r="C115" s="148">
        <f t="shared" si="9"/>
        <v>3</v>
      </c>
      <c r="D115" s="108"/>
      <c r="E115" s="149" t="str">
        <f t="shared" si="10"/>
        <v/>
      </c>
      <c r="F115" s="171">
        <f t="shared" si="11"/>
        <v>0</v>
      </c>
      <c r="G115" s="170"/>
      <c r="H115" s="170"/>
      <c r="I115" s="172"/>
      <c r="J115" s="170"/>
      <c r="K115" s="170"/>
      <c r="L115" s="170"/>
      <c r="M115" s="170"/>
      <c r="N115" s="151" t="str">
        <f>IFERROR(IF(VLOOKUP(A115,Weightings!A:Y,25,FALSE)=0,"",VLOOKUP(A115,Weightings!A:Y,25,FALSE)),"")</f>
        <v/>
      </c>
      <c r="O115" s="151" t="str">
        <f>IFERROR(VLOOKUP(AH115,detail_maturity_score,3,FALSE)*VLOOKUP(A115,Weightings!A:Y,23,FALSE),"")</f>
        <v/>
      </c>
      <c r="P115" s="152"/>
      <c r="Q115" s="152"/>
      <c r="R115" s="148"/>
      <c r="S115" s="148"/>
      <c r="T115" s="148"/>
      <c r="U115" s="148"/>
      <c r="V115" s="148"/>
      <c r="W115" s="148"/>
      <c r="X115" s="148"/>
      <c r="Y115" s="148"/>
      <c r="Z115" s="153"/>
      <c r="AA115" s="148"/>
      <c r="AB115" s="148"/>
      <c r="AC115" s="154"/>
      <c r="AD115" s="155">
        <f t="shared" si="12"/>
        <v>0</v>
      </c>
      <c r="AE115" s="155">
        <f t="shared" si="13"/>
        <v>0</v>
      </c>
      <c r="AF115" s="155" t="str">
        <f t="shared" si="14"/>
        <v>D</v>
      </c>
      <c r="AG115" s="156">
        <f t="shared" si="15"/>
        <v>3</v>
      </c>
      <c r="AH115" s="156">
        <v>1</v>
      </c>
      <c r="AI115" s="159"/>
    </row>
    <row r="116" spans="1:35" s="157" customFormat="1" hidden="1" x14ac:dyDescent="0.25">
      <c r="A116" s="168">
        <v>125</v>
      </c>
      <c r="B116" s="147" t="str">
        <f t="shared" si="8"/>
        <v/>
      </c>
      <c r="C116" s="148">
        <f t="shared" si="9"/>
        <v>3</v>
      </c>
      <c r="D116" s="108"/>
      <c r="E116" s="149" t="str">
        <f t="shared" si="10"/>
        <v/>
      </c>
      <c r="F116" s="169">
        <f t="shared" si="11"/>
        <v>0</v>
      </c>
      <c r="G116" s="170"/>
      <c r="H116" s="170"/>
      <c r="I116" s="170"/>
      <c r="J116" s="170"/>
      <c r="K116" s="170"/>
      <c r="L116" s="170"/>
      <c r="M116" s="170"/>
      <c r="N116" s="151" t="str">
        <f>IFERROR(IF(VLOOKUP(A116,Weightings!A:Y,25,FALSE)=0,"",VLOOKUP(A116,Weightings!A:Y,25,FALSE)),"")</f>
        <v/>
      </c>
      <c r="O116" s="151" t="str">
        <f>IFERROR(VLOOKUP(AH116,detail_maturity_score,3,FALSE)*VLOOKUP(A116,Weightings!A:Y,23,FALSE),"")</f>
        <v/>
      </c>
      <c r="P116" s="152"/>
      <c r="Q116" s="152"/>
      <c r="R116" s="148"/>
      <c r="S116" s="148"/>
      <c r="T116" s="148"/>
      <c r="U116" s="148"/>
      <c r="V116" s="148"/>
      <c r="W116" s="148"/>
      <c r="X116" s="148"/>
      <c r="Y116" s="148"/>
      <c r="Z116" s="153"/>
      <c r="AA116" s="148"/>
      <c r="AB116" s="148"/>
      <c r="AC116" s="154"/>
      <c r="AD116" s="155">
        <f t="shared" si="12"/>
        <v>0</v>
      </c>
      <c r="AE116" s="155">
        <f t="shared" si="13"/>
        <v>0</v>
      </c>
      <c r="AF116" s="155" t="str">
        <f t="shared" si="14"/>
        <v>D</v>
      </c>
      <c r="AG116" s="156">
        <f t="shared" si="15"/>
        <v>3</v>
      </c>
      <c r="AH116"/>
      <c r="AI116" s="159"/>
    </row>
    <row r="117" spans="1:35" s="157" customFormat="1" hidden="1" x14ac:dyDescent="0.25">
      <c r="A117" s="168">
        <v>126</v>
      </c>
      <c r="B117" s="147" t="str">
        <f t="shared" si="8"/>
        <v/>
      </c>
      <c r="C117" s="148">
        <f t="shared" si="9"/>
        <v>3</v>
      </c>
      <c r="D117" s="108"/>
      <c r="E117" s="149" t="str">
        <f t="shared" si="10"/>
        <v/>
      </c>
      <c r="F117" s="171">
        <f t="shared" si="11"/>
        <v>0</v>
      </c>
      <c r="G117" s="170"/>
      <c r="H117" s="170"/>
      <c r="I117" s="172"/>
      <c r="J117" s="170"/>
      <c r="K117" s="170"/>
      <c r="L117" s="170"/>
      <c r="M117" s="170"/>
      <c r="N117" s="151" t="str">
        <f>IFERROR(IF(VLOOKUP(A117,Weightings!A:Y,25,FALSE)=0,"",VLOOKUP(A117,Weightings!A:Y,25,FALSE)),"")</f>
        <v/>
      </c>
      <c r="O117" s="151" t="str">
        <f>IFERROR(VLOOKUP(AH117,detail_maturity_score,3,FALSE)*VLOOKUP(A117,Weightings!A:Y,23,FALSE),"")</f>
        <v/>
      </c>
      <c r="P117" s="152"/>
      <c r="Q117" s="152"/>
      <c r="R117" s="148"/>
      <c r="S117" s="148"/>
      <c r="T117" s="148"/>
      <c r="U117" s="148"/>
      <c r="V117" s="148"/>
      <c r="W117" s="148"/>
      <c r="X117" s="148"/>
      <c r="Y117" s="148"/>
      <c r="Z117" s="153"/>
      <c r="AA117" s="148"/>
      <c r="AB117" s="148"/>
      <c r="AC117" s="154"/>
      <c r="AD117" s="155">
        <f t="shared" si="12"/>
        <v>0</v>
      </c>
      <c r="AE117" s="155">
        <f t="shared" si="13"/>
        <v>0</v>
      </c>
      <c r="AF117" s="155" t="str">
        <f t="shared" si="14"/>
        <v>D</v>
      </c>
      <c r="AG117" s="156">
        <f t="shared" si="15"/>
        <v>3</v>
      </c>
      <c r="AH117" s="156">
        <v>1</v>
      </c>
      <c r="AI117" s="159"/>
    </row>
    <row r="118" spans="1:35" s="157" customFormat="1" hidden="1" x14ac:dyDescent="0.25">
      <c r="A118" s="168">
        <v>127</v>
      </c>
      <c r="B118" s="147" t="str">
        <f t="shared" si="8"/>
        <v/>
      </c>
      <c r="C118" s="148">
        <f t="shared" si="9"/>
        <v>3</v>
      </c>
      <c r="D118" s="108"/>
      <c r="E118" s="149" t="str">
        <f t="shared" si="10"/>
        <v/>
      </c>
      <c r="F118" s="171">
        <f t="shared" si="11"/>
        <v>0</v>
      </c>
      <c r="G118" s="170"/>
      <c r="H118" s="170"/>
      <c r="I118" s="172"/>
      <c r="J118" s="170"/>
      <c r="K118" s="170"/>
      <c r="L118" s="170"/>
      <c r="M118" s="170"/>
      <c r="N118" s="151" t="str">
        <f>IFERROR(IF(VLOOKUP(A118,Weightings!A:Y,25,FALSE)=0,"",VLOOKUP(A118,Weightings!A:Y,25,FALSE)),"")</f>
        <v/>
      </c>
      <c r="O118" s="151" t="str">
        <f>IFERROR(VLOOKUP(AH118,detail_maturity_score,3,FALSE)*VLOOKUP(A118,Weightings!A:Y,23,FALSE),"")</f>
        <v/>
      </c>
      <c r="P118" s="152"/>
      <c r="Q118" s="152"/>
      <c r="R118" s="148"/>
      <c r="S118" s="148"/>
      <c r="T118" s="148"/>
      <c r="U118" s="148"/>
      <c r="V118" s="148"/>
      <c r="W118" s="148"/>
      <c r="X118" s="148"/>
      <c r="Y118" s="148"/>
      <c r="Z118" s="153"/>
      <c r="AA118" s="148"/>
      <c r="AB118" s="148"/>
      <c r="AC118" s="154"/>
      <c r="AD118" s="155">
        <f t="shared" si="12"/>
        <v>0</v>
      </c>
      <c r="AE118" s="155">
        <f t="shared" si="13"/>
        <v>0</v>
      </c>
      <c r="AF118" s="155" t="str">
        <f t="shared" si="14"/>
        <v>D</v>
      </c>
      <c r="AG118" s="156">
        <f t="shared" si="15"/>
        <v>3</v>
      </c>
      <c r="AH118" s="156">
        <v>1</v>
      </c>
      <c r="AI118" s="159"/>
    </row>
    <row r="119" spans="1:35" s="157" customFormat="1" hidden="1" x14ac:dyDescent="0.25">
      <c r="A119" s="168">
        <v>128</v>
      </c>
      <c r="B119" s="147" t="str">
        <f t="shared" si="8"/>
        <v/>
      </c>
      <c r="C119" s="148">
        <f t="shared" si="9"/>
        <v>3</v>
      </c>
      <c r="D119" s="108"/>
      <c r="E119" s="149" t="str">
        <f t="shared" si="10"/>
        <v/>
      </c>
      <c r="F119" s="171">
        <f t="shared" si="11"/>
        <v>0</v>
      </c>
      <c r="G119" s="170"/>
      <c r="H119" s="170"/>
      <c r="I119" s="172"/>
      <c r="J119" s="170"/>
      <c r="K119" s="170"/>
      <c r="L119" s="170"/>
      <c r="M119" s="170"/>
      <c r="N119" s="151" t="str">
        <f>IFERROR(IF(VLOOKUP(A119,Weightings!A:Y,25,FALSE)=0,"",VLOOKUP(A119,Weightings!A:Y,25,FALSE)),"")</f>
        <v/>
      </c>
      <c r="O119" s="151" t="str">
        <f>IFERROR(VLOOKUP(AH119,detail_maturity_score,3,FALSE)*VLOOKUP(A119,Weightings!A:Y,23,FALSE),"")</f>
        <v/>
      </c>
      <c r="P119" s="152"/>
      <c r="Q119" s="152"/>
      <c r="R119" s="148"/>
      <c r="S119" s="148"/>
      <c r="T119" s="148"/>
      <c r="U119" s="148"/>
      <c r="V119" s="148"/>
      <c r="W119" s="148"/>
      <c r="X119" s="148"/>
      <c r="Y119" s="148"/>
      <c r="Z119" s="153"/>
      <c r="AA119" s="148"/>
      <c r="AB119" s="148"/>
      <c r="AC119" s="154"/>
      <c r="AD119" s="155">
        <f t="shared" si="12"/>
        <v>0</v>
      </c>
      <c r="AE119" s="155">
        <f t="shared" si="13"/>
        <v>0</v>
      </c>
      <c r="AF119" s="155" t="str">
        <f t="shared" si="14"/>
        <v>D</v>
      </c>
      <c r="AG119" s="156">
        <f t="shared" si="15"/>
        <v>3</v>
      </c>
      <c r="AH119" s="156">
        <v>1</v>
      </c>
      <c r="AI119" s="159"/>
    </row>
    <row r="120" spans="1:35" s="157" customFormat="1" hidden="1" x14ac:dyDescent="0.25">
      <c r="A120" s="168">
        <v>129</v>
      </c>
      <c r="B120" s="147" t="str">
        <f t="shared" si="8"/>
        <v/>
      </c>
      <c r="C120" s="148">
        <f t="shared" si="9"/>
        <v>3</v>
      </c>
      <c r="D120" s="108"/>
      <c r="E120" s="149" t="str">
        <f t="shared" si="10"/>
        <v/>
      </c>
      <c r="F120" s="171">
        <f t="shared" si="11"/>
        <v>0</v>
      </c>
      <c r="G120" s="170"/>
      <c r="H120" s="170"/>
      <c r="I120" s="172"/>
      <c r="J120" s="170"/>
      <c r="K120" s="170"/>
      <c r="L120" s="170"/>
      <c r="M120" s="170"/>
      <c r="N120" s="151" t="str">
        <f>IFERROR(IF(VLOOKUP(A120,Weightings!A:Y,25,FALSE)=0,"",VLOOKUP(A120,Weightings!A:Y,25,FALSE)),"")</f>
        <v/>
      </c>
      <c r="O120" s="151" t="str">
        <f>IFERROR(VLOOKUP(AH120,detail_maturity_score,3,FALSE)*VLOOKUP(A120,Weightings!A:Y,23,FALSE),"")</f>
        <v/>
      </c>
      <c r="P120" s="152"/>
      <c r="Q120" s="152"/>
      <c r="R120" s="148"/>
      <c r="S120" s="148"/>
      <c r="T120" s="148"/>
      <c r="U120" s="148"/>
      <c r="V120" s="148"/>
      <c r="W120" s="148"/>
      <c r="X120" s="148"/>
      <c r="Y120" s="148"/>
      <c r="Z120" s="153"/>
      <c r="AA120" s="148"/>
      <c r="AB120" s="148"/>
      <c r="AC120" s="154"/>
      <c r="AD120" s="155">
        <f t="shared" si="12"/>
        <v>0</v>
      </c>
      <c r="AE120" s="155">
        <f t="shared" si="13"/>
        <v>0</v>
      </c>
      <c r="AF120" s="155" t="str">
        <f t="shared" si="14"/>
        <v>D</v>
      </c>
      <c r="AG120" s="156">
        <f t="shared" si="15"/>
        <v>3</v>
      </c>
      <c r="AH120" s="156">
        <v>1</v>
      </c>
      <c r="AI120" s="159"/>
    </row>
    <row r="121" spans="1:35" s="157" customFormat="1" ht="30" hidden="1" customHeight="1" x14ac:dyDescent="0.25">
      <c r="A121" s="168">
        <v>130</v>
      </c>
      <c r="B121" s="147" t="str">
        <f t="shared" ref="B121:B184" si="16">VLOOKUP(A121,contentrefmockup,2,FALSE)</f>
        <v/>
      </c>
      <c r="C121" s="148">
        <f t="shared" ref="C121:C184" si="17">VLOOKUP(A121,contentrefmockup,15,FALSE)</f>
        <v>3</v>
      </c>
      <c r="D121" s="108"/>
      <c r="E121" s="149" t="str">
        <f t="shared" ref="E121:E184" si="18">IF(C121=1,"Phase "&amp;B121,IF(C121=2,"Step "&amp;VLOOKUP(A121,contentrefmockup,4,FALSE),B121))</f>
        <v/>
      </c>
      <c r="F121" s="171">
        <f t="shared" ref="F121:F184" si="19">VLOOKUP(A121,contentrefmockup,7,FALSE)</f>
        <v>0</v>
      </c>
      <c r="G121" s="170"/>
      <c r="H121" s="170"/>
      <c r="I121" s="172"/>
      <c r="J121" s="170"/>
      <c r="K121" s="170"/>
      <c r="L121" s="170"/>
      <c r="M121" s="170"/>
      <c r="N121" s="151" t="str">
        <f>IFERROR(IF(VLOOKUP(A121,Weightings!A:Y,25,FALSE)=0,"",VLOOKUP(A121,Weightings!A:Y,25,FALSE)),"")</f>
        <v/>
      </c>
      <c r="O121" s="151" t="str">
        <f>IFERROR(VLOOKUP(AH121,detail_maturity_score,3,FALSE)*VLOOKUP(A121,Weightings!A:Y,23,FALSE),"")</f>
        <v/>
      </c>
      <c r="P121" s="152"/>
      <c r="Q121" s="152"/>
      <c r="R121" s="148"/>
      <c r="S121" s="148"/>
      <c r="T121" s="148"/>
      <c r="U121" s="148"/>
      <c r="V121" s="148"/>
      <c r="W121" s="148"/>
      <c r="X121" s="148"/>
      <c r="Y121" s="148"/>
      <c r="Z121" s="153"/>
      <c r="AA121" s="148"/>
      <c r="AB121" s="148"/>
      <c r="AC121" s="154"/>
      <c r="AD121" s="155">
        <f t="shared" ref="AD121:AD184" si="20">VLOOKUP($A121,contentrefmockup,26,FALSE)</f>
        <v>0</v>
      </c>
      <c r="AE121" s="155">
        <f t="shared" ref="AE121:AE184" si="21">VLOOKUP($A121,contentrefmockup,27,FALSE)</f>
        <v>0</v>
      </c>
      <c r="AF121" s="155" t="str">
        <f t="shared" ref="AF121:AF184" si="22">VLOOKUP($A121,contentrefmockup,28,FALSE)</f>
        <v>D</v>
      </c>
      <c r="AG121" s="156">
        <f t="shared" ref="AG121:AG184" si="23">IF(AD121="S",1,IF(AE121="I",2,IF(AF121="D",3,4)))</f>
        <v>3</v>
      </c>
      <c r="AH121" s="156">
        <v>1</v>
      </c>
      <c r="AI121" s="159"/>
    </row>
    <row r="122" spans="1:35" s="157" customFormat="1" ht="30" hidden="1" customHeight="1" x14ac:dyDescent="0.25">
      <c r="A122" s="168">
        <v>131</v>
      </c>
      <c r="B122" s="147" t="str">
        <f t="shared" si="16"/>
        <v/>
      </c>
      <c r="C122" s="148">
        <f t="shared" si="17"/>
        <v>3</v>
      </c>
      <c r="D122" s="108"/>
      <c r="E122" s="149" t="str">
        <f t="shared" si="18"/>
        <v/>
      </c>
      <c r="F122" s="150">
        <f t="shared" si="19"/>
        <v>0</v>
      </c>
      <c r="G122" s="170"/>
      <c r="H122" s="170"/>
      <c r="I122" s="170"/>
      <c r="J122" s="170"/>
      <c r="K122" s="170"/>
      <c r="L122" s="170"/>
      <c r="M122" s="170"/>
      <c r="N122" s="151" t="str">
        <f>IFERROR(IF(VLOOKUP(A122,Weightings!A:Y,25,FALSE)=0,"",VLOOKUP(A122,Weightings!A:Y,25,FALSE)),"")</f>
        <v/>
      </c>
      <c r="O122" s="151" t="str">
        <f>IFERROR(VLOOKUP(AH122,detail_maturity_score,3,FALSE)*VLOOKUP(A122,Weightings!A:Y,23,FALSE),"")</f>
        <v/>
      </c>
      <c r="P122" s="152"/>
      <c r="Q122" s="152"/>
      <c r="R122" s="148"/>
      <c r="S122" s="148"/>
      <c r="T122" s="148"/>
      <c r="U122" s="148"/>
      <c r="V122" s="148"/>
      <c r="W122" s="148"/>
      <c r="X122" s="148"/>
      <c r="Y122" s="148"/>
      <c r="Z122" s="153"/>
      <c r="AA122" s="148"/>
      <c r="AB122" s="148"/>
      <c r="AC122" s="154"/>
      <c r="AD122" s="155">
        <f t="shared" si="20"/>
        <v>0</v>
      </c>
      <c r="AE122" s="155">
        <f t="shared" si="21"/>
        <v>0</v>
      </c>
      <c r="AF122" s="155" t="str">
        <f t="shared" si="22"/>
        <v>D</v>
      </c>
      <c r="AG122" s="156">
        <f t="shared" si="23"/>
        <v>3</v>
      </c>
      <c r="AH122"/>
      <c r="AI122" s="159"/>
    </row>
    <row r="123" spans="1:35" s="157" customFormat="1" ht="30" hidden="1" customHeight="1" x14ac:dyDescent="0.25">
      <c r="A123" s="168">
        <v>132</v>
      </c>
      <c r="B123" s="147" t="str">
        <f t="shared" si="16"/>
        <v/>
      </c>
      <c r="C123" s="148">
        <f t="shared" si="17"/>
        <v>3</v>
      </c>
      <c r="D123" s="108"/>
      <c r="E123" s="149" t="str">
        <f t="shared" si="18"/>
        <v/>
      </c>
      <c r="F123" s="158">
        <f t="shared" si="19"/>
        <v>0</v>
      </c>
      <c r="G123" s="170"/>
      <c r="H123" s="170"/>
      <c r="I123" s="172"/>
      <c r="J123" s="170"/>
      <c r="K123" s="170"/>
      <c r="L123" s="170"/>
      <c r="M123" s="170"/>
      <c r="N123" s="151" t="str">
        <f>IFERROR(IF(VLOOKUP(A123,Weightings!A:Y,25,FALSE)=0,"",VLOOKUP(A123,Weightings!A:Y,25,FALSE)),"")</f>
        <v/>
      </c>
      <c r="O123" s="151" t="str">
        <f>IFERROR(VLOOKUP(AH123,detail_maturity_score,3,FALSE)*VLOOKUP(A123,Weightings!A:Y,23,FALSE),"")</f>
        <v/>
      </c>
      <c r="P123" s="152"/>
      <c r="Q123" s="152"/>
      <c r="R123" s="148"/>
      <c r="S123" s="148"/>
      <c r="T123" s="148"/>
      <c r="U123" s="148"/>
      <c r="V123" s="148"/>
      <c r="W123" s="148"/>
      <c r="X123" s="148"/>
      <c r="Y123" s="148"/>
      <c r="Z123" s="153"/>
      <c r="AA123" s="148"/>
      <c r="AB123" s="148"/>
      <c r="AC123" s="154"/>
      <c r="AD123" s="155">
        <f t="shared" si="20"/>
        <v>0</v>
      </c>
      <c r="AE123" s="155">
        <f t="shared" si="21"/>
        <v>0</v>
      </c>
      <c r="AF123" s="155" t="str">
        <f t="shared" si="22"/>
        <v>D</v>
      </c>
      <c r="AG123" s="156">
        <f t="shared" si="23"/>
        <v>3</v>
      </c>
      <c r="AH123" s="156">
        <v>1</v>
      </c>
      <c r="AI123" s="159"/>
    </row>
    <row r="124" spans="1:35" s="157" customFormat="1" hidden="1" x14ac:dyDescent="0.25">
      <c r="A124" s="168">
        <v>133</v>
      </c>
      <c r="B124" s="147" t="str">
        <f t="shared" si="16"/>
        <v/>
      </c>
      <c r="C124" s="148">
        <f t="shared" si="17"/>
        <v>3</v>
      </c>
      <c r="D124" s="108"/>
      <c r="E124" s="149" t="str">
        <f t="shared" si="18"/>
        <v/>
      </c>
      <c r="F124" s="158">
        <f t="shared" si="19"/>
        <v>0</v>
      </c>
      <c r="G124" s="170"/>
      <c r="H124" s="170"/>
      <c r="I124" s="172"/>
      <c r="J124" s="170"/>
      <c r="K124" s="170"/>
      <c r="L124" s="170"/>
      <c r="M124" s="170"/>
      <c r="N124" s="151" t="str">
        <f>IFERROR(IF(VLOOKUP(A124,Weightings!A:Y,25,FALSE)=0,"",VLOOKUP(A124,Weightings!A:Y,25,FALSE)),"")</f>
        <v/>
      </c>
      <c r="O124" s="151" t="str">
        <f>IFERROR(VLOOKUP(AH124,detail_maturity_score,3,FALSE)*VLOOKUP(A124,Weightings!A:Y,23,FALSE),"")</f>
        <v/>
      </c>
      <c r="P124" s="152"/>
      <c r="Q124" s="152"/>
      <c r="R124" s="148"/>
      <c r="S124" s="148"/>
      <c r="T124" s="148"/>
      <c r="U124" s="148"/>
      <c r="V124" s="148"/>
      <c r="W124" s="148"/>
      <c r="X124" s="148"/>
      <c r="Y124" s="148"/>
      <c r="Z124" s="153"/>
      <c r="AA124" s="148"/>
      <c r="AB124" s="148"/>
      <c r="AC124" s="154"/>
      <c r="AD124" s="155">
        <f t="shared" si="20"/>
        <v>0</v>
      </c>
      <c r="AE124" s="155">
        <f t="shared" si="21"/>
        <v>0</v>
      </c>
      <c r="AF124" s="155" t="str">
        <f t="shared" si="22"/>
        <v>D</v>
      </c>
      <c r="AG124" s="156">
        <f t="shared" si="23"/>
        <v>3</v>
      </c>
      <c r="AH124" s="156">
        <v>1</v>
      </c>
      <c r="AI124" s="159"/>
    </row>
    <row r="125" spans="1:35" s="157" customFormat="1" ht="30" hidden="1" customHeight="1" x14ac:dyDescent="0.25">
      <c r="A125" s="168">
        <v>134</v>
      </c>
      <c r="B125" s="147" t="str">
        <f t="shared" si="16"/>
        <v/>
      </c>
      <c r="C125" s="148">
        <f t="shared" si="17"/>
        <v>3</v>
      </c>
      <c r="D125" s="108"/>
      <c r="E125" s="149" t="str">
        <f t="shared" si="18"/>
        <v/>
      </c>
      <c r="F125" s="158">
        <f t="shared" si="19"/>
        <v>0</v>
      </c>
      <c r="G125" s="170"/>
      <c r="H125" s="170"/>
      <c r="I125" s="172"/>
      <c r="J125" s="170"/>
      <c r="K125" s="170"/>
      <c r="L125" s="170"/>
      <c r="M125" s="170"/>
      <c r="N125" s="151" t="str">
        <f>IFERROR(IF(VLOOKUP(A125,Weightings!A:Y,25,FALSE)=0,"",VLOOKUP(A125,Weightings!A:Y,25,FALSE)),"")</f>
        <v/>
      </c>
      <c r="O125" s="151" t="str">
        <f>IFERROR(VLOOKUP(AH125,detail_maturity_score,3,FALSE)*VLOOKUP(A125,Weightings!A:Y,23,FALSE),"")</f>
        <v/>
      </c>
      <c r="P125" s="152"/>
      <c r="Q125" s="152"/>
      <c r="R125" s="148"/>
      <c r="S125" s="148"/>
      <c r="T125" s="148"/>
      <c r="U125" s="148"/>
      <c r="V125" s="148"/>
      <c r="W125" s="148"/>
      <c r="X125" s="148"/>
      <c r="Y125" s="148"/>
      <c r="Z125" s="153"/>
      <c r="AA125" s="148"/>
      <c r="AB125" s="148"/>
      <c r="AC125" s="154"/>
      <c r="AD125" s="155">
        <f t="shared" si="20"/>
        <v>0</v>
      </c>
      <c r="AE125" s="155">
        <f t="shared" si="21"/>
        <v>0</v>
      </c>
      <c r="AF125" s="155" t="str">
        <f t="shared" si="22"/>
        <v>D</v>
      </c>
      <c r="AG125" s="156">
        <f t="shared" si="23"/>
        <v>3</v>
      </c>
      <c r="AH125" s="156">
        <v>1</v>
      </c>
      <c r="AI125" s="159"/>
    </row>
    <row r="126" spans="1:35" s="157" customFormat="1" hidden="1" x14ac:dyDescent="0.25">
      <c r="A126" s="168">
        <v>135</v>
      </c>
      <c r="B126" s="147" t="str">
        <f t="shared" si="16"/>
        <v/>
      </c>
      <c r="C126" s="148">
        <f t="shared" si="17"/>
        <v>3</v>
      </c>
      <c r="D126" s="108"/>
      <c r="E126" s="149" t="str">
        <f t="shared" si="18"/>
        <v/>
      </c>
      <c r="F126" s="158">
        <f t="shared" si="19"/>
        <v>0</v>
      </c>
      <c r="G126" s="170"/>
      <c r="H126" s="170"/>
      <c r="I126" s="172"/>
      <c r="J126" s="170"/>
      <c r="K126" s="170"/>
      <c r="L126" s="170"/>
      <c r="M126" s="170"/>
      <c r="N126" s="151" t="str">
        <f>IFERROR(IF(VLOOKUP(A126,Weightings!A:Y,25,FALSE)=0,"",VLOOKUP(A126,Weightings!A:Y,25,FALSE)),"")</f>
        <v/>
      </c>
      <c r="O126" s="151" t="str">
        <f>IFERROR(VLOOKUP(AH126,detail_maturity_score,3,FALSE)*VLOOKUP(A126,Weightings!A:Y,23,FALSE),"")</f>
        <v/>
      </c>
      <c r="P126" s="152"/>
      <c r="Q126" s="152"/>
      <c r="R126" s="148"/>
      <c r="S126" s="148"/>
      <c r="T126" s="148"/>
      <c r="U126" s="148"/>
      <c r="V126" s="148"/>
      <c r="W126" s="148"/>
      <c r="X126" s="148"/>
      <c r="Y126" s="148"/>
      <c r="Z126" s="153"/>
      <c r="AA126" s="148"/>
      <c r="AB126" s="148"/>
      <c r="AC126" s="154"/>
      <c r="AD126" s="155">
        <f t="shared" si="20"/>
        <v>0</v>
      </c>
      <c r="AE126" s="155">
        <f t="shared" si="21"/>
        <v>0</v>
      </c>
      <c r="AF126" s="155" t="str">
        <f t="shared" si="22"/>
        <v>D</v>
      </c>
      <c r="AG126" s="156">
        <f t="shared" si="23"/>
        <v>3</v>
      </c>
      <c r="AH126" s="156">
        <v>1</v>
      </c>
      <c r="AI126" s="159"/>
    </row>
    <row r="127" spans="1:35" s="157" customFormat="1" ht="30" hidden="1" customHeight="1" x14ac:dyDescent="0.25">
      <c r="A127" s="168">
        <v>136</v>
      </c>
      <c r="B127" s="147" t="str">
        <f t="shared" si="16"/>
        <v/>
      </c>
      <c r="C127" s="148">
        <f t="shared" si="17"/>
        <v>3</v>
      </c>
      <c r="D127" s="108"/>
      <c r="E127" s="149" t="str">
        <f t="shared" si="18"/>
        <v/>
      </c>
      <c r="F127" s="158">
        <f t="shared" si="19"/>
        <v>0</v>
      </c>
      <c r="G127" s="170"/>
      <c r="H127" s="170"/>
      <c r="I127" s="172"/>
      <c r="J127" s="170"/>
      <c r="K127" s="170"/>
      <c r="L127" s="170"/>
      <c r="M127" s="170"/>
      <c r="N127" s="151" t="str">
        <f>IFERROR(IF(VLOOKUP(A127,Weightings!A:Y,25,FALSE)=0,"",VLOOKUP(A127,Weightings!A:Y,25,FALSE)),"")</f>
        <v/>
      </c>
      <c r="O127" s="151" t="str">
        <f>IFERROR(VLOOKUP(AH127,detail_maturity_score,3,FALSE)*VLOOKUP(A127,Weightings!A:Y,23,FALSE),"")</f>
        <v/>
      </c>
      <c r="P127" s="152"/>
      <c r="Q127" s="152"/>
      <c r="R127" s="148"/>
      <c r="S127" s="148"/>
      <c r="T127" s="148"/>
      <c r="U127" s="148"/>
      <c r="V127" s="148"/>
      <c r="W127" s="148"/>
      <c r="X127" s="148"/>
      <c r="Y127" s="148"/>
      <c r="Z127" s="153"/>
      <c r="AA127" s="148"/>
      <c r="AB127" s="148"/>
      <c r="AC127" s="154"/>
      <c r="AD127" s="155">
        <f t="shared" si="20"/>
        <v>0</v>
      </c>
      <c r="AE127" s="155">
        <f t="shared" si="21"/>
        <v>0</v>
      </c>
      <c r="AF127" s="155" t="str">
        <f t="shared" si="22"/>
        <v>D</v>
      </c>
      <c r="AG127" s="156">
        <f t="shared" si="23"/>
        <v>3</v>
      </c>
      <c r="AH127" s="156">
        <v>1</v>
      </c>
      <c r="AI127" s="159"/>
    </row>
    <row r="128" spans="1:35" s="157" customFormat="1" hidden="1" x14ac:dyDescent="0.25">
      <c r="A128" s="168">
        <v>137</v>
      </c>
      <c r="B128" s="147" t="str">
        <f t="shared" si="16"/>
        <v/>
      </c>
      <c r="C128" s="148">
        <f t="shared" si="17"/>
        <v>3</v>
      </c>
      <c r="D128" s="108"/>
      <c r="E128" s="149" t="str">
        <f t="shared" si="18"/>
        <v/>
      </c>
      <c r="F128" s="158">
        <f t="shared" si="19"/>
        <v>0</v>
      </c>
      <c r="G128" s="170"/>
      <c r="H128" s="170"/>
      <c r="I128" s="172"/>
      <c r="J128" s="170"/>
      <c r="K128" s="170"/>
      <c r="L128" s="170"/>
      <c r="M128" s="170"/>
      <c r="N128" s="151" t="str">
        <f>IFERROR(IF(VLOOKUP(A128,Weightings!A:Y,25,FALSE)=0,"",VLOOKUP(A128,Weightings!A:Y,25,FALSE)),"")</f>
        <v/>
      </c>
      <c r="O128" s="151" t="str">
        <f>IFERROR(VLOOKUP(AH128,detail_maturity_score,3,FALSE)*VLOOKUP(A128,Weightings!A:Y,23,FALSE),"")</f>
        <v/>
      </c>
      <c r="P128" s="152"/>
      <c r="Q128" s="152"/>
      <c r="R128" s="148"/>
      <c r="S128" s="148"/>
      <c r="T128" s="148"/>
      <c r="U128" s="148"/>
      <c r="V128" s="148"/>
      <c r="W128" s="148"/>
      <c r="X128" s="148"/>
      <c r="Y128" s="148"/>
      <c r="Z128" s="153"/>
      <c r="AA128" s="148"/>
      <c r="AB128" s="148"/>
      <c r="AC128" s="154"/>
      <c r="AD128" s="155">
        <f t="shared" si="20"/>
        <v>0</v>
      </c>
      <c r="AE128" s="155">
        <f t="shared" si="21"/>
        <v>0</v>
      </c>
      <c r="AF128" s="155" t="str">
        <f t="shared" si="22"/>
        <v>D</v>
      </c>
      <c r="AG128" s="156">
        <f t="shared" si="23"/>
        <v>3</v>
      </c>
      <c r="AH128" s="156">
        <v>1</v>
      </c>
      <c r="AI128" s="159"/>
    </row>
    <row r="129" spans="1:35" s="157" customFormat="1" hidden="1" x14ac:dyDescent="0.25">
      <c r="A129" s="168">
        <v>138</v>
      </c>
      <c r="B129" s="147" t="str">
        <f t="shared" si="16"/>
        <v/>
      </c>
      <c r="C129" s="148">
        <f t="shared" si="17"/>
        <v>3</v>
      </c>
      <c r="D129" s="108"/>
      <c r="E129" s="149" t="str">
        <f t="shared" si="18"/>
        <v/>
      </c>
      <c r="F129" s="158">
        <f t="shared" si="19"/>
        <v>0</v>
      </c>
      <c r="G129" s="170"/>
      <c r="H129" s="170"/>
      <c r="I129" s="172"/>
      <c r="J129" s="170"/>
      <c r="K129" s="170"/>
      <c r="L129" s="170"/>
      <c r="M129" s="170"/>
      <c r="N129" s="151" t="str">
        <f>IFERROR(IF(VLOOKUP(A129,Weightings!A:Y,25,FALSE)=0,"",VLOOKUP(A129,Weightings!A:Y,25,FALSE)),"")</f>
        <v/>
      </c>
      <c r="O129" s="151" t="str">
        <f>IFERROR(VLOOKUP(AH129,detail_maturity_score,3,FALSE)*VLOOKUP(A129,Weightings!A:Y,23,FALSE),"")</f>
        <v/>
      </c>
      <c r="P129" s="152"/>
      <c r="Q129" s="152"/>
      <c r="R129" s="148"/>
      <c r="S129" s="148"/>
      <c r="T129" s="148"/>
      <c r="U129" s="148"/>
      <c r="V129" s="148"/>
      <c r="W129" s="148"/>
      <c r="X129" s="148"/>
      <c r="Y129" s="148"/>
      <c r="Z129" s="153"/>
      <c r="AA129" s="148"/>
      <c r="AB129" s="148"/>
      <c r="AC129" s="154"/>
      <c r="AD129" s="155">
        <f t="shared" si="20"/>
        <v>0</v>
      </c>
      <c r="AE129" s="155">
        <f t="shared" si="21"/>
        <v>0</v>
      </c>
      <c r="AF129" s="155" t="str">
        <f t="shared" si="22"/>
        <v>D</v>
      </c>
      <c r="AG129" s="156">
        <f t="shared" si="23"/>
        <v>3</v>
      </c>
      <c r="AH129" s="156">
        <v>1</v>
      </c>
      <c r="AI129" s="159"/>
    </row>
    <row r="130" spans="1:35" s="157" customFormat="1" ht="30" hidden="1" customHeight="1" x14ac:dyDescent="0.25">
      <c r="A130" s="168">
        <v>139</v>
      </c>
      <c r="B130" s="147" t="str">
        <f t="shared" si="16"/>
        <v/>
      </c>
      <c r="C130" s="148">
        <f t="shared" si="17"/>
        <v>3</v>
      </c>
      <c r="D130" s="108"/>
      <c r="E130" s="149" t="str">
        <f t="shared" si="18"/>
        <v/>
      </c>
      <c r="F130" s="150">
        <f t="shared" si="19"/>
        <v>0</v>
      </c>
      <c r="G130" s="170"/>
      <c r="H130" s="170"/>
      <c r="I130" s="170"/>
      <c r="J130" s="170"/>
      <c r="K130" s="170"/>
      <c r="L130" s="170"/>
      <c r="M130" s="170"/>
      <c r="N130" s="151" t="str">
        <f>IFERROR(IF(VLOOKUP(A130,Weightings!A:Y,25,FALSE)=0,"",VLOOKUP(A130,Weightings!A:Y,25,FALSE)),"")</f>
        <v/>
      </c>
      <c r="O130" s="151" t="str">
        <f>IFERROR(VLOOKUP(AH130,detail_maturity_score,3,FALSE)*VLOOKUP(A130,Weightings!A:Y,23,FALSE),"")</f>
        <v/>
      </c>
      <c r="P130" s="152"/>
      <c r="Q130" s="152"/>
      <c r="R130" s="148"/>
      <c r="S130" s="148"/>
      <c r="T130" s="148"/>
      <c r="U130" s="148"/>
      <c r="V130" s="148"/>
      <c r="W130" s="148"/>
      <c r="X130" s="148"/>
      <c r="Y130" s="148"/>
      <c r="Z130" s="153"/>
      <c r="AA130" s="148"/>
      <c r="AB130" s="148"/>
      <c r="AC130" s="154"/>
      <c r="AD130" s="155">
        <f t="shared" si="20"/>
        <v>0</v>
      </c>
      <c r="AE130" s="155">
        <f t="shared" si="21"/>
        <v>0</v>
      </c>
      <c r="AF130" s="155" t="str">
        <f t="shared" si="22"/>
        <v>D</v>
      </c>
      <c r="AG130" s="156">
        <f t="shared" si="23"/>
        <v>3</v>
      </c>
      <c r="AH130"/>
      <c r="AI130" s="159"/>
    </row>
    <row r="131" spans="1:35" s="157" customFormat="1" ht="30" hidden="1" customHeight="1" x14ac:dyDescent="0.25">
      <c r="A131" s="168">
        <v>140</v>
      </c>
      <c r="B131" s="147" t="str">
        <f t="shared" si="16"/>
        <v/>
      </c>
      <c r="C131" s="148">
        <f t="shared" si="17"/>
        <v>3</v>
      </c>
      <c r="D131" s="108"/>
      <c r="E131" s="149" t="str">
        <f t="shared" si="18"/>
        <v/>
      </c>
      <c r="F131" s="158">
        <f t="shared" si="19"/>
        <v>0</v>
      </c>
      <c r="G131" s="170"/>
      <c r="H131" s="170"/>
      <c r="I131" s="172"/>
      <c r="J131" s="170"/>
      <c r="K131" s="170"/>
      <c r="L131" s="170"/>
      <c r="M131" s="170"/>
      <c r="N131" s="151" t="str">
        <f>IFERROR(IF(VLOOKUP(A131,Weightings!A:Y,25,FALSE)=0,"",VLOOKUP(A131,Weightings!A:Y,25,FALSE)),"")</f>
        <v/>
      </c>
      <c r="O131" s="151" t="str">
        <f>IFERROR(VLOOKUP(AH131,detail_maturity_score,3,FALSE)*VLOOKUP(A131,Weightings!A:Y,23,FALSE),"")</f>
        <v/>
      </c>
      <c r="P131" s="152"/>
      <c r="Q131" s="152"/>
      <c r="R131" s="148"/>
      <c r="S131" s="148"/>
      <c r="T131" s="148"/>
      <c r="U131" s="148"/>
      <c r="V131" s="148"/>
      <c r="W131" s="148"/>
      <c r="X131" s="148"/>
      <c r="Y131" s="148"/>
      <c r="Z131" s="153"/>
      <c r="AA131" s="148"/>
      <c r="AB131" s="148"/>
      <c r="AC131" s="154"/>
      <c r="AD131" s="155">
        <f t="shared" si="20"/>
        <v>0</v>
      </c>
      <c r="AE131" s="155">
        <f t="shared" si="21"/>
        <v>0</v>
      </c>
      <c r="AF131" s="155" t="str">
        <f t="shared" si="22"/>
        <v>D</v>
      </c>
      <c r="AG131" s="156">
        <f t="shared" si="23"/>
        <v>3</v>
      </c>
      <c r="AH131" s="156">
        <v>1</v>
      </c>
      <c r="AI131" s="159"/>
    </row>
    <row r="132" spans="1:35" s="157" customFormat="1" ht="30" hidden="1" customHeight="1" x14ac:dyDescent="0.25">
      <c r="A132" s="168">
        <v>141</v>
      </c>
      <c r="B132" s="147" t="str">
        <f t="shared" si="16"/>
        <v/>
      </c>
      <c r="C132" s="148">
        <f t="shared" si="17"/>
        <v>3</v>
      </c>
      <c r="D132" s="108"/>
      <c r="E132" s="149" t="str">
        <f t="shared" si="18"/>
        <v/>
      </c>
      <c r="F132" s="158">
        <f t="shared" si="19"/>
        <v>0</v>
      </c>
      <c r="G132" s="170"/>
      <c r="H132" s="170"/>
      <c r="I132" s="172"/>
      <c r="J132" s="170"/>
      <c r="K132" s="170"/>
      <c r="L132" s="170"/>
      <c r="M132" s="170"/>
      <c r="N132" s="151" t="str">
        <f>IFERROR(IF(VLOOKUP(A132,Weightings!A:Y,25,FALSE)=0,"",VLOOKUP(A132,Weightings!A:Y,25,FALSE)),"")</f>
        <v/>
      </c>
      <c r="O132" s="151" t="str">
        <f>IFERROR(VLOOKUP(AH132,detail_maturity_score,3,FALSE)*VLOOKUP(A132,Weightings!A:Y,23,FALSE),"")</f>
        <v/>
      </c>
      <c r="P132" s="152"/>
      <c r="Q132" s="152"/>
      <c r="R132" s="148"/>
      <c r="S132" s="148"/>
      <c r="T132" s="148"/>
      <c r="U132" s="148"/>
      <c r="V132" s="148"/>
      <c r="W132" s="148"/>
      <c r="X132" s="148"/>
      <c r="Y132" s="148"/>
      <c r="Z132" s="153"/>
      <c r="AA132" s="148"/>
      <c r="AB132" s="148"/>
      <c r="AC132" s="154"/>
      <c r="AD132" s="155">
        <f t="shared" si="20"/>
        <v>0</v>
      </c>
      <c r="AE132" s="155">
        <f t="shared" si="21"/>
        <v>0</v>
      </c>
      <c r="AF132" s="155" t="str">
        <f t="shared" si="22"/>
        <v>D</v>
      </c>
      <c r="AG132" s="156">
        <f t="shared" si="23"/>
        <v>3</v>
      </c>
      <c r="AH132" s="156">
        <v>1</v>
      </c>
      <c r="AI132" s="159"/>
    </row>
    <row r="133" spans="1:35" s="157" customFormat="1" ht="30" hidden="1" customHeight="1" x14ac:dyDescent="0.25">
      <c r="A133" s="168">
        <v>142</v>
      </c>
      <c r="B133" s="147" t="str">
        <f t="shared" si="16"/>
        <v/>
      </c>
      <c r="C133" s="148">
        <f t="shared" si="17"/>
        <v>3</v>
      </c>
      <c r="D133" s="108"/>
      <c r="E133" s="149" t="str">
        <f t="shared" si="18"/>
        <v/>
      </c>
      <c r="F133" s="158">
        <f t="shared" si="19"/>
        <v>0</v>
      </c>
      <c r="G133" s="170"/>
      <c r="H133" s="170"/>
      <c r="I133" s="172"/>
      <c r="J133" s="170"/>
      <c r="K133" s="170"/>
      <c r="L133" s="170"/>
      <c r="M133" s="170"/>
      <c r="N133" s="151" t="str">
        <f>IFERROR(IF(VLOOKUP(A133,Weightings!A:Y,25,FALSE)=0,"",VLOOKUP(A133,Weightings!A:Y,25,FALSE)),"")</f>
        <v/>
      </c>
      <c r="O133" s="151" t="str">
        <f>IFERROR(VLOOKUP(AH133,detail_maturity_score,3,FALSE)*VLOOKUP(A133,Weightings!A:Y,23,FALSE),"")</f>
        <v/>
      </c>
      <c r="P133" s="152"/>
      <c r="Q133" s="152"/>
      <c r="R133" s="148"/>
      <c r="S133" s="148"/>
      <c r="T133" s="148"/>
      <c r="U133" s="148"/>
      <c r="V133" s="148"/>
      <c r="W133" s="148"/>
      <c r="X133" s="148"/>
      <c r="Y133" s="148"/>
      <c r="Z133" s="153"/>
      <c r="AA133" s="148"/>
      <c r="AB133" s="148"/>
      <c r="AC133" s="154"/>
      <c r="AD133" s="155">
        <f t="shared" si="20"/>
        <v>0</v>
      </c>
      <c r="AE133" s="155">
        <f t="shared" si="21"/>
        <v>0</v>
      </c>
      <c r="AF133" s="155" t="str">
        <f t="shared" si="22"/>
        <v>D</v>
      </c>
      <c r="AG133" s="156">
        <f t="shared" si="23"/>
        <v>3</v>
      </c>
      <c r="AH133" s="156">
        <v>1</v>
      </c>
      <c r="AI133" s="159"/>
    </row>
    <row r="134" spans="1:35" s="157" customFormat="1" ht="0.6" hidden="1" customHeight="1" x14ac:dyDescent="0.25">
      <c r="A134" s="168">
        <v>143</v>
      </c>
      <c r="B134" s="147" t="str">
        <f t="shared" si="16"/>
        <v/>
      </c>
      <c r="C134" s="148">
        <f t="shared" si="17"/>
        <v>3</v>
      </c>
      <c r="D134" s="108"/>
      <c r="E134" s="149" t="str">
        <f t="shared" si="18"/>
        <v/>
      </c>
      <c r="F134" s="158">
        <f t="shared" si="19"/>
        <v>0</v>
      </c>
      <c r="G134" s="170"/>
      <c r="H134" s="170"/>
      <c r="I134" s="172"/>
      <c r="J134" s="170"/>
      <c r="K134" s="170"/>
      <c r="L134" s="170"/>
      <c r="M134" s="170"/>
      <c r="N134" s="151" t="str">
        <f>IFERROR(IF(VLOOKUP(A134,Weightings!A:Y,25,FALSE)=0,"",VLOOKUP(A134,Weightings!A:Y,25,FALSE)),"")</f>
        <v/>
      </c>
      <c r="O134" s="151" t="str">
        <f>IFERROR(VLOOKUP(AH134,detail_maturity_score,3,FALSE)*VLOOKUP(A134,Weightings!A:Y,23,FALSE),"")</f>
        <v/>
      </c>
      <c r="P134" s="152"/>
      <c r="Q134" s="152"/>
      <c r="R134" s="148"/>
      <c r="S134" s="148"/>
      <c r="T134" s="148"/>
      <c r="U134" s="148"/>
      <c r="V134" s="148"/>
      <c r="W134" s="148"/>
      <c r="X134" s="148"/>
      <c r="Y134" s="148"/>
      <c r="Z134" s="153"/>
      <c r="AA134" s="148"/>
      <c r="AB134" s="148"/>
      <c r="AC134" s="154"/>
      <c r="AD134" s="155">
        <f t="shared" si="20"/>
        <v>0</v>
      </c>
      <c r="AE134" s="155">
        <f t="shared" si="21"/>
        <v>0</v>
      </c>
      <c r="AF134" s="155" t="str">
        <f t="shared" si="22"/>
        <v>D</v>
      </c>
      <c r="AG134" s="156">
        <f t="shared" si="23"/>
        <v>3</v>
      </c>
      <c r="AH134" s="156">
        <v>1</v>
      </c>
      <c r="AI134" s="159"/>
    </row>
    <row r="135" spans="1:35" s="157" customFormat="1" hidden="1" x14ac:dyDescent="0.25">
      <c r="A135" s="168">
        <v>144</v>
      </c>
      <c r="B135" s="147" t="str">
        <f t="shared" si="16"/>
        <v/>
      </c>
      <c r="C135" s="148">
        <f t="shared" si="17"/>
        <v>3</v>
      </c>
      <c r="D135" s="108"/>
      <c r="E135" s="149" t="str">
        <f t="shared" si="18"/>
        <v/>
      </c>
      <c r="F135" s="158">
        <f t="shared" si="19"/>
        <v>0</v>
      </c>
      <c r="G135" s="170"/>
      <c r="H135" s="170"/>
      <c r="I135" s="172"/>
      <c r="J135" s="170"/>
      <c r="K135" s="170"/>
      <c r="L135" s="170"/>
      <c r="M135" s="170"/>
      <c r="N135" s="151" t="str">
        <f>IFERROR(IF(VLOOKUP(A135,Weightings!A:Y,25,FALSE)=0,"",VLOOKUP(A135,Weightings!A:Y,25,FALSE)),"")</f>
        <v/>
      </c>
      <c r="O135" s="151" t="str">
        <f>IFERROR(VLOOKUP(AH135,detail_maturity_score,3,FALSE)*VLOOKUP(A135,Weightings!A:Y,23,FALSE),"")</f>
        <v/>
      </c>
      <c r="P135" s="152"/>
      <c r="Q135" s="152"/>
      <c r="R135" s="148"/>
      <c r="S135" s="148"/>
      <c r="T135" s="148"/>
      <c r="U135" s="148"/>
      <c r="V135" s="148"/>
      <c r="W135" s="148"/>
      <c r="X135" s="148"/>
      <c r="Y135" s="148"/>
      <c r="Z135" s="153"/>
      <c r="AA135" s="148"/>
      <c r="AB135" s="148"/>
      <c r="AC135" s="154"/>
      <c r="AD135" s="155">
        <f t="shared" si="20"/>
        <v>0</v>
      </c>
      <c r="AE135" s="155">
        <f t="shared" si="21"/>
        <v>0</v>
      </c>
      <c r="AF135" s="155" t="str">
        <f t="shared" si="22"/>
        <v>D</v>
      </c>
      <c r="AG135" s="156">
        <f t="shared" si="23"/>
        <v>3</v>
      </c>
      <c r="AH135" s="156">
        <v>1</v>
      </c>
      <c r="AI135" s="159"/>
    </row>
    <row r="136" spans="1:35" s="157" customFormat="1" hidden="1" x14ac:dyDescent="0.25">
      <c r="A136" s="168">
        <v>145</v>
      </c>
      <c r="B136" s="147" t="str">
        <f t="shared" si="16"/>
        <v/>
      </c>
      <c r="C136" s="148">
        <f t="shared" si="17"/>
        <v>3</v>
      </c>
      <c r="D136" s="108"/>
      <c r="E136" s="149" t="str">
        <f t="shared" si="18"/>
        <v/>
      </c>
      <c r="F136" s="158">
        <f t="shared" si="19"/>
        <v>0</v>
      </c>
      <c r="G136" s="170"/>
      <c r="H136" s="170"/>
      <c r="I136" s="172"/>
      <c r="J136" s="170"/>
      <c r="K136" s="170"/>
      <c r="L136" s="170"/>
      <c r="M136" s="170"/>
      <c r="N136" s="151" t="str">
        <f>IFERROR(IF(VLOOKUP(A136,Weightings!A:Y,25,FALSE)=0,"",VLOOKUP(A136,Weightings!A:Y,25,FALSE)),"")</f>
        <v/>
      </c>
      <c r="O136" s="151" t="str">
        <f>IFERROR(VLOOKUP(AH136,detail_maturity_score,3,FALSE)*VLOOKUP(A136,Weightings!A:Y,23,FALSE),"")</f>
        <v/>
      </c>
      <c r="P136" s="152"/>
      <c r="Q136" s="152"/>
      <c r="R136" s="148"/>
      <c r="S136" s="148"/>
      <c r="T136" s="148"/>
      <c r="U136" s="148"/>
      <c r="V136" s="148"/>
      <c r="W136" s="148"/>
      <c r="X136" s="148"/>
      <c r="Y136" s="148"/>
      <c r="Z136" s="153"/>
      <c r="AA136" s="148"/>
      <c r="AB136" s="148"/>
      <c r="AC136" s="154"/>
      <c r="AD136" s="155">
        <f t="shared" si="20"/>
        <v>0</v>
      </c>
      <c r="AE136" s="155">
        <f t="shared" si="21"/>
        <v>0</v>
      </c>
      <c r="AF136" s="155" t="str">
        <f t="shared" si="22"/>
        <v>D</v>
      </c>
      <c r="AG136" s="156">
        <f t="shared" si="23"/>
        <v>3</v>
      </c>
      <c r="AH136" s="156">
        <v>1</v>
      </c>
      <c r="AI136" s="159"/>
    </row>
    <row r="137" spans="1:35" s="157" customFormat="1" hidden="1" x14ac:dyDescent="0.25">
      <c r="A137" s="168">
        <v>146</v>
      </c>
      <c r="B137" s="147" t="str">
        <f t="shared" si="16"/>
        <v/>
      </c>
      <c r="C137" s="148">
        <f t="shared" si="17"/>
        <v>3</v>
      </c>
      <c r="D137" s="108"/>
      <c r="E137" s="149" t="str">
        <f t="shared" si="18"/>
        <v/>
      </c>
      <c r="F137" s="158">
        <f t="shared" si="19"/>
        <v>0</v>
      </c>
      <c r="G137" s="170"/>
      <c r="H137" s="170"/>
      <c r="I137" s="172"/>
      <c r="J137" s="170"/>
      <c r="K137" s="170"/>
      <c r="L137" s="170"/>
      <c r="M137" s="170"/>
      <c r="N137" s="151" t="str">
        <f>IFERROR(IF(VLOOKUP(A137,Weightings!A:Y,25,FALSE)=0,"",VLOOKUP(A137,Weightings!A:Y,25,FALSE)),"")</f>
        <v/>
      </c>
      <c r="O137" s="151" t="str">
        <f>IFERROR(VLOOKUP(AH137,detail_maturity_score,3,FALSE)*VLOOKUP(A137,Weightings!A:Y,23,FALSE),"")</f>
        <v/>
      </c>
      <c r="P137" s="152"/>
      <c r="Q137" s="152"/>
      <c r="R137" s="148"/>
      <c r="S137" s="148"/>
      <c r="T137" s="148"/>
      <c r="U137" s="148"/>
      <c r="V137" s="148"/>
      <c r="W137" s="148"/>
      <c r="X137" s="148"/>
      <c r="Y137" s="148"/>
      <c r="Z137" s="153"/>
      <c r="AA137" s="148"/>
      <c r="AB137" s="148"/>
      <c r="AC137" s="154"/>
      <c r="AD137" s="155">
        <f t="shared" si="20"/>
        <v>0</v>
      </c>
      <c r="AE137" s="155">
        <f t="shared" si="21"/>
        <v>0</v>
      </c>
      <c r="AF137" s="155" t="str">
        <f t="shared" si="22"/>
        <v>D</v>
      </c>
      <c r="AG137" s="156">
        <f t="shared" si="23"/>
        <v>3</v>
      </c>
      <c r="AH137" s="156">
        <v>1</v>
      </c>
      <c r="AI137" s="159"/>
    </row>
    <row r="138" spans="1:35" s="157" customFormat="1" hidden="1" x14ac:dyDescent="0.25">
      <c r="A138" s="168">
        <v>147</v>
      </c>
      <c r="B138" s="147" t="str">
        <f t="shared" si="16"/>
        <v/>
      </c>
      <c r="C138" s="148">
        <f t="shared" si="17"/>
        <v>3</v>
      </c>
      <c r="D138" s="108"/>
      <c r="E138" s="149" t="str">
        <f t="shared" si="18"/>
        <v/>
      </c>
      <c r="F138" s="171">
        <f t="shared" si="19"/>
        <v>0</v>
      </c>
      <c r="G138" s="170"/>
      <c r="H138" s="170"/>
      <c r="I138" s="172"/>
      <c r="J138" s="170"/>
      <c r="K138" s="170"/>
      <c r="L138" s="170"/>
      <c r="M138" s="170"/>
      <c r="N138" s="151" t="str">
        <f>IFERROR(IF(VLOOKUP(A138,Weightings!A:Y,25,FALSE)=0,"",VLOOKUP(A138,Weightings!A:Y,25,FALSE)),"")</f>
        <v/>
      </c>
      <c r="O138" s="151" t="str">
        <f>IFERROR(VLOOKUP(AH138,detail_maturity_score,3,FALSE)*VLOOKUP(A138,Weightings!A:Y,23,FALSE),"")</f>
        <v/>
      </c>
      <c r="P138" s="152"/>
      <c r="Q138" s="152"/>
      <c r="R138" s="148"/>
      <c r="S138" s="148"/>
      <c r="T138" s="148"/>
      <c r="U138" s="148"/>
      <c r="V138" s="148"/>
      <c r="W138" s="148"/>
      <c r="X138" s="148"/>
      <c r="Y138" s="148"/>
      <c r="Z138" s="153"/>
      <c r="AA138" s="148"/>
      <c r="AB138" s="148"/>
      <c r="AC138" s="154"/>
      <c r="AD138" s="155">
        <f t="shared" si="20"/>
        <v>0</v>
      </c>
      <c r="AE138" s="155">
        <f t="shared" si="21"/>
        <v>0</v>
      </c>
      <c r="AF138" s="155" t="str">
        <f t="shared" si="22"/>
        <v>D</v>
      </c>
      <c r="AG138" s="156">
        <f t="shared" si="23"/>
        <v>3</v>
      </c>
      <c r="AH138" s="156">
        <v>1</v>
      </c>
      <c r="AI138" s="159"/>
    </row>
    <row r="139" spans="1:35" s="157" customFormat="1" ht="30" hidden="1" customHeight="1" x14ac:dyDescent="0.25">
      <c r="A139" s="168">
        <v>148</v>
      </c>
      <c r="B139" s="147" t="str">
        <f t="shared" si="16"/>
        <v/>
      </c>
      <c r="C139" s="148">
        <f t="shared" si="17"/>
        <v>3</v>
      </c>
      <c r="D139" s="108"/>
      <c r="E139" s="149" t="str">
        <f t="shared" si="18"/>
        <v/>
      </c>
      <c r="F139" s="150">
        <f t="shared" si="19"/>
        <v>0</v>
      </c>
      <c r="G139" s="170"/>
      <c r="H139" s="170"/>
      <c r="I139" s="170"/>
      <c r="J139" s="170"/>
      <c r="K139" s="170"/>
      <c r="L139" s="170"/>
      <c r="M139" s="170"/>
      <c r="N139" s="151" t="str">
        <f>IFERROR(IF(VLOOKUP(A139,Weightings!A:Y,25,FALSE)=0,"",VLOOKUP(A139,Weightings!A:Y,25,FALSE)),"")</f>
        <v/>
      </c>
      <c r="O139" s="151" t="str">
        <f>IFERROR(VLOOKUP(AH139,detail_maturity_score,3,FALSE)*VLOOKUP(A139,Weightings!A:Y,23,FALSE),"")</f>
        <v/>
      </c>
      <c r="P139" s="152"/>
      <c r="Q139" s="152"/>
      <c r="R139" s="148"/>
      <c r="S139" s="148"/>
      <c r="T139" s="148"/>
      <c r="U139" s="148"/>
      <c r="V139" s="148"/>
      <c r="W139" s="148"/>
      <c r="X139" s="148"/>
      <c r="Y139" s="148"/>
      <c r="Z139" s="153"/>
      <c r="AA139" s="148"/>
      <c r="AB139" s="148"/>
      <c r="AC139" s="154"/>
      <c r="AD139" s="155">
        <f t="shared" si="20"/>
        <v>0</v>
      </c>
      <c r="AE139" s="155">
        <f t="shared" si="21"/>
        <v>0</v>
      </c>
      <c r="AF139" s="155" t="str">
        <f t="shared" si="22"/>
        <v>D</v>
      </c>
      <c r="AG139" s="156">
        <f t="shared" si="23"/>
        <v>3</v>
      </c>
      <c r="AH139"/>
      <c r="AI139" s="159"/>
    </row>
    <row r="140" spans="1:35" s="157" customFormat="1" ht="30" hidden="1" customHeight="1" x14ac:dyDescent="0.25">
      <c r="A140" s="168">
        <v>149</v>
      </c>
      <c r="B140" s="147" t="str">
        <f t="shared" si="16"/>
        <v/>
      </c>
      <c r="C140" s="148">
        <f t="shared" si="17"/>
        <v>3</v>
      </c>
      <c r="D140" s="108"/>
      <c r="E140" s="149" t="str">
        <f t="shared" si="18"/>
        <v/>
      </c>
      <c r="F140" s="158">
        <f t="shared" si="19"/>
        <v>0</v>
      </c>
      <c r="G140" s="170"/>
      <c r="H140" s="170"/>
      <c r="I140" s="172"/>
      <c r="J140" s="170"/>
      <c r="K140" s="170"/>
      <c r="L140" s="170"/>
      <c r="M140" s="170"/>
      <c r="N140" s="151" t="str">
        <f>IFERROR(IF(VLOOKUP(A140,Weightings!A:Y,25,FALSE)=0,"",VLOOKUP(A140,Weightings!A:Y,25,FALSE)),"")</f>
        <v/>
      </c>
      <c r="O140" s="151" t="str">
        <f>IFERROR(VLOOKUP(AH140,detail_maturity_score,3,FALSE)*VLOOKUP(A140,Weightings!A:Y,23,FALSE),"")</f>
        <v/>
      </c>
      <c r="P140" s="152"/>
      <c r="Q140" s="152"/>
      <c r="R140" s="148"/>
      <c r="S140" s="148"/>
      <c r="T140" s="148"/>
      <c r="U140" s="148"/>
      <c r="V140" s="148"/>
      <c r="W140" s="148"/>
      <c r="X140" s="148"/>
      <c r="Y140" s="148"/>
      <c r="Z140" s="153"/>
      <c r="AA140" s="148"/>
      <c r="AB140" s="148"/>
      <c r="AC140" s="154"/>
      <c r="AD140" s="155">
        <f t="shared" si="20"/>
        <v>0</v>
      </c>
      <c r="AE140" s="155">
        <f t="shared" si="21"/>
        <v>0</v>
      </c>
      <c r="AF140" s="155" t="str">
        <f t="shared" si="22"/>
        <v>D</v>
      </c>
      <c r="AG140" s="156">
        <f t="shared" si="23"/>
        <v>3</v>
      </c>
      <c r="AH140" s="156">
        <v>1</v>
      </c>
      <c r="AI140" s="159"/>
    </row>
    <row r="141" spans="1:35" s="157" customFormat="1" ht="30" hidden="1" customHeight="1" x14ac:dyDescent="0.25">
      <c r="A141" s="168">
        <v>150</v>
      </c>
      <c r="B141" s="147" t="str">
        <f t="shared" si="16"/>
        <v/>
      </c>
      <c r="C141" s="148">
        <f t="shared" si="17"/>
        <v>3</v>
      </c>
      <c r="D141" s="108"/>
      <c r="E141" s="149" t="str">
        <f t="shared" si="18"/>
        <v/>
      </c>
      <c r="F141" s="158">
        <f t="shared" si="19"/>
        <v>0</v>
      </c>
      <c r="G141" s="170"/>
      <c r="H141" s="170"/>
      <c r="I141" s="172"/>
      <c r="J141" s="170"/>
      <c r="K141" s="170"/>
      <c r="L141" s="170"/>
      <c r="M141" s="170"/>
      <c r="N141" s="151" t="str">
        <f>IFERROR(IF(VLOOKUP(A141,Weightings!A:Y,25,FALSE)=0,"",VLOOKUP(A141,Weightings!A:Y,25,FALSE)),"")</f>
        <v/>
      </c>
      <c r="O141" s="151" t="str">
        <f>IFERROR(VLOOKUP(AH141,detail_maturity_score,3,FALSE)*VLOOKUP(A141,Weightings!A:Y,23,FALSE),"")</f>
        <v/>
      </c>
      <c r="P141" s="152"/>
      <c r="Q141" s="152"/>
      <c r="R141" s="148"/>
      <c r="S141" s="148"/>
      <c r="T141" s="148"/>
      <c r="U141" s="148"/>
      <c r="V141" s="148"/>
      <c r="W141" s="148"/>
      <c r="X141" s="148"/>
      <c r="Y141" s="148"/>
      <c r="Z141" s="153"/>
      <c r="AA141" s="148"/>
      <c r="AB141" s="148"/>
      <c r="AC141" s="154"/>
      <c r="AD141" s="155">
        <f t="shared" si="20"/>
        <v>0</v>
      </c>
      <c r="AE141" s="155">
        <f t="shared" si="21"/>
        <v>0</v>
      </c>
      <c r="AF141" s="155" t="str">
        <f t="shared" si="22"/>
        <v>D</v>
      </c>
      <c r="AG141" s="156">
        <f t="shared" si="23"/>
        <v>3</v>
      </c>
      <c r="AH141" s="156">
        <v>1</v>
      </c>
      <c r="AI141" s="159"/>
    </row>
    <row r="142" spans="1:35" s="157" customFormat="1" hidden="1" x14ac:dyDescent="0.25">
      <c r="A142" s="168">
        <v>151</v>
      </c>
      <c r="B142" s="147" t="str">
        <f t="shared" si="16"/>
        <v/>
      </c>
      <c r="C142" s="148">
        <f t="shared" si="17"/>
        <v>3</v>
      </c>
      <c r="D142" s="108"/>
      <c r="E142" s="149" t="str">
        <f t="shared" si="18"/>
        <v/>
      </c>
      <c r="F142" s="158">
        <f t="shared" si="19"/>
        <v>0</v>
      </c>
      <c r="G142" s="170"/>
      <c r="H142" s="170"/>
      <c r="I142" s="172"/>
      <c r="J142" s="170"/>
      <c r="K142" s="170"/>
      <c r="L142" s="170"/>
      <c r="M142" s="170"/>
      <c r="N142" s="151" t="str">
        <f>IFERROR(IF(VLOOKUP(A142,Weightings!A:Y,25,FALSE)=0,"",VLOOKUP(A142,Weightings!A:Y,25,FALSE)),"")</f>
        <v/>
      </c>
      <c r="O142" s="151" t="str">
        <f>IFERROR(VLOOKUP(AH142,detail_maturity_score,3,FALSE)*VLOOKUP(A142,Weightings!A:Y,23,FALSE),"")</f>
        <v/>
      </c>
      <c r="P142" s="152"/>
      <c r="Q142" s="152"/>
      <c r="R142" s="148"/>
      <c r="S142" s="148"/>
      <c r="T142" s="148"/>
      <c r="U142" s="148"/>
      <c r="V142" s="148"/>
      <c r="W142" s="148"/>
      <c r="X142" s="148"/>
      <c r="Y142" s="148"/>
      <c r="Z142" s="153"/>
      <c r="AA142" s="148"/>
      <c r="AB142" s="148"/>
      <c r="AC142" s="154"/>
      <c r="AD142" s="155">
        <f t="shared" si="20"/>
        <v>0</v>
      </c>
      <c r="AE142" s="155">
        <f t="shared" si="21"/>
        <v>0</v>
      </c>
      <c r="AF142" s="155" t="str">
        <f t="shared" si="22"/>
        <v>D</v>
      </c>
      <c r="AG142" s="156">
        <f t="shared" si="23"/>
        <v>3</v>
      </c>
      <c r="AH142" s="156">
        <v>1</v>
      </c>
      <c r="AI142" s="159"/>
    </row>
    <row r="143" spans="1:35" s="157" customFormat="1" ht="30" hidden="1" customHeight="1" x14ac:dyDescent="0.25">
      <c r="A143" s="165">
        <v>152</v>
      </c>
      <c r="B143" s="147" t="str">
        <f t="shared" si="16"/>
        <v/>
      </c>
      <c r="C143" s="148">
        <f t="shared" si="17"/>
        <v>3</v>
      </c>
      <c r="D143" s="108"/>
      <c r="E143" s="173" t="str">
        <f t="shared" si="18"/>
        <v/>
      </c>
      <c r="F143" s="174">
        <f t="shared" si="19"/>
        <v>0</v>
      </c>
      <c r="G143" s="244"/>
      <c r="H143" s="244"/>
      <c r="I143" s="244"/>
      <c r="J143" s="244"/>
      <c r="K143" s="244"/>
      <c r="L143" s="244"/>
      <c r="M143" s="244"/>
      <c r="N143" s="245" t="str">
        <f>IFERROR(IF(VLOOKUP(A143,Weightings!A:Y,25,FALSE)=0,"",VLOOKUP(A143,Weightings!A:Y,25,FALSE)),"")</f>
        <v/>
      </c>
      <c r="O143" s="246" t="str">
        <f>IFERROR(VLOOKUP(AH143,detail_maturity_score,3,FALSE)*VLOOKUP(A143,Weightings!A:Y,23,FALSE),"")</f>
        <v/>
      </c>
      <c r="P143" s="246"/>
      <c r="Q143" s="246"/>
      <c r="R143" s="246"/>
      <c r="S143" s="245"/>
      <c r="T143" s="245"/>
      <c r="U143" s="245"/>
      <c r="V143" s="245"/>
      <c r="W143" s="245"/>
      <c r="X143" s="245"/>
      <c r="Y143" s="245"/>
      <c r="Z143" s="245"/>
      <c r="AA143" s="245"/>
      <c r="AB143" s="245"/>
      <c r="AC143" s="155"/>
      <c r="AD143" s="155">
        <f t="shared" si="20"/>
        <v>0</v>
      </c>
      <c r="AE143" s="155">
        <f t="shared" si="21"/>
        <v>0</v>
      </c>
      <c r="AF143" s="155" t="str">
        <f t="shared" si="22"/>
        <v>D</v>
      </c>
      <c r="AG143" s="156">
        <f t="shared" si="23"/>
        <v>3</v>
      </c>
      <c r="AH143"/>
      <c r="AI143" s="159">
        <v>3</v>
      </c>
    </row>
    <row r="144" spans="1:35" s="157" customFormat="1" hidden="1" x14ac:dyDescent="0.25">
      <c r="A144" s="168">
        <v>153</v>
      </c>
      <c r="B144" s="147" t="str">
        <f t="shared" si="16"/>
        <v/>
      </c>
      <c r="C144" s="148">
        <f t="shared" si="17"/>
        <v>3</v>
      </c>
      <c r="D144" s="108"/>
      <c r="E144" s="149" t="str">
        <f t="shared" si="18"/>
        <v/>
      </c>
      <c r="F144" s="171">
        <f t="shared" si="19"/>
        <v>0</v>
      </c>
      <c r="G144" s="170"/>
      <c r="H144" s="170"/>
      <c r="I144" s="172"/>
      <c r="J144" s="170"/>
      <c r="K144" s="170"/>
      <c r="L144" s="170"/>
      <c r="M144" s="170"/>
      <c r="N144" s="151" t="str">
        <f>IFERROR(IF(VLOOKUP(A144,Weightings!A:Y,25,FALSE)=0,"",VLOOKUP(A144,Weightings!A:Y,25,FALSE)),"")</f>
        <v/>
      </c>
      <c r="O144" s="151" t="str">
        <f>IFERROR(VLOOKUP(AH144,detail_maturity_score,3,FALSE)*VLOOKUP(A144,Weightings!A:Y,23,FALSE),"")</f>
        <v/>
      </c>
      <c r="P144" s="152"/>
      <c r="Q144" s="152"/>
      <c r="R144" s="148"/>
      <c r="S144" s="148"/>
      <c r="T144" s="148"/>
      <c r="U144" s="148"/>
      <c r="V144" s="148"/>
      <c r="W144" s="148"/>
      <c r="X144" s="148"/>
      <c r="Y144" s="148"/>
      <c r="Z144" s="153"/>
      <c r="AA144" s="148"/>
      <c r="AB144" s="148"/>
      <c r="AC144" s="154"/>
      <c r="AD144" s="155">
        <f t="shared" si="20"/>
        <v>0</v>
      </c>
      <c r="AE144" s="155">
        <f t="shared" si="21"/>
        <v>0</v>
      </c>
      <c r="AF144" s="155" t="str">
        <f t="shared" si="22"/>
        <v>D</v>
      </c>
      <c r="AG144" s="156">
        <f t="shared" si="23"/>
        <v>3</v>
      </c>
      <c r="AH144" s="156">
        <v>1</v>
      </c>
      <c r="AI144" s="159"/>
    </row>
    <row r="145" spans="1:35" s="157" customFormat="1" hidden="1" x14ac:dyDescent="0.25">
      <c r="A145" s="168">
        <v>154</v>
      </c>
      <c r="B145" s="147" t="str">
        <f t="shared" si="16"/>
        <v/>
      </c>
      <c r="C145" s="148">
        <f t="shared" si="17"/>
        <v>3</v>
      </c>
      <c r="D145" s="108"/>
      <c r="E145" s="149" t="str">
        <f t="shared" si="18"/>
        <v/>
      </c>
      <c r="F145" s="169">
        <f t="shared" si="19"/>
        <v>0</v>
      </c>
      <c r="G145" s="170"/>
      <c r="H145" s="170"/>
      <c r="I145" s="170"/>
      <c r="J145" s="170"/>
      <c r="K145" s="170"/>
      <c r="L145" s="170"/>
      <c r="M145" s="170"/>
      <c r="N145" s="151" t="str">
        <f>IFERROR(IF(VLOOKUP(A145,Weightings!A:Y,25,FALSE)=0,"",VLOOKUP(A145,Weightings!A:Y,25,FALSE)),"")</f>
        <v/>
      </c>
      <c r="O145" s="151" t="str">
        <f>IFERROR(VLOOKUP(AH145,detail_maturity_score,3,FALSE)*VLOOKUP(A145,Weightings!A:Y,23,FALSE),"")</f>
        <v/>
      </c>
      <c r="P145" s="152"/>
      <c r="Q145" s="152"/>
      <c r="R145" s="148"/>
      <c r="S145" s="148"/>
      <c r="T145" s="148"/>
      <c r="U145" s="148"/>
      <c r="V145" s="148"/>
      <c r="W145" s="148"/>
      <c r="X145" s="148"/>
      <c r="Y145" s="148"/>
      <c r="Z145" s="153"/>
      <c r="AA145" s="148"/>
      <c r="AB145" s="148"/>
      <c r="AC145" s="154"/>
      <c r="AD145" s="155">
        <f t="shared" si="20"/>
        <v>0</v>
      </c>
      <c r="AE145" s="155">
        <f t="shared" si="21"/>
        <v>0</v>
      </c>
      <c r="AF145" s="155" t="str">
        <f t="shared" si="22"/>
        <v>D</v>
      </c>
      <c r="AG145" s="156">
        <f t="shared" si="23"/>
        <v>3</v>
      </c>
      <c r="AH145"/>
      <c r="AI145" s="159"/>
    </row>
    <row r="146" spans="1:35" s="157" customFormat="1" hidden="1" x14ac:dyDescent="0.25">
      <c r="A146" s="168">
        <v>155</v>
      </c>
      <c r="B146" s="147" t="str">
        <f t="shared" si="16"/>
        <v/>
      </c>
      <c r="C146" s="148">
        <f t="shared" si="17"/>
        <v>3</v>
      </c>
      <c r="D146" s="108"/>
      <c r="E146" s="149" t="str">
        <f t="shared" si="18"/>
        <v/>
      </c>
      <c r="F146" s="171">
        <f t="shared" si="19"/>
        <v>0</v>
      </c>
      <c r="G146" s="170"/>
      <c r="H146" s="170"/>
      <c r="I146" s="172"/>
      <c r="J146" s="170"/>
      <c r="K146" s="170"/>
      <c r="L146" s="170"/>
      <c r="M146" s="170"/>
      <c r="N146" s="151" t="str">
        <f>IFERROR(IF(VLOOKUP(A146,Weightings!A:Y,25,FALSE)=0,"",VLOOKUP(A146,Weightings!A:Y,25,FALSE)),"")</f>
        <v/>
      </c>
      <c r="O146" s="151" t="str">
        <f>IFERROR(VLOOKUP(AH146,detail_maturity_score,3,FALSE)*VLOOKUP(A146,Weightings!A:Y,23,FALSE),"")</f>
        <v/>
      </c>
      <c r="P146" s="152"/>
      <c r="Q146" s="152"/>
      <c r="R146" s="148"/>
      <c r="S146" s="148"/>
      <c r="T146" s="148"/>
      <c r="U146" s="148"/>
      <c r="V146" s="148"/>
      <c r="W146" s="148"/>
      <c r="X146" s="148"/>
      <c r="Y146" s="148"/>
      <c r="Z146" s="153"/>
      <c r="AA146" s="148"/>
      <c r="AB146" s="148"/>
      <c r="AC146" s="154"/>
      <c r="AD146" s="155">
        <f t="shared" si="20"/>
        <v>0</v>
      </c>
      <c r="AE146" s="155">
        <f t="shared" si="21"/>
        <v>0</v>
      </c>
      <c r="AF146" s="155" t="str">
        <f t="shared" si="22"/>
        <v>D</v>
      </c>
      <c r="AG146" s="156">
        <f t="shared" si="23"/>
        <v>3</v>
      </c>
      <c r="AH146" s="156">
        <v>1</v>
      </c>
      <c r="AI146" s="159"/>
    </row>
    <row r="147" spans="1:35" s="157" customFormat="1" hidden="1" x14ac:dyDescent="0.25">
      <c r="A147" s="168">
        <v>156</v>
      </c>
      <c r="B147" s="147" t="str">
        <f t="shared" si="16"/>
        <v/>
      </c>
      <c r="C147" s="148">
        <f t="shared" si="17"/>
        <v>3</v>
      </c>
      <c r="D147" s="108"/>
      <c r="E147" s="149" t="str">
        <f t="shared" si="18"/>
        <v/>
      </c>
      <c r="F147" s="171">
        <f t="shared" si="19"/>
        <v>0</v>
      </c>
      <c r="G147" s="170"/>
      <c r="H147" s="170"/>
      <c r="I147" s="172"/>
      <c r="J147" s="170"/>
      <c r="K147" s="170"/>
      <c r="L147" s="170"/>
      <c r="M147" s="170"/>
      <c r="N147" s="151" t="str">
        <f>IFERROR(IF(VLOOKUP(A147,Weightings!A:Y,25,FALSE)=0,"",VLOOKUP(A147,Weightings!A:Y,25,FALSE)),"")</f>
        <v/>
      </c>
      <c r="O147" s="151" t="str">
        <f>IFERROR(VLOOKUP(AH147,detail_maturity_score,3,FALSE)*VLOOKUP(A147,Weightings!A:Y,23,FALSE),"")</f>
        <v/>
      </c>
      <c r="P147" s="152"/>
      <c r="Q147" s="152"/>
      <c r="R147" s="148"/>
      <c r="S147" s="148"/>
      <c r="T147" s="148"/>
      <c r="U147" s="148"/>
      <c r="V147" s="148"/>
      <c r="W147" s="148"/>
      <c r="X147" s="148"/>
      <c r="Y147" s="148"/>
      <c r="Z147" s="153"/>
      <c r="AA147" s="148"/>
      <c r="AB147" s="148"/>
      <c r="AC147" s="154"/>
      <c r="AD147" s="155">
        <f t="shared" si="20"/>
        <v>0</v>
      </c>
      <c r="AE147" s="155">
        <f t="shared" si="21"/>
        <v>0</v>
      </c>
      <c r="AF147" s="155" t="str">
        <f t="shared" si="22"/>
        <v>D</v>
      </c>
      <c r="AG147" s="156">
        <f t="shared" si="23"/>
        <v>3</v>
      </c>
      <c r="AH147" s="156">
        <v>1</v>
      </c>
      <c r="AI147" s="159"/>
    </row>
    <row r="148" spans="1:35" s="157" customFormat="1" hidden="1" x14ac:dyDescent="0.25">
      <c r="A148" s="168">
        <v>157</v>
      </c>
      <c r="B148" s="147" t="str">
        <f t="shared" si="16"/>
        <v/>
      </c>
      <c r="C148" s="148">
        <f t="shared" si="17"/>
        <v>3</v>
      </c>
      <c r="D148" s="108"/>
      <c r="E148" s="149" t="str">
        <f t="shared" si="18"/>
        <v/>
      </c>
      <c r="F148" s="171">
        <f t="shared" si="19"/>
        <v>0</v>
      </c>
      <c r="G148" s="170"/>
      <c r="H148" s="170"/>
      <c r="I148" s="172"/>
      <c r="J148" s="170"/>
      <c r="K148" s="170"/>
      <c r="L148" s="170"/>
      <c r="M148" s="170"/>
      <c r="N148" s="151" t="str">
        <f>IFERROR(IF(VLOOKUP(A148,Weightings!A:Y,25,FALSE)=0,"",VLOOKUP(A148,Weightings!A:Y,25,FALSE)),"")</f>
        <v/>
      </c>
      <c r="O148" s="151" t="str">
        <f>IFERROR(VLOOKUP(AH148,detail_maturity_score,3,FALSE)*VLOOKUP(A148,Weightings!A:Y,23,FALSE),"")</f>
        <v/>
      </c>
      <c r="P148" s="152"/>
      <c r="Q148" s="152"/>
      <c r="R148" s="148"/>
      <c r="S148" s="148"/>
      <c r="T148" s="148"/>
      <c r="U148" s="148"/>
      <c r="V148" s="148"/>
      <c r="W148" s="148"/>
      <c r="X148" s="148"/>
      <c r="Y148" s="148"/>
      <c r="Z148" s="153"/>
      <c r="AA148" s="148"/>
      <c r="AB148" s="148"/>
      <c r="AC148" s="154"/>
      <c r="AD148" s="155">
        <f t="shared" si="20"/>
        <v>0</v>
      </c>
      <c r="AE148" s="155">
        <f t="shared" si="21"/>
        <v>0</v>
      </c>
      <c r="AF148" s="155" t="str">
        <f t="shared" si="22"/>
        <v>D</v>
      </c>
      <c r="AG148" s="156">
        <f t="shared" si="23"/>
        <v>3</v>
      </c>
      <c r="AH148" s="156">
        <v>1</v>
      </c>
      <c r="AI148" s="159"/>
    </row>
    <row r="149" spans="1:35" s="157" customFormat="1" hidden="1" x14ac:dyDescent="0.25">
      <c r="A149" s="168">
        <v>158</v>
      </c>
      <c r="B149" s="147" t="str">
        <f t="shared" si="16"/>
        <v/>
      </c>
      <c r="C149" s="148">
        <f t="shared" si="17"/>
        <v>3</v>
      </c>
      <c r="D149" s="108"/>
      <c r="E149" s="149" t="str">
        <f t="shared" si="18"/>
        <v/>
      </c>
      <c r="F149" s="171">
        <f t="shared" si="19"/>
        <v>0</v>
      </c>
      <c r="G149" s="170"/>
      <c r="H149" s="170"/>
      <c r="I149" s="172"/>
      <c r="J149" s="170"/>
      <c r="K149" s="170"/>
      <c r="L149" s="170"/>
      <c r="M149" s="170"/>
      <c r="N149" s="151" t="str">
        <f>IFERROR(IF(VLOOKUP(A149,Weightings!A:Y,25,FALSE)=0,"",VLOOKUP(A149,Weightings!A:Y,25,FALSE)),"")</f>
        <v/>
      </c>
      <c r="O149" s="151" t="str">
        <f>IFERROR(VLOOKUP(AH149,detail_maturity_score,3,FALSE)*VLOOKUP(A149,Weightings!A:Y,23,FALSE),"")</f>
        <v/>
      </c>
      <c r="P149" s="152"/>
      <c r="Q149" s="152"/>
      <c r="R149" s="148"/>
      <c r="S149" s="148"/>
      <c r="T149" s="148"/>
      <c r="U149" s="148"/>
      <c r="V149" s="148"/>
      <c r="W149" s="148"/>
      <c r="X149" s="148"/>
      <c r="Y149" s="148"/>
      <c r="Z149" s="153"/>
      <c r="AA149" s="148"/>
      <c r="AB149" s="148"/>
      <c r="AC149" s="154"/>
      <c r="AD149" s="155">
        <f t="shared" si="20"/>
        <v>0</v>
      </c>
      <c r="AE149" s="155">
        <f t="shared" si="21"/>
        <v>0</v>
      </c>
      <c r="AF149" s="155" t="str">
        <f t="shared" si="22"/>
        <v>D</v>
      </c>
      <c r="AG149" s="156">
        <f t="shared" si="23"/>
        <v>3</v>
      </c>
      <c r="AH149" s="156">
        <v>1</v>
      </c>
      <c r="AI149" s="159"/>
    </row>
    <row r="150" spans="1:35" s="157" customFormat="1" hidden="1" x14ac:dyDescent="0.25">
      <c r="A150" s="168">
        <v>159</v>
      </c>
      <c r="B150" s="147" t="str">
        <f t="shared" si="16"/>
        <v/>
      </c>
      <c r="C150" s="148">
        <f t="shared" si="17"/>
        <v>3</v>
      </c>
      <c r="D150" s="108"/>
      <c r="E150" s="149" t="str">
        <f t="shared" si="18"/>
        <v/>
      </c>
      <c r="F150" s="171">
        <f t="shared" si="19"/>
        <v>0</v>
      </c>
      <c r="G150" s="170"/>
      <c r="H150" s="170"/>
      <c r="I150" s="172"/>
      <c r="J150" s="170"/>
      <c r="K150" s="170"/>
      <c r="L150" s="170"/>
      <c r="M150" s="170"/>
      <c r="N150" s="151" t="str">
        <f>IFERROR(IF(VLOOKUP(A150,Weightings!A:Y,25,FALSE)=0,"",VLOOKUP(A150,Weightings!A:Y,25,FALSE)),"")</f>
        <v/>
      </c>
      <c r="O150" s="151" t="str">
        <f>IFERROR(VLOOKUP(AH150,detail_maturity_score,3,FALSE)*VLOOKUP(A150,Weightings!A:Y,23,FALSE),"")</f>
        <v/>
      </c>
      <c r="P150" s="152"/>
      <c r="Q150" s="152"/>
      <c r="R150" s="148"/>
      <c r="S150" s="148"/>
      <c r="T150" s="148"/>
      <c r="U150" s="148"/>
      <c r="V150" s="148"/>
      <c r="W150" s="148"/>
      <c r="X150" s="148"/>
      <c r="Y150" s="148"/>
      <c r="Z150" s="153"/>
      <c r="AA150" s="148"/>
      <c r="AB150" s="148"/>
      <c r="AC150" s="154"/>
      <c r="AD150" s="155">
        <f t="shared" si="20"/>
        <v>0</v>
      </c>
      <c r="AE150" s="155">
        <f t="shared" si="21"/>
        <v>0</v>
      </c>
      <c r="AF150" s="155" t="str">
        <f t="shared" si="22"/>
        <v>D</v>
      </c>
      <c r="AG150" s="156">
        <f t="shared" si="23"/>
        <v>3</v>
      </c>
      <c r="AH150" s="156">
        <v>1</v>
      </c>
      <c r="AI150" s="159"/>
    </row>
    <row r="151" spans="1:35" s="157" customFormat="1" hidden="1" x14ac:dyDescent="0.25">
      <c r="A151" s="168">
        <v>160</v>
      </c>
      <c r="B151" s="147" t="str">
        <f t="shared" si="16"/>
        <v/>
      </c>
      <c r="C151" s="148">
        <f t="shared" si="17"/>
        <v>3</v>
      </c>
      <c r="D151" s="108"/>
      <c r="E151" s="149" t="str">
        <f t="shared" si="18"/>
        <v/>
      </c>
      <c r="F151" s="171">
        <f t="shared" si="19"/>
        <v>0</v>
      </c>
      <c r="G151" s="170"/>
      <c r="H151" s="170"/>
      <c r="I151" s="172"/>
      <c r="J151" s="170"/>
      <c r="K151" s="170"/>
      <c r="L151" s="170"/>
      <c r="M151" s="170"/>
      <c r="N151" s="151" t="str">
        <f>IFERROR(IF(VLOOKUP(A151,Weightings!A:Y,25,FALSE)=0,"",VLOOKUP(A151,Weightings!A:Y,25,FALSE)),"")</f>
        <v/>
      </c>
      <c r="O151" s="151" t="str">
        <f>IFERROR(VLOOKUP(AH151,detail_maturity_score,3,FALSE)*VLOOKUP(A151,Weightings!A:Y,23,FALSE),"")</f>
        <v/>
      </c>
      <c r="P151" s="152"/>
      <c r="Q151" s="152"/>
      <c r="R151" s="148"/>
      <c r="S151" s="148"/>
      <c r="T151" s="148"/>
      <c r="U151" s="148"/>
      <c r="V151" s="148"/>
      <c r="W151" s="148"/>
      <c r="X151" s="148"/>
      <c r="Y151" s="148"/>
      <c r="Z151" s="153"/>
      <c r="AA151" s="148"/>
      <c r="AB151" s="148"/>
      <c r="AC151" s="154"/>
      <c r="AD151" s="155">
        <f t="shared" si="20"/>
        <v>0</v>
      </c>
      <c r="AE151" s="155">
        <f t="shared" si="21"/>
        <v>0</v>
      </c>
      <c r="AF151" s="155" t="str">
        <f t="shared" si="22"/>
        <v>D</v>
      </c>
      <c r="AG151" s="156">
        <f t="shared" si="23"/>
        <v>3</v>
      </c>
      <c r="AH151" s="156">
        <v>1</v>
      </c>
      <c r="AI151" s="159"/>
    </row>
    <row r="152" spans="1:35" s="157" customFormat="1" hidden="1" x14ac:dyDescent="0.25">
      <c r="A152" s="168">
        <v>161</v>
      </c>
      <c r="B152" s="147" t="str">
        <f t="shared" si="16"/>
        <v/>
      </c>
      <c r="C152" s="148">
        <f t="shared" si="17"/>
        <v>3</v>
      </c>
      <c r="D152" s="108"/>
      <c r="E152" s="149" t="str">
        <f t="shared" si="18"/>
        <v/>
      </c>
      <c r="F152" s="169">
        <f t="shared" si="19"/>
        <v>0</v>
      </c>
      <c r="G152" s="170"/>
      <c r="H152" s="170"/>
      <c r="I152" s="170"/>
      <c r="J152" s="170"/>
      <c r="K152" s="170"/>
      <c r="L152" s="170"/>
      <c r="M152" s="170"/>
      <c r="N152" s="151" t="str">
        <f>IFERROR(IF(VLOOKUP(A152,Weightings!A:Y,25,FALSE)=0,"",VLOOKUP(A152,Weightings!A:Y,25,FALSE)),"")</f>
        <v/>
      </c>
      <c r="O152" s="151" t="str">
        <f>IFERROR(VLOOKUP(AH152,detail_maturity_score,3,FALSE)*VLOOKUP(A152,Weightings!A:Y,23,FALSE),"")</f>
        <v/>
      </c>
      <c r="P152" s="152"/>
      <c r="Q152" s="152"/>
      <c r="R152" s="148"/>
      <c r="S152" s="148"/>
      <c r="T152" s="148"/>
      <c r="U152" s="148"/>
      <c r="V152" s="148"/>
      <c r="W152" s="148"/>
      <c r="X152" s="148"/>
      <c r="Y152" s="148"/>
      <c r="Z152" s="153"/>
      <c r="AA152" s="148"/>
      <c r="AB152" s="148"/>
      <c r="AC152" s="154"/>
      <c r="AD152" s="155">
        <f t="shared" si="20"/>
        <v>0</v>
      </c>
      <c r="AE152" s="155">
        <f t="shared" si="21"/>
        <v>0</v>
      </c>
      <c r="AF152" s="155" t="str">
        <f t="shared" si="22"/>
        <v>D</v>
      </c>
      <c r="AG152" s="156">
        <f t="shared" si="23"/>
        <v>3</v>
      </c>
      <c r="AH152"/>
      <c r="AI152" s="159"/>
    </row>
    <row r="153" spans="1:35" s="157" customFormat="1" hidden="1" x14ac:dyDescent="0.25">
      <c r="A153" s="168">
        <v>162</v>
      </c>
      <c r="B153" s="147" t="str">
        <f t="shared" si="16"/>
        <v/>
      </c>
      <c r="C153" s="148">
        <f t="shared" si="17"/>
        <v>3</v>
      </c>
      <c r="D153" s="108"/>
      <c r="E153" s="149" t="str">
        <f t="shared" si="18"/>
        <v/>
      </c>
      <c r="F153" s="171">
        <f t="shared" si="19"/>
        <v>0</v>
      </c>
      <c r="G153" s="170"/>
      <c r="H153" s="170"/>
      <c r="I153" s="172"/>
      <c r="J153" s="170"/>
      <c r="K153" s="170"/>
      <c r="L153" s="170"/>
      <c r="M153" s="170"/>
      <c r="N153" s="151" t="str">
        <f>IFERROR(IF(VLOOKUP(A153,Weightings!A:Y,25,FALSE)=0,"",VLOOKUP(A153,Weightings!A:Y,25,FALSE)),"")</f>
        <v/>
      </c>
      <c r="O153" s="151" t="str">
        <f>IFERROR(VLOOKUP(AH153,detail_maturity_score,3,FALSE)*VLOOKUP(A153,Weightings!A:Y,23,FALSE),"")</f>
        <v/>
      </c>
      <c r="P153" s="152"/>
      <c r="Q153" s="152"/>
      <c r="R153" s="148"/>
      <c r="S153" s="148"/>
      <c r="T153" s="148"/>
      <c r="U153" s="148"/>
      <c r="V153" s="148"/>
      <c r="W153" s="148"/>
      <c r="X153" s="148"/>
      <c r="Y153" s="148"/>
      <c r="Z153" s="153"/>
      <c r="AA153" s="148"/>
      <c r="AB153" s="148"/>
      <c r="AC153" s="154"/>
      <c r="AD153" s="155">
        <f t="shared" si="20"/>
        <v>0</v>
      </c>
      <c r="AE153" s="155">
        <f t="shared" si="21"/>
        <v>0</v>
      </c>
      <c r="AF153" s="155" t="str">
        <f t="shared" si="22"/>
        <v>D</v>
      </c>
      <c r="AG153" s="156">
        <f t="shared" si="23"/>
        <v>3</v>
      </c>
      <c r="AH153" s="156">
        <v>1</v>
      </c>
      <c r="AI153" s="159"/>
    </row>
    <row r="154" spans="1:35" s="157" customFormat="1" hidden="1" x14ac:dyDescent="0.25">
      <c r="A154" s="168">
        <v>163</v>
      </c>
      <c r="B154" s="147" t="str">
        <f t="shared" si="16"/>
        <v/>
      </c>
      <c r="C154" s="148">
        <f t="shared" si="17"/>
        <v>3</v>
      </c>
      <c r="D154" s="108"/>
      <c r="E154" s="149" t="str">
        <f t="shared" si="18"/>
        <v/>
      </c>
      <c r="F154" s="169">
        <f t="shared" si="19"/>
        <v>0</v>
      </c>
      <c r="G154" s="170"/>
      <c r="H154" s="170"/>
      <c r="I154" s="170"/>
      <c r="J154" s="170"/>
      <c r="K154" s="170"/>
      <c r="L154" s="170"/>
      <c r="M154" s="170"/>
      <c r="N154" s="151" t="str">
        <f>IFERROR(IF(VLOOKUP(A154,Weightings!A:Y,25,FALSE)=0,"",VLOOKUP(A154,Weightings!A:Y,25,FALSE)),"")</f>
        <v/>
      </c>
      <c r="O154" s="151" t="str">
        <f>IFERROR(VLOOKUP(AH154,detail_maturity_score,3,FALSE)*VLOOKUP(A154,Weightings!A:Y,23,FALSE),"")</f>
        <v/>
      </c>
      <c r="P154" s="152"/>
      <c r="Q154" s="152"/>
      <c r="R154" s="148"/>
      <c r="S154" s="148"/>
      <c r="T154" s="148"/>
      <c r="U154" s="148"/>
      <c r="V154" s="148"/>
      <c r="W154" s="148"/>
      <c r="X154" s="148"/>
      <c r="Y154" s="148"/>
      <c r="Z154" s="153"/>
      <c r="AA154" s="148"/>
      <c r="AB154" s="148"/>
      <c r="AC154" s="154"/>
      <c r="AD154" s="155">
        <f t="shared" si="20"/>
        <v>0</v>
      </c>
      <c r="AE154" s="155">
        <f t="shared" si="21"/>
        <v>0</v>
      </c>
      <c r="AF154" s="155" t="str">
        <f t="shared" si="22"/>
        <v>D</v>
      </c>
      <c r="AG154" s="156">
        <f t="shared" si="23"/>
        <v>3</v>
      </c>
      <c r="AH154"/>
      <c r="AI154" s="159"/>
    </row>
    <row r="155" spans="1:35" s="157" customFormat="1" ht="30" hidden="1" customHeight="1" x14ac:dyDescent="0.25">
      <c r="A155" s="168">
        <v>164</v>
      </c>
      <c r="B155" s="147" t="str">
        <f t="shared" si="16"/>
        <v/>
      </c>
      <c r="C155" s="148">
        <f t="shared" si="17"/>
        <v>3</v>
      </c>
      <c r="D155" s="108"/>
      <c r="E155" s="149" t="str">
        <f t="shared" si="18"/>
        <v/>
      </c>
      <c r="F155" s="171">
        <f t="shared" si="19"/>
        <v>0</v>
      </c>
      <c r="G155" s="170"/>
      <c r="H155" s="170"/>
      <c r="I155" s="172"/>
      <c r="J155" s="170"/>
      <c r="K155" s="170"/>
      <c r="L155" s="170"/>
      <c r="M155" s="170"/>
      <c r="N155" s="151" t="str">
        <f>IFERROR(IF(VLOOKUP(A155,Weightings!A:Y,25,FALSE)=0,"",VLOOKUP(A155,Weightings!A:Y,25,FALSE)),"")</f>
        <v/>
      </c>
      <c r="O155" s="151" t="str">
        <f>IFERROR(VLOOKUP(AH155,detail_maturity_score,3,FALSE)*VLOOKUP(A155,Weightings!A:Y,23,FALSE),"")</f>
        <v/>
      </c>
      <c r="P155" s="152"/>
      <c r="Q155" s="152"/>
      <c r="R155" s="148"/>
      <c r="S155" s="148"/>
      <c r="T155" s="148"/>
      <c r="U155" s="148"/>
      <c r="V155" s="148"/>
      <c r="W155" s="148"/>
      <c r="X155" s="148"/>
      <c r="Y155" s="148"/>
      <c r="Z155" s="153"/>
      <c r="AA155" s="148"/>
      <c r="AB155" s="148"/>
      <c r="AC155" s="154"/>
      <c r="AD155" s="155">
        <f t="shared" si="20"/>
        <v>0</v>
      </c>
      <c r="AE155" s="155">
        <f t="shared" si="21"/>
        <v>0</v>
      </c>
      <c r="AF155" s="155" t="str">
        <f t="shared" si="22"/>
        <v>D</v>
      </c>
      <c r="AG155" s="156">
        <f t="shared" si="23"/>
        <v>3</v>
      </c>
      <c r="AH155" s="156">
        <v>1</v>
      </c>
      <c r="AI155" s="159"/>
    </row>
    <row r="156" spans="1:35" s="157" customFormat="1" hidden="1" x14ac:dyDescent="0.25">
      <c r="A156" s="168">
        <v>165</v>
      </c>
      <c r="B156" s="147" t="str">
        <f t="shared" si="16"/>
        <v/>
      </c>
      <c r="C156" s="148">
        <f t="shared" si="17"/>
        <v>3</v>
      </c>
      <c r="D156" s="108"/>
      <c r="E156" s="149" t="str">
        <f t="shared" si="18"/>
        <v/>
      </c>
      <c r="F156" s="150">
        <f t="shared" si="19"/>
        <v>0</v>
      </c>
      <c r="G156" s="170"/>
      <c r="H156" s="170"/>
      <c r="I156" s="170"/>
      <c r="J156" s="170"/>
      <c r="K156" s="170"/>
      <c r="L156" s="170"/>
      <c r="M156" s="170"/>
      <c r="N156" s="151" t="str">
        <f>IFERROR(IF(VLOOKUP(A156,Weightings!A:Y,25,FALSE)=0,"",VLOOKUP(A156,Weightings!A:Y,25,FALSE)),"")</f>
        <v/>
      </c>
      <c r="O156" s="151" t="str">
        <f>IFERROR(VLOOKUP(AH156,detail_maturity_score,3,FALSE)*VLOOKUP(A156,Weightings!A:Y,23,FALSE),"")</f>
        <v/>
      </c>
      <c r="P156" s="152"/>
      <c r="Q156" s="152"/>
      <c r="R156" s="148"/>
      <c r="S156" s="148"/>
      <c r="T156" s="148"/>
      <c r="U156" s="148"/>
      <c r="V156" s="148"/>
      <c r="W156" s="148"/>
      <c r="X156" s="148"/>
      <c r="Y156" s="148"/>
      <c r="Z156" s="153"/>
      <c r="AA156" s="148"/>
      <c r="AB156" s="148"/>
      <c r="AC156" s="154"/>
      <c r="AD156" s="155">
        <f t="shared" si="20"/>
        <v>0</v>
      </c>
      <c r="AE156" s="155">
        <f t="shared" si="21"/>
        <v>0</v>
      </c>
      <c r="AF156" s="155" t="str">
        <f t="shared" si="22"/>
        <v>D</v>
      </c>
      <c r="AG156" s="156">
        <f t="shared" si="23"/>
        <v>3</v>
      </c>
      <c r="AH156"/>
      <c r="AI156" s="159"/>
    </row>
    <row r="157" spans="1:35" s="157" customFormat="1" ht="30" hidden="1" customHeight="1" x14ac:dyDescent="0.25">
      <c r="A157" s="168">
        <v>166</v>
      </c>
      <c r="B157" s="147" t="str">
        <f t="shared" si="16"/>
        <v/>
      </c>
      <c r="C157" s="148">
        <f t="shared" si="17"/>
        <v>3</v>
      </c>
      <c r="D157" s="108"/>
      <c r="E157" s="149" t="str">
        <f t="shared" si="18"/>
        <v/>
      </c>
      <c r="F157" s="158">
        <f t="shared" si="19"/>
        <v>0</v>
      </c>
      <c r="G157" s="170"/>
      <c r="H157" s="170"/>
      <c r="I157" s="172"/>
      <c r="J157" s="170"/>
      <c r="K157" s="170"/>
      <c r="L157" s="170"/>
      <c r="M157" s="170"/>
      <c r="N157" s="151" t="str">
        <f>IFERROR(IF(VLOOKUP(A157,Weightings!A:Y,25,FALSE)=0,"",VLOOKUP(A157,Weightings!A:Y,25,FALSE)),"")</f>
        <v/>
      </c>
      <c r="O157" s="151" t="str">
        <f>IFERROR(VLOOKUP(AH157,detail_maturity_score,3,FALSE)*VLOOKUP(A157,Weightings!A:Y,23,FALSE),"")</f>
        <v/>
      </c>
      <c r="P157" s="152"/>
      <c r="Q157" s="152"/>
      <c r="R157" s="148"/>
      <c r="S157" s="148"/>
      <c r="T157" s="148"/>
      <c r="U157" s="148"/>
      <c r="V157" s="148"/>
      <c r="W157" s="148"/>
      <c r="X157" s="148"/>
      <c r="Y157" s="148"/>
      <c r="Z157" s="153"/>
      <c r="AA157" s="148"/>
      <c r="AB157" s="148"/>
      <c r="AC157" s="154"/>
      <c r="AD157" s="155">
        <f t="shared" si="20"/>
        <v>0</v>
      </c>
      <c r="AE157" s="155">
        <f t="shared" si="21"/>
        <v>0</v>
      </c>
      <c r="AF157" s="155" t="str">
        <f t="shared" si="22"/>
        <v>D</v>
      </c>
      <c r="AG157" s="156">
        <f t="shared" si="23"/>
        <v>3</v>
      </c>
      <c r="AH157" s="156">
        <v>1</v>
      </c>
      <c r="AI157" s="159"/>
    </row>
    <row r="158" spans="1:35" s="157" customFormat="1" ht="30" hidden="1" customHeight="1" x14ac:dyDescent="0.25">
      <c r="A158" s="168">
        <v>167</v>
      </c>
      <c r="B158" s="147" t="str">
        <f t="shared" si="16"/>
        <v/>
      </c>
      <c r="C158" s="148">
        <f t="shared" si="17"/>
        <v>3</v>
      </c>
      <c r="D158" s="108"/>
      <c r="E158" s="149" t="str">
        <f t="shared" si="18"/>
        <v/>
      </c>
      <c r="F158" s="158">
        <f t="shared" si="19"/>
        <v>0</v>
      </c>
      <c r="G158" s="170"/>
      <c r="H158" s="170"/>
      <c r="I158" s="172"/>
      <c r="J158" s="170"/>
      <c r="K158" s="170"/>
      <c r="L158" s="170"/>
      <c r="M158" s="170"/>
      <c r="N158" s="151" t="str">
        <f>IFERROR(IF(VLOOKUP(A158,Weightings!A:Y,25,FALSE)=0,"",VLOOKUP(A158,Weightings!A:Y,25,FALSE)),"")</f>
        <v/>
      </c>
      <c r="O158" s="151" t="str">
        <f>IFERROR(VLOOKUP(AH158,detail_maturity_score,3,FALSE)*VLOOKUP(A158,Weightings!A:Y,23,FALSE),"")</f>
        <v/>
      </c>
      <c r="P158" s="152"/>
      <c r="Q158" s="152"/>
      <c r="R158" s="148"/>
      <c r="S158" s="148"/>
      <c r="T158" s="148"/>
      <c r="U158" s="148"/>
      <c r="V158" s="148"/>
      <c r="W158" s="148"/>
      <c r="X158" s="148"/>
      <c r="Y158" s="148"/>
      <c r="Z158" s="153"/>
      <c r="AA158" s="148"/>
      <c r="AB158" s="148"/>
      <c r="AC158" s="154"/>
      <c r="AD158" s="155">
        <f t="shared" si="20"/>
        <v>0</v>
      </c>
      <c r="AE158" s="155">
        <f t="shared" si="21"/>
        <v>0</v>
      </c>
      <c r="AF158" s="155" t="str">
        <f t="shared" si="22"/>
        <v>D</v>
      </c>
      <c r="AG158" s="156">
        <f t="shared" si="23"/>
        <v>3</v>
      </c>
      <c r="AH158" s="156">
        <v>1</v>
      </c>
      <c r="AI158" s="159"/>
    </row>
    <row r="159" spans="1:35" s="157" customFormat="1" ht="30" hidden="1" customHeight="1" x14ac:dyDescent="0.25">
      <c r="A159" s="168">
        <v>168</v>
      </c>
      <c r="B159" s="147" t="str">
        <f t="shared" si="16"/>
        <v/>
      </c>
      <c r="C159" s="148">
        <f t="shared" si="17"/>
        <v>3</v>
      </c>
      <c r="D159" s="108"/>
      <c r="E159" s="149" t="str">
        <f t="shared" si="18"/>
        <v/>
      </c>
      <c r="F159" s="158">
        <f t="shared" si="19"/>
        <v>0</v>
      </c>
      <c r="G159" s="170"/>
      <c r="H159" s="170"/>
      <c r="I159" s="172"/>
      <c r="J159" s="170"/>
      <c r="K159" s="170"/>
      <c r="L159" s="170"/>
      <c r="M159" s="170"/>
      <c r="N159" s="151" t="str">
        <f>IFERROR(IF(VLOOKUP(A159,Weightings!A:Y,25,FALSE)=0,"",VLOOKUP(A159,Weightings!A:Y,25,FALSE)),"")</f>
        <v/>
      </c>
      <c r="O159" s="151" t="str">
        <f>IFERROR(VLOOKUP(AH159,detail_maturity_score,3,FALSE)*VLOOKUP(A159,Weightings!A:Y,23,FALSE),"")</f>
        <v/>
      </c>
      <c r="P159" s="152"/>
      <c r="Q159" s="152"/>
      <c r="R159" s="148"/>
      <c r="S159" s="148"/>
      <c r="T159" s="148"/>
      <c r="U159" s="148"/>
      <c r="V159" s="148"/>
      <c r="W159" s="148"/>
      <c r="X159" s="148"/>
      <c r="Y159" s="148"/>
      <c r="Z159" s="153"/>
      <c r="AA159" s="148"/>
      <c r="AB159" s="148"/>
      <c r="AC159" s="154"/>
      <c r="AD159" s="155">
        <f t="shared" si="20"/>
        <v>0</v>
      </c>
      <c r="AE159" s="155">
        <f t="shared" si="21"/>
        <v>0</v>
      </c>
      <c r="AF159" s="155" t="str">
        <f t="shared" si="22"/>
        <v>D</v>
      </c>
      <c r="AG159" s="156">
        <f t="shared" si="23"/>
        <v>3</v>
      </c>
      <c r="AH159" s="156">
        <v>1</v>
      </c>
      <c r="AI159" s="159"/>
    </row>
    <row r="160" spans="1:35" s="157" customFormat="1" ht="30" hidden="1" customHeight="1" x14ac:dyDescent="0.25">
      <c r="A160" s="168">
        <v>169</v>
      </c>
      <c r="B160" s="147" t="str">
        <f t="shared" si="16"/>
        <v/>
      </c>
      <c r="C160" s="148">
        <f t="shared" si="17"/>
        <v>3</v>
      </c>
      <c r="D160" s="108"/>
      <c r="E160" s="149" t="str">
        <f t="shared" si="18"/>
        <v/>
      </c>
      <c r="F160" s="158">
        <f t="shared" si="19"/>
        <v>0</v>
      </c>
      <c r="G160" s="170"/>
      <c r="H160" s="170"/>
      <c r="I160" s="172"/>
      <c r="J160" s="170"/>
      <c r="K160" s="170"/>
      <c r="L160" s="170"/>
      <c r="M160" s="170"/>
      <c r="N160" s="151" t="str">
        <f>IFERROR(IF(VLOOKUP(A160,Weightings!A:Y,25,FALSE)=0,"",VLOOKUP(A160,Weightings!A:Y,25,FALSE)),"")</f>
        <v/>
      </c>
      <c r="O160" s="151" t="str">
        <f>IFERROR(VLOOKUP(AH160,detail_maturity_score,3,FALSE)*VLOOKUP(A160,Weightings!A:Y,23,FALSE),"")</f>
        <v/>
      </c>
      <c r="P160" s="152"/>
      <c r="Q160" s="152"/>
      <c r="R160" s="148"/>
      <c r="S160" s="148"/>
      <c r="T160" s="148"/>
      <c r="U160" s="148"/>
      <c r="V160" s="148"/>
      <c r="W160" s="148"/>
      <c r="X160" s="148"/>
      <c r="Y160" s="148"/>
      <c r="Z160" s="153"/>
      <c r="AA160" s="148"/>
      <c r="AB160" s="148"/>
      <c r="AC160" s="154"/>
      <c r="AD160" s="155">
        <f t="shared" si="20"/>
        <v>0</v>
      </c>
      <c r="AE160" s="155">
        <f t="shared" si="21"/>
        <v>0</v>
      </c>
      <c r="AF160" s="155" t="str">
        <f t="shared" si="22"/>
        <v>D</v>
      </c>
      <c r="AG160" s="156">
        <f t="shared" si="23"/>
        <v>3</v>
      </c>
      <c r="AH160" s="156">
        <v>1</v>
      </c>
      <c r="AI160" s="159"/>
    </row>
    <row r="161" spans="1:35" s="157" customFormat="1" ht="30" hidden="1" customHeight="1" x14ac:dyDescent="0.25">
      <c r="A161" s="168">
        <v>170</v>
      </c>
      <c r="B161" s="147" t="str">
        <f t="shared" si="16"/>
        <v/>
      </c>
      <c r="C161" s="148">
        <f t="shared" si="17"/>
        <v>3</v>
      </c>
      <c r="D161" s="108"/>
      <c r="E161" s="149" t="str">
        <f t="shared" si="18"/>
        <v/>
      </c>
      <c r="F161" s="158">
        <f t="shared" si="19"/>
        <v>0</v>
      </c>
      <c r="G161" s="170"/>
      <c r="H161" s="170"/>
      <c r="I161" s="172"/>
      <c r="J161" s="170"/>
      <c r="K161" s="170"/>
      <c r="L161" s="170"/>
      <c r="M161" s="170"/>
      <c r="N161" s="151" t="str">
        <f>IFERROR(IF(VLOOKUP(A161,Weightings!A:Y,25,FALSE)=0,"",VLOOKUP(A161,Weightings!A:Y,25,FALSE)),"")</f>
        <v/>
      </c>
      <c r="O161" s="151" t="str">
        <f>IFERROR(VLOOKUP(AH161,detail_maturity_score,3,FALSE)*VLOOKUP(A161,Weightings!A:Y,23,FALSE),"")</f>
        <v/>
      </c>
      <c r="P161" s="152"/>
      <c r="Q161" s="152"/>
      <c r="R161" s="148"/>
      <c r="S161" s="148"/>
      <c r="T161" s="148"/>
      <c r="U161" s="148"/>
      <c r="V161" s="148"/>
      <c r="W161" s="148"/>
      <c r="X161" s="148"/>
      <c r="Y161" s="148"/>
      <c r="Z161" s="153"/>
      <c r="AA161" s="148"/>
      <c r="AB161" s="148"/>
      <c r="AC161" s="154"/>
      <c r="AD161" s="155">
        <f t="shared" si="20"/>
        <v>0</v>
      </c>
      <c r="AE161" s="155">
        <f t="shared" si="21"/>
        <v>0</v>
      </c>
      <c r="AF161" s="155" t="str">
        <f t="shared" si="22"/>
        <v>D</v>
      </c>
      <c r="AG161" s="156">
        <f t="shared" si="23"/>
        <v>3</v>
      </c>
      <c r="AH161" s="156">
        <v>1</v>
      </c>
      <c r="AI161" s="159"/>
    </row>
    <row r="162" spans="1:35" s="157" customFormat="1" ht="30" hidden="1" customHeight="1" x14ac:dyDescent="0.25">
      <c r="A162" s="168">
        <v>171</v>
      </c>
      <c r="B162" s="147" t="str">
        <f t="shared" si="16"/>
        <v/>
      </c>
      <c r="C162" s="148">
        <f t="shared" si="17"/>
        <v>3</v>
      </c>
      <c r="D162" s="108"/>
      <c r="E162" s="149" t="str">
        <f t="shared" si="18"/>
        <v/>
      </c>
      <c r="F162" s="150">
        <f t="shared" si="19"/>
        <v>0</v>
      </c>
      <c r="G162" s="170"/>
      <c r="H162" s="170"/>
      <c r="I162" s="170"/>
      <c r="J162" s="170"/>
      <c r="K162" s="170"/>
      <c r="L162" s="170"/>
      <c r="M162" s="170"/>
      <c r="N162" s="151" t="str">
        <f>IFERROR(IF(VLOOKUP(A162,Weightings!A:Y,25,FALSE)=0,"",VLOOKUP(A162,Weightings!A:Y,25,FALSE)),"")</f>
        <v/>
      </c>
      <c r="O162" s="151" t="str">
        <f>IFERROR(VLOOKUP(AH162,detail_maturity_score,3,FALSE)*VLOOKUP(A162,Weightings!A:Y,23,FALSE),"")</f>
        <v/>
      </c>
      <c r="P162" s="152"/>
      <c r="Q162" s="152"/>
      <c r="R162" s="148"/>
      <c r="S162" s="148"/>
      <c r="T162" s="148"/>
      <c r="U162" s="148"/>
      <c r="V162" s="148"/>
      <c r="W162" s="148"/>
      <c r="X162" s="148"/>
      <c r="Y162" s="148"/>
      <c r="Z162" s="153"/>
      <c r="AA162" s="148"/>
      <c r="AB162" s="148"/>
      <c r="AC162" s="154"/>
      <c r="AD162" s="155">
        <f t="shared" si="20"/>
        <v>0</v>
      </c>
      <c r="AE162" s="155">
        <f t="shared" si="21"/>
        <v>0</v>
      </c>
      <c r="AF162" s="155" t="str">
        <f t="shared" si="22"/>
        <v>D</v>
      </c>
      <c r="AG162" s="156">
        <f t="shared" si="23"/>
        <v>3</v>
      </c>
      <c r="AH162"/>
      <c r="AI162" s="159"/>
    </row>
    <row r="163" spans="1:35" s="157" customFormat="1" hidden="1" x14ac:dyDescent="0.25">
      <c r="A163" s="168">
        <v>172</v>
      </c>
      <c r="B163" s="147" t="str">
        <f t="shared" si="16"/>
        <v/>
      </c>
      <c r="C163" s="148">
        <f t="shared" si="17"/>
        <v>3</v>
      </c>
      <c r="D163" s="108"/>
      <c r="E163" s="149" t="str">
        <f t="shared" si="18"/>
        <v/>
      </c>
      <c r="F163" s="158">
        <f t="shared" si="19"/>
        <v>0</v>
      </c>
      <c r="G163" s="170"/>
      <c r="H163" s="170"/>
      <c r="I163" s="172"/>
      <c r="J163" s="170"/>
      <c r="K163" s="170"/>
      <c r="L163" s="170"/>
      <c r="M163" s="170"/>
      <c r="N163" s="151" t="str">
        <f>IFERROR(IF(VLOOKUP(A163,Weightings!A:Y,25,FALSE)=0,"",VLOOKUP(A163,Weightings!A:Y,25,FALSE)),"")</f>
        <v/>
      </c>
      <c r="O163" s="151" t="str">
        <f>IFERROR(VLOOKUP(AH163,detail_maturity_score,3,FALSE)*VLOOKUP(A163,Weightings!A:Y,23,FALSE),"")</f>
        <v/>
      </c>
      <c r="P163" s="152"/>
      <c r="Q163" s="152"/>
      <c r="R163" s="148"/>
      <c r="S163" s="148"/>
      <c r="T163" s="148"/>
      <c r="U163" s="148"/>
      <c r="V163" s="148"/>
      <c r="W163" s="148"/>
      <c r="X163" s="148"/>
      <c r="Y163" s="148"/>
      <c r="Z163" s="153"/>
      <c r="AA163" s="148"/>
      <c r="AB163" s="148"/>
      <c r="AC163" s="154"/>
      <c r="AD163" s="155">
        <f t="shared" si="20"/>
        <v>0</v>
      </c>
      <c r="AE163" s="155">
        <f t="shared" si="21"/>
        <v>0</v>
      </c>
      <c r="AF163" s="155" t="str">
        <f t="shared" si="22"/>
        <v>D</v>
      </c>
      <c r="AG163" s="156">
        <f t="shared" si="23"/>
        <v>3</v>
      </c>
      <c r="AH163" s="156">
        <v>1</v>
      </c>
      <c r="AI163" s="159"/>
    </row>
    <row r="164" spans="1:35" s="157" customFormat="1" ht="30" hidden="1" customHeight="1" x14ac:dyDescent="0.25">
      <c r="A164" s="168">
        <v>173</v>
      </c>
      <c r="B164" s="147" t="str">
        <f t="shared" si="16"/>
        <v/>
      </c>
      <c r="C164" s="148">
        <f t="shared" si="17"/>
        <v>3</v>
      </c>
      <c r="D164" s="108"/>
      <c r="E164" s="149" t="str">
        <f t="shared" si="18"/>
        <v/>
      </c>
      <c r="F164" s="158">
        <f t="shared" si="19"/>
        <v>0</v>
      </c>
      <c r="G164" s="170"/>
      <c r="H164" s="170"/>
      <c r="I164" s="172"/>
      <c r="J164" s="170"/>
      <c r="K164" s="170"/>
      <c r="L164" s="170"/>
      <c r="M164" s="170"/>
      <c r="N164" s="151" t="str">
        <f>IFERROR(IF(VLOOKUP(A164,Weightings!A:Y,25,FALSE)=0,"",VLOOKUP(A164,Weightings!A:Y,25,FALSE)),"")</f>
        <v/>
      </c>
      <c r="O164" s="151" t="str">
        <f>IFERROR(VLOOKUP(AH164,detail_maturity_score,3,FALSE)*VLOOKUP(A164,Weightings!A:Y,23,FALSE),"")</f>
        <v/>
      </c>
      <c r="P164" s="152"/>
      <c r="Q164" s="152"/>
      <c r="R164" s="148"/>
      <c r="S164" s="148"/>
      <c r="T164" s="148"/>
      <c r="U164" s="148"/>
      <c r="V164" s="148"/>
      <c r="W164" s="148"/>
      <c r="X164" s="148"/>
      <c r="Y164" s="148"/>
      <c r="Z164" s="153"/>
      <c r="AA164" s="148"/>
      <c r="AB164" s="148"/>
      <c r="AC164" s="154"/>
      <c r="AD164" s="155">
        <f t="shared" si="20"/>
        <v>0</v>
      </c>
      <c r="AE164" s="155">
        <f t="shared" si="21"/>
        <v>0</v>
      </c>
      <c r="AF164" s="155" t="str">
        <f t="shared" si="22"/>
        <v>D</v>
      </c>
      <c r="AG164" s="156">
        <f t="shared" si="23"/>
        <v>3</v>
      </c>
      <c r="AH164" s="156">
        <v>1</v>
      </c>
      <c r="AI164" s="159"/>
    </row>
    <row r="165" spans="1:35" s="157" customFormat="1" ht="1.1499999999999999" hidden="1" customHeight="1" x14ac:dyDescent="0.25">
      <c r="A165" s="168">
        <v>174</v>
      </c>
      <c r="B165" s="147" t="str">
        <f t="shared" si="16"/>
        <v/>
      </c>
      <c r="C165" s="148">
        <f t="shared" si="17"/>
        <v>3</v>
      </c>
      <c r="D165" s="108"/>
      <c r="E165" s="149" t="str">
        <f t="shared" si="18"/>
        <v/>
      </c>
      <c r="F165" s="158">
        <f t="shared" si="19"/>
        <v>0</v>
      </c>
      <c r="G165" s="170"/>
      <c r="H165" s="170"/>
      <c r="I165" s="172"/>
      <c r="J165" s="170"/>
      <c r="K165" s="170"/>
      <c r="L165" s="170"/>
      <c r="M165" s="170"/>
      <c r="N165" s="151" t="str">
        <f>IFERROR(IF(VLOOKUP(A165,Weightings!A:Y,25,FALSE)=0,"",VLOOKUP(A165,Weightings!A:Y,25,FALSE)),"")</f>
        <v/>
      </c>
      <c r="O165" s="151" t="str">
        <f>IFERROR(VLOOKUP(AH165,detail_maturity_score,3,FALSE)*VLOOKUP(A165,Weightings!A:Y,23,FALSE),"")</f>
        <v/>
      </c>
      <c r="P165" s="152"/>
      <c r="Q165" s="152"/>
      <c r="R165" s="148"/>
      <c r="S165" s="148"/>
      <c r="T165" s="148"/>
      <c r="U165" s="148"/>
      <c r="V165" s="148"/>
      <c r="W165" s="148"/>
      <c r="X165" s="148"/>
      <c r="Y165" s="148"/>
      <c r="Z165" s="153"/>
      <c r="AA165" s="148"/>
      <c r="AB165" s="148"/>
      <c r="AC165" s="154"/>
      <c r="AD165" s="155">
        <f t="shared" si="20"/>
        <v>0</v>
      </c>
      <c r="AE165" s="155">
        <f t="shared" si="21"/>
        <v>0</v>
      </c>
      <c r="AF165" s="155" t="str">
        <f t="shared" si="22"/>
        <v>D</v>
      </c>
      <c r="AG165" s="156">
        <f t="shared" si="23"/>
        <v>3</v>
      </c>
      <c r="AH165" s="156">
        <v>1</v>
      </c>
      <c r="AI165" s="159"/>
    </row>
    <row r="166" spans="1:35" s="157" customFormat="1" ht="30" hidden="1" customHeight="1" x14ac:dyDescent="0.25">
      <c r="A166" s="168">
        <v>175</v>
      </c>
      <c r="B166" s="147" t="str">
        <f t="shared" si="16"/>
        <v/>
      </c>
      <c r="C166" s="148">
        <f t="shared" si="17"/>
        <v>3</v>
      </c>
      <c r="D166" s="108"/>
      <c r="E166" s="149" t="str">
        <f t="shared" si="18"/>
        <v/>
      </c>
      <c r="F166" s="158">
        <f t="shared" si="19"/>
        <v>0</v>
      </c>
      <c r="G166" s="170"/>
      <c r="H166" s="170"/>
      <c r="I166" s="172"/>
      <c r="J166" s="170"/>
      <c r="K166" s="170"/>
      <c r="L166" s="170"/>
      <c r="M166" s="170"/>
      <c r="N166" s="151" t="str">
        <f>IFERROR(IF(VLOOKUP(A166,Weightings!A:Y,25,FALSE)=0,"",VLOOKUP(A166,Weightings!A:Y,25,FALSE)),"")</f>
        <v/>
      </c>
      <c r="O166" s="151" t="str">
        <f>IFERROR(VLOOKUP(AH166,detail_maturity_score,3,FALSE)*VLOOKUP(A166,Weightings!A:Y,23,FALSE),"")</f>
        <v/>
      </c>
      <c r="P166" s="152"/>
      <c r="Q166" s="152"/>
      <c r="R166" s="148"/>
      <c r="S166" s="148"/>
      <c r="T166" s="148"/>
      <c r="U166" s="148"/>
      <c r="V166" s="148"/>
      <c r="W166" s="148"/>
      <c r="X166" s="148"/>
      <c r="Y166" s="148"/>
      <c r="Z166" s="153"/>
      <c r="AA166" s="148"/>
      <c r="AB166" s="148"/>
      <c r="AC166" s="154"/>
      <c r="AD166" s="155">
        <f t="shared" si="20"/>
        <v>0</v>
      </c>
      <c r="AE166" s="155">
        <f t="shared" si="21"/>
        <v>0</v>
      </c>
      <c r="AF166" s="155" t="str">
        <f t="shared" si="22"/>
        <v>D</v>
      </c>
      <c r="AG166" s="156">
        <f t="shared" si="23"/>
        <v>3</v>
      </c>
      <c r="AH166" s="156">
        <v>1</v>
      </c>
      <c r="AI166" s="159"/>
    </row>
    <row r="167" spans="1:35" s="157" customFormat="1" ht="30" hidden="1" customHeight="1" x14ac:dyDescent="0.25">
      <c r="A167" s="168">
        <v>176</v>
      </c>
      <c r="B167" s="147" t="str">
        <f t="shared" si="16"/>
        <v/>
      </c>
      <c r="C167" s="148">
        <f t="shared" si="17"/>
        <v>3</v>
      </c>
      <c r="D167" s="108"/>
      <c r="E167" s="149" t="str">
        <f t="shared" si="18"/>
        <v/>
      </c>
      <c r="F167" s="158">
        <f t="shared" si="19"/>
        <v>0</v>
      </c>
      <c r="G167" s="170"/>
      <c r="H167" s="170"/>
      <c r="I167" s="172"/>
      <c r="J167" s="170"/>
      <c r="K167" s="170"/>
      <c r="L167" s="170"/>
      <c r="M167" s="170"/>
      <c r="N167" s="151" t="str">
        <f>IFERROR(IF(VLOOKUP(A167,Weightings!A:Y,25,FALSE)=0,"",VLOOKUP(A167,Weightings!A:Y,25,FALSE)),"")</f>
        <v/>
      </c>
      <c r="O167" s="151" t="str">
        <f>IFERROR(VLOOKUP(AH167,detail_maturity_score,3,FALSE)*VLOOKUP(A167,Weightings!A:Y,23,FALSE),"")</f>
        <v/>
      </c>
      <c r="P167" s="152"/>
      <c r="Q167" s="152"/>
      <c r="R167" s="148"/>
      <c r="S167" s="148"/>
      <c r="T167" s="148"/>
      <c r="U167" s="148"/>
      <c r="V167" s="148"/>
      <c r="W167" s="148"/>
      <c r="X167" s="148"/>
      <c r="Y167" s="148"/>
      <c r="Z167" s="153"/>
      <c r="AA167" s="148"/>
      <c r="AB167" s="148"/>
      <c r="AC167" s="154"/>
      <c r="AD167" s="155">
        <f t="shared" si="20"/>
        <v>0</v>
      </c>
      <c r="AE167" s="155">
        <f t="shared" si="21"/>
        <v>0</v>
      </c>
      <c r="AF167" s="155" t="str">
        <f t="shared" si="22"/>
        <v>D</v>
      </c>
      <c r="AG167" s="156">
        <f t="shared" si="23"/>
        <v>3</v>
      </c>
      <c r="AH167" s="156">
        <v>1</v>
      </c>
      <c r="AI167" s="159"/>
    </row>
    <row r="168" spans="1:35" s="157" customFormat="1" ht="30" hidden="1" customHeight="1" x14ac:dyDescent="0.25">
      <c r="A168" s="168">
        <v>177</v>
      </c>
      <c r="B168" s="147" t="str">
        <f t="shared" si="16"/>
        <v/>
      </c>
      <c r="C168" s="148">
        <f t="shared" si="17"/>
        <v>3</v>
      </c>
      <c r="D168" s="108"/>
      <c r="E168" s="149" t="str">
        <f t="shared" si="18"/>
        <v/>
      </c>
      <c r="F168" s="158">
        <f t="shared" si="19"/>
        <v>0</v>
      </c>
      <c r="G168" s="170"/>
      <c r="H168" s="170"/>
      <c r="I168" s="172"/>
      <c r="J168" s="170"/>
      <c r="K168" s="170"/>
      <c r="L168" s="170"/>
      <c r="M168" s="170"/>
      <c r="N168" s="151" t="str">
        <f>IFERROR(IF(VLOOKUP(A168,Weightings!A:Y,25,FALSE)=0,"",VLOOKUP(A168,Weightings!A:Y,25,FALSE)),"")</f>
        <v/>
      </c>
      <c r="O168" s="151" t="str">
        <f>IFERROR(VLOOKUP(AH168,detail_maturity_score,3,FALSE)*VLOOKUP(A168,Weightings!A:Y,23,FALSE),"")</f>
        <v/>
      </c>
      <c r="P168" s="152"/>
      <c r="Q168" s="152"/>
      <c r="R168" s="148"/>
      <c r="S168" s="148"/>
      <c r="T168" s="148"/>
      <c r="U168" s="148"/>
      <c r="V168" s="148"/>
      <c r="W168" s="148"/>
      <c r="X168" s="148"/>
      <c r="Y168" s="148"/>
      <c r="Z168" s="153"/>
      <c r="AA168" s="148"/>
      <c r="AB168" s="148"/>
      <c r="AC168" s="154"/>
      <c r="AD168" s="155">
        <f t="shared" si="20"/>
        <v>0</v>
      </c>
      <c r="AE168" s="155">
        <f t="shared" si="21"/>
        <v>0</v>
      </c>
      <c r="AF168" s="155" t="str">
        <f t="shared" si="22"/>
        <v>D</v>
      </c>
      <c r="AG168" s="156">
        <f t="shared" si="23"/>
        <v>3</v>
      </c>
      <c r="AH168" s="156">
        <v>1</v>
      </c>
      <c r="AI168" s="159"/>
    </row>
    <row r="169" spans="1:35" s="157" customFormat="1" ht="30" hidden="1" customHeight="1" x14ac:dyDescent="0.25">
      <c r="A169" s="168">
        <v>178</v>
      </c>
      <c r="B169" s="147" t="str">
        <f t="shared" si="16"/>
        <v/>
      </c>
      <c r="C169" s="148">
        <f t="shared" si="17"/>
        <v>3</v>
      </c>
      <c r="D169" s="108"/>
      <c r="E169" s="149" t="str">
        <f t="shared" si="18"/>
        <v/>
      </c>
      <c r="F169" s="150">
        <f t="shared" si="19"/>
        <v>0</v>
      </c>
      <c r="G169" s="170"/>
      <c r="H169" s="170"/>
      <c r="I169" s="170"/>
      <c r="J169" s="170"/>
      <c r="K169" s="170"/>
      <c r="L169" s="170"/>
      <c r="M169" s="170"/>
      <c r="N169" s="151" t="str">
        <f>IFERROR(IF(VLOOKUP(A169,Weightings!A:Y,25,FALSE)=0,"",VLOOKUP(A169,Weightings!A:Y,25,FALSE)),"")</f>
        <v/>
      </c>
      <c r="O169" s="151" t="str">
        <f>IFERROR(VLOOKUP(AH169,detail_maturity_score,3,FALSE)*VLOOKUP(A169,Weightings!A:Y,23,FALSE),"")</f>
        <v/>
      </c>
      <c r="P169" s="152"/>
      <c r="Q169" s="152"/>
      <c r="R169" s="148"/>
      <c r="S169" s="148"/>
      <c r="T169" s="148"/>
      <c r="U169" s="148"/>
      <c r="V169" s="148"/>
      <c r="W169" s="148"/>
      <c r="X169" s="148"/>
      <c r="Y169" s="148"/>
      <c r="Z169" s="153"/>
      <c r="AA169" s="148"/>
      <c r="AB169" s="148"/>
      <c r="AC169" s="154"/>
      <c r="AD169" s="155">
        <f t="shared" si="20"/>
        <v>0</v>
      </c>
      <c r="AE169" s="155">
        <f t="shared" si="21"/>
        <v>0</v>
      </c>
      <c r="AF169" s="155" t="str">
        <f t="shared" si="22"/>
        <v>D</v>
      </c>
      <c r="AG169" s="156">
        <f t="shared" si="23"/>
        <v>3</v>
      </c>
      <c r="AH169"/>
      <c r="AI169" s="159"/>
    </row>
    <row r="170" spans="1:35" s="157" customFormat="1" ht="30" hidden="1" customHeight="1" x14ac:dyDescent="0.25">
      <c r="A170" s="168">
        <v>179</v>
      </c>
      <c r="B170" s="147" t="str">
        <f t="shared" si="16"/>
        <v/>
      </c>
      <c r="C170" s="148">
        <f t="shared" si="17"/>
        <v>3</v>
      </c>
      <c r="D170" s="108"/>
      <c r="E170" s="149" t="str">
        <f t="shared" si="18"/>
        <v/>
      </c>
      <c r="F170" s="158">
        <f t="shared" si="19"/>
        <v>0</v>
      </c>
      <c r="G170" s="170"/>
      <c r="H170" s="170"/>
      <c r="I170" s="172"/>
      <c r="J170" s="170"/>
      <c r="K170" s="170"/>
      <c r="L170" s="170"/>
      <c r="M170" s="170"/>
      <c r="N170" s="151" t="str">
        <f>IFERROR(IF(VLOOKUP(A170,Weightings!A:Y,25,FALSE)=0,"",VLOOKUP(A170,Weightings!A:Y,25,FALSE)),"")</f>
        <v/>
      </c>
      <c r="O170" s="151" t="str">
        <f>IFERROR(VLOOKUP(AH170,detail_maturity_score,3,FALSE)*VLOOKUP(A170,Weightings!A:Y,23,FALSE),"")</f>
        <v/>
      </c>
      <c r="P170" s="152"/>
      <c r="Q170" s="152"/>
      <c r="R170" s="148"/>
      <c r="S170" s="148"/>
      <c r="T170" s="148"/>
      <c r="U170" s="148"/>
      <c r="V170" s="148"/>
      <c r="W170" s="148"/>
      <c r="X170" s="148"/>
      <c r="Y170" s="148"/>
      <c r="Z170" s="153"/>
      <c r="AA170" s="148"/>
      <c r="AB170" s="148"/>
      <c r="AC170" s="154"/>
      <c r="AD170" s="155">
        <f t="shared" si="20"/>
        <v>0</v>
      </c>
      <c r="AE170" s="155">
        <f t="shared" si="21"/>
        <v>0</v>
      </c>
      <c r="AF170" s="155" t="str">
        <f t="shared" si="22"/>
        <v>D</v>
      </c>
      <c r="AG170" s="156">
        <f t="shared" si="23"/>
        <v>3</v>
      </c>
      <c r="AH170" s="156">
        <v>1</v>
      </c>
      <c r="AI170" s="159"/>
    </row>
    <row r="171" spans="1:35" s="157" customFormat="1" ht="30" hidden="1" customHeight="1" x14ac:dyDescent="0.25">
      <c r="A171" s="168">
        <v>180</v>
      </c>
      <c r="B171" s="147" t="str">
        <f t="shared" si="16"/>
        <v/>
      </c>
      <c r="C171" s="148">
        <f t="shared" si="17"/>
        <v>3</v>
      </c>
      <c r="D171" s="108"/>
      <c r="E171" s="149" t="str">
        <f t="shared" si="18"/>
        <v/>
      </c>
      <c r="F171" s="158">
        <f t="shared" si="19"/>
        <v>0</v>
      </c>
      <c r="G171" s="170"/>
      <c r="H171" s="170"/>
      <c r="I171" s="172"/>
      <c r="J171" s="170"/>
      <c r="K171" s="170"/>
      <c r="L171" s="170"/>
      <c r="M171" s="170"/>
      <c r="N171" s="151" t="str">
        <f>IFERROR(IF(VLOOKUP(A171,Weightings!A:Y,25,FALSE)=0,"",VLOOKUP(A171,Weightings!A:Y,25,FALSE)),"")</f>
        <v/>
      </c>
      <c r="O171" s="151" t="str">
        <f>IFERROR(VLOOKUP(AH171,detail_maturity_score,3,FALSE)*VLOOKUP(A171,Weightings!A:Y,23,FALSE),"")</f>
        <v/>
      </c>
      <c r="P171" s="152"/>
      <c r="Q171" s="152"/>
      <c r="R171" s="148"/>
      <c r="S171" s="148"/>
      <c r="T171" s="148"/>
      <c r="U171" s="148"/>
      <c r="V171" s="148"/>
      <c r="W171" s="148"/>
      <c r="X171" s="148"/>
      <c r="Y171" s="148"/>
      <c r="Z171" s="153"/>
      <c r="AA171" s="148"/>
      <c r="AB171" s="148"/>
      <c r="AC171" s="154"/>
      <c r="AD171" s="155">
        <f t="shared" si="20"/>
        <v>0</v>
      </c>
      <c r="AE171" s="155">
        <f t="shared" si="21"/>
        <v>0</v>
      </c>
      <c r="AF171" s="155" t="str">
        <f t="shared" si="22"/>
        <v>D</v>
      </c>
      <c r="AG171" s="156">
        <f t="shared" si="23"/>
        <v>3</v>
      </c>
      <c r="AH171" s="156">
        <v>1</v>
      </c>
      <c r="AI171" s="159"/>
    </row>
    <row r="172" spans="1:35" s="157" customFormat="1" ht="30" hidden="1" customHeight="1" x14ac:dyDescent="0.25">
      <c r="A172" s="168">
        <v>181</v>
      </c>
      <c r="B172" s="147" t="str">
        <f t="shared" si="16"/>
        <v/>
      </c>
      <c r="C172" s="148">
        <f t="shared" si="17"/>
        <v>3</v>
      </c>
      <c r="D172" s="108"/>
      <c r="E172" s="149" t="str">
        <f t="shared" si="18"/>
        <v/>
      </c>
      <c r="F172" s="158">
        <f t="shared" si="19"/>
        <v>0</v>
      </c>
      <c r="G172" s="170"/>
      <c r="H172" s="170"/>
      <c r="I172" s="172"/>
      <c r="J172" s="170"/>
      <c r="K172" s="170"/>
      <c r="L172" s="170"/>
      <c r="M172" s="170"/>
      <c r="N172" s="151" t="str">
        <f>IFERROR(IF(VLOOKUP(A172,Weightings!A:Y,25,FALSE)=0,"",VLOOKUP(A172,Weightings!A:Y,25,FALSE)),"")</f>
        <v/>
      </c>
      <c r="O172" s="151" t="str">
        <f>IFERROR(VLOOKUP(AH172,detail_maturity_score,3,FALSE)*VLOOKUP(A172,Weightings!A:Y,23,FALSE),"")</f>
        <v/>
      </c>
      <c r="P172" s="152"/>
      <c r="Q172" s="152"/>
      <c r="R172" s="148"/>
      <c r="S172" s="148"/>
      <c r="T172" s="148"/>
      <c r="U172" s="148"/>
      <c r="V172" s="148"/>
      <c r="W172" s="148"/>
      <c r="X172" s="148"/>
      <c r="Y172" s="148"/>
      <c r="Z172" s="153"/>
      <c r="AA172" s="148"/>
      <c r="AB172" s="148"/>
      <c r="AC172" s="154"/>
      <c r="AD172" s="155">
        <f t="shared" si="20"/>
        <v>0</v>
      </c>
      <c r="AE172" s="155">
        <f t="shared" si="21"/>
        <v>0</v>
      </c>
      <c r="AF172" s="155" t="str">
        <f t="shared" si="22"/>
        <v>D</v>
      </c>
      <c r="AG172" s="156">
        <f t="shared" si="23"/>
        <v>3</v>
      </c>
      <c r="AH172" s="156">
        <v>1</v>
      </c>
      <c r="AI172" s="159"/>
    </row>
    <row r="173" spans="1:35" s="157" customFormat="1" hidden="1" x14ac:dyDescent="0.25">
      <c r="A173" s="168">
        <v>182</v>
      </c>
      <c r="B173" s="147" t="str">
        <f t="shared" si="16"/>
        <v/>
      </c>
      <c r="C173" s="148">
        <f t="shared" si="17"/>
        <v>3</v>
      </c>
      <c r="D173" s="108"/>
      <c r="E173" s="149" t="str">
        <f t="shared" si="18"/>
        <v/>
      </c>
      <c r="F173" s="158">
        <f t="shared" si="19"/>
        <v>0</v>
      </c>
      <c r="G173" s="170"/>
      <c r="H173" s="170"/>
      <c r="I173" s="172"/>
      <c r="J173" s="170"/>
      <c r="K173" s="170"/>
      <c r="L173" s="170"/>
      <c r="M173" s="170"/>
      <c r="N173" s="151" t="str">
        <f>IFERROR(IF(VLOOKUP(A173,Weightings!A:Y,25,FALSE)=0,"",VLOOKUP(A173,Weightings!A:Y,25,FALSE)),"")</f>
        <v/>
      </c>
      <c r="O173" s="151" t="str">
        <f>IFERROR(VLOOKUP(AH173,detail_maturity_score,3,FALSE)*VLOOKUP(A173,Weightings!A:Y,23,FALSE),"")</f>
        <v/>
      </c>
      <c r="P173" s="152"/>
      <c r="Q173" s="152"/>
      <c r="R173" s="148"/>
      <c r="S173" s="148"/>
      <c r="T173" s="148"/>
      <c r="U173" s="148"/>
      <c r="V173" s="148"/>
      <c r="W173" s="148"/>
      <c r="X173" s="148"/>
      <c r="Y173" s="148"/>
      <c r="Z173" s="153"/>
      <c r="AA173" s="148"/>
      <c r="AB173" s="148"/>
      <c r="AC173" s="154"/>
      <c r="AD173" s="155">
        <f t="shared" si="20"/>
        <v>0</v>
      </c>
      <c r="AE173" s="155">
        <f t="shared" si="21"/>
        <v>0</v>
      </c>
      <c r="AF173" s="155" t="str">
        <f t="shared" si="22"/>
        <v>D</v>
      </c>
      <c r="AG173" s="156">
        <f t="shared" si="23"/>
        <v>3</v>
      </c>
      <c r="AH173" s="156">
        <v>1</v>
      </c>
      <c r="AI173" s="159"/>
    </row>
    <row r="174" spans="1:35" s="157" customFormat="1" ht="30" hidden="1" customHeight="1" x14ac:dyDescent="0.25">
      <c r="A174" s="168">
        <v>183</v>
      </c>
      <c r="B174" s="147" t="str">
        <f t="shared" si="16"/>
        <v/>
      </c>
      <c r="C174" s="148">
        <f t="shared" si="17"/>
        <v>3</v>
      </c>
      <c r="D174" s="108"/>
      <c r="E174" s="149" t="str">
        <f t="shared" si="18"/>
        <v/>
      </c>
      <c r="F174" s="150">
        <f t="shared" si="19"/>
        <v>0</v>
      </c>
      <c r="G174" s="170"/>
      <c r="H174" s="170"/>
      <c r="I174" s="170"/>
      <c r="J174" s="170"/>
      <c r="K174" s="170"/>
      <c r="L174" s="170"/>
      <c r="M174" s="170"/>
      <c r="N174" s="151" t="str">
        <f>IFERROR(IF(VLOOKUP(A174,Weightings!A:Y,25,FALSE)=0,"",VLOOKUP(A174,Weightings!A:Y,25,FALSE)),"")</f>
        <v/>
      </c>
      <c r="O174" s="151" t="str">
        <f>IFERROR(VLOOKUP(AH174,detail_maturity_score,3,FALSE)*VLOOKUP(A174,Weightings!A:Y,23,FALSE),"")</f>
        <v/>
      </c>
      <c r="P174" s="152"/>
      <c r="Q174" s="152"/>
      <c r="R174" s="148"/>
      <c r="S174" s="148"/>
      <c r="T174" s="148"/>
      <c r="U174" s="148"/>
      <c r="V174" s="148"/>
      <c r="W174" s="148"/>
      <c r="X174" s="148"/>
      <c r="Y174" s="148"/>
      <c r="Z174" s="153"/>
      <c r="AA174" s="148"/>
      <c r="AB174" s="148"/>
      <c r="AC174" s="154"/>
      <c r="AD174" s="155">
        <f t="shared" si="20"/>
        <v>0</v>
      </c>
      <c r="AE174" s="155">
        <f t="shared" si="21"/>
        <v>0</v>
      </c>
      <c r="AF174" s="155" t="str">
        <f t="shared" si="22"/>
        <v>D</v>
      </c>
      <c r="AG174" s="156">
        <f t="shared" si="23"/>
        <v>3</v>
      </c>
      <c r="AH174"/>
      <c r="AI174" s="159"/>
    </row>
    <row r="175" spans="1:35" s="157" customFormat="1" ht="30" hidden="1" customHeight="1" x14ac:dyDescent="0.25">
      <c r="A175" s="168">
        <v>184</v>
      </c>
      <c r="B175" s="147" t="str">
        <f t="shared" si="16"/>
        <v/>
      </c>
      <c r="C175" s="148">
        <f t="shared" si="17"/>
        <v>3</v>
      </c>
      <c r="D175" s="108"/>
      <c r="E175" s="149" t="str">
        <f t="shared" si="18"/>
        <v/>
      </c>
      <c r="F175" s="158">
        <f t="shared" si="19"/>
        <v>0</v>
      </c>
      <c r="G175" s="170"/>
      <c r="H175" s="170"/>
      <c r="I175" s="172"/>
      <c r="J175" s="170"/>
      <c r="K175" s="170"/>
      <c r="L175" s="170"/>
      <c r="M175" s="170"/>
      <c r="N175" s="151" t="str">
        <f>IFERROR(IF(VLOOKUP(A175,Weightings!A:Y,25,FALSE)=0,"",VLOOKUP(A175,Weightings!A:Y,25,FALSE)),"")</f>
        <v/>
      </c>
      <c r="O175" s="151" t="str">
        <f>IFERROR(VLOOKUP(AH175,detail_maturity_score,3,FALSE)*VLOOKUP(A175,Weightings!A:Y,23,FALSE),"")</f>
        <v/>
      </c>
      <c r="P175" s="152"/>
      <c r="Q175" s="152"/>
      <c r="R175" s="148"/>
      <c r="S175" s="148"/>
      <c r="T175" s="148"/>
      <c r="U175" s="148"/>
      <c r="V175" s="148"/>
      <c r="W175" s="148"/>
      <c r="X175" s="148"/>
      <c r="Y175" s="148"/>
      <c r="Z175" s="153"/>
      <c r="AA175" s="148"/>
      <c r="AB175" s="148"/>
      <c r="AC175" s="154"/>
      <c r="AD175" s="155">
        <f t="shared" si="20"/>
        <v>0</v>
      </c>
      <c r="AE175" s="155">
        <f t="shared" si="21"/>
        <v>0</v>
      </c>
      <c r="AF175" s="155" t="str">
        <f t="shared" si="22"/>
        <v>D</v>
      </c>
      <c r="AG175" s="156">
        <f t="shared" si="23"/>
        <v>3</v>
      </c>
      <c r="AH175" s="156">
        <v>1</v>
      </c>
      <c r="AI175" s="159"/>
    </row>
    <row r="176" spans="1:35" s="157" customFormat="1" hidden="1" x14ac:dyDescent="0.25">
      <c r="A176" s="168">
        <v>185</v>
      </c>
      <c r="B176" s="147" t="str">
        <f t="shared" si="16"/>
        <v/>
      </c>
      <c r="C176" s="148">
        <f t="shared" si="17"/>
        <v>3</v>
      </c>
      <c r="D176" s="108"/>
      <c r="E176" s="149" t="str">
        <f t="shared" si="18"/>
        <v/>
      </c>
      <c r="F176" s="158">
        <f t="shared" si="19"/>
        <v>0</v>
      </c>
      <c r="G176" s="170"/>
      <c r="H176" s="170"/>
      <c r="I176" s="172"/>
      <c r="J176" s="170"/>
      <c r="K176" s="170"/>
      <c r="L176" s="170"/>
      <c r="M176" s="170"/>
      <c r="N176" s="151" t="str">
        <f>IFERROR(IF(VLOOKUP(A176,Weightings!A:Y,25,FALSE)=0,"",VLOOKUP(A176,Weightings!A:Y,25,FALSE)),"")</f>
        <v/>
      </c>
      <c r="O176" s="151" t="str">
        <f>IFERROR(VLOOKUP(AH176,detail_maturity_score,3,FALSE)*VLOOKUP(A176,Weightings!A:Y,23,FALSE),"")</f>
        <v/>
      </c>
      <c r="P176" s="152"/>
      <c r="Q176" s="152"/>
      <c r="R176" s="148"/>
      <c r="S176" s="148"/>
      <c r="T176" s="148"/>
      <c r="U176" s="148"/>
      <c r="V176" s="148"/>
      <c r="W176" s="148"/>
      <c r="X176" s="148"/>
      <c r="Y176" s="148"/>
      <c r="Z176" s="153"/>
      <c r="AA176" s="148"/>
      <c r="AB176" s="148"/>
      <c r="AC176" s="154"/>
      <c r="AD176" s="155">
        <f t="shared" si="20"/>
        <v>0</v>
      </c>
      <c r="AE176" s="155">
        <f t="shared" si="21"/>
        <v>0</v>
      </c>
      <c r="AF176" s="155" t="str">
        <f t="shared" si="22"/>
        <v>D</v>
      </c>
      <c r="AG176" s="156">
        <f t="shared" si="23"/>
        <v>3</v>
      </c>
      <c r="AH176" s="156">
        <v>1</v>
      </c>
      <c r="AI176" s="159"/>
    </row>
    <row r="177" spans="1:35" s="157" customFormat="1" hidden="1" x14ac:dyDescent="0.25">
      <c r="A177" s="168">
        <v>186</v>
      </c>
      <c r="B177" s="147" t="str">
        <f t="shared" si="16"/>
        <v/>
      </c>
      <c r="C177" s="148">
        <f t="shared" si="17"/>
        <v>3</v>
      </c>
      <c r="D177" s="108"/>
      <c r="E177" s="149" t="str">
        <f t="shared" si="18"/>
        <v/>
      </c>
      <c r="F177" s="150">
        <f t="shared" si="19"/>
        <v>0</v>
      </c>
      <c r="G177" s="170"/>
      <c r="H177" s="170"/>
      <c r="I177" s="170"/>
      <c r="J177" s="170"/>
      <c r="K177" s="170"/>
      <c r="L177" s="170"/>
      <c r="M177" s="170"/>
      <c r="N177" s="151" t="str">
        <f>IFERROR(IF(VLOOKUP(A177,Weightings!A:Y,25,FALSE)=0,"",VLOOKUP(A177,Weightings!A:Y,25,FALSE)),"")</f>
        <v/>
      </c>
      <c r="O177" s="151" t="str">
        <f>IFERROR(VLOOKUP(AH177,detail_maturity_score,3,FALSE)*VLOOKUP(A177,Weightings!A:Y,23,FALSE),"")</f>
        <v/>
      </c>
      <c r="P177" s="152"/>
      <c r="Q177" s="152"/>
      <c r="R177" s="148"/>
      <c r="S177" s="148"/>
      <c r="T177" s="148"/>
      <c r="U177" s="148"/>
      <c r="V177" s="148"/>
      <c r="W177" s="148"/>
      <c r="X177" s="148"/>
      <c r="Y177" s="148"/>
      <c r="Z177" s="153"/>
      <c r="AA177" s="148"/>
      <c r="AB177" s="148"/>
      <c r="AC177" s="154"/>
      <c r="AD177" s="155">
        <f t="shared" si="20"/>
        <v>0</v>
      </c>
      <c r="AE177" s="155">
        <f t="shared" si="21"/>
        <v>0</v>
      </c>
      <c r="AF177" s="155" t="str">
        <f t="shared" si="22"/>
        <v>D</v>
      </c>
      <c r="AG177" s="156">
        <f t="shared" si="23"/>
        <v>3</v>
      </c>
      <c r="AH177"/>
      <c r="AI177" s="159"/>
    </row>
    <row r="178" spans="1:35" s="157" customFormat="1" ht="30" hidden="1" customHeight="1" x14ac:dyDescent="0.25">
      <c r="A178" s="168">
        <v>187</v>
      </c>
      <c r="B178" s="147" t="str">
        <f t="shared" si="16"/>
        <v/>
      </c>
      <c r="C178" s="148">
        <f t="shared" si="17"/>
        <v>3</v>
      </c>
      <c r="D178" s="108"/>
      <c r="E178" s="149" t="str">
        <f t="shared" si="18"/>
        <v/>
      </c>
      <c r="F178" s="158">
        <f t="shared" si="19"/>
        <v>0</v>
      </c>
      <c r="G178" s="170"/>
      <c r="H178" s="170"/>
      <c r="I178" s="172"/>
      <c r="J178" s="170"/>
      <c r="K178" s="170"/>
      <c r="L178" s="170"/>
      <c r="M178" s="170"/>
      <c r="N178" s="151" t="str">
        <f>IFERROR(IF(VLOOKUP(A178,Weightings!A:Y,25,FALSE)=0,"",VLOOKUP(A178,Weightings!A:Y,25,FALSE)),"")</f>
        <v/>
      </c>
      <c r="O178" s="151" t="str">
        <f>IFERROR(VLOOKUP(AH178,detail_maturity_score,3,FALSE)*VLOOKUP(A178,Weightings!A:Y,23,FALSE),"")</f>
        <v/>
      </c>
      <c r="P178" s="152"/>
      <c r="Q178" s="152"/>
      <c r="R178" s="148"/>
      <c r="S178" s="148"/>
      <c r="T178" s="148"/>
      <c r="U178" s="148"/>
      <c r="V178" s="148"/>
      <c r="W178" s="148"/>
      <c r="X178" s="148"/>
      <c r="Y178" s="148"/>
      <c r="Z178" s="153"/>
      <c r="AA178" s="148"/>
      <c r="AB178" s="148"/>
      <c r="AC178" s="154"/>
      <c r="AD178" s="155">
        <f t="shared" si="20"/>
        <v>0</v>
      </c>
      <c r="AE178" s="155">
        <f t="shared" si="21"/>
        <v>0</v>
      </c>
      <c r="AF178" s="155" t="str">
        <f t="shared" si="22"/>
        <v>D</v>
      </c>
      <c r="AG178" s="156">
        <f t="shared" si="23"/>
        <v>3</v>
      </c>
      <c r="AH178" s="156">
        <v>1</v>
      </c>
      <c r="AI178" s="159"/>
    </row>
    <row r="179" spans="1:35" s="157" customFormat="1" ht="30" hidden="1" customHeight="1" x14ac:dyDescent="0.25">
      <c r="A179" s="168">
        <v>188</v>
      </c>
      <c r="B179" s="147" t="str">
        <f t="shared" si="16"/>
        <v/>
      </c>
      <c r="C179" s="148">
        <f t="shared" si="17"/>
        <v>3</v>
      </c>
      <c r="D179" s="108"/>
      <c r="E179" s="149" t="str">
        <f t="shared" si="18"/>
        <v/>
      </c>
      <c r="F179" s="158">
        <f t="shared" si="19"/>
        <v>0</v>
      </c>
      <c r="G179" s="170"/>
      <c r="H179" s="170"/>
      <c r="I179" s="172"/>
      <c r="J179" s="170"/>
      <c r="K179" s="170"/>
      <c r="L179" s="170"/>
      <c r="M179" s="170"/>
      <c r="N179" s="151" t="str">
        <f>IFERROR(IF(VLOOKUP(A179,Weightings!A:Y,25,FALSE)=0,"",VLOOKUP(A179,Weightings!A:Y,25,FALSE)),"")</f>
        <v/>
      </c>
      <c r="O179" s="151" t="str">
        <f>IFERROR(VLOOKUP(AH179,detail_maturity_score,3,FALSE)*VLOOKUP(A179,Weightings!A:Y,23,FALSE),"")</f>
        <v/>
      </c>
      <c r="P179" s="152"/>
      <c r="Q179" s="152"/>
      <c r="R179" s="148"/>
      <c r="S179" s="148"/>
      <c r="T179" s="148"/>
      <c r="U179" s="148"/>
      <c r="V179" s="148"/>
      <c r="W179" s="148"/>
      <c r="X179" s="148"/>
      <c r="Y179" s="148"/>
      <c r="Z179" s="153"/>
      <c r="AA179" s="148"/>
      <c r="AB179" s="148"/>
      <c r="AC179" s="154"/>
      <c r="AD179" s="155">
        <f t="shared" si="20"/>
        <v>0</v>
      </c>
      <c r="AE179" s="155">
        <f t="shared" si="21"/>
        <v>0</v>
      </c>
      <c r="AF179" s="155" t="str">
        <f t="shared" si="22"/>
        <v>D</v>
      </c>
      <c r="AG179" s="156">
        <f t="shared" si="23"/>
        <v>3</v>
      </c>
      <c r="AH179" s="156">
        <v>1</v>
      </c>
      <c r="AI179" s="159"/>
    </row>
    <row r="180" spans="1:35" s="157" customFormat="1" ht="30" hidden="1" customHeight="1" x14ac:dyDescent="0.25">
      <c r="A180" s="168">
        <v>189</v>
      </c>
      <c r="B180" s="147" t="str">
        <f t="shared" si="16"/>
        <v/>
      </c>
      <c r="C180" s="148">
        <f t="shared" si="17"/>
        <v>3</v>
      </c>
      <c r="D180" s="108"/>
      <c r="E180" s="149" t="str">
        <f t="shared" si="18"/>
        <v/>
      </c>
      <c r="F180" s="158">
        <f t="shared" si="19"/>
        <v>0</v>
      </c>
      <c r="G180" s="170"/>
      <c r="H180" s="170"/>
      <c r="I180" s="172"/>
      <c r="J180" s="170"/>
      <c r="K180" s="170"/>
      <c r="L180" s="170"/>
      <c r="M180" s="170"/>
      <c r="N180" s="151" t="str">
        <f>IFERROR(IF(VLOOKUP(A180,Weightings!A:Y,25,FALSE)=0,"",VLOOKUP(A180,Weightings!A:Y,25,FALSE)),"")</f>
        <v/>
      </c>
      <c r="O180" s="151" t="str">
        <f>IFERROR(VLOOKUP(AH180,detail_maturity_score,3,FALSE)*VLOOKUP(A180,Weightings!A:Y,23,FALSE),"")</f>
        <v/>
      </c>
      <c r="P180" s="152"/>
      <c r="Q180" s="152"/>
      <c r="R180" s="148"/>
      <c r="S180" s="148"/>
      <c r="T180" s="148"/>
      <c r="U180" s="148"/>
      <c r="V180" s="148"/>
      <c r="W180" s="148"/>
      <c r="X180" s="148"/>
      <c r="Y180" s="148"/>
      <c r="Z180" s="153"/>
      <c r="AA180" s="148"/>
      <c r="AB180" s="148"/>
      <c r="AC180" s="154"/>
      <c r="AD180" s="155">
        <f t="shared" si="20"/>
        <v>0</v>
      </c>
      <c r="AE180" s="155">
        <f t="shared" si="21"/>
        <v>0</v>
      </c>
      <c r="AF180" s="155" t="str">
        <f t="shared" si="22"/>
        <v>D</v>
      </c>
      <c r="AG180" s="156">
        <f t="shared" si="23"/>
        <v>3</v>
      </c>
      <c r="AH180" s="156">
        <v>1</v>
      </c>
      <c r="AI180" s="159"/>
    </row>
    <row r="181" spans="1:35" s="157" customFormat="1" ht="30" hidden="1" customHeight="1" x14ac:dyDescent="0.25">
      <c r="A181" s="168">
        <v>190</v>
      </c>
      <c r="B181" s="147" t="str">
        <f t="shared" si="16"/>
        <v/>
      </c>
      <c r="C181" s="148">
        <f t="shared" si="17"/>
        <v>3</v>
      </c>
      <c r="D181" s="108"/>
      <c r="E181" s="149" t="str">
        <f t="shared" si="18"/>
        <v/>
      </c>
      <c r="F181" s="158">
        <f t="shared" si="19"/>
        <v>0</v>
      </c>
      <c r="G181" s="170"/>
      <c r="H181" s="170"/>
      <c r="I181" s="172"/>
      <c r="J181" s="170"/>
      <c r="K181" s="170"/>
      <c r="L181" s="170"/>
      <c r="M181" s="170"/>
      <c r="N181" s="151" t="str">
        <f>IFERROR(IF(VLOOKUP(A181,Weightings!A:Y,25,FALSE)=0,"",VLOOKUP(A181,Weightings!A:Y,25,FALSE)),"")</f>
        <v/>
      </c>
      <c r="O181" s="151" t="str">
        <f>IFERROR(VLOOKUP(AH181,detail_maturity_score,3,FALSE)*VLOOKUP(A181,Weightings!A:Y,23,FALSE),"")</f>
        <v/>
      </c>
      <c r="P181" s="152"/>
      <c r="Q181" s="152"/>
      <c r="R181" s="148"/>
      <c r="S181" s="148"/>
      <c r="T181" s="148"/>
      <c r="U181" s="148"/>
      <c r="V181" s="148"/>
      <c r="W181" s="148"/>
      <c r="X181" s="148"/>
      <c r="Y181" s="148"/>
      <c r="Z181" s="153"/>
      <c r="AA181" s="148"/>
      <c r="AB181" s="148"/>
      <c r="AC181" s="154"/>
      <c r="AD181" s="155">
        <f t="shared" si="20"/>
        <v>0</v>
      </c>
      <c r="AE181" s="155">
        <f t="shared" si="21"/>
        <v>0</v>
      </c>
      <c r="AF181" s="155" t="str">
        <f t="shared" si="22"/>
        <v>D</v>
      </c>
      <c r="AG181" s="156">
        <f t="shared" si="23"/>
        <v>3</v>
      </c>
      <c r="AH181" s="156">
        <v>1</v>
      </c>
      <c r="AI181" s="159"/>
    </row>
    <row r="182" spans="1:35" s="157" customFormat="1" hidden="1" x14ac:dyDescent="0.25">
      <c r="A182" s="168">
        <v>191</v>
      </c>
      <c r="B182" s="147" t="str">
        <f t="shared" si="16"/>
        <v/>
      </c>
      <c r="C182" s="148">
        <f t="shared" si="17"/>
        <v>3</v>
      </c>
      <c r="D182" s="108"/>
      <c r="E182" s="149" t="str">
        <f t="shared" si="18"/>
        <v/>
      </c>
      <c r="F182" s="171">
        <f t="shared" si="19"/>
        <v>0</v>
      </c>
      <c r="G182" s="170"/>
      <c r="H182" s="170"/>
      <c r="I182" s="172"/>
      <c r="J182" s="170"/>
      <c r="K182" s="170"/>
      <c r="L182" s="170"/>
      <c r="M182" s="170"/>
      <c r="N182" s="151" t="str">
        <f>IFERROR(IF(VLOOKUP(A182,Weightings!A:Y,25,FALSE)=0,"",VLOOKUP(A182,Weightings!A:Y,25,FALSE)),"")</f>
        <v/>
      </c>
      <c r="O182" s="151" t="str">
        <f>IFERROR(VLOOKUP(AH182,detail_maturity_score,3,FALSE)*VLOOKUP(A182,Weightings!A:Y,23,FALSE),"")</f>
        <v/>
      </c>
      <c r="P182" s="152"/>
      <c r="Q182" s="152"/>
      <c r="R182" s="148"/>
      <c r="S182" s="148"/>
      <c r="T182" s="148"/>
      <c r="U182" s="148"/>
      <c r="V182" s="148"/>
      <c r="W182" s="148"/>
      <c r="X182" s="148"/>
      <c r="Y182" s="148"/>
      <c r="Z182" s="153"/>
      <c r="AA182" s="148"/>
      <c r="AB182" s="148"/>
      <c r="AC182" s="154"/>
      <c r="AD182" s="155">
        <f t="shared" si="20"/>
        <v>0</v>
      </c>
      <c r="AE182" s="155">
        <f t="shared" si="21"/>
        <v>0</v>
      </c>
      <c r="AF182" s="155" t="str">
        <f t="shared" si="22"/>
        <v>D</v>
      </c>
      <c r="AG182" s="156">
        <f t="shared" si="23"/>
        <v>3</v>
      </c>
      <c r="AH182" s="156">
        <v>1</v>
      </c>
      <c r="AI182" s="159"/>
    </row>
    <row r="183" spans="1:35" s="157" customFormat="1" hidden="1" x14ac:dyDescent="0.25">
      <c r="A183" s="168">
        <v>192</v>
      </c>
      <c r="B183" s="147" t="str">
        <f t="shared" si="16"/>
        <v/>
      </c>
      <c r="C183" s="148">
        <f t="shared" si="17"/>
        <v>3</v>
      </c>
      <c r="D183" s="108"/>
      <c r="E183" s="149" t="str">
        <f t="shared" si="18"/>
        <v/>
      </c>
      <c r="F183" s="150">
        <f t="shared" si="19"/>
        <v>0</v>
      </c>
      <c r="G183" s="170"/>
      <c r="H183" s="170"/>
      <c r="I183" s="170"/>
      <c r="J183" s="170"/>
      <c r="K183" s="170"/>
      <c r="L183" s="170"/>
      <c r="M183" s="170"/>
      <c r="N183" s="151" t="str">
        <f>IFERROR(IF(VLOOKUP(A183,Weightings!A:Y,25,FALSE)=0,"",VLOOKUP(A183,Weightings!A:Y,25,FALSE)),"")</f>
        <v/>
      </c>
      <c r="O183" s="151" t="str">
        <f>IFERROR(VLOOKUP(AH183,detail_maturity_score,3,FALSE)*VLOOKUP(A183,Weightings!A:Y,23,FALSE),"")</f>
        <v/>
      </c>
      <c r="P183" s="152"/>
      <c r="Q183" s="152"/>
      <c r="R183" s="148"/>
      <c r="S183" s="148"/>
      <c r="T183" s="148"/>
      <c r="U183" s="148"/>
      <c r="V183" s="148"/>
      <c r="W183" s="148"/>
      <c r="X183" s="148"/>
      <c r="Y183" s="148"/>
      <c r="Z183" s="153"/>
      <c r="AA183" s="148"/>
      <c r="AB183" s="148"/>
      <c r="AC183" s="154"/>
      <c r="AD183" s="155">
        <f t="shared" si="20"/>
        <v>0</v>
      </c>
      <c r="AE183" s="155">
        <f t="shared" si="21"/>
        <v>0</v>
      </c>
      <c r="AF183" s="155" t="str">
        <f t="shared" si="22"/>
        <v>D</v>
      </c>
      <c r="AG183" s="156">
        <f t="shared" si="23"/>
        <v>3</v>
      </c>
      <c r="AH183"/>
      <c r="AI183" s="159"/>
    </row>
    <row r="184" spans="1:35" s="157" customFormat="1" hidden="1" x14ac:dyDescent="0.25">
      <c r="A184" s="168">
        <v>193</v>
      </c>
      <c r="B184" s="147" t="str">
        <f t="shared" si="16"/>
        <v/>
      </c>
      <c r="C184" s="148">
        <f t="shared" si="17"/>
        <v>3</v>
      </c>
      <c r="D184" s="108"/>
      <c r="E184" s="149" t="str">
        <f t="shared" si="18"/>
        <v/>
      </c>
      <c r="F184" s="158">
        <f t="shared" si="19"/>
        <v>0</v>
      </c>
      <c r="G184" s="170"/>
      <c r="H184" s="170"/>
      <c r="I184" s="172"/>
      <c r="J184" s="170"/>
      <c r="K184" s="170"/>
      <c r="L184" s="170"/>
      <c r="M184" s="170"/>
      <c r="N184" s="151" t="str">
        <f>IFERROR(IF(VLOOKUP(A184,Weightings!A:Y,25,FALSE)=0,"",VLOOKUP(A184,Weightings!A:Y,25,FALSE)),"")</f>
        <v/>
      </c>
      <c r="O184" s="151" t="str">
        <f>IFERROR(VLOOKUP(AH184,detail_maturity_score,3,FALSE)*VLOOKUP(A184,Weightings!A:Y,23,FALSE),"")</f>
        <v/>
      </c>
      <c r="P184" s="152"/>
      <c r="Q184" s="152"/>
      <c r="R184" s="148"/>
      <c r="S184" s="148"/>
      <c r="T184" s="148"/>
      <c r="U184" s="148"/>
      <c r="V184" s="148"/>
      <c r="W184" s="148"/>
      <c r="X184" s="148"/>
      <c r="Y184" s="148"/>
      <c r="Z184" s="153"/>
      <c r="AA184" s="148"/>
      <c r="AB184" s="148"/>
      <c r="AC184" s="154"/>
      <c r="AD184" s="155">
        <f t="shared" si="20"/>
        <v>0</v>
      </c>
      <c r="AE184" s="155">
        <f t="shared" si="21"/>
        <v>0</v>
      </c>
      <c r="AF184" s="155" t="str">
        <f t="shared" si="22"/>
        <v>D</v>
      </c>
      <c r="AG184" s="156">
        <f t="shared" si="23"/>
        <v>3</v>
      </c>
      <c r="AH184" s="156">
        <v>1</v>
      </c>
      <c r="AI184" s="159"/>
    </row>
    <row r="185" spans="1:35" s="157" customFormat="1" hidden="1" x14ac:dyDescent="0.25">
      <c r="A185" s="168">
        <v>194</v>
      </c>
      <c r="B185" s="147" t="str">
        <f t="shared" ref="B185:B248" si="24">VLOOKUP(A185,contentrefmockup,2,FALSE)</f>
        <v/>
      </c>
      <c r="C185" s="148">
        <f t="shared" ref="C185:C248" si="25">VLOOKUP(A185,contentrefmockup,15,FALSE)</f>
        <v>3</v>
      </c>
      <c r="D185" s="108"/>
      <c r="E185" s="149" t="str">
        <f t="shared" ref="E185:E248" si="26">IF(C185=1,"Phase "&amp;B185,IF(C185=2,"Step "&amp;VLOOKUP(A185,contentrefmockup,4,FALSE),B185))</f>
        <v/>
      </c>
      <c r="F185" s="158">
        <f t="shared" ref="F185:F248" si="27">VLOOKUP(A185,contentrefmockup,7,FALSE)</f>
        <v>0</v>
      </c>
      <c r="G185" s="170"/>
      <c r="H185" s="170"/>
      <c r="I185" s="172"/>
      <c r="J185" s="170"/>
      <c r="K185" s="170"/>
      <c r="L185" s="170"/>
      <c r="M185" s="170"/>
      <c r="N185" s="151" t="str">
        <f>IFERROR(IF(VLOOKUP(A185,Weightings!A:Y,25,FALSE)=0,"",VLOOKUP(A185,Weightings!A:Y,25,FALSE)),"")</f>
        <v/>
      </c>
      <c r="O185" s="151" t="str">
        <f>IFERROR(VLOOKUP(AH185,detail_maturity_score,3,FALSE)*VLOOKUP(A185,Weightings!A:Y,23,FALSE),"")</f>
        <v/>
      </c>
      <c r="P185" s="152"/>
      <c r="Q185" s="152"/>
      <c r="R185" s="148"/>
      <c r="S185" s="148"/>
      <c r="T185" s="148"/>
      <c r="U185" s="148"/>
      <c r="V185" s="148"/>
      <c r="W185" s="148"/>
      <c r="X185" s="148"/>
      <c r="Y185" s="148"/>
      <c r="Z185" s="153"/>
      <c r="AA185" s="148"/>
      <c r="AB185" s="148"/>
      <c r="AC185" s="154"/>
      <c r="AD185" s="155">
        <f t="shared" ref="AD185:AD248" si="28">VLOOKUP($A185,contentrefmockup,26,FALSE)</f>
        <v>0</v>
      </c>
      <c r="AE185" s="155">
        <f t="shared" ref="AE185:AE248" si="29">VLOOKUP($A185,contentrefmockup,27,FALSE)</f>
        <v>0</v>
      </c>
      <c r="AF185" s="155" t="str">
        <f t="shared" ref="AF185:AF248" si="30">VLOOKUP($A185,contentrefmockup,28,FALSE)</f>
        <v>D</v>
      </c>
      <c r="AG185" s="156">
        <f t="shared" ref="AG185:AG248" si="31">IF(AD185="S",1,IF(AE185="I",2,IF(AF185="D",3,4)))</f>
        <v>3</v>
      </c>
      <c r="AH185" s="156">
        <v>1</v>
      </c>
      <c r="AI185" s="159"/>
    </row>
    <row r="186" spans="1:35" s="157" customFormat="1" hidden="1" x14ac:dyDescent="0.25">
      <c r="A186" s="168">
        <v>195</v>
      </c>
      <c r="B186" s="147" t="str">
        <f t="shared" si="24"/>
        <v/>
      </c>
      <c r="C186" s="148">
        <f t="shared" si="25"/>
        <v>3</v>
      </c>
      <c r="D186" s="108"/>
      <c r="E186" s="149" t="str">
        <f t="shared" si="26"/>
        <v/>
      </c>
      <c r="F186" s="158">
        <f t="shared" si="27"/>
        <v>0</v>
      </c>
      <c r="G186" s="170"/>
      <c r="H186" s="170"/>
      <c r="I186" s="172"/>
      <c r="J186" s="170"/>
      <c r="K186" s="170"/>
      <c r="L186" s="170"/>
      <c r="M186" s="170"/>
      <c r="N186" s="151" t="str">
        <f>IFERROR(IF(VLOOKUP(A186,Weightings!A:Y,25,FALSE)=0,"",VLOOKUP(A186,Weightings!A:Y,25,FALSE)),"")</f>
        <v/>
      </c>
      <c r="O186" s="151" t="str">
        <f>IFERROR(VLOOKUP(AH186,detail_maturity_score,3,FALSE)*VLOOKUP(A186,Weightings!A:Y,23,FALSE),"")</f>
        <v/>
      </c>
      <c r="P186" s="152"/>
      <c r="Q186" s="152"/>
      <c r="R186" s="148"/>
      <c r="S186" s="148"/>
      <c r="T186" s="148"/>
      <c r="U186" s="148"/>
      <c r="V186" s="148"/>
      <c r="W186" s="148"/>
      <c r="X186" s="148"/>
      <c r="Y186" s="148"/>
      <c r="Z186" s="153"/>
      <c r="AA186" s="148"/>
      <c r="AB186" s="148"/>
      <c r="AC186" s="154"/>
      <c r="AD186" s="155">
        <f t="shared" si="28"/>
        <v>0</v>
      </c>
      <c r="AE186" s="155">
        <f t="shared" si="29"/>
        <v>0</v>
      </c>
      <c r="AF186" s="155" t="str">
        <f t="shared" si="30"/>
        <v>D</v>
      </c>
      <c r="AG186" s="156">
        <f t="shared" si="31"/>
        <v>3</v>
      </c>
      <c r="AH186" s="156">
        <v>1</v>
      </c>
      <c r="AI186" s="159"/>
    </row>
    <row r="187" spans="1:35" s="157" customFormat="1" hidden="1" x14ac:dyDescent="0.25">
      <c r="A187" s="168">
        <v>196</v>
      </c>
      <c r="B187" s="147" t="str">
        <f t="shared" si="24"/>
        <v/>
      </c>
      <c r="C187" s="148">
        <f t="shared" si="25"/>
        <v>3</v>
      </c>
      <c r="D187" s="108"/>
      <c r="E187" s="149" t="str">
        <f t="shared" si="26"/>
        <v/>
      </c>
      <c r="F187" s="158">
        <f t="shared" si="27"/>
        <v>0</v>
      </c>
      <c r="G187" s="170"/>
      <c r="H187" s="170"/>
      <c r="I187" s="172"/>
      <c r="J187" s="170"/>
      <c r="K187" s="170"/>
      <c r="L187" s="170"/>
      <c r="M187" s="170"/>
      <c r="N187" s="151" t="str">
        <f>IFERROR(IF(VLOOKUP(A187,Weightings!A:Y,25,FALSE)=0,"",VLOOKUP(A187,Weightings!A:Y,25,FALSE)),"")</f>
        <v/>
      </c>
      <c r="O187" s="151" t="str">
        <f>IFERROR(VLOOKUP(AH187,detail_maturity_score,3,FALSE)*VLOOKUP(A187,Weightings!A:Y,23,FALSE),"")</f>
        <v/>
      </c>
      <c r="P187" s="152"/>
      <c r="Q187" s="152"/>
      <c r="R187" s="148"/>
      <c r="S187" s="148"/>
      <c r="T187" s="148"/>
      <c r="U187" s="148"/>
      <c r="V187" s="148"/>
      <c r="W187" s="148"/>
      <c r="X187" s="148"/>
      <c r="Y187" s="148"/>
      <c r="Z187" s="153"/>
      <c r="AA187" s="148"/>
      <c r="AB187" s="148"/>
      <c r="AC187" s="154"/>
      <c r="AD187" s="155">
        <f t="shared" si="28"/>
        <v>0</v>
      </c>
      <c r="AE187" s="155">
        <f t="shared" si="29"/>
        <v>0</v>
      </c>
      <c r="AF187" s="155" t="str">
        <f t="shared" si="30"/>
        <v>D</v>
      </c>
      <c r="AG187" s="156">
        <f t="shared" si="31"/>
        <v>3</v>
      </c>
      <c r="AH187" s="156">
        <v>1</v>
      </c>
      <c r="AI187" s="159"/>
    </row>
    <row r="188" spans="1:35" s="157" customFormat="1" hidden="1" x14ac:dyDescent="0.25">
      <c r="A188" s="168">
        <v>197</v>
      </c>
      <c r="B188" s="147" t="str">
        <f t="shared" si="24"/>
        <v/>
      </c>
      <c r="C188" s="148">
        <f t="shared" si="25"/>
        <v>3</v>
      </c>
      <c r="D188" s="108"/>
      <c r="E188" s="149" t="str">
        <f t="shared" si="26"/>
        <v/>
      </c>
      <c r="F188" s="158">
        <f t="shared" si="27"/>
        <v>0</v>
      </c>
      <c r="G188" s="170"/>
      <c r="H188" s="170"/>
      <c r="I188" s="172"/>
      <c r="J188" s="170"/>
      <c r="K188" s="170"/>
      <c r="L188" s="170"/>
      <c r="M188" s="170"/>
      <c r="N188" s="151" t="str">
        <f>IFERROR(IF(VLOOKUP(A188,Weightings!A:Y,25,FALSE)=0,"",VLOOKUP(A188,Weightings!A:Y,25,FALSE)),"")</f>
        <v/>
      </c>
      <c r="O188" s="151" t="str">
        <f>IFERROR(VLOOKUP(AH188,detail_maturity_score,3,FALSE)*VLOOKUP(A188,Weightings!A:Y,23,FALSE),"")</f>
        <v/>
      </c>
      <c r="P188" s="152"/>
      <c r="Q188" s="152"/>
      <c r="R188" s="148"/>
      <c r="S188" s="148"/>
      <c r="T188" s="148"/>
      <c r="U188" s="148"/>
      <c r="V188" s="148"/>
      <c r="W188" s="148"/>
      <c r="X188" s="148"/>
      <c r="Y188" s="148"/>
      <c r="Z188" s="153"/>
      <c r="AA188" s="148"/>
      <c r="AB188" s="148"/>
      <c r="AC188" s="154"/>
      <c r="AD188" s="155">
        <f t="shared" si="28"/>
        <v>0</v>
      </c>
      <c r="AE188" s="155">
        <f t="shared" si="29"/>
        <v>0</v>
      </c>
      <c r="AF188" s="155" t="str">
        <f t="shared" si="30"/>
        <v>D</v>
      </c>
      <c r="AG188" s="156">
        <f t="shared" si="31"/>
        <v>3</v>
      </c>
      <c r="AH188" s="156">
        <v>1</v>
      </c>
      <c r="AI188" s="159"/>
    </row>
    <row r="189" spans="1:35" s="157" customFormat="1" hidden="1" x14ac:dyDescent="0.25">
      <c r="A189" s="168">
        <v>198</v>
      </c>
      <c r="B189" s="147" t="str">
        <f t="shared" si="24"/>
        <v/>
      </c>
      <c r="C189" s="148">
        <f t="shared" si="25"/>
        <v>3</v>
      </c>
      <c r="D189" s="108"/>
      <c r="E189" s="149" t="str">
        <f t="shared" si="26"/>
        <v/>
      </c>
      <c r="F189" s="171">
        <f t="shared" si="27"/>
        <v>0</v>
      </c>
      <c r="G189" s="170"/>
      <c r="H189" s="170"/>
      <c r="I189" s="172"/>
      <c r="J189" s="170"/>
      <c r="K189" s="170"/>
      <c r="L189" s="170"/>
      <c r="M189" s="170"/>
      <c r="N189" s="151" t="str">
        <f>IFERROR(IF(VLOOKUP(A189,Weightings!A:Y,25,FALSE)=0,"",VLOOKUP(A189,Weightings!A:Y,25,FALSE)),"")</f>
        <v/>
      </c>
      <c r="O189" s="151" t="str">
        <f>IFERROR(VLOOKUP(AH189,detail_maturity_score,3,FALSE)*VLOOKUP(A189,Weightings!A:Y,23,FALSE),"")</f>
        <v/>
      </c>
      <c r="P189" s="152"/>
      <c r="Q189" s="152"/>
      <c r="R189" s="148"/>
      <c r="S189" s="148"/>
      <c r="T189" s="148"/>
      <c r="U189" s="148"/>
      <c r="V189" s="148"/>
      <c r="W189" s="148"/>
      <c r="X189" s="148"/>
      <c r="Y189" s="148"/>
      <c r="Z189" s="153"/>
      <c r="AA189" s="148"/>
      <c r="AB189" s="148"/>
      <c r="AC189" s="154"/>
      <c r="AD189" s="155">
        <f t="shared" si="28"/>
        <v>0</v>
      </c>
      <c r="AE189" s="155">
        <f t="shared" si="29"/>
        <v>0</v>
      </c>
      <c r="AF189" s="155" t="str">
        <f t="shared" si="30"/>
        <v>D</v>
      </c>
      <c r="AG189" s="156">
        <f t="shared" si="31"/>
        <v>3</v>
      </c>
      <c r="AH189" s="156">
        <v>1</v>
      </c>
      <c r="AI189" s="159"/>
    </row>
    <row r="190" spans="1:35" s="157" customFormat="1" hidden="1" x14ac:dyDescent="0.25">
      <c r="A190" s="168">
        <v>199</v>
      </c>
      <c r="B190" s="147" t="str">
        <f t="shared" si="24"/>
        <v/>
      </c>
      <c r="C190" s="148">
        <f t="shared" si="25"/>
        <v>3</v>
      </c>
      <c r="D190" s="108"/>
      <c r="E190" s="149" t="str">
        <f t="shared" si="26"/>
        <v/>
      </c>
      <c r="F190" s="150">
        <f t="shared" si="27"/>
        <v>0</v>
      </c>
      <c r="G190" s="170"/>
      <c r="H190" s="170"/>
      <c r="I190" s="170"/>
      <c r="J190" s="170"/>
      <c r="K190" s="170"/>
      <c r="L190" s="170"/>
      <c r="M190" s="170"/>
      <c r="N190" s="151" t="str">
        <f>IFERROR(IF(VLOOKUP(A190,Weightings!A:Y,25,FALSE)=0,"",VLOOKUP(A190,Weightings!A:Y,25,FALSE)),"")</f>
        <v/>
      </c>
      <c r="O190" s="151" t="str">
        <f>IFERROR(VLOOKUP(AH190,detail_maturity_score,3,FALSE)*VLOOKUP(A190,Weightings!A:Y,23,FALSE),"")</f>
        <v/>
      </c>
      <c r="P190" s="152"/>
      <c r="Q190" s="152"/>
      <c r="R190" s="148"/>
      <c r="S190" s="148"/>
      <c r="T190" s="148"/>
      <c r="U190" s="148"/>
      <c r="V190" s="148"/>
      <c r="W190" s="148"/>
      <c r="X190" s="148"/>
      <c r="Y190" s="148"/>
      <c r="Z190" s="153"/>
      <c r="AA190" s="148"/>
      <c r="AB190" s="148"/>
      <c r="AC190" s="154"/>
      <c r="AD190" s="155">
        <f t="shared" si="28"/>
        <v>0</v>
      </c>
      <c r="AE190" s="155">
        <f t="shared" si="29"/>
        <v>0</v>
      </c>
      <c r="AF190" s="155" t="str">
        <f t="shared" si="30"/>
        <v>D</v>
      </c>
      <c r="AG190" s="156">
        <f t="shared" si="31"/>
        <v>3</v>
      </c>
      <c r="AH190"/>
      <c r="AI190" s="159"/>
    </row>
    <row r="191" spans="1:35" s="157" customFormat="1" ht="30" hidden="1" customHeight="1" x14ac:dyDescent="0.25">
      <c r="A191" s="168">
        <v>200</v>
      </c>
      <c r="B191" s="147" t="str">
        <f t="shared" si="24"/>
        <v/>
      </c>
      <c r="C191" s="148">
        <f t="shared" si="25"/>
        <v>3</v>
      </c>
      <c r="D191" s="108"/>
      <c r="E191" s="149" t="str">
        <f t="shared" si="26"/>
        <v/>
      </c>
      <c r="F191" s="158">
        <f t="shared" si="27"/>
        <v>0</v>
      </c>
      <c r="G191" s="170"/>
      <c r="H191" s="170"/>
      <c r="I191" s="172"/>
      <c r="J191" s="170"/>
      <c r="K191" s="170"/>
      <c r="L191" s="170"/>
      <c r="M191" s="170"/>
      <c r="N191" s="151" t="str">
        <f>IFERROR(IF(VLOOKUP(A191,Weightings!A:Y,25,FALSE)=0,"",VLOOKUP(A191,Weightings!A:Y,25,FALSE)),"")</f>
        <v/>
      </c>
      <c r="O191" s="151" t="str">
        <f>IFERROR(VLOOKUP(AH191,detail_maturity_score,3,FALSE)*VLOOKUP(A191,Weightings!A:Y,23,FALSE),"")</f>
        <v/>
      </c>
      <c r="P191" s="152"/>
      <c r="Q191" s="152"/>
      <c r="R191" s="148"/>
      <c r="S191" s="148"/>
      <c r="T191" s="148"/>
      <c r="U191" s="148"/>
      <c r="V191" s="148"/>
      <c r="W191" s="148"/>
      <c r="X191" s="148"/>
      <c r="Y191" s="148"/>
      <c r="Z191" s="153"/>
      <c r="AA191" s="148"/>
      <c r="AB191" s="148"/>
      <c r="AC191" s="154"/>
      <c r="AD191" s="155">
        <f t="shared" si="28"/>
        <v>0</v>
      </c>
      <c r="AE191" s="155">
        <f t="shared" si="29"/>
        <v>0</v>
      </c>
      <c r="AF191" s="155" t="str">
        <f t="shared" si="30"/>
        <v>D</v>
      </c>
      <c r="AG191" s="156">
        <f t="shared" si="31"/>
        <v>3</v>
      </c>
      <c r="AH191" s="156">
        <v>1</v>
      </c>
      <c r="AI191" s="159"/>
    </row>
    <row r="192" spans="1:35" s="157" customFormat="1" hidden="1" x14ac:dyDescent="0.25">
      <c r="A192" s="168">
        <v>201</v>
      </c>
      <c r="B192" s="147" t="str">
        <f t="shared" si="24"/>
        <v/>
      </c>
      <c r="C192" s="148">
        <f t="shared" si="25"/>
        <v>3</v>
      </c>
      <c r="D192" s="108"/>
      <c r="E192" s="149" t="str">
        <f t="shared" si="26"/>
        <v/>
      </c>
      <c r="F192" s="158">
        <f t="shared" si="27"/>
        <v>0</v>
      </c>
      <c r="G192" s="170"/>
      <c r="H192" s="170"/>
      <c r="I192" s="172"/>
      <c r="J192" s="170"/>
      <c r="K192" s="170"/>
      <c r="L192" s="170"/>
      <c r="M192" s="170"/>
      <c r="N192" s="151" t="str">
        <f>IFERROR(IF(VLOOKUP(A192,Weightings!A:Y,25,FALSE)=0,"",VLOOKUP(A192,Weightings!A:Y,25,FALSE)),"")</f>
        <v/>
      </c>
      <c r="O192" s="151" t="str">
        <f>IFERROR(VLOOKUP(AH192,detail_maturity_score,3,FALSE)*VLOOKUP(A192,Weightings!A:Y,23,FALSE),"")</f>
        <v/>
      </c>
      <c r="P192" s="152"/>
      <c r="Q192" s="152"/>
      <c r="R192" s="148"/>
      <c r="S192" s="148"/>
      <c r="T192" s="148"/>
      <c r="U192" s="148"/>
      <c r="V192" s="148"/>
      <c r="W192" s="148"/>
      <c r="X192" s="148"/>
      <c r="Y192" s="148"/>
      <c r="Z192" s="153"/>
      <c r="AA192" s="148"/>
      <c r="AB192" s="148"/>
      <c r="AC192" s="154"/>
      <c r="AD192" s="155">
        <f t="shared" si="28"/>
        <v>0</v>
      </c>
      <c r="AE192" s="155">
        <f t="shared" si="29"/>
        <v>0</v>
      </c>
      <c r="AF192" s="155" t="str">
        <f t="shared" si="30"/>
        <v>D</v>
      </c>
      <c r="AG192" s="156">
        <f t="shared" si="31"/>
        <v>3</v>
      </c>
      <c r="AH192" s="156">
        <v>1</v>
      </c>
      <c r="AI192" s="159"/>
    </row>
    <row r="193" spans="1:35" s="157" customFormat="1" ht="30" hidden="1" customHeight="1" x14ac:dyDescent="0.25">
      <c r="A193" s="168">
        <v>202</v>
      </c>
      <c r="B193" s="147" t="str">
        <f t="shared" si="24"/>
        <v/>
      </c>
      <c r="C193" s="148">
        <f t="shared" si="25"/>
        <v>3</v>
      </c>
      <c r="D193" s="108"/>
      <c r="E193" s="149" t="str">
        <f t="shared" si="26"/>
        <v/>
      </c>
      <c r="F193" s="158">
        <f t="shared" si="27"/>
        <v>0</v>
      </c>
      <c r="G193" s="170"/>
      <c r="H193" s="170"/>
      <c r="I193" s="172"/>
      <c r="J193" s="170"/>
      <c r="K193" s="170"/>
      <c r="L193" s="170"/>
      <c r="M193" s="170"/>
      <c r="N193" s="151" t="str">
        <f>IFERROR(IF(VLOOKUP(A193,Weightings!A:Y,25,FALSE)=0,"",VLOOKUP(A193,Weightings!A:Y,25,FALSE)),"")</f>
        <v/>
      </c>
      <c r="O193" s="151" t="str">
        <f>IFERROR(VLOOKUP(AH193,detail_maturity_score,3,FALSE)*VLOOKUP(A193,Weightings!A:Y,23,FALSE),"")</f>
        <v/>
      </c>
      <c r="P193" s="152"/>
      <c r="Q193" s="152"/>
      <c r="R193" s="148"/>
      <c r="S193" s="148"/>
      <c r="T193" s="148"/>
      <c r="U193" s="148"/>
      <c r="V193" s="148"/>
      <c r="W193" s="148"/>
      <c r="X193" s="148"/>
      <c r="Y193" s="148"/>
      <c r="Z193" s="153"/>
      <c r="AA193" s="148"/>
      <c r="AB193" s="148"/>
      <c r="AC193" s="154"/>
      <c r="AD193" s="155">
        <f t="shared" si="28"/>
        <v>0</v>
      </c>
      <c r="AE193" s="155">
        <f t="shared" si="29"/>
        <v>0</v>
      </c>
      <c r="AF193" s="155" t="str">
        <f t="shared" si="30"/>
        <v>D</v>
      </c>
      <c r="AG193" s="156">
        <f t="shared" si="31"/>
        <v>3</v>
      </c>
      <c r="AH193" s="156">
        <v>1</v>
      </c>
      <c r="AI193" s="159"/>
    </row>
    <row r="194" spans="1:35" s="157" customFormat="1" ht="30" hidden="1" customHeight="1" x14ac:dyDescent="0.25">
      <c r="A194" s="165">
        <v>203</v>
      </c>
      <c r="B194" s="147" t="str">
        <f t="shared" si="24"/>
        <v/>
      </c>
      <c r="C194" s="148">
        <f t="shared" si="25"/>
        <v>3</v>
      </c>
      <c r="D194" s="108"/>
      <c r="E194" s="173" t="str">
        <f t="shared" si="26"/>
        <v/>
      </c>
      <c r="F194" s="174">
        <f t="shared" si="27"/>
        <v>0</v>
      </c>
      <c r="G194" s="244"/>
      <c r="H194" s="244"/>
      <c r="I194" s="244"/>
      <c r="J194" s="244"/>
      <c r="K194" s="244"/>
      <c r="L194" s="244"/>
      <c r="M194" s="244"/>
      <c r="N194" s="245" t="str">
        <f>IFERROR(IF(VLOOKUP(A194,Weightings!A:Y,25,FALSE)=0,"",VLOOKUP(A194,Weightings!A:Y,25,FALSE)),"")</f>
        <v/>
      </c>
      <c r="O194" s="246" t="str">
        <f>IFERROR(VLOOKUP(AH194,detail_maturity_score,3,FALSE)*VLOOKUP(A194,Weightings!A:Y,23,FALSE),"")</f>
        <v/>
      </c>
      <c r="P194" s="246"/>
      <c r="Q194" s="246"/>
      <c r="R194" s="246"/>
      <c r="S194" s="245"/>
      <c r="T194" s="245"/>
      <c r="U194" s="245"/>
      <c r="V194" s="245"/>
      <c r="W194" s="245"/>
      <c r="X194" s="245"/>
      <c r="Y194" s="245"/>
      <c r="Z194" s="245"/>
      <c r="AA194" s="245"/>
      <c r="AB194" s="245"/>
      <c r="AC194" s="155"/>
      <c r="AD194" s="155">
        <f t="shared" si="28"/>
        <v>0</v>
      </c>
      <c r="AE194" s="155">
        <f t="shared" si="29"/>
        <v>0</v>
      </c>
      <c r="AF194" s="155" t="str">
        <f t="shared" si="30"/>
        <v>D</v>
      </c>
      <c r="AG194" s="156">
        <f t="shared" si="31"/>
        <v>3</v>
      </c>
      <c r="AH194"/>
      <c r="AI194" s="159">
        <v>3</v>
      </c>
    </row>
    <row r="195" spans="1:35" s="157" customFormat="1" hidden="1" x14ac:dyDescent="0.25">
      <c r="A195" s="168">
        <v>204</v>
      </c>
      <c r="B195" s="147" t="str">
        <f t="shared" si="24"/>
        <v/>
      </c>
      <c r="C195" s="148">
        <f t="shared" si="25"/>
        <v>3</v>
      </c>
      <c r="D195" s="108"/>
      <c r="E195" s="149" t="str">
        <f t="shared" si="26"/>
        <v/>
      </c>
      <c r="F195" s="171">
        <f t="shared" si="27"/>
        <v>0</v>
      </c>
      <c r="G195" s="170"/>
      <c r="H195" s="170"/>
      <c r="I195" s="172"/>
      <c r="J195" s="170"/>
      <c r="K195" s="170"/>
      <c r="L195" s="170"/>
      <c r="M195" s="170"/>
      <c r="N195" s="151" t="str">
        <f>IFERROR(IF(VLOOKUP(A195,Weightings!A:Y,25,FALSE)=0,"",VLOOKUP(A195,Weightings!A:Y,25,FALSE)),"")</f>
        <v/>
      </c>
      <c r="O195" s="151" t="str">
        <f>IFERROR(VLOOKUP(AH195,detail_maturity_score,3,FALSE)*VLOOKUP(A195,Weightings!A:Y,23,FALSE),"")</f>
        <v/>
      </c>
      <c r="P195" s="152"/>
      <c r="Q195" s="152"/>
      <c r="R195" s="148"/>
      <c r="S195" s="148"/>
      <c r="T195" s="148"/>
      <c r="U195" s="148"/>
      <c r="V195" s="148"/>
      <c r="W195" s="148"/>
      <c r="X195" s="148"/>
      <c r="Y195" s="148"/>
      <c r="Z195" s="153"/>
      <c r="AA195" s="148"/>
      <c r="AB195" s="148"/>
      <c r="AC195" s="154"/>
      <c r="AD195" s="155">
        <f t="shared" si="28"/>
        <v>0</v>
      </c>
      <c r="AE195" s="155">
        <f t="shared" si="29"/>
        <v>0</v>
      </c>
      <c r="AF195" s="155" t="str">
        <f t="shared" si="30"/>
        <v>D</v>
      </c>
      <c r="AG195" s="156">
        <f t="shared" si="31"/>
        <v>3</v>
      </c>
      <c r="AH195" s="156">
        <v>1</v>
      </c>
      <c r="AI195" s="159"/>
    </row>
    <row r="196" spans="1:35" s="157" customFormat="1" hidden="1" x14ac:dyDescent="0.25">
      <c r="A196" s="168">
        <v>205</v>
      </c>
      <c r="B196" s="147" t="str">
        <f t="shared" si="24"/>
        <v/>
      </c>
      <c r="C196" s="148">
        <f t="shared" si="25"/>
        <v>3</v>
      </c>
      <c r="D196" s="108"/>
      <c r="E196" s="149" t="str">
        <f t="shared" si="26"/>
        <v/>
      </c>
      <c r="F196" s="169">
        <f t="shared" si="27"/>
        <v>0</v>
      </c>
      <c r="G196" s="170"/>
      <c r="H196" s="170"/>
      <c r="I196" s="170"/>
      <c r="J196" s="170"/>
      <c r="K196" s="170"/>
      <c r="L196" s="170"/>
      <c r="M196" s="170"/>
      <c r="N196" s="151" t="str">
        <f>IFERROR(IF(VLOOKUP(A196,Weightings!A:Y,25,FALSE)=0,"",VLOOKUP(A196,Weightings!A:Y,25,FALSE)),"")</f>
        <v/>
      </c>
      <c r="O196" s="151" t="str">
        <f>IFERROR(VLOOKUP(AH196,detail_maturity_score,3,FALSE)*VLOOKUP(A196,Weightings!A:Y,23,FALSE),"")</f>
        <v/>
      </c>
      <c r="P196" s="152"/>
      <c r="Q196" s="152"/>
      <c r="R196" s="148"/>
      <c r="S196" s="148"/>
      <c r="T196" s="148"/>
      <c r="U196" s="148"/>
      <c r="V196" s="148"/>
      <c r="W196" s="148"/>
      <c r="X196" s="148"/>
      <c r="Y196" s="148"/>
      <c r="Z196" s="153"/>
      <c r="AA196" s="148"/>
      <c r="AB196" s="148"/>
      <c r="AC196" s="154"/>
      <c r="AD196" s="155">
        <f t="shared" si="28"/>
        <v>0</v>
      </c>
      <c r="AE196" s="155">
        <f t="shared" si="29"/>
        <v>0</v>
      </c>
      <c r="AF196" s="155" t="str">
        <f t="shared" si="30"/>
        <v>D</v>
      </c>
      <c r="AG196" s="156">
        <f t="shared" si="31"/>
        <v>3</v>
      </c>
      <c r="AH196"/>
      <c r="AI196" s="159"/>
    </row>
    <row r="197" spans="1:35" s="157" customFormat="1" hidden="1" x14ac:dyDescent="0.25">
      <c r="A197" s="168">
        <v>206</v>
      </c>
      <c r="B197" s="147" t="str">
        <f t="shared" si="24"/>
        <v/>
      </c>
      <c r="C197" s="148">
        <f t="shared" si="25"/>
        <v>3</v>
      </c>
      <c r="D197" s="108"/>
      <c r="E197" s="149" t="str">
        <f t="shared" si="26"/>
        <v/>
      </c>
      <c r="F197" s="171">
        <f t="shared" si="27"/>
        <v>0</v>
      </c>
      <c r="G197" s="170"/>
      <c r="H197" s="170"/>
      <c r="I197" s="172"/>
      <c r="J197" s="170"/>
      <c r="K197" s="170"/>
      <c r="L197" s="170"/>
      <c r="M197" s="170"/>
      <c r="N197" s="151" t="str">
        <f>IFERROR(IF(VLOOKUP(A197,Weightings!A:Y,25,FALSE)=0,"",VLOOKUP(A197,Weightings!A:Y,25,FALSE)),"")</f>
        <v/>
      </c>
      <c r="O197" s="151" t="str">
        <f>IFERROR(VLOOKUP(AH197,detail_maturity_score,3,FALSE)*VLOOKUP(A197,Weightings!A:Y,23,FALSE),"")</f>
        <v/>
      </c>
      <c r="P197" s="152"/>
      <c r="Q197" s="152"/>
      <c r="R197" s="148"/>
      <c r="S197" s="148"/>
      <c r="T197" s="148"/>
      <c r="U197" s="148"/>
      <c r="V197" s="148"/>
      <c r="W197" s="148"/>
      <c r="X197" s="148"/>
      <c r="Y197" s="148"/>
      <c r="Z197" s="153"/>
      <c r="AA197" s="148"/>
      <c r="AB197" s="148"/>
      <c r="AC197" s="154"/>
      <c r="AD197" s="155">
        <f t="shared" si="28"/>
        <v>0</v>
      </c>
      <c r="AE197" s="155">
        <f t="shared" si="29"/>
        <v>0</v>
      </c>
      <c r="AF197" s="155" t="str">
        <f t="shared" si="30"/>
        <v>D</v>
      </c>
      <c r="AG197" s="156">
        <f t="shared" si="31"/>
        <v>3</v>
      </c>
      <c r="AH197" s="156">
        <v>1</v>
      </c>
      <c r="AI197" s="159"/>
    </row>
    <row r="198" spans="1:35" s="157" customFormat="1" hidden="1" x14ac:dyDescent="0.25">
      <c r="A198" s="168">
        <v>207</v>
      </c>
      <c r="B198" s="147" t="str">
        <f t="shared" si="24"/>
        <v/>
      </c>
      <c r="C198" s="148">
        <f t="shared" si="25"/>
        <v>3</v>
      </c>
      <c r="D198" s="108"/>
      <c r="E198" s="149" t="str">
        <f t="shared" si="26"/>
        <v/>
      </c>
      <c r="F198" s="169">
        <f t="shared" si="27"/>
        <v>0</v>
      </c>
      <c r="G198" s="170"/>
      <c r="H198" s="170"/>
      <c r="I198" s="170"/>
      <c r="J198" s="170"/>
      <c r="K198" s="170"/>
      <c r="L198" s="170"/>
      <c r="M198" s="170"/>
      <c r="N198" s="151" t="str">
        <f>IFERROR(IF(VLOOKUP(A198,Weightings!A:Y,25,FALSE)=0,"",VLOOKUP(A198,Weightings!A:Y,25,FALSE)),"")</f>
        <v/>
      </c>
      <c r="O198" s="151" t="str">
        <f>IFERROR(VLOOKUP(AH198,detail_maturity_score,3,FALSE)*VLOOKUP(A198,Weightings!A:Y,23,FALSE),"")</f>
        <v/>
      </c>
      <c r="P198" s="152"/>
      <c r="Q198" s="152"/>
      <c r="R198" s="148"/>
      <c r="S198" s="148"/>
      <c r="T198" s="148"/>
      <c r="U198" s="148"/>
      <c r="V198" s="148"/>
      <c r="W198" s="148"/>
      <c r="X198" s="148"/>
      <c r="Y198" s="148"/>
      <c r="Z198" s="153"/>
      <c r="AA198" s="148"/>
      <c r="AB198" s="148"/>
      <c r="AC198" s="154"/>
      <c r="AD198" s="155">
        <f t="shared" si="28"/>
        <v>0</v>
      </c>
      <c r="AE198" s="155">
        <f t="shared" si="29"/>
        <v>0</v>
      </c>
      <c r="AF198" s="155" t="str">
        <f t="shared" si="30"/>
        <v>D</v>
      </c>
      <c r="AG198" s="156">
        <f t="shared" si="31"/>
        <v>3</v>
      </c>
      <c r="AH198"/>
      <c r="AI198" s="159"/>
    </row>
    <row r="199" spans="1:35" s="157" customFormat="1" ht="30" hidden="1" customHeight="1" x14ac:dyDescent="0.25">
      <c r="A199" s="168">
        <v>208</v>
      </c>
      <c r="B199" s="147" t="str">
        <f t="shared" si="24"/>
        <v/>
      </c>
      <c r="C199" s="148">
        <f t="shared" si="25"/>
        <v>3</v>
      </c>
      <c r="D199" s="108"/>
      <c r="E199" s="149" t="str">
        <f t="shared" si="26"/>
        <v/>
      </c>
      <c r="F199" s="171">
        <f t="shared" si="27"/>
        <v>0</v>
      </c>
      <c r="G199" s="170"/>
      <c r="H199" s="170"/>
      <c r="I199" s="172"/>
      <c r="J199" s="170"/>
      <c r="K199" s="170"/>
      <c r="L199" s="170"/>
      <c r="M199" s="170"/>
      <c r="N199" s="151" t="str">
        <f>IFERROR(IF(VLOOKUP(A199,Weightings!A:Y,25,FALSE)=0,"",VLOOKUP(A199,Weightings!A:Y,25,FALSE)),"")</f>
        <v/>
      </c>
      <c r="O199" s="151" t="str">
        <f>IFERROR(VLOOKUP(AH199,detail_maturity_score,3,FALSE)*VLOOKUP(A199,Weightings!A:Y,23,FALSE),"")</f>
        <v/>
      </c>
      <c r="P199" s="152"/>
      <c r="Q199" s="152"/>
      <c r="R199" s="148"/>
      <c r="S199" s="148"/>
      <c r="T199" s="148"/>
      <c r="U199" s="148"/>
      <c r="V199" s="148"/>
      <c r="W199" s="148"/>
      <c r="X199" s="148"/>
      <c r="Y199" s="148"/>
      <c r="Z199" s="153"/>
      <c r="AA199" s="148"/>
      <c r="AB199" s="148"/>
      <c r="AC199" s="154"/>
      <c r="AD199" s="155">
        <f t="shared" si="28"/>
        <v>0</v>
      </c>
      <c r="AE199" s="155">
        <f t="shared" si="29"/>
        <v>0</v>
      </c>
      <c r="AF199" s="155" t="str">
        <f t="shared" si="30"/>
        <v>D</v>
      </c>
      <c r="AG199" s="156">
        <f t="shared" si="31"/>
        <v>3</v>
      </c>
      <c r="AH199" s="156">
        <v>1</v>
      </c>
      <c r="AI199" s="159"/>
    </row>
    <row r="200" spans="1:35" s="157" customFormat="1" hidden="1" x14ac:dyDescent="0.25">
      <c r="A200" s="168">
        <v>209</v>
      </c>
      <c r="B200" s="147" t="str">
        <f t="shared" si="24"/>
        <v/>
      </c>
      <c r="C200" s="148">
        <f t="shared" si="25"/>
        <v>3</v>
      </c>
      <c r="D200" s="108"/>
      <c r="E200" s="149" t="str">
        <f t="shared" si="26"/>
        <v/>
      </c>
      <c r="F200" s="169">
        <f t="shared" si="27"/>
        <v>0</v>
      </c>
      <c r="G200" s="170"/>
      <c r="H200" s="170"/>
      <c r="I200" s="170"/>
      <c r="J200" s="170"/>
      <c r="K200" s="170"/>
      <c r="L200" s="170"/>
      <c r="M200" s="170"/>
      <c r="N200" s="151" t="str">
        <f>IFERROR(IF(VLOOKUP(A200,Weightings!A:Y,25,FALSE)=0,"",VLOOKUP(A200,Weightings!A:Y,25,FALSE)),"")</f>
        <v/>
      </c>
      <c r="O200" s="151" t="str">
        <f>IFERROR(VLOOKUP(AH200,detail_maturity_score,3,FALSE)*VLOOKUP(A200,Weightings!A:Y,23,FALSE),"")</f>
        <v/>
      </c>
      <c r="P200" s="152"/>
      <c r="Q200" s="152"/>
      <c r="R200" s="148"/>
      <c r="S200" s="148"/>
      <c r="T200" s="148"/>
      <c r="U200" s="148"/>
      <c r="V200" s="148"/>
      <c r="W200" s="148"/>
      <c r="X200" s="148"/>
      <c r="Y200" s="148"/>
      <c r="Z200" s="153"/>
      <c r="AA200" s="148"/>
      <c r="AB200" s="148"/>
      <c r="AC200" s="154"/>
      <c r="AD200" s="155">
        <f t="shared" si="28"/>
        <v>0</v>
      </c>
      <c r="AE200" s="155">
        <f t="shared" si="29"/>
        <v>0</v>
      </c>
      <c r="AF200" s="155" t="str">
        <f t="shared" si="30"/>
        <v>D</v>
      </c>
      <c r="AG200" s="156">
        <f t="shared" si="31"/>
        <v>3</v>
      </c>
      <c r="AH200"/>
      <c r="AI200" s="159"/>
    </row>
    <row r="201" spans="1:35" s="157" customFormat="1" ht="30" hidden="1" customHeight="1" x14ac:dyDescent="0.25">
      <c r="A201" s="168">
        <v>210</v>
      </c>
      <c r="B201" s="147" t="str">
        <f t="shared" si="24"/>
        <v/>
      </c>
      <c r="C201" s="148">
        <f t="shared" si="25"/>
        <v>3</v>
      </c>
      <c r="D201" s="108"/>
      <c r="E201" s="149" t="str">
        <f t="shared" si="26"/>
        <v/>
      </c>
      <c r="F201" s="171">
        <f t="shared" si="27"/>
        <v>0</v>
      </c>
      <c r="G201" s="170"/>
      <c r="H201" s="170"/>
      <c r="I201" s="172"/>
      <c r="J201" s="170"/>
      <c r="K201" s="170"/>
      <c r="L201" s="170"/>
      <c r="M201" s="170"/>
      <c r="N201" s="151" t="str">
        <f>IFERROR(IF(VLOOKUP(A201,Weightings!A:Y,25,FALSE)=0,"",VLOOKUP(A201,Weightings!A:Y,25,FALSE)),"")</f>
        <v/>
      </c>
      <c r="O201" s="151" t="str">
        <f>IFERROR(VLOOKUP(AH201,detail_maturity_score,3,FALSE)*VLOOKUP(A201,Weightings!A:Y,23,FALSE),"")</f>
        <v/>
      </c>
      <c r="P201" s="152"/>
      <c r="Q201" s="152"/>
      <c r="R201" s="148"/>
      <c r="S201" s="148"/>
      <c r="T201" s="148"/>
      <c r="U201" s="148"/>
      <c r="V201" s="148"/>
      <c r="W201" s="148"/>
      <c r="X201" s="148"/>
      <c r="Y201" s="148"/>
      <c r="Z201" s="153"/>
      <c r="AA201" s="148"/>
      <c r="AB201" s="148"/>
      <c r="AC201" s="154"/>
      <c r="AD201" s="155">
        <f t="shared" si="28"/>
        <v>0</v>
      </c>
      <c r="AE201" s="155">
        <f t="shared" si="29"/>
        <v>0</v>
      </c>
      <c r="AF201" s="155" t="str">
        <f t="shared" si="30"/>
        <v>D</v>
      </c>
      <c r="AG201" s="156">
        <f t="shared" si="31"/>
        <v>3</v>
      </c>
      <c r="AH201" s="156">
        <v>1</v>
      </c>
      <c r="AI201" s="159"/>
    </row>
    <row r="202" spans="1:35" s="157" customFormat="1" hidden="1" x14ac:dyDescent="0.25">
      <c r="A202" s="168">
        <v>211</v>
      </c>
      <c r="B202" s="147" t="str">
        <f t="shared" si="24"/>
        <v/>
      </c>
      <c r="C202" s="148">
        <f t="shared" si="25"/>
        <v>3</v>
      </c>
      <c r="D202" s="108"/>
      <c r="E202" s="149" t="str">
        <f t="shared" si="26"/>
        <v/>
      </c>
      <c r="F202" s="169">
        <f t="shared" si="27"/>
        <v>0</v>
      </c>
      <c r="G202" s="170"/>
      <c r="H202" s="170"/>
      <c r="I202" s="170"/>
      <c r="J202" s="170"/>
      <c r="K202" s="170"/>
      <c r="L202" s="170"/>
      <c r="M202" s="170"/>
      <c r="N202" s="151" t="str">
        <f>IFERROR(IF(VLOOKUP(A202,Weightings!A:Y,25,FALSE)=0,"",VLOOKUP(A202,Weightings!A:Y,25,FALSE)),"")</f>
        <v/>
      </c>
      <c r="O202" s="151" t="str">
        <f>IFERROR(VLOOKUP(AH202,detail_maturity_score,3,FALSE)*VLOOKUP(A202,Weightings!A:Y,23,FALSE),"")</f>
        <v/>
      </c>
      <c r="P202" s="152"/>
      <c r="Q202" s="152"/>
      <c r="R202" s="148"/>
      <c r="S202" s="148"/>
      <c r="T202" s="148"/>
      <c r="U202" s="148"/>
      <c r="V202" s="148"/>
      <c r="W202" s="148"/>
      <c r="X202" s="148"/>
      <c r="Y202" s="148"/>
      <c r="Z202" s="153"/>
      <c r="AA202" s="148"/>
      <c r="AB202" s="148"/>
      <c r="AC202" s="154"/>
      <c r="AD202" s="155">
        <f t="shared" si="28"/>
        <v>0</v>
      </c>
      <c r="AE202" s="155">
        <f t="shared" si="29"/>
        <v>0</v>
      </c>
      <c r="AF202" s="155" t="str">
        <f t="shared" si="30"/>
        <v>D</v>
      </c>
      <c r="AG202" s="156">
        <f t="shared" si="31"/>
        <v>3</v>
      </c>
      <c r="AH202"/>
      <c r="AI202" s="159"/>
    </row>
    <row r="203" spans="1:35" s="157" customFormat="1" ht="30" hidden="1" customHeight="1" x14ac:dyDescent="0.25">
      <c r="A203" s="168">
        <v>212</v>
      </c>
      <c r="B203" s="147" t="str">
        <f t="shared" si="24"/>
        <v/>
      </c>
      <c r="C203" s="148">
        <f t="shared" si="25"/>
        <v>3</v>
      </c>
      <c r="D203" s="108"/>
      <c r="E203" s="149" t="str">
        <f t="shared" si="26"/>
        <v/>
      </c>
      <c r="F203" s="171">
        <f t="shared" si="27"/>
        <v>0</v>
      </c>
      <c r="G203" s="170"/>
      <c r="H203" s="170"/>
      <c r="I203" s="172"/>
      <c r="J203" s="170"/>
      <c r="K203" s="170"/>
      <c r="L203" s="170"/>
      <c r="M203" s="170"/>
      <c r="N203" s="151" t="str">
        <f>IFERROR(IF(VLOOKUP(A203,Weightings!A:Y,25,FALSE)=0,"",VLOOKUP(A203,Weightings!A:Y,25,FALSE)),"")</f>
        <v/>
      </c>
      <c r="O203" s="151" t="str">
        <f>IFERROR(VLOOKUP(AH203,detail_maturity_score,3,FALSE)*VLOOKUP(A203,Weightings!A:Y,23,FALSE),"")</f>
        <v/>
      </c>
      <c r="P203" s="152"/>
      <c r="Q203" s="152"/>
      <c r="R203" s="148"/>
      <c r="S203" s="148"/>
      <c r="T203" s="148"/>
      <c r="U203" s="148"/>
      <c r="V203" s="148"/>
      <c r="W203" s="148"/>
      <c r="X203" s="148"/>
      <c r="Y203" s="148"/>
      <c r="Z203" s="153"/>
      <c r="AA203" s="148"/>
      <c r="AB203" s="148"/>
      <c r="AC203" s="154"/>
      <c r="AD203" s="155">
        <f t="shared" si="28"/>
        <v>0</v>
      </c>
      <c r="AE203" s="155">
        <f t="shared" si="29"/>
        <v>0</v>
      </c>
      <c r="AF203" s="155" t="str">
        <f t="shared" si="30"/>
        <v>D</v>
      </c>
      <c r="AG203" s="156">
        <f t="shared" si="31"/>
        <v>3</v>
      </c>
      <c r="AH203" s="156">
        <v>1</v>
      </c>
      <c r="AI203" s="159"/>
    </row>
    <row r="204" spans="1:35" s="157" customFormat="1" hidden="1" x14ac:dyDescent="0.25">
      <c r="A204" s="168">
        <v>213</v>
      </c>
      <c r="B204" s="147" t="str">
        <f t="shared" si="24"/>
        <v/>
      </c>
      <c r="C204" s="148">
        <f t="shared" si="25"/>
        <v>3</v>
      </c>
      <c r="D204" s="108"/>
      <c r="E204" s="149" t="str">
        <f t="shared" si="26"/>
        <v/>
      </c>
      <c r="F204" s="169">
        <f t="shared" si="27"/>
        <v>0</v>
      </c>
      <c r="G204" s="170"/>
      <c r="H204" s="170"/>
      <c r="I204" s="170"/>
      <c r="J204" s="170"/>
      <c r="K204" s="170"/>
      <c r="L204" s="170"/>
      <c r="M204" s="170"/>
      <c r="N204" s="151" t="str">
        <f>IFERROR(IF(VLOOKUP(A204,Weightings!A:Y,25,FALSE)=0,"",VLOOKUP(A204,Weightings!A:Y,25,FALSE)),"")</f>
        <v/>
      </c>
      <c r="O204" s="151" t="str">
        <f>IFERROR(VLOOKUP(AH204,detail_maturity_score,3,FALSE)*VLOOKUP(A204,Weightings!A:Y,23,FALSE),"")</f>
        <v/>
      </c>
      <c r="P204" s="152"/>
      <c r="Q204" s="152"/>
      <c r="R204" s="148"/>
      <c r="S204" s="148"/>
      <c r="T204" s="148"/>
      <c r="U204" s="148"/>
      <c r="V204" s="148"/>
      <c r="W204" s="148"/>
      <c r="X204" s="148"/>
      <c r="Y204" s="148"/>
      <c r="Z204" s="153"/>
      <c r="AA204" s="148"/>
      <c r="AB204" s="148"/>
      <c r="AC204" s="154"/>
      <c r="AD204" s="155">
        <f t="shared" si="28"/>
        <v>0</v>
      </c>
      <c r="AE204" s="155">
        <f t="shared" si="29"/>
        <v>0</v>
      </c>
      <c r="AF204" s="155" t="str">
        <f t="shared" si="30"/>
        <v>D</v>
      </c>
      <c r="AG204" s="156">
        <f t="shared" si="31"/>
        <v>3</v>
      </c>
      <c r="AH204"/>
      <c r="AI204" s="159"/>
    </row>
    <row r="205" spans="1:35" s="157" customFormat="1" ht="30" hidden="1" customHeight="1" x14ac:dyDescent="0.25">
      <c r="A205" s="168">
        <v>214</v>
      </c>
      <c r="B205" s="147" t="str">
        <f t="shared" si="24"/>
        <v/>
      </c>
      <c r="C205" s="148">
        <f t="shared" si="25"/>
        <v>3</v>
      </c>
      <c r="D205" s="108"/>
      <c r="E205" s="149" t="str">
        <f t="shared" si="26"/>
        <v/>
      </c>
      <c r="F205" s="171">
        <f t="shared" si="27"/>
        <v>0</v>
      </c>
      <c r="G205" s="170"/>
      <c r="H205" s="170"/>
      <c r="I205" s="172"/>
      <c r="J205" s="170"/>
      <c r="K205" s="170"/>
      <c r="L205" s="170"/>
      <c r="M205" s="170"/>
      <c r="N205" s="151" t="str">
        <f>IFERROR(IF(VLOOKUP(A205,Weightings!A:Y,25,FALSE)=0,"",VLOOKUP(A205,Weightings!A:Y,25,FALSE)),"")</f>
        <v/>
      </c>
      <c r="O205" s="151" t="str">
        <f>IFERROR(VLOOKUP(AH205,detail_maturity_score,3,FALSE)*VLOOKUP(A205,Weightings!A:Y,23,FALSE),"")</f>
        <v/>
      </c>
      <c r="P205" s="152"/>
      <c r="Q205" s="152"/>
      <c r="R205" s="148"/>
      <c r="S205" s="148"/>
      <c r="T205" s="148"/>
      <c r="U205" s="148"/>
      <c r="V205" s="148"/>
      <c r="W205" s="148"/>
      <c r="X205" s="148"/>
      <c r="Y205" s="148"/>
      <c r="Z205" s="153"/>
      <c r="AA205" s="148"/>
      <c r="AB205" s="148"/>
      <c r="AC205" s="154"/>
      <c r="AD205" s="155">
        <f t="shared" si="28"/>
        <v>0</v>
      </c>
      <c r="AE205" s="155">
        <f t="shared" si="29"/>
        <v>0</v>
      </c>
      <c r="AF205" s="155" t="str">
        <f t="shared" si="30"/>
        <v>D</v>
      </c>
      <c r="AG205" s="156">
        <f t="shared" si="31"/>
        <v>3</v>
      </c>
      <c r="AH205" s="156">
        <v>1</v>
      </c>
      <c r="AI205" s="159"/>
    </row>
    <row r="206" spans="1:35" s="157" customFormat="1" hidden="1" x14ac:dyDescent="0.25">
      <c r="A206" s="168">
        <v>215</v>
      </c>
      <c r="B206" s="147" t="str">
        <f t="shared" si="24"/>
        <v/>
      </c>
      <c r="C206" s="148">
        <f t="shared" si="25"/>
        <v>3</v>
      </c>
      <c r="D206" s="108"/>
      <c r="E206" s="149" t="str">
        <f t="shared" si="26"/>
        <v/>
      </c>
      <c r="F206" s="169">
        <f t="shared" si="27"/>
        <v>0</v>
      </c>
      <c r="G206" s="170"/>
      <c r="H206" s="170"/>
      <c r="I206" s="170"/>
      <c r="J206" s="170"/>
      <c r="K206" s="170"/>
      <c r="L206" s="170"/>
      <c r="M206" s="170"/>
      <c r="N206" s="151" t="str">
        <f>IFERROR(IF(VLOOKUP(A206,Weightings!A:Y,25,FALSE)=0,"",VLOOKUP(A206,Weightings!A:Y,25,FALSE)),"")</f>
        <v/>
      </c>
      <c r="O206" s="151" t="str">
        <f>IFERROR(VLOOKUP(AH206,detail_maturity_score,3,FALSE)*VLOOKUP(A206,Weightings!A:Y,23,FALSE),"")</f>
        <v/>
      </c>
      <c r="P206" s="152"/>
      <c r="Q206" s="152"/>
      <c r="R206" s="148"/>
      <c r="S206" s="148"/>
      <c r="T206" s="148"/>
      <c r="U206" s="148"/>
      <c r="V206" s="148"/>
      <c r="W206" s="148"/>
      <c r="X206" s="148"/>
      <c r="Y206" s="148"/>
      <c r="Z206" s="153"/>
      <c r="AA206" s="148"/>
      <c r="AB206" s="148"/>
      <c r="AC206" s="154"/>
      <c r="AD206" s="155">
        <f t="shared" si="28"/>
        <v>0</v>
      </c>
      <c r="AE206" s="155">
        <f t="shared" si="29"/>
        <v>0</v>
      </c>
      <c r="AF206" s="155" t="str">
        <f t="shared" si="30"/>
        <v>D</v>
      </c>
      <c r="AG206" s="156">
        <f t="shared" si="31"/>
        <v>3</v>
      </c>
      <c r="AH206"/>
      <c r="AI206" s="159"/>
    </row>
    <row r="207" spans="1:35" s="157" customFormat="1" ht="30" hidden="1" customHeight="1" x14ac:dyDescent="0.25">
      <c r="A207" s="168">
        <v>216</v>
      </c>
      <c r="B207" s="147" t="str">
        <f t="shared" si="24"/>
        <v/>
      </c>
      <c r="C207" s="148">
        <f t="shared" si="25"/>
        <v>3</v>
      </c>
      <c r="D207" s="108"/>
      <c r="E207" s="149" t="str">
        <f t="shared" si="26"/>
        <v/>
      </c>
      <c r="F207" s="171">
        <f t="shared" si="27"/>
        <v>0</v>
      </c>
      <c r="G207" s="170"/>
      <c r="H207" s="170"/>
      <c r="I207" s="172"/>
      <c r="J207" s="170"/>
      <c r="K207" s="170"/>
      <c r="L207" s="170"/>
      <c r="M207" s="170"/>
      <c r="N207" s="151" t="str">
        <f>IFERROR(IF(VLOOKUP(A207,Weightings!A:Y,25,FALSE)=0,"",VLOOKUP(A207,Weightings!A:Y,25,FALSE)),"")</f>
        <v/>
      </c>
      <c r="O207" s="151" t="str">
        <f>IFERROR(VLOOKUP(AH207,detail_maturity_score,3,FALSE)*VLOOKUP(A207,Weightings!A:Y,23,FALSE),"")</f>
        <v/>
      </c>
      <c r="P207" s="152"/>
      <c r="Q207" s="152"/>
      <c r="R207" s="148"/>
      <c r="S207" s="148"/>
      <c r="T207" s="148"/>
      <c r="U207" s="148"/>
      <c r="V207" s="148"/>
      <c r="W207" s="148"/>
      <c r="X207" s="148"/>
      <c r="Y207" s="148"/>
      <c r="Z207" s="153"/>
      <c r="AA207" s="148"/>
      <c r="AB207" s="148"/>
      <c r="AC207" s="154"/>
      <c r="AD207" s="155">
        <f t="shared" si="28"/>
        <v>0</v>
      </c>
      <c r="AE207" s="155">
        <f t="shared" si="29"/>
        <v>0</v>
      </c>
      <c r="AF207" s="155" t="str">
        <f t="shared" si="30"/>
        <v>D</v>
      </c>
      <c r="AG207" s="156">
        <f t="shared" si="31"/>
        <v>3</v>
      </c>
      <c r="AH207" s="156">
        <v>1</v>
      </c>
      <c r="AI207" s="159"/>
    </row>
    <row r="208" spans="1:35" s="157" customFormat="1" hidden="1" x14ac:dyDescent="0.25">
      <c r="A208" s="168">
        <v>217</v>
      </c>
      <c r="B208" s="147" t="str">
        <f t="shared" si="24"/>
        <v/>
      </c>
      <c r="C208" s="148">
        <f t="shared" si="25"/>
        <v>3</v>
      </c>
      <c r="D208" s="108"/>
      <c r="E208" s="149" t="str">
        <f t="shared" si="26"/>
        <v/>
      </c>
      <c r="F208" s="169">
        <f t="shared" si="27"/>
        <v>0</v>
      </c>
      <c r="G208" s="170"/>
      <c r="H208" s="170"/>
      <c r="I208" s="170"/>
      <c r="J208" s="170"/>
      <c r="K208" s="170"/>
      <c r="L208" s="170"/>
      <c r="M208" s="170"/>
      <c r="N208" s="151" t="str">
        <f>IFERROR(IF(VLOOKUP(A208,Weightings!A:Y,25,FALSE)=0,"",VLOOKUP(A208,Weightings!A:Y,25,FALSE)),"")</f>
        <v/>
      </c>
      <c r="O208" s="151" t="str">
        <f>IFERROR(VLOOKUP(AH208,detail_maturity_score,3,FALSE)*VLOOKUP(A208,Weightings!A:Y,23,FALSE),"")</f>
        <v/>
      </c>
      <c r="P208" s="152"/>
      <c r="Q208" s="152"/>
      <c r="R208" s="148"/>
      <c r="S208" s="148"/>
      <c r="T208" s="148"/>
      <c r="U208" s="148"/>
      <c r="V208" s="148"/>
      <c r="W208" s="148"/>
      <c r="X208" s="148"/>
      <c r="Y208" s="148"/>
      <c r="Z208" s="153"/>
      <c r="AA208" s="148"/>
      <c r="AB208" s="148"/>
      <c r="AC208" s="154"/>
      <c r="AD208" s="155">
        <f t="shared" si="28"/>
        <v>0</v>
      </c>
      <c r="AE208" s="155">
        <f t="shared" si="29"/>
        <v>0</v>
      </c>
      <c r="AF208" s="155" t="str">
        <f t="shared" si="30"/>
        <v>D</v>
      </c>
      <c r="AG208" s="156">
        <f t="shared" si="31"/>
        <v>3</v>
      </c>
      <c r="AH208"/>
      <c r="AI208" s="159"/>
    </row>
    <row r="209" spans="1:35" s="157" customFormat="1" ht="30" hidden="1" customHeight="1" x14ac:dyDescent="0.25">
      <c r="A209" s="168">
        <v>218</v>
      </c>
      <c r="B209" s="147" t="str">
        <f t="shared" si="24"/>
        <v/>
      </c>
      <c r="C209" s="148">
        <f t="shared" si="25"/>
        <v>3</v>
      </c>
      <c r="D209" s="108"/>
      <c r="E209" s="149" t="str">
        <f t="shared" si="26"/>
        <v/>
      </c>
      <c r="F209" s="171">
        <f t="shared" si="27"/>
        <v>0</v>
      </c>
      <c r="G209" s="170"/>
      <c r="H209" s="170"/>
      <c r="I209" s="172"/>
      <c r="J209" s="170"/>
      <c r="K209" s="170"/>
      <c r="L209" s="170"/>
      <c r="M209" s="170"/>
      <c r="N209" s="151" t="str">
        <f>IFERROR(IF(VLOOKUP(A209,Weightings!A:Y,25,FALSE)=0,"",VLOOKUP(A209,Weightings!A:Y,25,FALSE)),"")</f>
        <v/>
      </c>
      <c r="O209" s="151" t="str">
        <f>IFERROR(VLOOKUP(AH209,detail_maturity_score,3,FALSE)*VLOOKUP(A209,Weightings!A:Y,23,FALSE),"")</f>
        <v/>
      </c>
      <c r="P209" s="152"/>
      <c r="Q209" s="152"/>
      <c r="R209" s="148"/>
      <c r="S209" s="148"/>
      <c r="T209" s="148"/>
      <c r="U209" s="148"/>
      <c r="V209" s="148"/>
      <c r="W209" s="148"/>
      <c r="X209" s="148"/>
      <c r="Y209" s="148"/>
      <c r="Z209" s="153"/>
      <c r="AA209" s="148"/>
      <c r="AB209" s="148"/>
      <c r="AC209" s="154"/>
      <c r="AD209" s="155">
        <f t="shared" si="28"/>
        <v>0</v>
      </c>
      <c r="AE209" s="155">
        <f t="shared" si="29"/>
        <v>0</v>
      </c>
      <c r="AF209" s="155" t="str">
        <f t="shared" si="30"/>
        <v>D</v>
      </c>
      <c r="AG209" s="156">
        <f t="shared" si="31"/>
        <v>3</v>
      </c>
      <c r="AH209" s="156">
        <v>1</v>
      </c>
      <c r="AI209" s="159"/>
    </row>
    <row r="210" spans="1:35" s="157" customFormat="1" hidden="1" x14ac:dyDescent="0.25">
      <c r="A210" s="168">
        <v>219</v>
      </c>
      <c r="B210" s="147" t="str">
        <f t="shared" si="24"/>
        <v/>
      </c>
      <c r="C210" s="148">
        <f t="shared" si="25"/>
        <v>3</v>
      </c>
      <c r="D210" s="108"/>
      <c r="E210" s="149" t="str">
        <f t="shared" si="26"/>
        <v/>
      </c>
      <c r="F210" s="150">
        <f t="shared" si="27"/>
        <v>0</v>
      </c>
      <c r="G210" s="170"/>
      <c r="H210" s="170"/>
      <c r="I210" s="170"/>
      <c r="J210" s="170"/>
      <c r="K210" s="170"/>
      <c r="L210" s="170"/>
      <c r="M210" s="170"/>
      <c r="N210" s="151" t="str">
        <f>IFERROR(IF(VLOOKUP(A210,Weightings!A:Y,25,FALSE)=0,"",VLOOKUP(A210,Weightings!A:Y,25,FALSE)),"")</f>
        <v/>
      </c>
      <c r="O210" s="151" t="str">
        <f>IFERROR(VLOOKUP(AH210,detail_maturity_score,3,FALSE)*VLOOKUP(A210,Weightings!A:Y,23,FALSE),"")</f>
        <v/>
      </c>
      <c r="P210" s="152"/>
      <c r="Q210" s="152"/>
      <c r="R210" s="148"/>
      <c r="S210" s="148"/>
      <c r="T210" s="148"/>
      <c r="U210" s="148"/>
      <c r="V210" s="148"/>
      <c r="W210" s="148"/>
      <c r="X210" s="148"/>
      <c r="Y210" s="148"/>
      <c r="Z210" s="153"/>
      <c r="AA210" s="148"/>
      <c r="AB210" s="148"/>
      <c r="AC210" s="154"/>
      <c r="AD210" s="155">
        <f t="shared" si="28"/>
        <v>0</v>
      </c>
      <c r="AE210" s="155">
        <f t="shared" si="29"/>
        <v>0</v>
      </c>
      <c r="AF210" s="155" t="str">
        <f t="shared" si="30"/>
        <v>D</v>
      </c>
      <c r="AG210" s="156">
        <f t="shared" si="31"/>
        <v>3</v>
      </c>
      <c r="AH210"/>
      <c r="AI210" s="159"/>
    </row>
    <row r="211" spans="1:35" s="157" customFormat="1" ht="30" hidden="1" customHeight="1" x14ac:dyDescent="0.25">
      <c r="A211" s="168">
        <v>220</v>
      </c>
      <c r="B211" s="147" t="str">
        <f t="shared" si="24"/>
        <v/>
      </c>
      <c r="C211" s="148">
        <f t="shared" si="25"/>
        <v>3</v>
      </c>
      <c r="D211" s="108"/>
      <c r="E211" s="149" t="str">
        <f t="shared" si="26"/>
        <v/>
      </c>
      <c r="F211" s="158">
        <f t="shared" si="27"/>
        <v>0</v>
      </c>
      <c r="G211" s="170"/>
      <c r="H211" s="170"/>
      <c r="I211" s="172"/>
      <c r="J211" s="170"/>
      <c r="K211" s="170"/>
      <c r="L211" s="170"/>
      <c r="M211" s="170"/>
      <c r="N211" s="151" t="str">
        <f>IFERROR(IF(VLOOKUP(A211,Weightings!A:Y,25,FALSE)=0,"",VLOOKUP(A211,Weightings!A:Y,25,FALSE)),"")</f>
        <v/>
      </c>
      <c r="O211" s="151" t="str">
        <f>IFERROR(VLOOKUP(AH211,detail_maturity_score,3,FALSE)*VLOOKUP(A211,Weightings!A:Y,23,FALSE),"")</f>
        <v/>
      </c>
      <c r="P211" s="152"/>
      <c r="Q211" s="152"/>
      <c r="R211" s="148"/>
      <c r="S211" s="148"/>
      <c r="T211" s="148"/>
      <c r="U211" s="148"/>
      <c r="V211" s="148"/>
      <c r="W211" s="148"/>
      <c r="X211" s="148"/>
      <c r="Y211" s="148"/>
      <c r="Z211" s="153"/>
      <c r="AA211" s="148"/>
      <c r="AB211" s="148"/>
      <c r="AC211" s="154"/>
      <c r="AD211" s="155">
        <f t="shared" si="28"/>
        <v>0</v>
      </c>
      <c r="AE211" s="155">
        <f t="shared" si="29"/>
        <v>0</v>
      </c>
      <c r="AF211" s="155" t="str">
        <f t="shared" si="30"/>
        <v>D</v>
      </c>
      <c r="AG211" s="156">
        <f t="shared" si="31"/>
        <v>3</v>
      </c>
      <c r="AH211" s="156">
        <v>1</v>
      </c>
      <c r="AI211" s="159"/>
    </row>
    <row r="212" spans="1:35" s="157" customFormat="1" ht="30" hidden="1" customHeight="1" x14ac:dyDescent="0.25">
      <c r="A212" s="168">
        <v>221</v>
      </c>
      <c r="B212" s="147" t="str">
        <f t="shared" si="24"/>
        <v/>
      </c>
      <c r="C212" s="148">
        <f t="shared" si="25"/>
        <v>3</v>
      </c>
      <c r="D212" s="108"/>
      <c r="E212" s="149" t="str">
        <f t="shared" si="26"/>
        <v/>
      </c>
      <c r="F212" s="158">
        <f t="shared" si="27"/>
        <v>0</v>
      </c>
      <c r="G212" s="170"/>
      <c r="H212" s="170"/>
      <c r="I212" s="172"/>
      <c r="J212" s="170"/>
      <c r="K212" s="170"/>
      <c r="L212" s="170"/>
      <c r="M212" s="170"/>
      <c r="N212" s="151" t="str">
        <f>IFERROR(IF(VLOOKUP(A212,Weightings!A:Y,25,FALSE)=0,"",VLOOKUP(A212,Weightings!A:Y,25,FALSE)),"")</f>
        <v/>
      </c>
      <c r="O212" s="151" t="str">
        <f>IFERROR(VLOOKUP(AH212,detail_maturity_score,3,FALSE)*VLOOKUP(A212,Weightings!A:Y,23,FALSE),"")</f>
        <v/>
      </c>
      <c r="P212" s="152"/>
      <c r="Q212" s="152"/>
      <c r="R212" s="148"/>
      <c r="S212" s="148"/>
      <c r="T212" s="148"/>
      <c r="U212" s="148"/>
      <c r="V212" s="148"/>
      <c r="W212" s="148"/>
      <c r="X212" s="148"/>
      <c r="Y212" s="148"/>
      <c r="Z212" s="153"/>
      <c r="AA212" s="148"/>
      <c r="AB212" s="148"/>
      <c r="AC212" s="154"/>
      <c r="AD212" s="155">
        <f t="shared" si="28"/>
        <v>0</v>
      </c>
      <c r="AE212" s="155">
        <f t="shared" si="29"/>
        <v>0</v>
      </c>
      <c r="AF212" s="155" t="str">
        <f t="shared" si="30"/>
        <v>D</v>
      </c>
      <c r="AG212" s="156">
        <f t="shared" si="31"/>
        <v>3</v>
      </c>
      <c r="AH212" s="156">
        <v>1</v>
      </c>
      <c r="AI212" s="159"/>
    </row>
    <row r="213" spans="1:35" s="157" customFormat="1" ht="30" hidden="1" customHeight="1" x14ac:dyDescent="0.25">
      <c r="A213" s="168">
        <v>222</v>
      </c>
      <c r="B213" s="147" t="str">
        <f t="shared" si="24"/>
        <v/>
      </c>
      <c r="C213" s="148">
        <f t="shared" si="25"/>
        <v>3</v>
      </c>
      <c r="D213" s="108"/>
      <c r="E213" s="149" t="str">
        <f t="shared" si="26"/>
        <v/>
      </c>
      <c r="F213" s="158">
        <f t="shared" si="27"/>
        <v>0</v>
      </c>
      <c r="G213" s="170"/>
      <c r="H213" s="170"/>
      <c r="I213" s="172"/>
      <c r="J213" s="170"/>
      <c r="K213" s="170"/>
      <c r="L213" s="170"/>
      <c r="M213" s="170"/>
      <c r="N213" s="151" t="str">
        <f>IFERROR(IF(VLOOKUP(A213,Weightings!A:Y,25,FALSE)=0,"",VLOOKUP(A213,Weightings!A:Y,25,FALSE)),"")</f>
        <v/>
      </c>
      <c r="O213" s="151" t="str">
        <f>IFERROR(VLOOKUP(AH213,detail_maturity_score,3,FALSE)*VLOOKUP(A213,Weightings!A:Y,23,FALSE),"")</f>
        <v/>
      </c>
      <c r="P213" s="152"/>
      <c r="Q213" s="152"/>
      <c r="R213" s="148"/>
      <c r="S213" s="148"/>
      <c r="T213" s="148"/>
      <c r="U213" s="148"/>
      <c r="V213" s="148"/>
      <c r="W213" s="148"/>
      <c r="X213" s="148"/>
      <c r="Y213" s="148"/>
      <c r="Z213" s="153"/>
      <c r="AA213" s="148"/>
      <c r="AB213" s="148"/>
      <c r="AC213" s="154"/>
      <c r="AD213" s="155">
        <f t="shared" si="28"/>
        <v>0</v>
      </c>
      <c r="AE213" s="155">
        <f t="shared" si="29"/>
        <v>0</v>
      </c>
      <c r="AF213" s="155" t="str">
        <f t="shared" si="30"/>
        <v>D</v>
      </c>
      <c r="AG213" s="156">
        <f t="shared" si="31"/>
        <v>3</v>
      </c>
      <c r="AH213" s="156">
        <v>1</v>
      </c>
      <c r="AI213" s="159"/>
    </row>
    <row r="214" spans="1:35" s="157" customFormat="1" hidden="1" x14ac:dyDescent="0.25">
      <c r="A214" s="168">
        <v>223</v>
      </c>
      <c r="B214" s="147" t="str">
        <f t="shared" si="24"/>
        <v/>
      </c>
      <c r="C214" s="148">
        <f t="shared" si="25"/>
        <v>3</v>
      </c>
      <c r="D214" s="108"/>
      <c r="E214" s="149" t="str">
        <f t="shared" si="26"/>
        <v/>
      </c>
      <c r="F214" s="158">
        <f t="shared" si="27"/>
        <v>0</v>
      </c>
      <c r="G214" s="170"/>
      <c r="H214" s="170"/>
      <c r="I214" s="172"/>
      <c r="J214" s="170"/>
      <c r="K214" s="170"/>
      <c r="L214" s="170"/>
      <c r="M214" s="170"/>
      <c r="N214" s="151" t="str">
        <f>IFERROR(IF(VLOOKUP(A214,Weightings!A:Y,25,FALSE)=0,"",VLOOKUP(A214,Weightings!A:Y,25,FALSE)),"")</f>
        <v/>
      </c>
      <c r="O214" s="151" t="str">
        <f>IFERROR(VLOOKUP(AH214,detail_maturity_score,3,FALSE)*VLOOKUP(A214,Weightings!A:Y,23,FALSE),"")</f>
        <v/>
      </c>
      <c r="P214" s="152"/>
      <c r="Q214" s="152"/>
      <c r="R214" s="148"/>
      <c r="S214" s="148"/>
      <c r="T214" s="148"/>
      <c r="U214" s="148"/>
      <c r="V214" s="148"/>
      <c r="W214" s="148"/>
      <c r="X214" s="148"/>
      <c r="Y214" s="148"/>
      <c r="Z214" s="153"/>
      <c r="AA214" s="148"/>
      <c r="AB214" s="148"/>
      <c r="AC214" s="154"/>
      <c r="AD214" s="155">
        <f t="shared" si="28"/>
        <v>0</v>
      </c>
      <c r="AE214" s="155">
        <f t="shared" si="29"/>
        <v>0</v>
      </c>
      <c r="AF214" s="155" t="str">
        <f t="shared" si="30"/>
        <v>D</v>
      </c>
      <c r="AG214" s="156">
        <f t="shared" si="31"/>
        <v>3</v>
      </c>
      <c r="AH214" s="156">
        <v>1</v>
      </c>
      <c r="AI214" s="159"/>
    </row>
    <row r="215" spans="1:35" s="157" customFormat="1" hidden="1" x14ac:dyDescent="0.25">
      <c r="A215" s="168">
        <v>224</v>
      </c>
      <c r="B215" s="147" t="str">
        <f t="shared" si="24"/>
        <v/>
      </c>
      <c r="C215" s="148">
        <f t="shared" si="25"/>
        <v>3</v>
      </c>
      <c r="D215" s="108"/>
      <c r="E215" s="149" t="str">
        <f t="shared" si="26"/>
        <v/>
      </c>
      <c r="F215" s="158">
        <f t="shared" si="27"/>
        <v>0</v>
      </c>
      <c r="G215" s="170"/>
      <c r="H215" s="170"/>
      <c r="I215" s="172"/>
      <c r="J215" s="170"/>
      <c r="K215" s="170"/>
      <c r="L215" s="170"/>
      <c r="M215" s="170"/>
      <c r="N215" s="151" t="str">
        <f>IFERROR(IF(VLOOKUP(A215,Weightings!A:Y,25,FALSE)=0,"",VLOOKUP(A215,Weightings!A:Y,25,FALSE)),"")</f>
        <v/>
      </c>
      <c r="O215" s="151" t="str">
        <f>IFERROR(VLOOKUP(AH215,detail_maturity_score,3,FALSE)*VLOOKUP(A215,Weightings!A:Y,23,FALSE),"")</f>
        <v/>
      </c>
      <c r="P215" s="152"/>
      <c r="Q215" s="152"/>
      <c r="R215" s="148"/>
      <c r="S215" s="148"/>
      <c r="T215" s="148"/>
      <c r="U215" s="148"/>
      <c r="V215" s="148"/>
      <c r="W215" s="148"/>
      <c r="X215" s="148"/>
      <c r="Y215" s="148"/>
      <c r="Z215" s="153"/>
      <c r="AA215" s="148"/>
      <c r="AB215" s="148"/>
      <c r="AC215" s="154"/>
      <c r="AD215" s="155">
        <f t="shared" si="28"/>
        <v>0</v>
      </c>
      <c r="AE215" s="155">
        <f t="shared" si="29"/>
        <v>0</v>
      </c>
      <c r="AF215" s="155" t="str">
        <f t="shared" si="30"/>
        <v>D</v>
      </c>
      <c r="AG215" s="156">
        <f t="shared" si="31"/>
        <v>3</v>
      </c>
      <c r="AH215" s="156">
        <v>1</v>
      </c>
      <c r="AI215" s="159"/>
    </row>
    <row r="216" spans="1:35" s="157" customFormat="1" hidden="1" x14ac:dyDescent="0.25">
      <c r="A216" s="168">
        <v>225</v>
      </c>
      <c r="B216" s="147" t="str">
        <f t="shared" si="24"/>
        <v/>
      </c>
      <c r="C216" s="148">
        <f t="shared" si="25"/>
        <v>3</v>
      </c>
      <c r="D216" s="108"/>
      <c r="E216" s="149" t="str">
        <f t="shared" si="26"/>
        <v/>
      </c>
      <c r="F216" s="158">
        <f t="shared" si="27"/>
        <v>0</v>
      </c>
      <c r="G216" s="170"/>
      <c r="H216" s="170"/>
      <c r="I216" s="172"/>
      <c r="J216" s="170"/>
      <c r="K216" s="170"/>
      <c r="L216" s="170"/>
      <c r="M216" s="170"/>
      <c r="N216" s="151" t="str">
        <f>IFERROR(IF(VLOOKUP(A216,Weightings!A:Y,25,FALSE)=0,"",VLOOKUP(A216,Weightings!A:Y,25,FALSE)),"")</f>
        <v/>
      </c>
      <c r="O216" s="151" t="str">
        <f>IFERROR(VLOOKUP(AH216,detail_maturity_score,3,FALSE)*VLOOKUP(A216,Weightings!A:Y,23,FALSE),"")</f>
        <v/>
      </c>
      <c r="P216" s="152"/>
      <c r="Q216" s="152"/>
      <c r="R216" s="148"/>
      <c r="S216" s="148"/>
      <c r="T216" s="148"/>
      <c r="U216" s="148"/>
      <c r="V216" s="148"/>
      <c r="W216" s="148"/>
      <c r="X216" s="148"/>
      <c r="Y216" s="148"/>
      <c r="Z216" s="153"/>
      <c r="AA216" s="148"/>
      <c r="AB216" s="148"/>
      <c r="AC216" s="154"/>
      <c r="AD216" s="155">
        <f t="shared" si="28"/>
        <v>0</v>
      </c>
      <c r="AE216" s="155">
        <f t="shared" si="29"/>
        <v>0</v>
      </c>
      <c r="AF216" s="155" t="str">
        <f t="shared" si="30"/>
        <v>D</v>
      </c>
      <c r="AG216" s="156">
        <f t="shared" si="31"/>
        <v>3</v>
      </c>
      <c r="AH216" s="156">
        <v>1</v>
      </c>
      <c r="AI216" s="159"/>
    </row>
    <row r="217" spans="1:35" s="157" customFormat="1" ht="30" hidden="1" customHeight="1" x14ac:dyDescent="0.25">
      <c r="A217" s="168">
        <v>226</v>
      </c>
      <c r="B217" s="147" t="str">
        <f t="shared" si="24"/>
        <v/>
      </c>
      <c r="C217" s="148">
        <f t="shared" si="25"/>
        <v>3</v>
      </c>
      <c r="D217" s="108"/>
      <c r="E217" s="149" t="str">
        <f t="shared" si="26"/>
        <v/>
      </c>
      <c r="F217" s="171">
        <f t="shared" si="27"/>
        <v>0</v>
      </c>
      <c r="G217" s="170"/>
      <c r="H217" s="170"/>
      <c r="I217" s="172"/>
      <c r="J217" s="170"/>
      <c r="K217" s="170"/>
      <c r="L217" s="170"/>
      <c r="M217" s="170"/>
      <c r="N217" s="151" t="str">
        <f>IFERROR(IF(VLOOKUP(A217,Weightings!A:Y,25,FALSE)=0,"",VLOOKUP(A217,Weightings!A:Y,25,FALSE)),"")</f>
        <v/>
      </c>
      <c r="O217" s="151" t="str">
        <f>IFERROR(VLOOKUP(AH217,detail_maturity_score,3,FALSE)*VLOOKUP(A217,Weightings!A:Y,23,FALSE),"")</f>
        <v/>
      </c>
      <c r="P217" s="152"/>
      <c r="Q217" s="152"/>
      <c r="R217" s="148"/>
      <c r="S217" s="148"/>
      <c r="T217" s="148"/>
      <c r="U217" s="148"/>
      <c r="V217" s="148"/>
      <c r="W217" s="148"/>
      <c r="X217" s="148"/>
      <c r="Y217" s="148"/>
      <c r="Z217" s="153"/>
      <c r="AA217" s="148"/>
      <c r="AB217" s="148"/>
      <c r="AC217" s="154"/>
      <c r="AD217" s="155">
        <f t="shared" si="28"/>
        <v>0</v>
      </c>
      <c r="AE217" s="155">
        <f t="shared" si="29"/>
        <v>0</v>
      </c>
      <c r="AF217" s="155" t="str">
        <f t="shared" si="30"/>
        <v>D</v>
      </c>
      <c r="AG217" s="156">
        <f t="shared" si="31"/>
        <v>3</v>
      </c>
      <c r="AH217" s="156">
        <v>1</v>
      </c>
      <c r="AI217" s="159"/>
    </row>
    <row r="218" spans="1:35" s="157" customFormat="1" hidden="1" x14ac:dyDescent="0.25">
      <c r="A218" s="168">
        <v>227</v>
      </c>
      <c r="B218" s="147" t="str">
        <f t="shared" si="24"/>
        <v/>
      </c>
      <c r="C218" s="148">
        <f t="shared" si="25"/>
        <v>3</v>
      </c>
      <c r="D218" s="108"/>
      <c r="E218" s="149" t="str">
        <f t="shared" si="26"/>
        <v/>
      </c>
      <c r="F218" s="150">
        <f t="shared" si="27"/>
        <v>0</v>
      </c>
      <c r="G218" s="170"/>
      <c r="H218" s="170"/>
      <c r="I218" s="170"/>
      <c r="J218" s="170"/>
      <c r="K218" s="170"/>
      <c r="L218" s="170"/>
      <c r="M218" s="170"/>
      <c r="N218" s="151" t="str">
        <f>IFERROR(IF(VLOOKUP(A218,Weightings!A:Y,25,FALSE)=0,"",VLOOKUP(A218,Weightings!A:Y,25,FALSE)),"")</f>
        <v/>
      </c>
      <c r="O218" s="151" t="str">
        <f>IFERROR(VLOOKUP(AH218,detail_maturity_score,3,FALSE)*VLOOKUP(A218,Weightings!A:Y,23,FALSE),"")</f>
        <v/>
      </c>
      <c r="P218" s="152"/>
      <c r="Q218" s="152"/>
      <c r="R218" s="148"/>
      <c r="S218" s="148"/>
      <c r="T218" s="148"/>
      <c r="U218" s="148"/>
      <c r="V218" s="148"/>
      <c r="W218" s="148"/>
      <c r="X218" s="148"/>
      <c r="Y218" s="148"/>
      <c r="Z218" s="153"/>
      <c r="AA218" s="148"/>
      <c r="AB218" s="148"/>
      <c r="AC218" s="154"/>
      <c r="AD218" s="155">
        <f t="shared" si="28"/>
        <v>0</v>
      </c>
      <c r="AE218" s="155">
        <f t="shared" si="29"/>
        <v>0</v>
      </c>
      <c r="AF218" s="155" t="str">
        <f t="shared" si="30"/>
        <v>D</v>
      </c>
      <c r="AG218" s="156">
        <f t="shared" si="31"/>
        <v>3</v>
      </c>
      <c r="AH218"/>
      <c r="AI218" s="159"/>
    </row>
    <row r="219" spans="1:35" s="157" customFormat="1" ht="30" hidden="1" customHeight="1" x14ac:dyDescent="0.25">
      <c r="A219" s="168">
        <v>228</v>
      </c>
      <c r="B219" s="147" t="str">
        <f t="shared" si="24"/>
        <v/>
      </c>
      <c r="C219" s="148">
        <f t="shared" si="25"/>
        <v>3</v>
      </c>
      <c r="D219" s="108"/>
      <c r="E219" s="149" t="str">
        <f t="shared" si="26"/>
        <v/>
      </c>
      <c r="F219" s="158">
        <f t="shared" si="27"/>
        <v>0</v>
      </c>
      <c r="G219" s="170"/>
      <c r="H219" s="170"/>
      <c r="I219" s="172"/>
      <c r="J219" s="170"/>
      <c r="K219" s="170"/>
      <c r="L219" s="170"/>
      <c r="M219" s="170"/>
      <c r="N219" s="151" t="str">
        <f>IFERROR(IF(VLOOKUP(A219,Weightings!A:Y,25,FALSE)=0,"",VLOOKUP(A219,Weightings!A:Y,25,FALSE)),"")</f>
        <v/>
      </c>
      <c r="O219" s="151" t="str">
        <f>IFERROR(VLOOKUP(AH219,detail_maturity_score,3,FALSE)*VLOOKUP(A219,Weightings!A:Y,23,FALSE),"")</f>
        <v/>
      </c>
      <c r="P219" s="152"/>
      <c r="Q219" s="152"/>
      <c r="R219" s="148"/>
      <c r="S219" s="148"/>
      <c r="T219" s="148"/>
      <c r="U219" s="148"/>
      <c r="V219" s="148"/>
      <c r="W219" s="148"/>
      <c r="X219" s="148"/>
      <c r="Y219" s="148"/>
      <c r="Z219" s="153"/>
      <c r="AA219" s="148"/>
      <c r="AB219" s="148"/>
      <c r="AC219" s="154"/>
      <c r="AD219" s="155">
        <f t="shared" si="28"/>
        <v>0</v>
      </c>
      <c r="AE219" s="155">
        <f t="shared" si="29"/>
        <v>0</v>
      </c>
      <c r="AF219" s="155" t="str">
        <f t="shared" si="30"/>
        <v>D</v>
      </c>
      <c r="AG219" s="156">
        <f t="shared" si="31"/>
        <v>3</v>
      </c>
      <c r="AH219" s="156">
        <v>1</v>
      </c>
      <c r="AI219" s="159"/>
    </row>
    <row r="220" spans="1:35" s="157" customFormat="1" ht="30" hidden="1" customHeight="1" x14ac:dyDescent="0.25">
      <c r="A220" s="168">
        <v>229</v>
      </c>
      <c r="B220" s="147" t="str">
        <f t="shared" si="24"/>
        <v/>
      </c>
      <c r="C220" s="148">
        <f t="shared" si="25"/>
        <v>3</v>
      </c>
      <c r="D220" s="108"/>
      <c r="E220" s="149" t="str">
        <f t="shared" si="26"/>
        <v/>
      </c>
      <c r="F220" s="158">
        <f t="shared" si="27"/>
        <v>0</v>
      </c>
      <c r="G220" s="170"/>
      <c r="H220" s="170"/>
      <c r="I220" s="172"/>
      <c r="J220" s="170"/>
      <c r="K220" s="170"/>
      <c r="L220" s="170"/>
      <c r="M220" s="170"/>
      <c r="N220" s="151" t="str">
        <f>IFERROR(IF(VLOOKUP(A220,Weightings!A:Y,25,FALSE)=0,"",VLOOKUP(A220,Weightings!A:Y,25,FALSE)),"")</f>
        <v/>
      </c>
      <c r="O220" s="151" t="str">
        <f>IFERROR(VLOOKUP(AH220,detail_maturity_score,3,FALSE)*VLOOKUP(A220,Weightings!A:Y,23,FALSE),"")</f>
        <v/>
      </c>
      <c r="P220" s="152"/>
      <c r="Q220" s="152"/>
      <c r="R220" s="148"/>
      <c r="S220" s="148"/>
      <c r="T220" s="148"/>
      <c r="U220" s="148"/>
      <c r="V220" s="148"/>
      <c r="W220" s="148"/>
      <c r="X220" s="148"/>
      <c r="Y220" s="148"/>
      <c r="Z220" s="153"/>
      <c r="AA220" s="148"/>
      <c r="AB220" s="148"/>
      <c r="AC220" s="154"/>
      <c r="AD220" s="155">
        <f t="shared" si="28"/>
        <v>0</v>
      </c>
      <c r="AE220" s="155">
        <f t="shared" si="29"/>
        <v>0</v>
      </c>
      <c r="AF220" s="155" t="str">
        <f t="shared" si="30"/>
        <v>D</v>
      </c>
      <c r="AG220" s="156">
        <f t="shared" si="31"/>
        <v>3</v>
      </c>
      <c r="AH220" s="156">
        <v>1</v>
      </c>
      <c r="AI220" s="159"/>
    </row>
    <row r="221" spans="1:35" s="157" customFormat="1" ht="30" hidden="1" customHeight="1" x14ac:dyDescent="0.25">
      <c r="A221" s="168">
        <v>230</v>
      </c>
      <c r="B221" s="147" t="str">
        <f t="shared" si="24"/>
        <v/>
      </c>
      <c r="C221" s="148">
        <f t="shared" si="25"/>
        <v>3</v>
      </c>
      <c r="D221" s="108"/>
      <c r="E221" s="149" t="str">
        <f t="shared" si="26"/>
        <v/>
      </c>
      <c r="F221" s="158">
        <f t="shared" si="27"/>
        <v>0</v>
      </c>
      <c r="G221" s="170"/>
      <c r="H221" s="170"/>
      <c r="I221" s="172"/>
      <c r="J221" s="170"/>
      <c r="K221" s="170"/>
      <c r="L221" s="170"/>
      <c r="M221" s="170"/>
      <c r="N221" s="151" t="str">
        <f>IFERROR(IF(VLOOKUP(A221,Weightings!A:Y,25,FALSE)=0,"",VLOOKUP(A221,Weightings!A:Y,25,FALSE)),"")</f>
        <v/>
      </c>
      <c r="O221" s="151" t="str">
        <f>IFERROR(VLOOKUP(AH221,detail_maturity_score,3,FALSE)*VLOOKUP(A221,Weightings!A:Y,23,FALSE),"")</f>
        <v/>
      </c>
      <c r="P221" s="152"/>
      <c r="Q221" s="152"/>
      <c r="R221" s="148"/>
      <c r="S221" s="148"/>
      <c r="T221" s="148"/>
      <c r="U221" s="148"/>
      <c r="V221" s="148"/>
      <c r="W221" s="148"/>
      <c r="X221" s="148"/>
      <c r="Y221" s="148"/>
      <c r="Z221" s="153"/>
      <c r="AA221" s="148"/>
      <c r="AB221" s="148"/>
      <c r="AC221" s="154"/>
      <c r="AD221" s="155">
        <f t="shared" si="28"/>
        <v>0</v>
      </c>
      <c r="AE221" s="155">
        <f t="shared" si="29"/>
        <v>0</v>
      </c>
      <c r="AF221" s="155" t="str">
        <f t="shared" si="30"/>
        <v>D</v>
      </c>
      <c r="AG221" s="156">
        <f t="shared" si="31"/>
        <v>3</v>
      </c>
      <c r="AH221" s="156">
        <v>1</v>
      </c>
      <c r="AI221" s="159"/>
    </row>
    <row r="222" spans="1:35" s="157" customFormat="1" ht="30" hidden="1" customHeight="1" x14ac:dyDescent="0.25">
      <c r="A222" s="168">
        <v>231</v>
      </c>
      <c r="B222" s="147" t="str">
        <f t="shared" si="24"/>
        <v/>
      </c>
      <c r="C222" s="148">
        <f t="shared" si="25"/>
        <v>3</v>
      </c>
      <c r="D222" s="108"/>
      <c r="E222" s="149" t="str">
        <f t="shared" si="26"/>
        <v/>
      </c>
      <c r="F222" s="158">
        <f t="shared" si="27"/>
        <v>0</v>
      </c>
      <c r="G222" s="170"/>
      <c r="H222" s="170"/>
      <c r="I222" s="172"/>
      <c r="J222" s="170"/>
      <c r="K222" s="170"/>
      <c r="L222" s="170"/>
      <c r="M222" s="170"/>
      <c r="N222" s="151" t="str">
        <f>IFERROR(IF(VLOOKUP(A222,Weightings!A:Y,25,FALSE)=0,"",VLOOKUP(A222,Weightings!A:Y,25,FALSE)),"")</f>
        <v/>
      </c>
      <c r="O222" s="151" t="str">
        <f>IFERROR(VLOOKUP(AH222,detail_maturity_score,3,FALSE)*VLOOKUP(A222,Weightings!A:Y,23,FALSE),"")</f>
        <v/>
      </c>
      <c r="P222" s="152"/>
      <c r="Q222" s="152"/>
      <c r="R222" s="148"/>
      <c r="S222" s="148"/>
      <c r="T222" s="148"/>
      <c r="U222" s="148"/>
      <c r="V222" s="148"/>
      <c r="W222" s="148"/>
      <c r="X222" s="148"/>
      <c r="Y222" s="148"/>
      <c r="Z222" s="153"/>
      <c r="AA222" s="148"/>
      <c r="AB222" s="148"/>
      <c r="AC222" s="154"/>
      <c r="AD222" s="155">
        <f t="shared" si="28"/>
        <v>0</v>
      </c>
      <c r="AE222" s="155">
        <f t="shared" si="29"/>
        <v>0</v>
      </c>
      <c r="AF222" s="155" t="str">
        <f t="shared" si="30"/>
        <v>D</v>
      </c>
      <c r="AG222" s="156">
        <f t="shared" si="31"/>
        <v>3</v>
      </c>
      <c r="AH222" s="156">
        <v>1</v>
      </c>
      <c r="AI222" s="159"/>
    </row>
    <row r="223" spans="1:35" s="157" customFormat="1" ht="30" hidden="1" customHeight="1" x14ac:dyDescent="0.25">
      <c r="A223" s="168">
        <v>232</v>
      </c>
      <c r="B223" s="147" t="str">
        <f t="shared" si="24"/>
        <v/>
      </c>
      <c r="C223" s="148">
        <f t="shared" si="25"/>
        <v>3</v>
      </c>
      <c r="D223" s="108"/>
      <c r="E223" s="149" t="str">
        <f t="shared" si="26"/>
        <v/>
      </c>
      <c r="F223" s="171">
        <f t="shared" si="27"/>
        <v>0</v>
      </c>
      <c r="G223" s="170"/>
      <c r="H223" s="170"/>
      <c r="I223" s="172"/>
      <c r="J223" s="170"/>
      <c r="K223" s="170"/>
      <c r="L223" s="170"/>
      <c r="M223" s="170"/>
      <c r="N223" s="151" t="str">
        <f>IFERROR(IF(VLOOKUP(A223,Weightings!A:Y,25,FALSE)=0,"",VLOOKUP(A223,Weightings!A:Y,25,FALSE)),"")</f>
        <v/>
      </c>
      <c r="O223" s="151" t="str">
        <f>IFERROR(VLOOKUP(AH223,detail_maturity_score,3,FALSE)*VLOOKUP(A223,Weightings!A:Y,23,FALSE),"")</f>
        <v/>
      </c>
      <c r="P223" s="152"/>
      <c r="Q223" s="152"/>
      <c r="R223" s="148"/>
      <c r="S223" s="148"/>
      <c r="T223" s="148"/>
      <c r="U223" s="148"/>
      <c r="V223" s="148"/>
      <c r="W223" s="148"/>
      <c r="X223" s="148"/>
      <c r="Y223" s="148"/>
      <c r="Z223" s="153"/>
      <c r="AA223" s="148"/>
      <c r="AB223" s="148"/>
      <c r="AC223" s="154"/>
      <c r="AD223" s="155">
        <f t="shared" si="28"/>
        <v>0</v>
      </c>
      <c r="AE223" s="155">
        <f t="shared" si="29"/>
        <v>0</v>
      </c>
      <c r="AF223" s="155" t="str">
        <f t="shared" si="30"/>
        <v>D</v>
      </c>
      <c r="AG223" s="156">
        <f t="shared" si="31"/>
        <v>3</v>
      </c>
      <c r="AH223" s="156">
        <v>1</v>
      </c>
      <c r="AI223" s="159"/>
    </row>
    <row r="224" spans="1:35" s="157" customFormat="1" hidden="1" x14ac:dyDescent="0.25">
      <c r="A224" s="168">
        <v>233</v>
      </c>
      <c r="B224" s="147" t="str">
        <f t="shared" si="24"/>
        <v/>
      </c>
      <c r="C224" s="148">
        <f t="shared" si="25"/>
        <v>3</v>
      </c>
      <c r="D224" s="108"/>
      <c r="E224" s="149" t="str">
        <f t="shared" si="26"/>
        <v/>
      </c>
      <c r="F224" s="150">
        <f t="shared" si="27"/>
        <v>0</v>
      </c>
      <c r="G224" s="170"/>
      <c r="H224" s="170"/>
      <c r="I224" s="170"/>
      <c r="J224" s="170"/>
      <c r="K224" s="170"/>
      <c r="L224" s="170"/>
      <c r="M224" s="170"/>
      <c r="N224" s="151" t="str">
        <f>IFERROR(IF(VLOOKUP(A224,Weightings!A:Y,25,FALSE)=0,"",VLOOKUP(A224,Weightings!A:Y,25,FALSE)),"")</f>
        <v/>
      </c>
      <c r="O224" s="151" t="str">
        <f>IFERROR(VLOOKUP(AH224,detail_maturity_score,3,FALSE)*VLOOKUP(A224,Weightings!A:Y,23,FALSE),"")</f>
        <v/>
      </c>
      <c r="P224" s="152"/>
      <c r="Q224" s="152"/>
      <c r="R224" s="148"/>
      <c r="S224" s="148"/>
      <c r="T224" s="148"/>
      <c r="U224" s="148"/>
      <c r="V224" s="148"/>
      <c r="W224" s="148"/>
      <c r="X224" s="148"/>
      <c r="Y224" s="148"/>
      <c r="Z224" s="153"/>
      <c r="AA224" s="148"/>
      <c r="AB224" s="148"/>
      <c r="AC224" s="154"/>
      <c r="AD224" s="155">
        <f t="shared" si="28"/>
        <v>0</v>
      </c>
      <c r="AE224" s="155">
        <f t="shared" si="29"/>
        <v>0</v>
      </c>
      <c r="AF224" s="155" t="str">
        <f t="shared" si="30"/>
        <v>D</v>
      </c>
      <c r="AG224" s="156">
        <f t="shared" si="31"/>
        <v>3</v>
      </c>
      <c r="AH224"/>
      <c r="AI224" s="159"/>
    </row>
    <row r="225" spans="1:35" s="157" customFormat="1" hidden="1" x14ac:dyDescent="0.25">
      <c r="A225" s="168">
        <v>234</v>
      </c>
      <c r="B225" s="147" t="str">
        <f t="shared" si="24"/>
        <v/>
      </c>
      <c r="C225" s="148">
        <f t="shared" si="25"/>
        <v>3</v>
      </c>
      <c r="D225" s="108"/>
      <c r="E225" s="149" t="str">
        <f t="shared" si="26"/>
        <v/>
      </c>
      <c r="F225" s="158">
        <f t="shared" si="27"/>
        <v>0</v>
      </c>
      <c r="G225" s="170"/>
      <c r="H225" s="170"/>
      <c r="I225" s="172"/>
      <c r="J225" s="170"/>
      <c r="K225" s="170"/>
      <c r="L225" s="170"/>
      <c r="M225" s="170"/>
      <c r="N225" s="151" t="str">
        <f>IFERROR(IF(VLOOKUP(A225,Weightings!A:Y,25,FALSE)=0,"",VLOOKUP(A225,Weightings!A:Y,25,FALSE)),"")</f>
        <v/>
      </c>
      <c r="O225" s="151" t="str">
        <f>IFERROR(VLOOKUP(AH225,detail_maturity_score,3,FALSE)*VLOOKUP(A225,Weightings!A:Y,23,FALSE),"")</f>
        <v/>
      </c>
      <c r="P225" s="152"/>
      <c r="Q225" s="152"/>
      <c r="R225" s="148"/>
      <c r="S225" s="148"/>
      <c r="T225" s="148"/>
      <c r="U225" s="148"/>
      <c r="V225" s="148"/>
      <c r="W225" s="148"/>
      <c r="X225" s="148"/>
      <c r="Y225" s="148"/>
      <c r="Z225" s="153"/>
      <c r="AA225" s="148"/>
      <c r="AB225" s="148"/>
      <c r="AC225" s="154"/>
      <c r="AD225" s="155">
        <f t="shared" si="28"/>
        <v>0</v>
      </c>
      <c r="AE225" s="155">
        <f t="shared" si="29"/>
        <v>0</v>
      </c>
      <c r="AF225" s="155" t="str">
        <f t="shared" si="30"/>
        <v>D</v>
      </c>
      <c r="AG225" s="156">
        <f t="shared" si="31"/>
        <v>3</v>
      </c>
      <c r="AH225" s="156">
        <v>1</v>
      </c>
      <c r="AI225" s="159"/>
    </row>
    <row r="226" spans="1:35" s="157" customFormat="1" ht="30" hidden="1" customHeight="1" x14ac:dyDescent="0.25">
      <c r="A226" s="168">
        <v>235</v>
      </c>
      <c r="B226" s="147" t="str">
        <f t="shared" si="24"/>
        <v/>
      </c>
      <c r="C226" s="148">
        <f t="shared" si="25"/>
        <v>3</v>
      </c>
      <c r="D226" s="108"/>
      <c r="E226" s="149" t="str">
        <f t="shared" si="26"/>
        <v/>
      </c>
      <c r="F226" s="158">
        <f t="shared" si="27"/>
        <v>0</v>
      </c>
      <c r="G226" s="170"/>
      <c r="H226" s="170"/>
      <c r="I226" s="172"/>
      <c r="J226" s="170"/>
      <c r="K226" s="170"/>
      <c r="L226" s="170"/>
      <c r="M226" s="170"/>
      <c r="N226" s="151" t="str">
        <f>IFERROR(IF(VLOOKUP(A226,Weightings!A:Y,25,FALSE)=0,"",VLOOKUP(A226,Weightings!A:Y,25,FALSE)),"")</f>
        <v/>
      </c>
      <c r="O226" s="151" t="str">
        <f>IFERROR(VLOOKUP(AH226,detail_maturity_score,3,FALSE)*VLOOKUP(A226,Weightings!A:Y,23,FALSE),"")</f>
        <v/>
      </c>
      <c r="P226" s="152"/>
      <c r="Q226" s="152"/>
      <c r="R226" s="148"/>
      <c r="S226" s="148"/>
      <c r="T226" s="148"/>
      <c r="U226" s="148"/>
      <c r="V226" s="148"/>
      <c r="W226" s="148"/>
      <c r="X226" s="148"/>
      <c r="Y226" s="148"/>
      <c r="Z226" s="153"/>
      <c r="AA226" s="148"/>
      <c r="AB226" s="148"/>
      <c r="AC226" s="154"/>
      <c r="AD226" s="155">
        <f t="shared" si="28"/>
        <v>0</v>
      </c>
      <c r="AE226" s="155">
        <f t="shared" si="29"/>
        <v>0</v>
      </c>
      <c r="AF226" s="155" t="str">
        <f t="shared" si="30"/>
        <v>D</v>
      </c>
      <c r="AG226" s="156">
        <f t="shared" si="31"/>
        <v>3</v>
      </c>
      <c r="AH226" s="156">
        <v>1</v>
      </c>
      <c r="AI226" s="159"/>
    </row>
    <row r="227" spans="1:35" s="157" customFormat="1" hidden="1" x14ac:dyDescent="0.25">
      <c r="A227" s="168">
        <v>236</v>
      </c>
      <c r="B227" s="147" t="str">
        <f t="shared" si="24"/>
        <v/>
      </c>
      <c r="C227" s="148">
        <f t="shared" si="25"/>
        <v>3</v>
      </c>
      <c r="D227" s="108"/>
      <c r="E227" s="149" t="str">
        <f t="shared" si="26"/>
        <v/>
      </c>
      <c r="F227" s="158">
        <f t="shared" si="27"/>
        <v>0</v>
      </c>
      <c r="G227" s="170"/>
      <c r="H227" s="170"/>
      <c r="I227" s="172"/>
      <c r="J227" s="170"/>
      <c r="K227" s="170"/>
      <c r="L227" s="170"/>
      <c r="M227" s="170"/>
      <c r="N227" s="151" t="str">
        <f>IFERROR(IF(VLOOKUP(A227,Weightings!A:Y,25,FALSE)=0,"",VLOOKUP(A227,Weightings!A:Y,25,FALSE)),"")</f>
        <v/>
      </c>
      <c r="O227" s="151" t="str">
        <f>IFERROR(VLOOKUP(AH227,detail_maturity_score,3,FALSE)*VLOOKUP(A227,Weightings!A:Y,23,FALSE),"")</f>
        <v/>
      </c>
      <c r="P227" s="152"/>
      <c r="Q227" s="152"/>
      <c r="R227" s="148"/>
      <c r="S227" s="148"/>
      <c r="T227" s="148"/>
      <c r="U227" s="148"/>
      <c r="V227" s="148"/>
      <c r="W227" s="148"/>
      <c r="X227" s="148"/>
      <c r="Y227" s="148"/>
      <c r="Z227" s="153"/>
      <c r="AA227" s="148"/>
      <c r="AB227" s="148"/>
      <c r="AC227" s="154"/>
      <c r="AD227" s="155">
        <f t="shared" si="28"/>
        <v>0</v>
      </c>
      <c r="AE227" s="155">
        <f t="shared" si="29"/>
        <v>0</v>
      </c>
      <c r="AF227" s="155" t="str">
        <f t="shared" si="30"/>
        <v>D</v>
      </c>
      <c r="AG227" s="156">
        <f t="shared" si="31"/>
        <v>3</v>
      </c>
      <c r="AH227" s="156">
        <v>1</v>
      </c>
      <c r="AI227" s="159"/>
    </row>
    <row r="228" spans="1:35" s="157" customFormat="1" hidden="1" x14ac:dyDescent="0.25">
      <c r="A228" s="168">
        <v>237</v>
      </c>
      <c r="B228" s="147" t="str">
        <f t="shared" si="24"/>
        <v/>
      </c>
      <c r="C228" s="148">
        <f t="shared" si="25"/>
        <v>3</v>
      </c>
      <c r="D228" s="108"/>
      <c r="E228" s="149" t="str">
        <f t="shared" si="26"/>
        <v/>
      </c>
      <c r="F228" s="158">
        <f t="shared" si="27"/>
        <v>0</v>
      </c>
      <c r="G228" s="170"/>
      <c r="H228" s="170"/>
      <c r="I228" s="172"/>
      <c r="J228" s="170"/>
      <c r="K228" s="170"/>
      <c r="L228" s="170"/>
      <c r="M228" s="170"/>
      <c r="N228" s="151" t="str">
        <f>IFERROR(IF(VLOOKUP(A228,Weightings!A:Y,25,FALSE)=0,"",VLOOKUP(A228,Weightings!A:Y,25,FALSE)),"")</f>
        <v/>
      </c>
      <c r="O228" s="151" t="str">
        <f>IFERROR(VLOOKUP(AH228,detail_maturity_score,3,FALSE)*VLOOKUP(A228,Weightings!A:Y,23,FALSE),"")</f>
        <v/>
      </c>
      <c r="P228" s="152"/>
      <c r="Q228" s="152"/>
      <c r="R228" s="148"/>
      <c r="S228" s="148"/>
      <c r="T228" s="148"/>
      <c r="U228" s="148"/>
      <c r="V228" s="148"/>
      <c r="W228" s="148"/>
      <c r="X228" s="148"/>
      <c r="Y228" s="148"/>
      <c r="Z228" s="153"/>
      <c r="AA228" s="148"/>
      <c r="AB228" s="148"/>
      <c r="AC228" s="154"/>
      <c r="AD228" s="155">
        <f t="shared" si="28"/>
        <v>0</v>
      </c>
      <c r="AE228" s="155">
        <f t="shared" si="29"/>
        <v>0</v>
      </c>
      <c r="AF228" s="155" t="str">
        <f t="shared" si="30"/>
        <v>D</v>
      </c>
      <c r="AG228" s="156">
        <f t="shared" si="31"/>
        <v>3</v>
      </c>
      <c r="AH228" s="156">
        <v>1</v>
      </c>
      <c r="AI228" s="159"/>
    </row>
    <row r="229" spans="1:35" s="157" customFormat="1" hidden="1" x14ac:dyDescent="0.25">
      <c r="A229" s="168">
        <v>238</v>
      </c>
      <c r="B229" s="147" t="str">
        <f t="shared" si="24"/>
        <v/>
      </c>
      <c r="C229" s="148">
        <f t="shared" si="25"/>
        <v>3</v>
      </c>
      <c r="D229" s="108"/>
      <c r="E229" s="149" t="str">
        <f t="shared" si="26"/>
        <v/>
      </c>
      <c r="F229" s="158">
        <f t="shared" si="27"/>
        <v>0</v>
      </c>
      <c r="G229" s="170"/>
      <c r="H229" s="170"/>
      <c r="I229" s="172"/>
      <c r="J229" s="170"/>
      <c r="K229" s="170"/>
      <c r="L229" s="170"/>
      <c r="M229" s="170"/>
      <c r="N229" s="151" t="str">
        <f>IFERROR(IF(VLOOKUP(A229,Weightings!A:Y,25,FALSE)=0,"",VLOOKUP(A229,Weightings!A:Y,25,FALSE)),"")</f>
        <v/>
      </c>
      <c r="O229" s="151" t="str">
        <f>IFERROR(VLOOKUP(AH229,detail_maturity_score,3,FALSE)*VLOOKUP(A229,Weightings!A:Y,23,FALSE),"")</f>
        <v/>
      </c>
      <c r="P229" s="152"/>
      <c r="Q229" s="152"/>
      <c r="R229" s="148"/>
      <c r="S229" s="148"/>
      <c r="T229" s="148"/>
      <c r="U229" s="148"/>
      <c r="V229" s="148"/>
      <c r="W229" s="148"/>
      <c r="X229" s="148"/>
      <c r="Y229" s="148"/>
      <c r="Z229" s="153"/>
      <c r="AA229" s="148"/>
      <c r="AB229" s="148"/>
      <c r="AC229" s="154"/>
      <c r="AD229" s="155">
        <f t="shared" si="28"/>
        <v>0</v>
      </c>
      <c r="AE229" s="155">
        <f t="shared" si="29"/>
        <v>0</v>
      </c>
      <c r="AF229" s="155" t="str">
        <f t="shared" si="30"/>
        <v>D</v>
      </c>
      <c r="AG229" s="156">
        <f t="shared" si="31"/>
        <v>3</v>
      </c>
      <c r="AH229" s="156">
        <v>1</v>
      </c>
      <c r="AI229" s="159"/>
    </row>
    <row r="230" spans="1:35" s="157" customFormat="1" hidden="1" x14ac:dyDescent="0.25">
      <c r="A230" s="168">
        <v>239</v>
      </c>
      <c r="B230" s="147" t="str">
        <f t="shared" si="24"/>
        <v/>
      </c>
      <c r="C230" s="148">
        <f t="shared" si="25"/>
        <v>3</v>
      </c>
      <c r="D230" s="108"/>
      <c r="E230" s="149" t="str">
        <f t="shared" si="26"/>
        <v/>
      </c>
      <c r="F230" s="158">
        <f t="shared" si="27"/>
        <v>0</v>
      </c>
      <c r="G230" s="170"/>
      <c r="H230" s="170"/>
      <c r="I230" s="172"/>
      <c r="J230" s="170"/>
      <c r="K230" s="170"/>
      <c r="L230" s="170"/>
      <c r="M230" s="170"/>
      <c r="N230" s="151" t="str">
        <f>IFERROR(IF(VLOOKUP(A230,Weightings!A:Y,25,FALSE)=0,"",VLOOKUP(A230,Weightings!A:Y,25,FALSE)),"")</f>
        <v/>
      </c>
      <c r="O230" s="151" t="str">
        <f>IFERROR(VLOOKUP(AH230,detail_maturity_score,3,FALSE)*VLOOKUP(A230,Weightings!A:Y,23,FALSE),"")</f>
        <v/>
      </c>
      <c r="P230" s="152"/>
      <c r="Q230" s="152"/>
      <c r="R230" s="148"/>
      <c r="S230" s="148"/>
      <c r="T230" s="148"/>
      <c r="U230" s="148"/>
      <c r="V230" s="148"/>
      <c r="W230" s="148"/>
      <c r="X230" s="148"/>
      <c r="Y230" s="148"/>
      <c r="Z230" s="153"/>
      <c r="AA230" s="148"/>
      <c r="AB230" s="148"/>
      <c r="AC230" s="154"/>
      <c r="AD230" s="155">
        <f t="shared" si="28"/>
        <v>0</v>
      </c>
      <c r="AE230" s="155">
        <f t="shared" si="29"/>
        <v>0</v>
      </c>
      <c r="AF230" s="155" t="str">
        <f t="shared" si="30"/>
        <v>D</v>
      </c>
      <c r="AG230" s="156">
        <f t="shared" si="31"/>
        <v>3</v>
      </c>
      <c r="AH230" s="156">
        <v>1</v>
      </c>
      <c r="AI230" s="159"/>
    </row>
    <row r="231" spans="1:35" s="157" customFormat="1" hidden="1" x14ac:dyDescent="0.25">
      <c r="A231" s="168">
        <v>240</v>
      </c>
      <c r="B231" s="147" t="str">
        <f t="shared" si="24"/>
        <v/>
      </c>
      <c r="C231" s="148">
        <f t="shared" si="25"/>
        <v>3</v>
      </c>
      <c r="D231" s="108"/>
      <c r="E231" s="149" t="str">
        <f t="shared" si="26"/>
        <v/>
      </c>
      <c r="F231" s="158">
        <f t="shared" si="27"/>
        <v>0</v>
      </c>
      <c r="G231" s="170"/>
      <c r="H231" s="170"/>
      <c r="I231" s="172"/>
      <c r="J231" s="170"/>
      <c r="K231" s="170"/>
      <c r="L231" s="170"/>
      <c r="M231" s="170"/>
      <c r="N231" s="151" t="str">
        <f>IFERROR(IF(VLOOKUP(A231,Weightings!A:Y,25,FALSE)=0,"",VLOOKUP(A231,Weightings!A:Y,25,FALSE)),"")</f>
        <v/>
      </c>
      <c r="O231" s="151" t="str">
        <f>IFERROR(VLOOKUP(AH231,detail_maturity_score,3,FALSE)*VLOOKUP(A231,Weightings!A:Y,23,FALSE),"")</f>
        <v/>
      </c>
      <c r="P231" s="152"/>
      <c r="Q231" s="152"/>
      <c r="R231" s="148"/>
      <c r="S231" s="148"/>
      <c r="T231" s="148"/>
      <c r="U231" s="148"/>
      <c r="V231" s="148"/>
      <c r="W231" s="148"/>
      <c r="X231" s="148"/>
      <c r="Y231" s="148"/>
      <c r="Z231" s="153"/>
      <c r="AA231" s="148"/>
      <c r="AB231" s="148"/>
      <c r="AC231" s="154"/>
      <c r="AD231" s="155">
        <f t="shared" si="28"/>
        <v>0</v>
      </c>
      <c r="AE231" s="155">
        <f t="shared" si="29"/>
        <v>0</v>
      </c>
      <c r="AF231" s="155" t="str">
        <f t="shared" si="30"/>
        <v>D</v>
      </c>
      <c r="AG231" s="156">
        <f t="shared" si="31"/>
        <v>3</v>
      </c>
      <c r="AH231" s="156">
        <v>1</v>
      </c>
      <c r="AI231" s="159"/>
    </row>
    <row r="232" spans="1:35" s="157" customFormat="1" hidden="1" x14ac:dyDescent="0.25">
      <c r="A232" s="168">
        <v>241</v>
      </c>
      <c r="B232" s="147" t="str">
        <f t="shared" si="24"/>
        <v/>
      </c>
      <c r="C232" s="148">
        <f t="shared" si="25"/>
        <v>3</v>
      </c>
      <c r="D232" s="108"/>
      <c r="E232" s="149" t="str">
        <f t="shared" si="26"/>
        <v/>
      </c>
      <c r="F232" s="171">
        <f t="shared" si="27"/>
        <v>0</v>
      </c>
      <c r="G232" s="170"/>
      <c r="H232" s="170"/>
      <c r="I232" s="172"/>
      <c r="J232" s="170"/>
      <c r="K232" s="170"/>
      <c r="L232" s="170"/>
      <c r="M232" s="170"/>
      <c r="N232" s="151" t="str">
        <f>IFERROR(IF(VLOOKUP(A232,Weightings!A:Y,25,FALSE)=0,"",VLOOKUP(A232,Weightings!A:Y,25,FALSE)),"")</f>
        <v/>
      </c>
      <c r="O232" s="151" t="str">
        <f>IFERROR(VLOOKUP(AH232,detail_maturity_score,3,FALSE)*VLOOKUP(A232,Weightings!A:Y,23,FALSE),"")</f>
        <v/>
      </c>
      <c r="P232" s="152"/>
      <c r="Q232" s="152"/>
      <c r="R232" s="148"/>
      <c r="S232" s="148"/>
      <c r="T232" s="148"/>
      <c r="U232" s="148"/>
      <c r="V232" s="148"/>
      <c r="W232" s="148"/>
      <c r="X232" s="148"/>
      <c r="Y232" s="148"/>
      <c r="Z232" s="153"/>
      <c r="AA232" s="148"/>
      <c r="AB232" s="148"/>
      <c r="AC232" s="154"/>
      <c r="AD232" s="155">
        <f t="shared" si="28"/>
        <v>0</v>
      </c>
      <c r="AE232" s="155">
        <f t="shared" si="29"/>
        <v>0</v>
      </c>
      <c r="AF232" s="155" t="str">
        <f t="shared" si="30"/>
        <v>D</v>
      </c>
      <c r="AG232" s="156">
        <f t="shared" si="31"/>
        <v>3</v>
      </c>
      <c r="AH232" s="156">
        <v>1</v>
      </c>
      <c r="AI232" s="159"/>
    </row>
    <row r="233" spans="1:35" s="157" customFormat="1" hidden="1" x14ac:dyDescent="0.25">
      <c r="A233" s="168">
        <v>242</v>
      </c>
      <c r="B233" s="147" t="str">
        <f t="shared" si="24"/>
        <v/>
      </c>
      <c r="C233" s="148">
        <f t="shared" si="25"/>
        <v>3</v>
      </c>
      <c r="D233" s="108"/>
      <c r="E233" s="149" t="str">
        <f t="shared" si="26"/>
        <v/>
      </c>
      <c r="F233" s="150">
        <f t="shared" si="27"/>
        <v>0</v>
      </c>
      <c r="G233" s="170"/>
      <c r="H233" s="170"/>
      <c r="I233" s="170"/>
      <c r="J233" s="170"/>
      <c r="K233" s="170"/>
      <c r="L233" s="170"/>
      <c r="M233" s="170"/>
      <c r="N233" s="151" t="str">
        <f>IFERROR(IF(VLOOKUP(A233,Weightings!A:Y,25,FALSE)=0,"",VLOOKUP(A233,Weightings!A:Y,25,FALSE)),"")</f>
        <v/>
      </c>
      <c r="O233" s="151" t="str">
        <f>IFERROR(VLOOKUP(AH233,detail_maturity_score,3,FALSE)*VLOOKUP(A233,Weightings!A:Y,23,FALSE),"")</f>
        <v/>
      </c>
      <c r="P233" s="152"/>
      <c r="Q233" s="152"/>
      <c r="R233" s="148"/>
      <c r="S233" s="148"/>
      <c r="T233" s="148"/>
      <c r="U233" s="148"/>
      <c r="V233" s="148"/>
      <c r="W233" s="148"/>
      <c r="X233" s="148"/>
      <c r="Y233" s="148"/>
      <c r="Z233" s="153"/>
      <c r="AA233" s="148"/>
      <c r="AB233" s="148"/>
      <c r="AC233" s="154"/>
      <c r="AD233" s="155">
        <f t="shared" si="28"/>
        <v>0</v>
      </c>
      <c r="AE233" s="155">
        <f t="shared" si="29"/>
        <v>0</v>
      </c>
      <c r="AF233" s="155" t="str">
        <f t="shared" si="30"/>
        <v>D</v>
      </c>
      <c r="AG233" s="156">
        <f t="shared" si="31"/>
        <v>3</v>
      </c>
      <c r="AH233"/>
      <c r="AI233" s="159"/>
    </row>
    <row r="234" spans="1:35" s="157" customFormat="1" ht="30" hidden="1" customHeight="1" x14ac:dyDescent="0.25">
      <c r="A234" s="168">
        <v>243</v>
      </c>
      <c r="B234" s="147" t="str">
        <f t="shared" si="24"/>
        <v/>
      </c>
      <c r="C234" s="148">
        <f t="shared" si="25"/>
        <v>3</v>
      </c>
      <c r="D234" s="108"/>
      <c r="E234" s="149" t="str">
        <f t="shared" si="26"/>
        <v/>
      </c>
      <c r="F234" s="158">
        <f t="shared" si="27"/>
        <v>0</v>
      </c>
      <c r="G234" s="170"/>
      <c r="H234" s="170"/>
      <c r="I234" s="172"/>
      <c r="J234" s="170"/>
      <c r="K234" s="170"/>
      <c r="L234" s="170"/>
      <c r="M234" s="170"/>
      <c r="N234" s="151" t="str">
        <f>IFERROR(IF(VLOOKUP(A234,Weightings!A:Y,25,FALSE)=0,"",VLOOKUP(A234,Weightings!A:Y,25,FALSE)),"")</f>
        <v/>
      </c>
      <c r="O234" s="151" t="str">
        <f>IFERROR(VLOOKUP(AH234,detail_maturity_score,3,FALSE)*VLOOKUP(A234,Weightings!A:Y,23,FALSE),"")</f>
        <v/>
      </c>
      <c r="P234" s="152"/>
      <c r="Q234" s="152"/>
      <c r="R234" s="148"/>
      <c r="S234" s="148"/>
      <c r="T234" s="148"/>
      <c r="U234" s="148"/>
      <c r="V234" s="148"/>
      <c r="W234" s="148"/>
      <c r="X234" s="148"/>
      <c r="Y234" s="148"/>
      <c r="Z234" s="153"/>
      <c r="AA234" s="148"/>
      <c r="AB234" s="148"/>
      <c r="AC234" s="154"/>
      <c r="AD234" s="155">
        <f t="shared" si="28"/>
        <v>0</v>
      </c>
      <c r="AE234" s="155">
        <f t="shared" si="29"/>
        <v>0</v>
      </c>
      <c r="AF234" s="155" t="str">
        <f t="shared" si="30"/>
        <v>D</v>
      </c>
      <c r="AG234" s="156">
        <f t="shared" si="31"/>
        <v>3</v>
      </c>
      <c r="AH234" s="156">
        <v>1</v>
      </c>
      <c r="AI234" s="159"/>
    </row>
    <row r="235" spans="1:35" s="157" customFormat="1" ht="30" hidden="1" customHeight="1" x14ac:dyDescent="0.25">
      <c r="A235" s="168">
        <v>244</v>
      </c>
      <c r="B235" s="147" t="str">
        <f t="shared" si="24"/>
        <v/>
      </c>
      <c r="C235" s="148">
        <f t="shared" si="25"/>
        <v>3</v>
      </c>
      <c r="D235" s="108"/>
      <c r="E235" s="149" t="str">
        <f t="shared" si="26"/>
        <v/>
      </c>
      <c r="F235" s="158">
        <f t="shared" si="27"/>
        <v>0</v>
      </c>
      <c r="G235" s="170"/>
      <c r="H235" s="170"/>
      <c r="I235" s="172"/>
      <c r="J235" s="170"/>
      <c r="K235" s="170"/>
      <c r="L235" s="170"/>
      <c r="M235" s="170"/>
      <c r="N235" s="151" t="str">
        <f>IFERROR(IF(VLOOKUP(A235,Weightings!A:Y,25,FALSE)=0,"",VLOOKUP(A235,Weightings!A:Y,25,FALSE)),"")</f>
        <v/>
      </c>
      <c r="O235" s="151" t="str">
        <f>IFERROR(VLOOKUP(AH235,detail_maturity_score,3,FALSE)*VLOOKUP(A235,Weightings!A:Y,23,FALSE),"")</f>
        <v/>
      </c>
      <c r="P235" s="152"/>
      <c r="Q235" s="152"/>
      <c r="R235" s="148"/>
      <c r="S235" s="148"/>
      <c r="T235" s="148"/>
      <c r="U235" s="148"/>
      <c r="V235" s="148"/>
      <c r="W235" s="148"/>
      <c r="X235" s="148"/>
      <c r="Y235" s="148"/>
      <c r="Z235" s="153"/>
      <c r="AA235" s="148"/>
      <c r="AB235" s="148"/>
      <c r="AC235" s="154"/>
      <c r="AD235" s="155">
        <f t="shared" si="28"/>
        <v>0</v>
      </c>
      <c r="AE235" s="155">
        <f t="shared" si="29"/>
        <v>0</v>
      </c>
      <c r="AF235" s="155" t="str">
        <f t="shared" si="30"/>
        <v>D</v>
      </c>
      <c r="AG235" s="156">
        <f t="shared" si="31"/>
        <v>3</v>
      </c>
      <c r="AH235" s="156">
        <v>1</v>
      </c>
      <c r="AI235" s="159"/>
    </row>
    <row r="236" spans="1:35" s="157" customFormat="1" hidden="1" x14ac:dyDescent="0.25">
      <c r="A236" s="168">
        <v>245</v>
      </c>
      <c r="B236" s="147" t="str">
        <f t="shared" si="24"/>
        <v/>
      </c>
      <c r="C236" s="148">
        <f t="shared" si="25"/>
        <v>3</v>
      </c>
      <c r="D236" s="108"/>
      <c r="E236" s="149" t="str">
        <f t="shared" si="26"/>
        <v/>
      </c>
      <c r="F236" s="158">
        <f t="shared" si="27"/>
        <v>0</v>
      </c>
      <c r="G236" s="170"/>
      <c r="H236" s="170"/>
      <c r="I236" s="172"/>
      <c r="J236" s="170"/>
      <c r="K236" s="170"/>
      <c r="L236" s="170"/>
      <c r="M236" s="170"/>
      <c r="N236" s="151" t="str">
        <f>IFERROR(IF(VLOOKUP(A236,Weightings!A:Y,25,FALSE)=0,"",VLOOKUP(A236,Weightings!A:Y,25,FALSE)),"")</f>
        <v/>
      </c>
      <c r="O236" s="151" t="str">
        <f>IFERROR(VLOOKUP(AH236,detail_maturity_score,3,FALSE)*VLOOKUP(A236,Weightings!A:Y,23,FALSE),"")</f>
        <v/>
      </c>
      <c r="P236" s="152"/>
      <c r="Q236" s="152"/>
      <c r="R236" s="148"/>
      <c r="S236" s="148"/>
      <c r="T236" s="148"/>
      <c r="U236" s="148"/>
      <c r="V236" s="148"/>
      <c r="W236" s="148"/>
      <c r="X236" s="148"/>
      <c r="Y236" s="148"/>
      <c r="Z236" s="153"/>
      <c r="AA236" s="148"/>
      <c r="AB236" s="148"/>
      <c r="AC236" s="154"/>
      <c r="AD236" s="155">
        <f t="shared" si="28"/>
        <v>0</v>
      </c>
      <c r="AE236" s="155">
        <f t="shared" si="29"/>
        <v>0</v>
      </c>
      <c r="AF236" s="155" t="str">
        <f t="shared" si="30"/>
        <v>D</v>
      </c>
      <c r="AG236" s="156">
        <f t="shared" si="31"/>
        <v>3</v>
      </c>
      <c r="AH236" s="156">
        <v>1</v>
      </c>
      <c r="AI236" s="159"/>
    </row>
    <row r="237" spans="1:35" s="157" customFormat="1" hidden="1" x14ac:dyDescent="0.25">
      <c r="A237" s="168">
        <v>246</v>
      </c>
      <c r="B237" s="147" t="str">
        <f t="shared" si="24"/>
        <v/>
      </c>
      <c r="C237" s="148">
        <f t="shared" si="25"/>
        <v>3</v>
      </c>
      <c r="D237" s="108"/>
      <c r="E237" s="149" t="str">
        <f t="shared" si="26"/>
        <v/>
      </c>
      <c r="F237" s="158">
        <f t="shared" si="27"/>
        <v>0</v>
      </c>
      <c r="G237" s="170"/>
      <c r="H237" s="170"/>
      <c r="I237" s="172"/>
      <c r="J237" s="170"/>
      <c r="K237" s="170"/>
      <c r="L237" s="170"/>
      <c r="M237" s="170"/>
      <c r="N237" s="151" t="str">
        <f>IFERROR(IF(VLOOKUP(A237,Weightings!A:Y,25,FALSE)=0,"",VLOOKUP(A237,Weightings!A:Y,25,FALSE)),"")</f>
        <v/>
      </c>
      <c r="O237" s="151" t="str">
        <f>IFERROR(VLOOKUP(AH237,detail_maturity_score,3,FALSE)*VLOOKUP(A237,Weightings!A:Y,23,FALSE),"")</f>
        <v/>
      </c>
      <c r="P237" s="152"/>
      <c r="Q237" s="152"/>
      <c r="R237" s="148"/>
      <c r="S237" s="148"/>
      <c r="T237" s="148"/>
      <c r="U237" s="148"/>
      <c r="V237" s="148"/>
      <c r="W237" s="148"/>
      <c r="X237" s="148"/>
      <c r="Y237" s="148"/>
      <c r="Z237" s="153"/>
      <c r="AA237" s="148"/>
      <c r="AB237" s="148"/>
      <c r="AC237" s="154"/>
      <c r="AD237" s="155">
        <f t="shared" si="28"/>
        <v>0</v>
      </c>
      <c r="AE237" s="155">
        <f t="shared" si="29"/>
        <v>0</v>
      </c>
      <c r="AF237" s="155" t="str">
        <f t="shared" si="30"/>
        <v>D</v>
      </c>
      <c r="AG237" s="156">
        <f t="shared" si="31"/>
        <v>3</v>
      </c>
      <c r="AH237" s="156">
        <v>1</v>
      </c>
      <c r="AI237" s="159"/>
    </row>
    <row r="238" spans="1:35" s="157" customFormat="1" ht="30" hidden="1" customHeight="1" x14ac:dyDescent="0.25">
      <c r="A238" s="168">
        <v>247</v>
      </c>
      <c r="B238" s="147" t="str">
        <f t="shared" si="24"/>
        <v/>
      </c>
      <c r="C238" s="148">
        <f t="shared" si="25"/>
        <v>3</v>
      </c>
      <c r="D238" s="108"/>
      <c r="E238" s="149" t="str">
        <f t="shared" si="26"/>
        <v/>
      </c>
      <c r="F238" s="158">
        <f t="shared" si="27"/>
        <v>0</v>
      </c>
      <c r="G238" s="170"/>
      <c r="H238" s="170"/>
      <c r="I238" s="172"/>
      <c r="J238" s="170"/>
      <c r="K238" s="170"/>
      <c r="L238" s="170"/>
      <c r="M238" s="170"/>
      <c r="N238" s="151" t="str">
        <f>IFERROR(IF(VLOOKUP(A238,Weightings!A:Y,25,FALSE)=0,"",VLOOKUP(A238,Weightings!A:Y,25,FALSE)),"")</f>
        <v/>
      </c>
      <c r="O238" s="151" t="str">
        <f>IFERROR(VLOOKUP(AH238,detail_maturity_score,3,FALSE)*VLOOKUP(A238,Weightings!A:Y,23,FALSE),"")</f>
        <v/>
      </c>
      <c r="P238" s="152"/>
      <c r="Q238" s="152"/>
      <c r="R238" s="148"/>
      <c r="S238" s="148"/>
      <c r="T238" s="148"/>
      <c r="U238" s="148"/>
      <c r="V238" s="148"/>
      <c r="W238" s="148"/>
      <c r="X238" s="148"/>
      <c r="Y238" s="148"/>
      <c r="Z238" s="153"/>
      <c r="AA238" s="148"/>
      <c r="AB238" s="148"/>
      <c r="AC238" s="154"/>
      <c r="AD238" s="155">
        <f t="shared" si="28"/>
        <v>0</v>
      </c>
      <c r="AE238" s="155">
        <f t="shared" si="29"/>
        <v>0</v>
      </c>
      <c r="AF238" s="155" t="str">
        <f t="shared" si="30"/>
        <v>D</v>
      </c>
      <c r="AG238" s="156">
        <f t="shared" si="31"/>
        <v>3</v>
      </c>
      <c r="AH238" s="156">
        <v>1</v>
      </c>
      <c r="AI238" s="159"/>
    </row>
    <row r="239" spans="1:35" s="157" customFormat="1" ht="30" hidden="1" customHeight="1" x14ac:dyDescent="0.25">
      <c r="A239" s="168">
        <v>248</v>
      </c>
      <c r="B239" s="147" t="str">
        <f t="shared" si="24"/>
        <v/>
      </c>
      <c r="C239" s="148">
        <f t="shared" si="25"/>
        <v>3</v>
      </c>
      <c r="D239" s="108"/>
      <c r="E239" s="149" t="str">
        <f t="shared" si="26"/>
        <v/>
      </c>
      <c r="F239" s="158">
        <f t="shared" si="27"/>
        <v>0</v>
      </c>
      <c r="G239" s="170"/>
      <c r="H239" s="170"/>
      <c r="I239" s="172"/>
      <c r="J239" s="170"/>
      <c r="K239" s="170"/>
      <c r="L239" s="170"/>
      <c r="M239" s="170"/>
      <c r="N239" s="151" t="str">
        <f>IFERROR(IF(VLOOKUP(A239,Weightings!A:Y,25,FALSE)=0,"",VLOOKUP(A239,Weightings!A:Y,25,FALSE)),"")</f>
        <v/>
      </c>
      <c r="O239" s="151" t="str">
        <f>IFERROR(VLOOKUP(AH239,detail_maturity_score,3,FALSE)*VLOOKUP(A239,Weightings!A:Y,23,FALSE),"")</f>
        <v/>
      </c>
      <c r="P239" s="152"/>
      <c r="Q239" s="152"/>
      <c r="R239" s="148"/>
      <c r="S239" s="148"/>
      <c r="T239" s="148"/>
      <c r="U239" s="148"/>
      <c r="V239" s="148"/>
      <c r="W239" s="148"/>
      <c r="X239" s="148"/>
      <c r="Y239" s="148"/>
      <c r="Z239" s="153"/>
      <c r="AA239" s="148"/>
      <c r="AB239" s="148"/>
      <c r="AC239" s="154"/>
      <c r="AD239" s="155">
        <f t="shared" si="28"/>
        <v>0</v>
      </c>
      <c r="AE239" s="155">
        <f t="shared" si="29"/>
        <v>0</v>
      </c>
      <c r="AF239" s="155" t="str">
        <f t="shared" si="30"/>
        <v>D</v>
      </c>
      <c r="AG239" s="156">
        <f t="shared" si="31"/>
        <v>3</v>
      </c>
      <c r="AH239" s="156">
        <v>1</v>
      </c>
      <c r="AI239" s="159"/>
    </row>
    <row r="240" spans="1:35" s="157" customFormat="1" hidden="1" x14ac:dyDescent="0.25">
      <c r="A240" s="168">
        <v>249</v>
      </c>
      <c r="B240" s="147" t="str">
        <f t="shared" si="24"/>
        <v/>
      </c>
      <c r="C240" s="148">
        <f t="shared" si="25"/>
        <v>3</v>
      </c>
      <c r="D240" s="108"/>
      <c r="E240" s="149" t="str">
        <f t="shared" si="26"/>
        <v/>
      </c>
      <c r="F240" s="158">
        <f t="shared" si="27"/>
        <v>0</v>
      </c>
      <c r="G240" s="170"/>
      <c r="H240" s="170"/>
      <c r="I240" s="172"/>
      <c r="J240" s="170"/>
      <c r="K240" s="170"/>
      <c r="L240" s="170"/>
      <c r="M240" s="170"/>
      <c r="N240" s="151" t="str">
        <f>IFERROR(IF(VLOOKUP(A240,Weightings!A:Y,25,FALSE)=0,"",VLOOKUP(A240,Weightings!A:Y,25,FALSE)),"")</f>
        <v/>
      </c>
      <c r="O240" s="151" t="str">
        <f>IFERROR(VLOOKUP(AH240,detail_maturity_score,3,FALSE)*VLOOKUP(A240,Weightings!A:Y,23,FALSE),"")</f>
        <v/>
      </c>
      <c r="P240" s="152"/>
      <c r="Q240" s="152"/>
      <c r="R240" s="148"/>
      <c r="S240" s="148"/>
      <c r="T240" s="148"/>
      <c r="U240" s="148"/>
      <c r="V240" s="148"/>
      <c r="W240" s="148"/>
      <c r="X240" s="148"/>
      <c r="Y240" s="148"/>
      <c r="Z240" s="153"/>
      <c r="AA240" s="148"/>
      <c r="AB240" s="148"/>
      <c r="AC240" s="154"/>
      <c r="AD240" s="155">
        <f t="shared" si="28"/>
        <v>0</v>
      </c>
      <c r="AE240" s="155">
        <f t="shared" si="29"/>
        <v>0</v>
      </c>
      <c r="AF240" s="155" t="str">
        <f t="shared" si="30"/>
        <v>D</v>
      </c>
      <c r="AG240" s="156">
        <f t="shared" si="31"/>
        <v>3</v>
      </c>
      <c r="AH240" s="156">
        <v>1</v>
      </c>
      <c r="AI240" s="159"/>
    </row>
    <row r="241" spans="1:35" s="157" customFormat="1" hidden="1" x14ac:dyDescent="0.25">
      <c r="A241" s="168">
        <v>250</v>
      </c>
      <c r="B241" s="147" t="str">
        <f t="shared" si="24"/>
        <v/>
      </c>
      <c r="C241" s="148">
        <f t="shared" si="25"/>
        <v>3</v>
      </c>
      <c r="D241" s="108"/>
      <c r="E241" s="149" t="str">
        <f t="shared" si="26"/>
        <v/>
      </c>
      <c r="F241" s="158">
        <f t="shared" si="27"/>
        <v>0</v>
      </c>
      <c r="G241" s="170"/>
      <c r="H241" s="170"/>
      <c r="I241" s="172"/>
      <c r="J241" s="170"/>
      <c r="K241" s="170"/>
      <c r="L241" s="170"/>
      <c r="M241" s="170"/>
      <c r="N241" s="151" t="str">
        <f>IFERROR(IF(VLOOKUP(A241,Weightings!A:Y,25,FALSE)=0,"",VLOOKUP(A241,Weightings!A:Y,25,FALSE)),"")</f>
        <v/>
      </c>
      <c r="O241" s="151" t="str">
        <f>IFERROR(VLOOKUP(AH241,detail_maturity_score,3,FALSE)*VLOOKUP(A241,Weightings!A:Y,23,FALSE),"")</f>
        <v/>
      </c>
      <c r="P241" s="152"/>
      <c r="Q241" s="152"/>
      <c r="R241" s="148"/>
      <c r="S241" s="148"/>
      <c r="T241" s="148"/>
      <c r="U241" s="148"/>
      <c r="V241" s="148"/>
      <c r="W241" s="148"/>
      <c r="X241" s="148"/>
      <c r="Y241" s="148"/>
      <c r="Z241" s="153"/>
      <c r="AA241" s="148"/>
      <c r="AB241" s="148"/>
      <c r="AC241" s="154"/>
      <c r="AD241" s="155">
        <f t="shared" si="28"/>
        <v>0</v>
      </c>
      <c r="AE241" s="155">
        <f t="shared" si="29"/>
        <v>0</v>
      </c>
      <c r="AF241" s="155" t="str">
        <f t="shared" si="30"/>
        <v>D</v>
      </c>
      <c r="AG241" s="156">
        <f t="shared" si="31"/>
        <v>3</v>
      </c>
      <c r="AH241" s="156">
        <v>1</v>
      </c>
      <c r="AI241" s="159"/>
    </row>
    <row r="242" spans="1:35" s="157" customFormat="1" ht="30" hidden="1" customHeight="1" x14ac:dyDescent="0.25">
      <c r="A242" s="168">
        <v>251</v>
      </c>
      <c r="B242" s="147" t="str">
        <f t="shared" si="24"/>
        <v/>
      </c>
      <c r="C242" s="148">
        <f t="shared" si="25"/>
        <v>3</v>
      </c>
      <c r="D242" s="108"/>
      <c r="E242" s="149" t="str">
        <f t="shared" si="26"/>
        <v/>
      </c>
      <c r="F242" s="158">
        <f t="shared" si="27"/>
        <v>0</v>
      </c>
      <c r="G242" s="170"/>
      <c r="H242" s="170"/>
      <c r="I242" s="172"/>
      <c r="J242" s="170"/>
      <c r="K242" s="170"/>
      <c r="L242" s="170"/>
      <c r="M242" s="170"/>
      <c r="N242" s="151" t="str">
        <f>IFERROR(IF(VLOOKUP(A242,Weightings!A:Y,25,FALSE)=0,"",VLOOKUP(A242,Weightings!A:Y,25,FALSE)),"")</f>
        <v/>
      </c>
      <c r="O242" s="151" t="str">
        <f>IFERROR(VLOOKUP(AH242,detail_maturity_score,3,FALSE)*VLOOKUP(A242,Weightings!A:Y,23,FALSE),"")</f>
        <v/>
      </c>
      <c r="P242" s="152"/>
      <c r="Q242" s="152"/>
      <c r="R242" s="148"/>
      <c r="S242" s="148"/>
      <c r="T242" s="148"/>
      <c r="U242" s="148"/>
      <c r="V242" s="148"/>
      <c r="W242" s="148"/>
      <c r="X242" s="148"/>
      <c r="Y242" s="148"/>
      <c r="Z242" s="153"/>
      <c r="AA242" s="148"/>
      <c r="AB242" s="148"/>
      <c r="AC242" s="154"/>
      <c r="AD242" s="155">
        <f t="shared" si="28"/>
        <v>0</v>
      </c>
      <c r="AE242" s="155">
        <f t="shared" si="29"/>
        <v>0</v>
      </c>
      <c r="AF242" s="155" t="str">
        <f t="shared" si="30"/>
        <v>D</v>
      </c>
      <c r="AG242" s="156">
        <f t="shared" si="31"/>
        <v>3</v>
      </c>
      <c r="AH242" s="156">
        <v>1</v>
      </c>
      <c r="AI242" s="159"/>
    </row>
    <row r="243" spans="1:35" s="157" customFormat="1" ht="30" hidden="1" customHeight="1" x14ac:dyDescent="0.25">
      <c r="A243" s="165">
        <v>252</v>
      </c>
      <c r="B243" s="147" t="str">
        <f t="shared" si="24"/>
        <v/>
      </c>
      <c r="C243" s="148">
        <f t="shared" si="25"/>
        <v>3</v>
      </c>
      <c r="D243" s="108"/>
      <c r="E243" s="173" t="str">
        <f t="shared" si="26"/>
        <v/>
      </c>
      <c r="F243" s="174">
        <f t="shared" si="27"/>
        <v>0</v>
      </c>
      <c r="G243" s="244"/>
      <c r="H243" s="244"/>
      <c r="I243" s="244"/>
      <c r="J243" s="244"/>
      <c r="K243" s="244"/>
      <c r="L243" s="244"/>
      <c r="M243" s="244"/>
      <c r="N243" s="245" t="str">
        <f>IFERROR(IF(VLOOKUP(A243,Weightings!A:Y,25,FALSE)=0,"",VLOOKUP(A243,Weightings!A:Y,25,FALSE)),"")</f>
        <v/>
      </c>
      <c r="O243" s="246" t="str">
        <f>IFERROR(VLOOKUP(AH243,detail_maturity_score,3,FALSE)*VLOOKUP(A243,Weightings!A:Y,23,FALSE),"")</f>
        <v/>
      </c>
      <c r="P243" s="246"/>
      <c r="Q243" s="246"/>
      <c r="R243" s="246"/>
      <c r="S243" s="245"/>
      <c r="T243" s="245"/>
      <c r="U243" s="245"/>
      <c r="V243" s="245"/>
      <c r="W243" s="245"/>
      <c r="X243" s="245"/>
      <c r="Y243" s="245"/>
      <c r="Z243" s="245"/>
      <c r="AA243" s="245"/>
      <c r="AB243" s="245"/>
      <c r="AC243" s="155"/>
      <c r="AD243" s="155">
        <f t="shared" si="28"/>
        <v>0</v>
      </c>
      <c r="AE243" s="155">
        <f t="shared" si="29"/>
        <v>0</v>
      </c>
      <c r="AF243" s="155" t="str">
        <f t="shared" si="30"/>
        <v>D</v>
      </c>
      <c r="AG243" s="156">
        <f t="shared" si="31"/>
        <v>3</v>
      </c>
      <c r="AH243"/>
      <c r="AI243" s="159">
        <v>3</v>
      </c>
    </row>
    <row r="244" spans="1:35" s="157" customFormat="1" hidden="1" x14ac:dyDescent="0.25">
      <c r="A244" s="168">
        <v>253</v>
      </c>
      <c r="B244" s="147" t="str">
        <f t="shared" si="24"/>
        <v/>
      </c>
      <c r="C244" s="148">
        <f t="shared" si="25"/>
        <v>3</v>
      </c>
      <c r="D244" s="108"/>
      <c r="E244" s="149" t="str">
        <f t="shared" si="26"/>
        <v/>
      </c>
      <c r="F244" s="171">
        <f t="shared" si="27"/>
        <v>0</v>
      </c>
      <c r="G244" s="170"/>
      <c r="H244" s="170"/>
      <c r="I244" s="172"/>
      <c r="J244" s="170"/>
      <c r="K244" s="170"/>
      <c r="L244" s="170"/>
      <c r="M244" s="170"/>
      <c r="N244" s="151" t="str">
        <f>IFERROR(IF(VLOOKUP(A244,Weightings!A:Y,25,FALSE)=0,"",VLOOKUP(A244,Weightings!A:Y,25,FALSE)),"")</f>
        <v/>
      </c>
      <c r="O244" s="151" t="str">
        <f>IFERROR(VLOOKUP(AH244,detail_maturity_score,3,FALSE)*VLOOKUP(A244,Weightings!A:Y,23,FALSE),"")</f>
        <v/>
      </c>
      <c r="P244" s="152"/>
      <c r="Q244" s="152"/>
      <c r="R244" s="148"/>
      <c r="S244" s="148"/>
      <c r="T244" s="148"/>
      <c r="U244" s="148"/>
      <c r="V244" s="148"/>
      <c r="W244" s="148"/>
      <c r="X244" s="148"/>
      <c r="Y244" s="148"/>
      <c r="Z244" s="153"/>
      <c r="AA244" s="148"/>
      <c r="AB244" s="148"/>
      <c r="AC244" s="154"/>
      <c r="AD244" s="155">
        <f t="shared" si="28"/>
        <v>0</v>
      </c>
      <c r="AE244" s="155">
        <f t="shared" si="29"/>
        <v>0</v>
      </c>
      <c r="AF244" s="155" t="str">
        <f t="shared" si="30"/>
        <v>D</v>
      </c>
      <c r="AG244" s="156">
        <f t="shared" si="31"/>
        <v>3</v>
      </c>
      <c r="AH244" s="156">
        <v>1</v>
      </c>
      <c r="AI244" s="159"/>
    </row>
    <row r="245" spans="1:35" s="157" customFormat="1" hidden="1" x14ac:dyDescent="0.25">
      <c r="A245" s="168">
        <v>254</v>
      </c>
      <c r="B245" s="147" t="str">
        <f t="shared" si="24"/>
        <v/>
      </c>
      <c r="C245" s="148">
        <f t="shared" si="25"/>
        <v>3</v>
      </c>
      <c r="D245" s="108"/>
      <c r="E245" s="149" t="str">
        <f t="shared" si="26"/>
        <v/>
      </c>
      <c r="F245" s="169">
        <f t="shared" si="27"/>
        <v>0</v>
      </c>
      <c r="G245" s="170"/>
      <c r="H245" s="170"/>
      <c r="I245" s="170"/>
      <c r="J245" s="170"/>
      <c r="K245" s="170"/>
      <c r="L245" s="170"/>
      <c r="M245" s="170"/>
      <c r="N245" s="151" t="str">
        <f>IFERROR(IF(VLOOKUP(A245,Weightings!A:Y,25,FALSE)=0,"",VLOOKUP(A245,Weightings!A:Y,25,FALSE)),"")</f>
        <v/>
      </c>
      <c r="O245" s="151" t="str">
        <f>IFERROR(VLOOKUP(AH245,detail_maturity_score,3,FALSE)*VLOOKUP(A245,Weightings!A:Y,23,FALSE),"")</f>
        <v/>
      </c>
      <c r="P245" s="152"/>
      <c r="Q245" s="152"/>
      <c r="R245" s="148"/>
      <c r="S245" s="148"/>
      <c r="T245" s="148"/>
      <c r="U245" s="148"/>
      <c r="V245" s="148"/>
      <c r="W245" s="148"/>
      <c r="X245" s="148"/>
      <c r="Y245" s="148"/>
      <c r="Z245" s="153"/>
      <c r="AA245" s="148"/>
      <c r="AB245" s="148"/>
      <c r="AC245" s="154"/>
      <c r="AD245" s="155">
        <f t="shared" si="28"/>
        <v>0</v>
      </c>
      <c r="AE245" s="155">
        <f t="shared" si="29"/>
        <v>0</v>
      </c>
      <c r="AF245" s="155" t="str">
        <f t="shared" si="30"/>
        <v>D</v>
      </c>
      <c r="AG245" s="156">
        <f t="shared" si="31"/>
        <v>3</v>
      </c>
      <c r="AH245"/>
      <c r="AI245" s="159"/>
    </row>
    <row r="246" spans="1:35" s="157" customFormat="1" hidden="1" x14ac:dyDescent="0.25">
      <c r="A246" s="168">
        <v>255</v>
      </c>
      <c r="B246" s="147" t="str">
        <f t="shared" si="24"/>
        <v/>
      </c>
      <c r="C246" s="148">
        <f t="shared" si="25"/>
        <v>3</v>
      </c>
      <c r="D246" s="108"/>
      <c r="E246" s="149" t="str">
        <f t="shared" si="26"/>
        <v/>
      </c>
      <c r="F246" s="171">
        <f t="shared" si="27"/>
        <v>0</v>
      </c>
      <c r="G246" s="170"/>
      <c r="H246" s="170"/>
      <c r="I246" s="172"/>
      <c r="J246" s="170"/>
      <c r="K246" s="170"/>
      <c r="L246" s="170"/>
      <c r="M246" s="170"/>
      <c r="N246" s="151" t="str">
        <f>IFERROR(IF(VLOOKUP(A246,Weightings!A:Y,25,FALSE)=0,"",VLOOKUP(A246,Weightings!A:Y,25,FALSE)),"")</f>
        <v/>
      </c>
      <c r="O246" s="151" t="str">
        <f>IFERROR(VLOOKUP(AH246,detail_maturity_score,3,FALSE)*VLOOKUP(A246,Weightings!A:Y,23,FALSE),"")</f>
        <v/>
      </c>
      <c r="P246" s="152"/>
      <c r="Q246" s="152"/>
      <c r="R246" s="148"/>
      <c r="S246" s="148"/>
      <c r="T246" s="148"/>
      <c r="U246" s="148"/>
      <c r="V246" s="148"/>
      <c r="W246" s="148"/>
      <c r="X246" s="148"/>
      <c r="Y246" s="148"/>
      <c r="Z246" s="153"/>
      <c r="AA246" s="148"/>
      <c r="AB246" s="148"/>
      <c r="AC246" s="154"/>
      <c r="AD246" s="155">
        <f t="shared" si="28"/>
        <v>0</v>
      </c>
      <c r="AE246" s="155">
        <f t="shared" si="29"/>
        <v>0</v>
      </c>
      <c r="AF246" s="155" t="str">
        <f t="shared" si="30"/>
        <v>D</v>
      </c>
      <c r="AG246" s="156">
        <f t="shared" si="31"/>
        <v>3</v>
      </c>
      <c r="AH246" s="156">
        <v>1</v>
      </c>
      <c r="AI246" s="159"/>
    </row>
    <row r="247" spans="1:35" s="157" customFormat="1" hidden="1" x14ac:dyDescent="0.25">
      <c r="A247" s="168">
        <v>256</v>
      </c>
      <c r="B247" s="147" t="str">
        <f t="shared" si="24"/>
        <v/>
      </c>
      <c r="C247" s="148">
        <f t="shared" si="25"/>
        <v>3</v>
      </c>
      <c r="D247" s="108"/>
      <c r="E247" s="149" t="str">
        <f t="shared" si="26"/>
        <v/>
      </c>
      <c r="F247" s="171">
        <f t="shared" si="27"/>
        <v>0</v>
      </c>
      <c r="G247" s="170"/>
      <c r="H247" s="170"/>
      <c r="I247" s="172"/>
      <c r="J247" s="170"/>
      <c r="K247" s="170"/>
      <c r="L247" s="170"/>
      <c r="M247" s="170"/>
      <c r="N247" s="151" t="str">
        <f>IFERROR(IF(VLOOKUP(A247,Weightings!A:Y,25,FALSE)=0,"",VLOOKUP(A247,Weightings!A:Y,25,FALSE)),"")</f>
        <v/>
      </c>
      <c r="O247" s="151" t="str">
        <f>IFERROR(VLOOKUP(AH247,detail_maturity_score,3,FALSE)*VLOOKUP(A247,Weightings!A:Y,23,FALSE),"")</f>
        <v/>
      </c>
      <c r="P247" s="152"/>
      <c r="Q247" s="152"/>
      <c r="R247" s="148"/>
      <c r="S247" s="148"/>
      <c r="T247" s="148"/>
      <c r="U247" s="148"/>
      <c r="V247" s="148"/>
      <c r="W247" s="148"/>
      <c r="X247" s="148"/>
      <c r="Y247" s="148"/>
      <c r="Z247" s="153"/>
      <c r="AA247" s="148"/>
      <c r="AB247" s="148"/>
      <c r="AC247" s="154"/>
      <c r="AD247" s="155">
        <f t="shared" si="28"/>
        <v>0</v>
      </c>
      <c r="AE247" s="155">
        <f t="shared" si="29"/>
        <v>0</v>
      </c>
      <c r="AF247" s="155" t="str">
        <f t="shared" si="30"/>
        <v>D</v>
      </c>
      <c r="AG247" s="156">
        <f t="shared" si="31"/>
        <v>3</v>
      </c>
      <c r="AH247" s="156">
        <v>1</v>
      </c>
      <c r="AI247" s="159"/>
    </row>
    <row r="248" spans="1:35" s="157" customFormat="1" hidden="1" x14ac:dyDescent="0.25">
      <c r="A248" s="168">
        <v>257</v>
      </c>
      <c r="B248" s="147" t="str">
        <f t="shared" si="24"/>
        <v/>
      </c>
      <c r="C248" s="148">
        <f t="shared" si="25"/>
        <v>3</v>
      </c>
      <c r="D248" s="108"/>
      <c r="E248" s="149" t="str">
        <f t="shared" si="26"/>
        <v/>
      </c>
      <c r="F248" s="171">
        <f t="shared" si="27"/>
        <v>0</v>
      </c>
      <c r="G248" s="170"/>
      <c r="H248" s="170"/>
      <c r="I248" s="172"/>
      <c r="J248" s="170"/>
      <c r="K248" s="170"/>
      <c r="L248" s="170"/>
      <c r="M248" s="170"/>
      <c r="N248" s="151" t="str">
        <f>IFERROR(IF(VLOOKUP(A248,Weightings!A:Y,25,FALSE)=0,"",VLOOKUP(A248,Weightings!A:Y,25,FALSE)),"")</f>
        <v/>
      </c>
      <c r="O248" s="151" t="str">
        <f>IFERROR(VLOOKUP(AH248,detail_maturity_score,3,FALSE)*VLOOKUP(A248,Weightings!A:Y,23,FALSE),"")</f>
        <v/>
      </c>
      <c r="P248" s="152"/>
      <c r="Q248" s="152"/>
      <c r="R248" s="148"/>
      <c r="S248" s="148"/>
      <c r="T248" s="148"/>
      <c r="U248" s="148"/>
      <c r="V248" s="148"/>
      <c r="W248" s="148"/>
      <c r="X248" s="148"/>
      <c r="Y248" s="148"/>
      <c r="Z248" s="153"/>
      <c r="AA248" s="148"/>
      <c r="AB248" s="148"/>
      <c r="AC248" s="154"/>
      <c r="AD248" s="155">
        <f t="shared" si="28"/>
        <v>0</v>
      </c>
      <c r="AE248" s="155">
        <f t="shared" si="29"/>
        <v>0</v>
      </c>
      <c r="AF248" s="155" t="str">
        <f t="shared" si="30"/>
        <v>D</v>
      </c>
      <c r="AG248" s="156">
        <f t="shared" si="31"/>
        <v>3</v>
      </c>
      <c r="AH248" s="156">
        <v>1</v>
      </c>
      <c r="AI248" s="159"/>
    </row>
    <row r="249" spans="1:35" s="157" customFormat="1" hidden="1" x14ac:dyDescent="0.25">
      <c r="A249" s="168">
        <v>258</v>
      </c>
      <c r="B249" s="147" t="str">
        <f t="shared" ref="B249:B312" si="32">VLOOKUP(A249,contentrefmockup,2,FALSE)</f>
        <v/>
      </c>
      <c r="C249" s="148">
        <f t="shared" ref="C249:C312" si="33">VLOOKUP(A249,contentrefmockup,15,FALSE)</f>
        <v>3</v>
      </c>
      <c r="D249" s="108"/>
      <c r="E249" s="149" t="str">
        <f t="shared" ref="E249:E312" si="34">IF(C249=1,"Phase "&amp;B249,IF(C249=2,"Step "&amp;VLOOKUP(A249,contentrefmockup,4,FALSE),B249))</f>
        <v/>
      </c>
      <c r="F249" s="171">
        <f t="shared" ref="F249:F312" si="35">VLOOKUP(A249,contentrefmockup,7,FALSE)</f>
        <v>0</v>
      </c>
      <c r="G249" s="170"/>
      <c r="H249" s="170"/>
      <c r="I249" s="172"/>
      <c r="J249" s="170"/>
      <c r="K249" s="170"/>
      <c r="L249" s="170"/>
      <c r="M249" s="170"/>
      <c r="N249" s="151" t="str">
        <f>IFERROR(IF(VLOOKUP(A249,Weightings!A:Y,25,FALSE)=0,"",VLOOKUP(A249,Weightings!A:Y,25,FALSE)),"")</f>
        <v/>
      </c>
      <c r="O249" s="151" t="str">
        <f>IFERROR(VLOOKUP(AH249,detail_maturity_score,3,FALSE)*VLOOKUP(A249,Weightings!A:Y,23,FALSE),"")</f>
        <v/>
      </c>
      <c r="P249" s="152"/>
      <c r="Q249" s="152"/>
      <c r="R249" s="148"/>
      <c r="S249" s="148"/>
      <c r="T249" s="148"/>
      <c r="U249" s="148"/>
      <c r="V249" s="148"/>
      <c r="W249" s="148"/>
      <c r="X249" s="148"/>
      <c r="Y249" s="148"/>
      <c r="Z249" s="153"/>
      <c r="AA249" s="148"/>
      <c r="AB249" s="148"/>
      <c r="AC249" s="154"/>
      <c r="AD249" s="155">
        <f t="shared" ref="AD249:AD312" si="36">VLOOKUP($A249,contentrefmockup,26,FALSE)</f>
        <v>0</v>
      </c>
      <c r="AE249" s="155">
        <f t="shared" ref="AE249:AE312" si="37">VLOOKUP($A249,contentrefmockup,27,FALSE)</f>
        <v>0</v>
      </c>
      <c r="AF249" s="155" t="str">
        <f t="shared" ref="AF249:AF312" si="38">VLOOKUP($A249,contentrefmockup,28,FALSE)</f>
        <v>D</v>
      </c>
      <c r="AG249" s="156">
        <f t="shared" ref="AG249:AG312" si="39">IF(AD249="S",1,IF(AE249="I",2,IF(AF249="D",3,4)))</f>
        <v>3</v>
      </c>
      <c r="AH249" s="156">
        <v>1</v>
      </c>
      <c r="AI249" s="159"/>
    </row>
    <row r="250" spans="1:35" s="157" customFormat="1" ht="30" hidden="1" customHeight="1" x14ac:dyDescent="0.25">
      <c r="A250" s="168">
        <v>259</v>
      </c>
      <c r="B250" s="147" t="str">
        <f t="shared" si="32"/>
        <v/>
      </c>
      <c r="C250" s="148">
        <f t="shared" si="33"/>
        <v>3</v>
      </c>
      <c r="D250" s="108"/>
      <c r="E250" s="149" t="str">
        <f t="shared" si="34"/>
        <v/>
      </c>
      <c r="F250" s="171">
        <f t="shared" si="35"/>
        <v>0</v>
      </c>
      <c r="G250" s="170"/>
      <c r="H250" s="170"/>
      <c r="I250" s="172"/>
      <c r="J250" s="170"/>
      <c r="K250" s="170"/>
      <c r="L250" s="170"/>
      <c r="M250" s="170"/>
      <c r="N250" s="151" t="str">
        <f>IFERROR(IF(VLOOKUP(A250,Weightings!A:Y,25,FALSE)=0,"",VLOOKUP(A250,Weightings!A:Y,25,FALSE)),"")</f>
        <v/>
      </c>
      <c r="O250" s="151" t="str">
        <f>IFERROR(VLOOKUP(AH250,detail_maturity_score,3,FALSE)*VLOOKUP(A250,Weightings!A:Y,23,FALSE),"")</f>
        <v/>
      </c>
      <c r="P250" s="152"/>
      <c r="Q250" s="152"/>
      <c r="R250" s="148"/>
      <c r="S250" s="148"/>
      <c r="T250" s="148"/>
      <c r="U250" s="148"/>
      <c r="V250" s="148"/>
      <c r="W250" s="148"/>
      <c r="X250" s="148"/>
      <c r="Y250" s="148"/>
      <c r="Z250" s="153"/>
      <c r="AA250" s="148"/>
      <c r="AB250" s="148"/>
      <c r="AC250" s="154"/>
      <c r="AD250" s="155">
        <f t="shared" si="36"/>
        <v>0</v>
      </c>
      <c r="AE250" s="155">
        <f t="shared" si="37"/>
        <v>0</v>
      </c>
      <c r="AF250" s="155" t="str">
        <f t="shared" si="38"/>
        <v>D</v>
      </c>
      <c r="AG250" s="156">
        <f t="shared" si="39"/>
        <v>3</v>
      </c>
      <c r="AH250" s="156">
        <v>1</v>
      </c>
      <c r="AI250" s="159"/>
    </row>
    <row r="251" spans="1:35" s="157" customFormat="1" ht="2.4500000000000002" hidden="1" customHeight="1" x14ac:dyDescent="0.25">
      <c r="A251" s="168">
        <v>260</v>
      </c>
      <c r="B251" s="147" t="str">
        <f t="shared" si="32"/>
        <v/>
      </c>
      <c r="C251" s="148">
        <f t="shared" si="33"/>
        <v>3</v>
      </c>
      <c r="D251" s="108"/>
      <c r="E251" s="149" t="str">
        <f t="shared" si="34"/>
        <v/>
      </c>
      <c r="F251" s="150">
        <f t="shared" si="35"/>
        <v>0</v>
      </c>
      <c r="G251" s="170"/>
      <c r="H251" s="170"/>
      <c r="I251" s="170"/>
      <c r="J251" s="170"/>
      <c r="K251" s="170"/>
      <c r="L251" s="170"/>
      <c r="M251" s="170"/>
      <c r="N251" s="151" t="str">
        <f>IFERROR(IF(VLOOKUP(A251,Weightings!A:Y,25,FALSE)=0,"",VLOOKUP(A251,Weightings!A:Y,25,FALSE)),"")</f>
        <v/>
      </c>
      <c r="O251" s="151" t="str">
        <f>IFERROR(VLOOKUP(AH251,detail_maturity_score,3,FALSE)*VLOOKUP(A251,Weightings!A:Y,23,FALSE),"")</f>
        <v/>
      </c>
      <c r="P251" s="152"/>
      <c r="Q251" s="152"/>
      <c r="R251" s="148"/>
      <c r="S251" s="148"/>
      <c r="T251" s="148"/>
      <c r="U251" s="148"/>
      <c r="V251" s="148"/>
      <c r="W251" s="148"/>
      <c r="X251" s="148"/>
      <c r="Y251" s="148"/>
      <c r="Z251" s="153"/>
      <c r="AA251" s="148"/>
      <c r="AB251" s="148"/>
      <c r="AC251" s="154"/>
      <c r="AD251" s="155">
        <f t="shared" si="36"/>
        <v>0</v>
      </c>
      <c r="AE251" s="155">
        <f t="shared" si="37"/>
        <v>0</v>
      </c>
      <c r="AF251" s="155" t="str">
        <f t="shared" si="38"/>
        <v>D</v>
      </c>
      <c r="AG251" s="156">
        <f t="shared" si="39"/>
        <v>3</v>
      </c>
      <c r="AH251"/>
      <c r="AI251" s="159"/>
    </row>
    <row r="252" spans="1:35" s="157" customFormat="1" hidden="1" x14ac:dyDescent="0.25">
      <c r="A252" s="168">
        <v>261</v>
      </c>
      <c r="B252" s="147" t="str">
        <f t="shared" si="32"/>
        <v/>
      </c>
      <c r="C252" s="148">
        <f t="shared" si="33"/>
        <v>3</v>
      </c>
      <c r="D252" s="108"/>
      <c r="E252" s="149" t="str">
        <f t="shared" si="34"/>
        <v/>
      </c>
      <c r="F252" s="158">
        <f t="shared" si="35"/>
        <v>0</v>
      </c>
      <c r="G252" s="170"/>
      <c r="H252" s="170"/>
      <c r="I252" s="172"/>
      <c r="J252" s="170"/>
      <c r="K252" s="170"/>
      <c r="L252" s="170"/>
      <c r="M252" s="170"/>
      <c r="N252" s="151" t="str">
        <f>IFERROR(IF(VLOOKUP(A252,Weightings!A:Y,25,FALSE)=0,"",VLOOKUP(A252,Weightings!A:Y,25,FALSE)),"")</f>
        <v/>
      </c>
      <c r="O252" s="151" t="str">
        <f>IFERROR(VLOOKUP(AH252,detail_maturity_score,3,FALSE)*VLOOKUP(A252,Weightings!A:Y,23,FALSE),"")</f>
        <v/>
      </c>
      <c r="P252" s="152"/>
      <c r="Q252" s="152"/>
      <c r="R252" s="148"/>
      <c r="S252" s="148"/>
      <c r="T252" s="148"/>
      <c r="U252" s="148"/>
      <c r="V252" s="148"/>
      <c r="W252" s="148"/>
      <c r="X252" s="148"/>
      <c r="Y252" s="148"/>
      <c r="Z252" s="153"/>
      <c r="AA252" s="148"/>
      <c r="AB252" s="148"/>
      <c r="AC252" s="154"/>
      <c r="AD252" s="155">
        <f t="shared" si="36"/>
        <v>0</v>
      </c>
      <c r="AE252" s="155">
        <f t="shared" si="37"/>
        <v>0</v>
      </c>
      <c r="AF252" s="155" t="str">
        <f t="shared" si="38"/>
        <v>D</v>
      </c>
      <c r="AG252" s="156">
        <f t="shared" si="39"/>
        <v>3</v>
      </c>
      <c r="AH252" s="156">
        <v>1</v>
      </c>
      <c r="AI252" s="159"/>
    </row>
    <row r="253" spans="1:35" s="157" customFormat="1" ht="30" hidden="1" customHeight="1" x14ac:dyDescent="0.25">
      <c r="A253" s="168">
        <v>262</v>
      </c>
      <c r="B253" s="147" t="str">
        <f t="shared" si="32"/>
        <v/>
      </c>
      <c r="C253" s="148">
        <f t="shared" si="33"/>
        <v>3</v>
      </c>
      <c r="D253" s="108"/>
      <c r="E253" s="149" t="str">
        <f t="shared" si="34"/>
        <v/>
      </c>
      <c r="F253" s="158">
        <f t="shared" si="35"/>
        <v>0</v>
      </c>
      <c r="G253" s="170"/>
      <c r="H253" s="170"/>
      <c r="I253" s="172"/>
      <c r="J253" s="170"/>
      <c r="K253" s="170"/>
      <c r="L253" s="170"/>
      <c r="M253" s="170"/>
      <c r="N253" s="151" t="str">
        <f>IFERROR(IF(VLOOKUP(A253,Weightings!A:Y,25,FALSE)=0,"",VLOOKUP(A253,Weightings!A:Y,25,FALSE)),"")</f>
        <v/>
      </c>
      <c r="O253" s="151" t="str">
        <f>IFERROR(VLOOKUP(AH253,detail_maturity_score,3,FALSE)*VLOOKUP(A253,Weightings!A:Y,23,FALSE),"")</f>
        <v/>
      </c>
      <c r="P253" s="152"/>
      <c r="Q253" s="152"/>
      <c r="R253" s="148"/>
      <c r="S253" s="148"/>
      <c r="T253" s="148"/>
      <c r="U253" s="148"/>
      <c r="V253" s="148"/>
      <c r="W253" s="148"/>
      <c r="X253" s="148"/>
      <c r="Y253" s="148"/>
      <c r="Z253" s="153"/>
      <c r="AA253" s="148"/>
      <c r="AB253" s="148"/>
      <c r="AC253" s="154"/>
      <c r="AD253" s="155">
        <f t="shared" si="36"/>
        <v>0</v>
      </c>
      <c r="AE253" s="155">
        <f t="shared" si="37"/>
        <v>0</v>
      </c>
      <c r="AF253" s="155" t="str">
        <f t="shared" si="38"/>
        <v>D</v>
      </c>
      <c r="AG253" s="156">
        <f t="shared" si="39"/>
        <v>3</v>
      </c>
      <c r="AH253" s="156">
        <v>1</v>
      </c>
      <c r="AI253" s="159"/>
    </row>
    <row r="254" spans="1:35" s="157" customFormat="1" hidden="1" x14ac:dyDescent="0.25">
      <c r="A254" s="168">
        <v>263</v>
      </c>
      <c r="B254" s="147" t="str">
        <f t="shared" si="32"/>
        <v/>
      </c>
      <c r="C254" s="148">
        <f t="shared" si="33"/>
        <v>3</v>
      </c>
      <c r="D254" s="108"/>
      <c r="E254" s="149" t="str">
        <f t="shared" si="34"/>
        <v/>
      </c>
      <c r="F254" s="158">
        <f t="shared" si="35"/>
        <v>0</v>
      </c>
      <c r="G254" s="170"/>
      <c r="H254" s="170"/>
      <c r="I254" s="172"/>
      <c r="J254" s="170"/>
      <c r="K254" s="170"/>
      <c r="L254" s="170"/>
      <c r="M254" s="170"/>
      <c r="N254" s="151" t="str">
        <f>IFERROR(IF(VLOOKUP(A254,Weightings!A:Y,25,FALSE)=0,"",VLOOKUP(A254,Weightings!A:Y,25,FALSE)),"")</f>
        <v/>
      </c>
      <c r="O254" s="151" t="str">
        <f>IFERROR(VLOOKUP(AH254,detail_maturity_score,3,FALSE)*VLOOKUP(A254,Weightings!A:Y,23,FALSE),"")</f>
        <v/>
      </c>
      <c r="P254" s="152"/>
      <c r="Q254" s="152"/>
      <c r="R254" s="148"/>
      <c r="S254" s="148"/>
      <c r="T254" s="148"/>
      <c r="U254" s="148"/>
      <c r="V254" s="148"/>
      <c r="W254" s="148"/>
      <c r="X254" s="148"/>
      <c r="Y254" s="148"/>
      <c r="Z254" s="153"/>
      <c r="AA254" s="148"/>
      <c r="AB254" s="148"/>
      <c r="AC254" s="154"/>
      <c r="AD254" s="155">
        <f t="shared" si="36"/>
        <v>0</v>
      </c>
      <c r="AE254" s="155">
        <f t="shared" si="37"/>
        <v>0</v>
      </c>
      <c r="AF254" s="155" t="str">
        <f t="shared" si="38"/>
        <v>D</v>
      </c>
      <c r="AG254" s="156">
        <f t="shared" si="39"/>
        <v>3</v>
      </c>
      <c r="AH254" s="156">
        <v>1</v>
      </c>
      <c r="AI254" s="159"/>
    </row>
    <row r="255" spans="1:35" s="157" customFormat="1" ht="30" hidden="1" customHeight="1" x14ac:dyDescent="0.25">
      <c r="A255" s="168">
        <v>264</v>
      </c>
      <c r="B255" s="147" t="str">
        <f t="shared" si="32"/>
        <v/>
      </c>
      <c r="C255" s="148">
        <f t="shared" si="33"/>
        <v>3</v>
      </c>
      <c r="D255" s="108"/>
      <c r="E255" s="149" t="str">
        <f t="shared" si="34"/>
        <v/>
      </c>
      <c r="F255" s="150">
        <f t="shared" si="35"/>
        <v>0</v>
      </c>
      <c r="G255" s="170"/>
      <c r="H255" s="170"/>
      <c r="I255" s="170"/>
      <c r="J255" s="170"/>
      <c r="K255" s="170"/>
      <c r="L255" s="170"/>
      <c r="M255" s="170"/>
      <c r="N255" s="151" t="str">
        <f>IFERROR(IF(VLOOKUP(A255,Weightings!A:Y,25,FALSE)=0,"",VLOOKUP(A255,Weightings!A:Y,25,FALSE)),"")</f>
        <v/>
      </c>
      <c r="O255" s="151" t="str">
        <f>IFERROR(VLOOKUP(AH255,detail_maturity_score,3,FALSE)*VLOOKUP(A255,Weightings!A:Y,23,FALSE),"")</f>
        <v/>
      </c>
      <c r="P255" s="152"/>
      <c r="Q255" s="152"/>
      <c r="R255" s="148"/>
      <c r="S255" s="148"/>
      <c r="T255" s="148"/>
      <c r="U255" s="148"/>
      <c r="V255" s="148"/>
      <c r="W255" s="148"/>
      <c r="X255" s="148"/>
      <c r="Y255" s="148"/>
      <c r="Z255" s="153"/>
      <c r="AA255" s="148"/>
      <c r="AB255" s="148"/>
      <c r="AC255" s="154"/>
      <c r="AD255" s="155">
        <f t="shared" si="36"/>
        <v>0</v>
      </c>
      <c r="AE255" s="155">
        <f t="shared" si="37"/>
        <v>0</v>
      </c>
      <c r="AF255" s="155" t="str">
        <f t="shared" si="38"/>
        <v>D</v>
      </c>
      <c r="AG255" s="156">
        <f t="shared" si="39"/>
        <v>3</v>
      </c>
      <c r="AH255"/>
      <c r="AI255" s="159"/>
    </row>
    <row r="256" spans="1:35" s="157" customFormat="1" ht="30" hidden="1" customHeight="1" x14ac:dyDescent="0.25">
      <c r="A256" s="168">
        <v>265</v>
      </c>
      <c r="B256" s="147" t="str">
        <f t="shared" si="32"/>
        <v/>
      </c>
      <c r="C256" s="148">
        <f t="shared" si="33"/>
        <v>3</v>
      </c>
      <c r="D256" s="108"/>
      <c r="E256" s="149" t="str">
        <f t="shared" si="34"/>
        <v/>
      </c>
      <c r="F256" s="158">
        <f t="shared" si="35"/>
        <v>0</v>
      </c>
      <c r="G256" s="170"/>
      <c r="H256" s="170"/>
      <c r="I256" s="172"/>
      <c r="J256" s="170"/>
      <c r="K256" s="170"/>
      <c r="L256" s="170"/>
      <c r="M256" s="170"/>
      <c r="N256" s="151" t="str">
        <f>IFERROR(IF(VLOOKUP(A256,Weightings!A:Y,25,FALSE)=0,"",VLOOKUP(A256,Weightings!A:Y,25,FALSE)),"")</f>
        <v/>
      </c>
      <c r="O256" s="151" t="str">
        <f>IFERROR(VLOOKUP(AH256,detail_maturity_score,3,FALSE)*VLOOKUP(A256,Weightings!A:Y,23,FALSE),"")</f>
        <v/>
      </c>
      <c r="P256" s="152"/>
      <c r="Q256" s="152"/>
      <c r="R256" s="148"/>
      <c r="S256" s="148"/>
      <c r="T256" s="148"/>
      <c r="U256" s="148"/>
      <c r="V256" s="148"/>
      <c r="W256" s="148"/>
      <c r="X256" s="148"/>
      <c r="Y256" s="148"/>
      <c r="Z256" s="153"/>
      <c r="AA256" s="148"/>
      <c r="AB256" s="148"/>
      <c r="AC256" s="154"/>
      <c r="AD256" s="155">
        <f t="shared" si="36"/>
        <v>0</v>
      </c>
      <c r="AE256" s="155">
        <f t="shared" si="37"/>
        <v>0</v>
      </c>
      <c r="AF256" s="155" t="str">
        <f t="shared" si="38"/>
        <v>D</v>
      </c>
      <c r="AG256" s="156">
        <f t="shared" si="39"/>
        <v>3</v>
      </c>
      <c r="AH256" s="156">
        <v>1</v>
      </c>
      <c r="AI256" s="159"/>
    </row>
    <row r="257" spans="1:35" s="157" customFormat="1" ht="30" hidden="1" customHeight="1" x14ac:dyDescent="0.25">
      <c r="A257" s="168">
        <v>266</v>
      </c>
      <c r="B257" s="147" t="str">
        <f t="shared" si="32"/>
        <v/>
      </c>
      <c r="C257" s="148">
        <f t="shared" si="33"/>
        <v>3</v>
      </c>
      <c r="D257" s="108"/>
      <c r="E257" s="149" t="str">
        <f t="shared" si="34"/>
        <v/>
      </c>
      <c r="F257" s="158">
        <f t="shared" si="35"/>
        <v>0</v>
      </c>
      <c r="G257" s="170"/>
      <c r="H257" s="170"/>
      <c r="I257" s="172"/>
      <c r="J257" s="170"/>
      <c r="K257" s="170"/>
      <c r="L257" s="170"/>
      <c r="M257" s="170"/>
      <c r="N257" s="151" t="str">
        <f>IFERROR(IF(VLOOKUP(A257,Weightings!A:Y,25,FALSE)=0,"",VLOOKUP(A257,Weightings!A:Y,25,FALSE)),"")</f>
        <v/>
      </c>
      <c r="O257" s="151" t="str">
        <f>IFERROR(VLOOKUP(AH257,detail_maturity_score,3,FALSE)*VLOOKUP(A257,Weightings!A:Y,23,FALSE),"")</f>
        <v/>
      </c>
      <c r="P257" s="152"/>
      <c r="Q257" s="152"/>
      <c r="R257" s="148"/>
      <c r="S257" s="148"/>
      <c r="T257" s="148"/>
      <c r="U257" s="148"/>
      <c r="V257" s="148"/>
      <c r="W257" s="148"/>
      <c r="X257" s="148"/>
      <c r="Y257" s="148"/>
      <c r="Z257" s="153"/>
      <c r="AA257" s="148"/>
      <c r="AB257" s="148"/>
      <c r="AC257" s="154"/>
      <c r="AD257" s="155">
        <f t="shared" si="36"/>
        <v>0</v>
      </c>
      <c r="AE257" s="155">
        <f t="shared" si="37"/>
        <v>0</v>
      </c>
      <c r="AF257" s="155" t="str">
        <f t="shared" si="38"/>
        <v>D</v>
      </c>
      <c r="AG257" s="156">
        <f t="shared" si="39"/>
        <v>3</v>
      </c>
      <c r="AH257" s="156">
        <v>1</v>
      </c>
      <c r="AI257" s="159"/>
    </row>
    <row r="258" spans="1:35" s="157" customFormat="1" ht="30" hidden="1" customHeight="1" x14ac:dyDescent="0.25">
      <c r="A258" s="168">
        <v>267</v>
      </c>
      <c r="B258" s="147" t="str">
        <f t="shared" si="32"/>
        <v/>
      </c>
      <c r="C258" s="148">
        <f t="shared" si="33"/>
        <v>3</v>
      </c>
      <c r="D258" s="108"/>
      <c r="E258" s="149" t="str">
        <f t="shared" si="34"/>
        <v/>
      </c>
      <c r="F258" s="158">
        <f t="shared" si="35"/>
        <v>0</v>
      </c>
      <c r="G258" s="170"/>
      <c r="H258" s="170"/>
      <c r="I258" s="172"/>
      <c r="J258" s="170"/>
      <c r="K258" s="170"/>
      <c r="L258" s="170"/>
      <c r="M258" s="170"/>
      <c r="N258" s="151" t="str">
        <f>IFERROR(IF(VLOOKUP(A258,Weightings!A:Y,25,FALSE)=0,"",VLOOKUP(A258,Weightings!A:Y,25,FALSE)),"")</f>
        <v/>
      </c>
      <c r="O258" s="151" t="str">
        <f>IFERROR(VLOOKUP(AH258,detail_maturity_score,3,FALSE)*VLOOKUP(A258,Weightings!A:Y,23,FALSE),"")</f>
        <v/>
      </c>
      <c r="P258" s="152"/>
      <c r="Q258" s="152"/>
      <c r="R258" s="148"/>
      <c r="S258" s="148"/>
      <c r="T258" s="148"/>
      <c r="U258" s="148"/>
      <c r="V258" s="148"/>
      <c r="W258" s="148"/>
      <c r="X258" s="148"/>
      <c r="Y258" s="148"/>
      <c r="Z258" s="153"/>
      <c r="AA258" s="148"/>
      <c r="AB258" s="148"/>
      <c r="AC258" s="154"/>
      <c r="AD258" s="155">
        <f t="shared" si="36"/>
        <v>0</v>
      </c>
      <c r="AE258" s="155">
        <f t="shared" si="37"/>
        <v>0</v>
      </c>
      <c r="AF258" s="155" t="str">
        <f t="shared" si="38"/>
        <v>D</v>
      </c>
      <c r="AG258" s="156">
        <f t="shared" si="39"/>
        <v>3</v>
      </c>
      <c r="AH258" s="156">
        <v>1</v>
      </c>
      <c r="AI258" s="159"/>
    </row>
    <row r="259" spans="1:35" s="157" customFormat="1" ht="30" hidden="1" customHeight="1" x14ac:dyDescent="0.25">
      <c r="A259" s="168">
        <v>268</v>
      </c>
      <c r="B259" s="147" t="str">
        <f t="shared" si="32"/>
        <v/>
      </c>
      <c r="C259" s="148">
        <f t="shared" si="33"/>
        <v>3</v>
      </c>
      <c r="D259" s="108"/>
      <c r="E259" s="149" t="str">
        <f t="shared" si="34"/>
        <v/>
      </c>
      <c r="F259" s="150">
        <f t="shared" si="35"/>
        <v>0</v>
      </c>
      <c r="G259" s="170"/>
      <c r="H259" s="170"/>
      <c r="I259" s="170"/>
      <c r="J259" s="170"/>
      <c r="K259" s="170"/>
      <c r="L259" s="170"/>
      <c r="M259" s="170"/>
      <c r="N259" s="151" t="str">
        <f>IFERROR(IF(VLOOKUP(A259,Weightings!A:Y,25,FALSE)=0,"",VLOOKUP(A259,Weightings!A:Y,25,FALSE)),"")</f>
        <v/>
      </c>
      <c r="O259" s="151" t="str">
        <f>IFERROR(VLOOKUP(AH259,detail_maturity_score,3,FALSE)*VLOOKUP(A259,Weightings!A:Y,23,FALSE),"")</f>
        <v/>
      </c>
      <c r="P259" s="152"/>
      <c r="Q259" s="152"/>
      <c r="R259" s="148"/>
      <c r="S259" s="148"/>
      <c r="T259" s="148"/>
      <c r="U259" s="148"/>
      <c r="V259" s="148"/>
      <c r="W259" s="148"/>
      <c r="X259" s="148"/>
      <c r="Y259" s="148"/>
      <c r="Z259" s="153"/>
      <c r="AA259" s="148"/>
      <c r="AB259" s="148"/>
      <c r="AC259" s="154"/>
      <c r="AD259" s="155">
        <f t="shared" si="36"/>
        <v>0</v>
      </c>
      <c r="AE259" s="155">
        <f t="shared" si="37"/>
        <v>0</v>
      </c>
      <c r="AF259" s="155" t="str">
        <f t="shared" si="38"/>
        <v>D</v>
      </c>
      <c r="AG259" s="156">
        <f t="shared" si="39"/>
        <v>3</v>
      </c>
      <c r="AH259"/>
      <c r="AI259" s="159"/>
    </row>
    <row r="260" spans="1:35" s="157" customFormat="1" ht="30" hidden="1" customHeight="1" x14ac:dyDescent="0.25">
      <c r="A260" s="168">
        <v>269</v>
      </c>
      <c r="B260" s="147" t="str">
        <f t="shared" si="32"/>
        <v/>
      </c>
      <c r="C260" s="148">
        <f t="shared" si="33"/>
        <v>3</v>
      </c>
      <c r="D260" s="108"/>
      <c r="E260" s="149" t="str">
        <f t="shared" si="34"/>
        <v/>
      </c>
      <c r="F260" s="158">
        <f t="shared" si="35"/>
        <v>0</v>
      </c>
      <c r="G260" s="170"/>
      <c r="H260" s="170"/>
      <c r="I260" s="172"/>
      <c r="J260" s="170"/>
      <c r="K260" s="170"/>
      <c r="L260" s="170"/>
      <c r="M260" s="170"/>
      <c r="N260" s="151" t="str">
        <f>IFERROR(IF(VLOOKUP(A260,Weightings!A:Y,25,FALSE)=0,"",VLOOKUP(A260,Weightings!A:Y,25,FALSE)),"")</f>
        <v/>
      </c>
      <c r="O260" s="151" t="str">
        <f>IFERROR(VLOOKUP(AH260,detail_maturity_score,3,FALSE)*VLOOKUP(A260,Weightings!A:Y,23,FALSE),"")</f>
        <v/>
      </c>
      <c r="P260" s="152"/>
      <c r="Q260" s="152"/>
      <c r="R260" s="148"/>
      <c r="S260" s="148"/>
      <c r="T260" s="148"/>
      <c r="U260" s="148"/>
      <c r="V260" s="148"/>
      <c r="W260" s="148"/>
      <c r="X260" s="148"/>
      <c r="Y260" s="148"/>
      <c r="Z260" s="153"/>
      <c r="AA260" s="148"/>
      <c r="AB260" s="148"/>
      <c r="AC260" s="154"/>
      <c r="AD260" s="155">
        <f t="shared" si="36"/>
        <v>0</v>
      </c>
      <c r="AE260" s="155">
        <f t="shared" si="37"/>
        <v>0</v>
      </c>
      <c r="AF260" s="155" t="str">
        <f t="shared" si="38"/>
        <v>D</v>
      </c>
      <c r="AG260" s="156">
        <f t="shared" si="39"/>
        <v>3</v>
      </c>
      <c r="AH260" s="156">
        <v>1</v>
      </c>
      <c r="AI260" s="159"/>
    </row>
    <row r="261" spans="1:35" s="157" customFormat="1" ht="1.9" hidden="1" customHeight="1" x14ac:dyDescent="0.25">
      <c r="A261" s="168">
        <v>270</v>
      </c>
      <c r="B261" s="147" t="str">
        <f t="shared" si="32"/>
        <v/>
      </c>
      <c r="C261" s="148">
        <f t="shared" si="33"/>
        <v>3</v>
      </c>
      <c r="D261" s="108"/>
      <c r="E261" s="149" t="str">
        <f t="shared" si="34"/>
        <v/>
      </c>
      <c r="F261" s="158">
        <f t="shared" si="35"/>
        <v>0</v>
      </c>
      <c r="G261" s="170"/>
      <c r="H261" s="170"/>
      <c r="I261" s="172"/>
      <c r="J261" s="170"/>
      <c r="K261" s="170"/>
      <c r="L261" s="170"/>
      <c r="M261" s="170"/>
      <c r="N261" s="151" t="str">
        <f>IFERROR(IF(VLOOKUP(A261,Weightings!A:Y,25,FALSE)=0,"",VLOOKUP(A261,Weightings!A:Y,25,FALSE)),"")</f>
        <v/>
      </c>
      <c r="O261" s="151" t="str">
        <f>IFERROR(VLOOKUP(AH261,detail_maturity_score,3,FALSE)*VLOOKUP(A261,Weightings!A:Y,23,FALSE),"")</f>
        <v/>
      </c>
      <c r="P261" s="152"/>
      <c r="Q261" s="152"/>
      <c r="R261" s="148"/>
      <c r="S261" s="148"/>
      <c r="T261" s="148"/>
      <c r="U261" s="148"/>
      <c r="V261" s="148"/>
      <c r="W261" s="148"/>
      <c r="X261" s="148"/>
      <c r="Y261" s="148"/>
      <c r="Z261" s="153"/>
      <c r="AA261" s="148"/>
      <c r="AB261" s="148"/>
      <c r="AC261" s="154"/>
      <c r="AD261" s="155">
        <f t="shared" si="36"/>
        <v>0</v>
      </c>
      <c r="AE261" s="155">
        <f t="shared" si="37"/>
        <v>0</v>
      </c>
      <c r="AF261" s="155" t="str">
        <f t="shared" si="38"/>
        <v>D</v>
      </c>
      <c r="AG261" s="156">
        <f t="shared" si="39"/>
        <v>3</v>
      </c>
      <c r="AH261" s="156">
        <v>1</v>
      </c>
      <c r="AI261" s="159"/>
    </row>
    <row r="262" spans="1:35" s="157" customFormat="1" hidden="1" x14ac:dyDescent="0.25">
      <c r="A262" s="168">
        <v>271</v>
      </c>
      <c r="B262" s="147" t="str">
        <f t="shared" si="32"/>
        <v/>
      </c>
      <c r="C262" s="148">
        <f t="shared" si="33"/>
        <v>3</v>
      </c>
      <c r="D262" s="108"/>
      <c r="E262" s="149" t="str">
        <f t="shared" si="34"/>
        <v/>
      </c>
      <c r="F262" s="158">
        <f t="shared" si="35"/>
        <v>0</v>
      </c>
      <c r="G262" s="170"/>
      <c r="H262" s="170"/>
      <c r="I262" s="172"/>
      <c r="J262" s="170"/>
      <c r="K262" s="170"/>
      <c r="L262" s="170"/>
      <c r="M262" s="170"/>
      <c r="N262" s="151" t="str">
        <f>IFERROR(IF(VLOOKUP(A262,Weightings!A:Y,25,FALSE)=0,"",VLOOKUP(A262,Weightings!A:Y,25,FALSE)),"")</f>
        <v/>
      </c>
      <c r="O262" s="151" t="str">
        <f>IFERROR(VLOOKUP(AH262,detail_maturity_score,3,FALSE)*VLOOKUP(A262,Weightings!A:Y,23,FALSE),"")</f>
        <v/>
      </c>
      <c r="P262" s="152"/>
      <c r="Q262" s="152"/>
      <c r="R262" s="148"/>
      <c r="S262" s="148"/>
      <c r="T262" s="148"/>
      <c r="U262" s="148"/>
      <c r="V262" s="148"/>
      <c r="W262" s="148"/>
      <c r="X262" s="148"/>
      <c r="Y262" s="148"/>
      <c r="Z262" s="153"/>
      <c r="AA262" s="148"/>
      <c r="AB262" s="148"/>
      <c r="AC262" s="154"/>
      <c r="AD262" s="155">
        <f t="shared" si="36"/>
        <v>0</v>
      </c>
      <c r="AE262" s="155">
        <f t="shared" si="37"/>
        <v>0</v>
      </c>
      <c r="AF262" s="155" t="str">
        <f t="shared" si="38"/>
        <v>D</v>
      </c>
      <c r="AG262" s="156">
        <f t="shared" si="39"/>
        <v>3</v>
      </c>
      <c r="AH262" s="156">
        <v>1</v>
      </c>
      <c r="AI262" s="159"/>
    </row>
    <row r="263" spans="1:35" s="157" customFormat="1" hidden="1" x14ac:dyDescent="0.25">
      <c r="A263" s="168">
        <v>272</v>
      </c>
      <c r="B263" s="147" t="str">
        <f t="shared" si="32"/>
        <v/>
      </c>
      <c r="C263" s="148">
        <f t="shared" si="33"/>
        <v>3</v>
      </c>
      <c r="D263" s="108"/>
      <c r="E263" s="149" t="str">
        <f t="shared" si="34"/>
        <v/>
      </c>
      <c r="F263" s="158">
        <f t="shared" si="35"/>
        <v>0</v>
      </c>
      <c r="G263" s="170"/>
      <c r="H263" s="170"/>
      <c r="I263" s="172"/>
      <c r="J263" s="170"/>
      <c r="K263" s="170"/>
      <c r="L263" s="170"/>
      <c r="M263" s="170"/>
      <c r="N263" s="151" t="str">
        <f>IFERROR(IF(VLOOKUP(A263,Weightings!A:Y,25,FALSE)=0,"",VLOOKUP(A263,Weightings!A:Y,25,FALSE)),"")</f>
        <v/>
      </c>
      <c r="O263" s="151" t="str">
        <f>IFERROR(VLOOKUP(AH263,detail_maturity_score,3,FALSE)*VLOOKUP(A263,Weightings!A:Y,23,FALSE),"")</f>
        <v/>
      </c>
      <c r="P263" s="152"/>
      <c r="Q263" s="152"/>
      <c r="R263" s="148"/>
      <c r="S263" s="148"/>
      <c r="T263" s="148"/>
      <c r="U263" s="148"/>
      <c r="V263" s="148"/>
      <c r="W263" s="148"/>
      <c r="X263" s="148"/>
      <c r="Y263" s="148"/>
      <c r="Z263" s="153"/>
      <c r="AA263" s="148"/>
      <c r="AB263" s="148"/>
      <c r="AC263" s="154"/>
      <c r="AD263" s="155">
        <f t="shared" si="36"/>
        <v>0</v>
      </c>
      <c r="AE263" s="155">
        <f t="shared" si="37"/>
        <v>0</v>
      </c>
      <c r="AF263" s="155" t="str">
        <f t="shared" si="38"/>
        <v>D</v>
      </c>
      <c r="AG263" s="156">
        <f t="shared" si="39"/>
        <v>3</v>
      </c>
      <c r="AH263" s="156">
        <v>1</v>
      </c>
      <c r="AI263" s="159"/>
    </row>
    <row r="264" spans="1:35" s="157" customFormat="1" ht="30" hidden="1" customHeight="1" x14ac:dyDescent="0.25">
      <c r="A264" s="168">
        <v>273</v>
      </c>
      <c r="B264" s="147" t="str">
        <f t="shared" si="32"/>
        <v/>
      </c>
      <c r="C264" s="148">
        <f t="shared" si="33"/>
        <v>3</v>
      </c>
      <c r="D264" s="108"/>
      <c r="E264" s="149" t="str">
        <f t="shared" si="34"/>
        <v/>
      </c>
      <c r="F264" s="150">
        <f t="shared" si="35"/>
        <v>0</v>
      </c>
      <c r="G264" s="170"/>
      <c r="H264" s="170"/>
      <c r="I264" s="170"/>
      <c r="J264" s="170"/>
      <c r="K264" s="170"/>
      <c r="L264" s="170"/>
      <c r="M264" s="170"/>
      <c r="N264" s="151" t="str">
        <f>IFERROR(IF(VLOOKUP(A264,Weightings!A:Y,25,FALSE)=0,"",VLOOKUP(A264,Weightings!A:Y,25,FALSE)),"")</f>
        <v/>
      </c>
      <c r="O264" s="151" t="str">
        <f>IFERROR(VLOOKUP(AH264,detail_maturity_score,3,FALSE)*VLOOKUP(A264,Weightings!A:Y,23,FALSE),"")</f>
        <v/>
      </c>
      <c r="P264" s="152"/>
      <c r="Q264" s="152"/>
      <c r="R264" s="148"/>
      <c r="S264" s="148"/>
      <c r="T264" s="148"/>
      <c r="U264" s="148"/>
      <c r="V264" s="148"/>
      <c r="W264" s="148"/>
      <c r="X264" s="148"/>
      <c r="Y264" s="148"/>
      <c r="Z264" s="153"/>
      <c r="AA264" s="148"/>
      <c r="AB264" s="148"/>
      <c r="AC264" s="154"/>
      <c r="AD264" s="155">
        <f t="shared" si="36"/>
        <v>0</v>
      </c>
      <c r="AE264" s="155">
        <f t="shared" si="37"/>
        <v>0</v>
      </c>
      <c r="AF264" s="155" t="str">
        <f t="shared" si="38"/>
        <v>D</v>
      </c>
      <c r="AG264" s="156">
        <f t="shared" si="39"/>
        <v>3</v>
      </c>
      <c r="AH264"/>
      <c r="AI264" s="159"/>
    </row>
    <row r="265" spans="1:35" s="157" customFormat="1" ht="30" hidden="1" customHeight="1" x14ac:dyDescent="0.25">
      <c r="A265" s="168">
        <v>274</v>
      </c>
      <c r="B265" s="147" t="str">
        <f t="shared" si="32"/>
        <v/>
      </c>
      <c r="C265" s="148">
        <f t="shared" si="33"/>
        <v>3</v>
      </c>
      <c r="D265" s="108"/>
      <c r="E265" s="149" t="str">
        <f t="shared" si="34"/>
        <v/>
      </c>
      <c r="F265" s="158">
        <f t="shared" si="35"/>
        <v>0</v>
      </c>
      <c r="G265" s="170"/>
      <c r="H265" s="170"/>
      <c r="I265" s="172"/>
      <c r="J265" s="170"/>
      <c r="K265" s="170"/>
      <c r="L265" s="170"/>
      <c r="M265" s="170"/>
      <c r="N265" s="151" t="str">
        <f>IFERROR(IF(VLOOKUP(A265,Weightings!A:Y,25,FALSE)=0,"",VLOOKUP(A265,Weightings!A:Y,25,FALSE)),"")</f>
        <v/>
      </c>
      <c r="O265" s="151" t="str">
        <f>IFERROR(VLOOKUP(AH265,detail_maturity_score,3,FALSE)*VLOOKUP(A265,Weightings!A:Y,23,FALSE),"")</f>
        <v/>
      </c>
      <c r="P265" s="152"/>
      <c r="Q265" s="152"/>
      <c r="R265" s="148"/>
      <c r="S265" s="148"/>
      <c r="T265" s="148"/>
      <c r="U265" s="148"/>
      <c r="V265" s="148"/>
      <c r="W265" s="148"/>
      <c r="X265" s="148"/>
      <c r="Y265" s="148"/>
      <c r="Z265" s="153"/>
      <c r="AA265" s="148"/>
      <c r="AB265" s="148"/>
      <c r="AC265" s="154"/>
      <c r="AD265" s="155">
        <f t="shared" si="36"/>
        <v>0</v>
      </c>
      <c r="AE265" s="155">
        <f t="shared" si="37"/>
        <v>0</v>
      </c>
      <c r="AF265" s="155" t="str">
        <f t="shared" si="38"/>
        <v>D</v>
      </c>
      <c r="AG265" s="156">
        <f t="shared" si="39"/>
        <v>3</v>
      </c>
      <c r="AH265" s="156">
        <v>1</v>
      </c>
      <c r="AI265" s="159"/>
    </row>
    <row r="266" spans="1:35" s="157" customFormat="1" ht="30" hidden="1" customHeight="1" x14ac:dyDescent="0.25">
      <c r="A266" s="168">
        <v>275</v>
      </c>
      <c r="B266" s="147" t="str">
        <f t="shared" si="32"/>
        <v/>
      </c>
      <c r="C266" s="148">
        <f t="shared" si="33"/>
        <v>3</v>
      </c>
      <c r="D266" s="108"/>
      <c r="E266" s="149" t="str">
        <f t="shared" si="34"/>
        <v/>
      </c>
      <c r="F266" s="158">
        <f t="shared" si="35"/>
        <v>0</v>
      </c>
      <c r="G266" s="170"/>
      <c r="H266" s="170"/>
      <c r="I266" s="172"/>
      <c r="J266" s="170"/>
      <c r="K266" s="170"/>
      <c r="L266" s="170"/>
      <c r="M266" s="170"/>
      <c r="N266" s="151" t="str">
        <f>IFERROR(IF(VLOOKUP(A266,Weightings!A:Y,25,FALSE)=0,"",VLOOKUP(A266,Weightings!A:Y,25,FALSE)),"")</f>
        <v/>
      </c>
      <c r="O266" s="151" t="str">
        <f>IFERROR(VLOOKUP(AH266,detail_maturity_score,3,FALSE)*VLOOKUP(A266,Weightings!A:Y,23,FALSE),"")</f>
        <v/>
      </c>
      <c r="P266" s="152"/>
      <c r="Q266" s="152"/>
      <c r="R266" s="148"/>
      <c r="S266" s="148"/>
      <c r="T266" s="148"/>
      <c r="U266" s="148"/>
      <c r="V266" s="148"/>
      <c r="W266" s="148"/>
      <c r="X266" s="148"/>
      <c r="Y266" s="148"/>
      <c r="Z266" s="153"/>
      <c r="AA266" s="148"/>
      <c r="AB266" s="148"/>
      <c r="AC266" s="154"/>
      <c r="AD266" s="155">
        <f t="shared" si="36"/>
        <v>0</v>
      </c>
      <c r="AE266" s="155">
        <f t="shared" si="37"/>
        <v>0</v>
      </c>
      <c r="AF266" s="155" t="str">
        <f t="shared" si="38"/>
        <v>D</v>
      </c>
      <c r="AG266" s="156">
        <f t="shared" si="39"/>
        <v>3</v>
      </c>
      <c r="AH266" s="156">
        <v>1</v>
      </c>
      <c r="AI266" s="159"/>
    </row>
    <row r="267" spans="1:35" s="157" customFormat="1" ht="30" hidden="1" customHeight="1" x14ac:dyDescent="0.25">
      <c r="A267" s="168">
        <v>276</v>
      </c>
      <c r="B267" s="147" t="str">
        <f t="shared" si="32"/>
        <v/>
      </c>
      <c r="C267" s="148">
        <f t="shared" si="33"/>
        <v>3</v>
      </c>
      <c r="D267" s="108"/>
      <c r="E267" s="149" t="str">
        <f t="shared" si="34"/>
        <v/>
      </c>
      <c r="F267" s="158">
        <f t="shared" si="35"/>
        <v>0</v>
      </c>
      <c r="G267" s="170"/>
      <c r="H267" s="170"/>
      <c r="I267" s="172"/>
      <c r="J267" s="170"/>
      <c r="K267" s="170"/>
      <c r="L267" s="170"/>
      <c r="M267" s="170"/>
      <c r="N267" s="151" t="str">
        <f>IFERROR(IF(VLOOKUP(A267,Weightings!A:Y,25,FALSE)=0,"",VLOOKUP(A267,Weightings!A:Y,25,FALSE)),"")</f>
        <v/>
      </c>
      <c r="O267" s="151" t="str">
        <f>IFERROR(VLOOKUP(AH267,detail_maturity_score,3,FALSE)*VLOOKUP(A267,Weightings!A:Y,23,FALSE),"")</f>
        <v/>
      </c>
      <c r="P267" s="152"/>
      <c r="Q267" s="152"/>
      <c r="R267" s="148"/>
      <c r="S267" s="148"/>
      <c r="T267" s="148"/>
      <c r="U267" s="148"/>
      <c r="V267" s="148"/>
      <c r="W267" s="148"/>
      <c r="X267" s="148"/>
      <c r="Y267" s="148"/>
      <c r="Z267" s="153"/>
      <c r="AA267" s="148"/>
      <c r="AB267" s="148"/>
      <c r="AC267" s="154"/>
      <c r="AD267" s="155">
        <f t="shared" si="36"/>
        <v>0</v>
      </c>
      <c r="AE267" s="155">
        <f t="shared" si="37"/>
        <v>0</v>
      </c>
      <c r="AF267" s="155" t="str">
        <f t="shared" si="38"/>
        <v>D</v>
      </c>
      <c r="AG267" s="156">
        <f t="shared" si="39"/>
        <v>3</v>
      </c>
      <c r="AH267" s="156">
        <v>1</v>
      </c>
      <c r="AI267" s="159"/>
    </row>
    <row r="268" spans="1:35" s="157" customFormat="1" ht="30" hidden="1" customHeight="1" x14ac:dyDescent="0.25">
      <c r="A268" s="168">
        <v>277</v>
      </c>
      <c r="B268" s="147" t="str">
        <f t="shared" si="32"/>
        <v/>
      </c>
      <c r="C268" s="148">
        <f t="shared" si="33"/>
        <v>3</v>
      </c>
      <c r="D268" s="108"/>
      <c r="E268" s="149" t="str">
        <f t="shared" si="34"/>
        <v/>
      </c>
      <c r="F268" s="158">
        <f t="shared" si="35"/>
        <v>0</v>
      </c>
      <c r="G268" s="170"/>
      <c r="H268" s="170"/>
      <c r="I268" s="172"/>
      <c r="J268" s="170"/>
      <c r="K268" s="170"/>
      <c r="L268" s="170"/>
      <c r="M268" s="170"/>
      <c r="N268" s="151" t="str">
        <f>IFERROR(IF(VLOOKUP(A268,Weightings!A:Y,25,FALSE)=0,"",VLOOKUP(A268,Weightings!A:Y,25,FALSE)),"")</f>
        <v/>
      </c>
      <c r="O268" s="151" t="str">
        <f>IFERROR(VLOOKUP(AH268,detail_maturity_score,3,FALSE)*VLOOKUP(A268,Weightings!A:Y,23,FALSE),"")</f>
        <v/>
      </c>
      <c r="P268" s="152"/>
      <c r="Q268" s="152"/>
      <c r="R268" s="148"/>
      <c r="S268" s="148"/>
      <c r="T268" s="148"/>
      <c r="U268" s="148"/>
      <c r="V268" s="148"/>
      <c r="W268" s="148"/>
      <c r="X268" s="148"/>
      <c r="Y268" s="148"/>
      <c r="Z268" s="153"/>
      <c r="AA268" s="148"/>
      <c r="AB268" s="148"/>
      <c r="AC268" s="154"/>
      <c r="AD268" s="155">
        <f t="shared" si="36"/>
        <v>0</v>
      </c>
      <c r="AE268" s="155">
        <f t="shared" si="37"/>
        <v>0</v>
      </c>
      <c r="AF268" s="155" t="str">
        <f t="shared" si="38"/>
        <v>D</v>
      </c>
      <c r="AG268" s="156">
        <f t="shared" si="39"/>
        <v>3</v>
      </c>
      <c r="AH268" s="156">
        <v>1</v>
      </c>
      <c r="AI268" s="159"/>
    </row>
    <row r="269" spans="1:35" s="157" customFormat="1" ht="30" hidden="1" customHeight="1" x14ac:dyDescent="0.25">
      <c r="A269" s="168">
        <v>278</v>
      </c>
      <c r="B269" s="147" t="str">
        <f t="shared" si="32"/>
        <v/>
      </c>
      <c r="C269" s="148">
        <f t="shared" si="33"/>
        <v>3</v>
      </c>
      <c r="D269" s="108"/>
      <c r="E269" s="149" t="str">
        <f t="shared" si="34"/>
        <v/>
      </c>
      <c r="F269" s="158">
        <f t="shared" si="35"/>
        <v>0</v>
      </c>
      <c r="G269" s="170"/>
      <c r="H269" s="170"/>
      <c r="I269" s="172"/>
      <c r="J269" s="170"/>
      <c r="K269" s="170"/>
      <c r="L269" s="170"/>
      <c r="M269" s="170"/>
      <c r="N269" s="151" t="str">
        <f>IFERROR(IF(VLOOKUP(A269,Weightings!A:Y,25,FALSE)=0,"",VLOOKUP(A269,Weightings!A:Y,25,FALSE)),"")</f>
        <v/>
      </c>
      <c r="O269" s="151" t="str">
        <f>IFERROR(VLOOKUP(AH269,detail_maturity_score,3,FALSE)*VLOOKUP(A269,Weightings!A:Y,23,FALSE),"")</f>
        <v/>
      </c>
      <c r="P269" s="152"/>
      <c r="Q269" s="152"/>
      <c r="R269" s="148"/>
      <c r="S269" s="148"/>
      <c r="T269" s="148"/>
      <c r="U269" s="148"/>
      <c r="V269" s="148"/>
      <c r="W269" s="148"/>
      <c r="X269" s="148"/>
      <c r="Y269" s="148"/>
      <c r="Z269" s="153"/>
      <c r="AA269" s="148"/>
      <c r="AB269" s="148"/>
      <c r="AC269" s="154"/>
      <c r="AD269" s="155">
        <f t="shared" si="36"/>
        <v>0</v>
      </c>
      <c r="AE269" s="155">
        <f t="shared" si="37"/>
        <v>0</v>
      </c>
      <c r="AF269" s="155" t="str">
        <f t="shared" si="38"/>
        <v>D</v>
      </c>
      <c r="AG269" s="156">
        <f t="shared" si="39"/>
        <v>3</v>
      </c>
      <c r="AH269" s="156">
        <v>1</v>
      </c>
      <c r="AI269" s="159"/>
    </row>
    <row r="270" spans="1:35" s="157" customFormat="1" ht="30" hidden="1" customHeight="1" x14ac:dyDescent="0.25">
      <c r="A270" s="168">
        <v>279</v>
      </c>
      <c r="B270" s="147" t="str">
        <f t="shared" si="32"/>
        <v/>
      </c>
      <c r="C270" s="148">
        <f t="shared" si="33"/>
        <v>3</v>
      </c>
      <c r="D270" s="108"/>
      <c r="E270" s="149" t="str">
        <f t="shared" si="34"/>
        <v/>
      </c>
      <c r="F270" s="158">
        <f t="shared" si="35"/>
        <v>0</v>
      </c>
      <c r="G270" s="170"/>
      <c r="H270" s="170"/>
      <c r="I270" s="172"/>
      <c r="J270" s="170"/>
      <c r="K270" s="170"/>
      <c r="L270" s="170"/>
      <c r="M270" s="170"/>
      <c r="N270" s="151" t="str">
        <f>IFERROR(IF(VLOOKUP(A270,Weightings!A:Y,25,FALSE)=0,"",VLOOKUP(A270,Weightings!A:Y,25,FALSE)),"")</f>
        <v/>
      </c>
      <c r="O270" s="151" t="str">
        <f>IFERROR(VLOOKUP(AH270,detail_maturity_score,3,FALSE)*VLOOKUP(A270,Weightings!A:Y,23,FALSE),"")</f>
        <v/>
      </c>
      <c r="P270" s="152"/>
      <c r="Q270" s="152"/>
      <c r="R270" s="148"/>
      <c r="S270" s="148"/>
      <c r="T270" s="148"/>
      <c r="U270" s="148"/>
      <c r="V270" s="148"/>
      <c r="W270" s="148"/>
      <c r="X270" s="148"/>
      <c r="Y270" s="148"/>
      <c r="Z270" s="153"/>
      <c r="AA270" s="148"/>
      <c r="AB270" s="148"/>
      <c r="AC270" s="154"/>
      <c r="AD270" s="155">
        <f t="shared" si="36"/>
        <v>0</v>
      </c>
      <c r="AE270" s="155">
        <f t="shared" si="37"/>
        <v>0</v>
      </c>
      <c r="AF270" s="155" t="str">
        <f t="shared" si="38"/>
        <v>D</v>
      </c>
      <c r="AG270" s="156">
        <f t="shared" si="39"/>
        <v>3</v>
      </c>
      <c r="AH270" s="156">
        <v>1</v>
      </c>
      <c r="AI270" s="159"/>
    </row>
    <row r="271" spans="1:35" s="157" customFormat="1" hidden="1" x14ac:dyDescent="0.25">
      <c r="A271" s="168">
        <v>280</v>
      </c>
      <c r="B271" s="147" t="str">
        <f t="shared" si="32"/>
        <v/>
      </c>
      <c r="C271" s="148">
        <f t="shared" si="33"/>
        <v>3</v>
      </c>
      <c r="D271" s="108"/>
      <c r="E271" s="149" t="str">
        <f t="shared" si="34"/>
        <v/>
      </c>
      <c r="F271" s="171">
        <f t="shared" si="35"/>
        <v>0</v>
      </c>
      <c r="G271" s="170"/>
      <c r="H271" s="170"/>
      <c r="I271" s="172"/>
      <c r="J271" s="170"/>
      <c r="K271" s="170"/>
      <c r="L271" s="170"/>
      <c r="M271" s="170"/>
      <c r="N271" s="151" t="str">
        <f>IFERROR(IF(VLOOKUP(A271,Weightings!A:Y,25,FALSE)=0,"",VLOOKUP(A271,Weightings!A:Y,25,FALSE)),"")</f>
        <v/>
      </c>
      <c r="O271" s="151" t="str">
        <f>IFERROR(VLOOKUP(AH271,detail_maturity_score,3,FALSE)*VLOOKUP(A271,Weightings!A:Y,23,FALSE),"")</f>
        <v/>
      </c>
      <c r="P271" s="152"/>
      <c r="Q271" s="152"/>
      <c r="R271" s="148"/>
      <c r="S271" s="148"/>
      <c r="T271" s="148"/>
      <c r="U271" s="148"/>
      <c r="V271" s="148"/>
      <c r="W271" s="148"/>
      <c r="X271" s="148"/>
      <c r="Y271" s="148"/>
      <c r="Z271" s="153"/>
      <c r="AA271" s="148"/>
      <c r="AB271" s="148"/>
      <c r="AC271" s="154"/>
      <c r="AD271" s="155">
        <f t="shared" si="36"/>
        <v>0</v>
      </c>
      <c r="AE271" s="155">
        <f t="shared" si="37"/>
        <v>0</v>
      </c>
      <c r="AF271" s="155" t="str">
        <f t="shared" si="38"/>
        <v>D</v>
      </c>
      <c r="AG271" s="156">
        <f t="shared" si="39"/>
        <v>3</v>
      </c>
      <c r="AH271" s="156">
        <v>1</v>
      </c>
      <c r="AI271" s="159"/>
    </row>
    <row r="272" spans="1:35" s="157" customFormat="1" ht="30" hidden="1" customHeight="1" x14ac:dyDescent="0.25">
      <c r="A272" s="165">
        <v>281</v>
      </c>
      <c r="B272" s="147" t="str">
        <f t="shared" si="32"/>
        <v/>
      </c>
      <c r="C272" s="148">
        <f t="shared" si="33"/>
        <v>3</v>
      </c>
      <c r="D272" s="108"/>
      <c r="E272" s="173" t="str">
        <f t="shared" si="34"/>
        <v/>
      </c>
      <c r="F272" s="174">
        <f t="shared" si="35"/>
        <v>0</v>
      </c>
      <c r="G272" s="244"/>
      <c r="H272" s="244"/>
      <c r="I272" s="244"/>
      <c r="J272" s="244"/>
      <c r="K272" s="244"/>
      <c r="L272" s="244"/>
      <c r="M272" s="244"/>
      <c r="N272" s="245" t="str">
        <f>IFERROR(IF(VLOOKUP(A272,Weightings!A:Y,25,FALSE)=0,"",VLOOKUP(A272,Weightings!A:Y,25,FALSE)),"")</f>
        <v/>
      </c>
      <c r="O272" s="246" t="str">
        <f>IFERROR(VLOOKUP(AH272,detail_maturity_score,3,FALSE)*VLOOKUP(A272,Weightings!A:Y,23,FALSE),"")</f>
        <v/>
      </c>
      <c r="P272" s="246"/>
      <c r="Q272" s="246"/>
      <c r="R272" s="246"/>
      <c r="S272" s="245"/>
      <c r="T272" s="245"/>
      <c r="U272" s="245"/>
      <c r="V272" s="245"/>
      <c r="W272" s="245"/>
      <c r="X272" s="245"/>
      <c r="Y272" s="245"/>
      <c r="Z272" s="245"/>
      <c r="AA272" s="245"/>
      <c r="AB272" s="245"/>
      <c r="AC272" s="155"/>
      <c r="AD272" s="155">
        <f t="shared" si="36"/>
        <v>0</v>
      </c>
      <c r="AE272" s="155">
        <f t="shared" si="37"/>
        <v>0</v>
      </c>
      <c r="AF272" s="155" t="str">
        <f t="shared" si="38"/>
        <v>D</v>
      </c>
      <c r="AG272" s="156">
        <f t="shared" si="39"/>
        <v>3</v>
      </c>
      <c r="AH272"/>
      <c r="AI272" s="159">
        <v>3</v>
      </c>
    </row>
    <row r="273" spans="1:35" s="157" customFormat="1" hidden="1" x14ac:dyDescent="0.25">
      <c r="A273" s="168">
        <v>282</v>
      </c>
      <c r="B273" s="147" t="str">
        <f t="shared" si="32"/>
        <v/>
      </c>
      <c r="C273" s="148">
        <f t="shared" si="33"/>
        <v>3</v>
      </c>
      <c r="D273" s="108"/>
      <c r="E273" s="149" t="str">
        <f t="shared" si="34"/>
        <v/>
      </c>
      <c r="F273" s="171">
        <f t="shared" si="35"/>
        <v>0</v>
      </c>
      <c r="G273" s="170"/>
      <c r="H273" s="170"/>
      <c r="I273" s="172"/>
      <c r="J273" s="170"/>
      <c r="K273" s="170"/>
      <c r="L273" s="170"/>
      <c r="M273" s="170"/>
      <c r="N273" s="151" t="str">
        <f>IFERROR(IF(VLOOKUP(A273,Weightings!A:Y,25,FALSE)=0,"",VLOOKUP(A273,Weightings!A:Y,25,FALSE)),"")</f>
        <v/>
      </c>
      <c r="O273" s="151" t="str">
        <f>IFERROR(VLOOKUP(AH273,detail_maturity_score,3,FALSE)*VLOOKUP(A273,Weightings!A:Y,23,FALSE),"")</f>
        <v/>
      </c>
      <c r="P273" s="152"/>
      <c r="Q273" s="152"/>
      <c r="R273" s="148"/>
      <c r="S273" s="148"/>
      <c r="T273" s="148"/>
      <c r="U273" s="148"/>
      <c r="V273" s="148"/>
      <c r="W273" s="148"/>
      <c r="X273" s="148"/>
      <c r="Y273" s="148"/>
      <c r="Z273" s="153"/>
      <c r="AA273" s="148"/>
      <c r="AB273" s="148"/>
      <c r="AC273" s="154"/>
      <c r="AD273" s="155">
        <f t="shared" si="36"/>
        <v>0</v>
      </c>
      <c r="AE273" s="155">
        <f t="shared" si="37"/>
        <v>0</v>
      </c>
      <c r="AF273" s="155" t="str">
        <f t="shared" si="38"/>
        <v>D</v>
      </c>
      <c r="AG273" s="156">
        <f t="shared" si="39"/>
        <v>3</v>
      </c>
      <c r="AH273" s="156">
        <v>1</v>
      </c>
      <c r="AI273" s="159"/>
    </row>
    <row r="274" spans="1:35" s="157" customFormat="1" hidden="1" x14ac:dyDescent="0.25">
      <c r="A274" s="168">
        <v>283</v>
      </c>
      <c r="B274" s="147" t="str">
        <f t="shared" si="32"/>
        <v/>
      </c>
      <c r="C274" s="148">
        <f t="shared" si="33"/>
        <v>3</v>
      </c>
      <c r="D274" s="108"/>
      <c r="E274" s="149" t="str">
        <f t="shared" si="34"/>
        <v/>
      </c>
      <c r="F274" s="169">
        <f t="shared" si="35"/>
        <v>0</v>
      </c>
      <c r="G274" s="170"/>
      <c r="H274" s="170"/>
      <c r="I274" s="170"/>
      <c r="J274" s="170"/>
      <c r="K274" s="170"/>
      <c r="L274" s="170"/>
      <c r="M274" s="170"/>
      <c r="N274" s="151" t="str">
        <f>IFERROR(IF(VLOOKUP(A274,Weightings!A:Y,25,FALSE)=0,"",VLOOKUP(A274,Weightings!A:Y,25,FALSE)),"")</f>
        <v/>
      </c>
      <c r="O274" s="151" t="str">
        <f>IFERROR(VLOOKUP(AH274,detail_maturity_score,3,FALSE)*VLOOKUP(A274,Weightings!A:Y,23,FALSE),"")</f>
        <v/>
      </c>
      <c r="P274" s="152"/>
      <c r="Q274" s="152"/>
      <c r="R274" s="148"/>
      <c r="S274" s="148"/>
      <c r="T274" s="148"/>
      <c r="U274" s="148"/>
      <c r="V274" s="148"/>
      <c r="W274" s="148"/>
      <c r="X274" s="148"/>
      <c r="Y274" s="148"/>
      <c r="Z274" s="153"/>
      <c r="AA274" s="148"/>
      <c r="AB274" s="148"/>
      <c r="AC274" s="154"/>
      <c r="AD274" s="155">
        <f t="shared" si="36"/>
        <v>0</v>
      </c>
      <c r="AE274" s="155">
        <f t="shared" si="37"/>
        <v>0</v>
      </c>
      <c r="AF274" s="155" t="str">
        <f t="shared" si="38"/>
        <v>D</v>
      </c>
      <c r="AG274" s="156">
        <f t="shared" si="39"/>
        <v>3</v>
      </c>
      <c r="AH274"/>
      <c r="AI274" s="159"/>
    </row>
    <row r="275" spans="1:35" s="157" customFormat="1" hidden="1" x14ac:dyDescent="0.25">
      <c r="A275" s="168">
        <v>284</v>
      </c>
      <c r="B275" s="147" t="str">
        <f t="shared" si="32"/>
        <v/>
      </c>
      <c r="C275" s="148">
        <f t="shared" si="33"/>
        <v>3</v>
      </c>
      <c r="D275" s="108"/>
      <c r="E275" s="149" t="str">
        <f t="shared" si="34"/>
        <v/>
      </c>
      <c r="F275" s="171">
        <f t="shared" si="35"/>
        <v>0</v>
      </c>
      <c r="G275" s="170"/>
      <c r="H275" s="170"/>
      <c r="I275" s="172"/>
      <c r="J275" s="170"/>
      <c r="K275" s="170"/>
      <c r="L275" s="170"/>
      <c r="M275" s="170"/>
      <c r="N275" s="151" t="str">
        <f>IFERROR(IF(VLOOKUP(A275,Weightings!A:Y,25,FALSE)=0,"",VLOOKUP(A275,Weightings!A:Y,25,FALSE)),"")</f>
        <v/>
      </c>
      <c r="O275" s="151" t="str">
        <f>IFERROR(VLOOKUP(AH275,detail_maturity_score,3,FALSE)*VLOOKUP(A275,Weightings!A:Y,23,FALSE),"")</f>
        <v/>
      </c>
      <c r="P275" s="152"/>
      <c r="Q275" s="152"/>
      <c r="R275" s="148"/>
      <c r="S275" s="148"/>
      <c r="T275" s="148"/>
      <c r="U275" s="148"/>
      <c r="V275" s="148"/>
      <c r="W275" s="148"/>
      <c r="X275" s="148"/>
      <c r="Y275" s="148"/>
      <c r="Z275" s="153"/>
      <c r="AA275" s="148"/>
      <c r="AB275" s="148"/>
      <c r="AC275" s="154"/>
      <c r="AD275" s="155">
        <f t="shared" si="36"/>
        <v>0</v>
      </c>
      <c r="AE275" s="155">
        <f t="shared" si="37"/>
        <v>0</v>
      </c>
      <c r="AF275" s="155" t="str">
        <f t="shared" si="38"/>
        <v>D</v>
      </c>
      <c r="AG275" s="156">
        <f t="shared" si="39"/>
        <v>3</v>
      </c>
      <c r="AH275" s="156">
        <v>1</v>
      </c>
      <c r="AI275" s="159"/>
    </row>
    <row r="276" spans="1:35" s="157" customFormat="1" hidden="1" x14ac:dyDescent="0.25">
      <c r="A276" s="168">
        <v>285</v>
      </c>
      <c r="B276" s="147" t="str">
        <f t="shared" si="32"/>
        <v/>
      </c>
      <c r="C276" s="148">
        <f t="shared" si="33"/>
        <v>3</v>
      </c>
      <c r="D276" s="108"/>
      <c r="E276" s="149" t="str">
        <f t="shared" si="34"/>
        <v/>
      </c>
      <c r="F276" s="169">
        <f t="shared" si="35"/>
        <v>0</v>
      </c>
      <c r="G276" s="170"/>
      <c r="H276" s="170"/>
      <c r="I276" s="170"/>
      <c r="J276" s="170"/>
      <c r="K276" s="170"/>
      <c r="L276" s="170"/>
      <c r="M276" s="170"/>
      <c r="N276" s="151" t="str">
        <f>IFERROR(IF(VLOOKUP(A276,Weightings!A:Y,25,FALSE)=0,"",VLOOKUP(A276,Weightings!A:Y,25,FALSE)),"")</f>
        <v/>
      </c>
      <c r="O276" s="151" t="str">
        <f>IFERROR(VLOOKUP(AH276,detail_maturity_score,3,FALSE)*VLOOKUP(A276,Weightings!A:Y,23,FALSE),"")</f>
        <v/>
      </c>
      <c r="P276" s="152"/>
      <c r="Q276" s="152"/>
      <c r="R276" s="148"/>
      <c r="S276" s="148"/>
      <c r="T276" s="148"/>
      <c r="U276" s="148"/>
      <c r="V276" s="148"/>
      <c r="W276" s="148"/>
      <c r="X276" s="148"/>
      <c r="Y276" s="148"/>
      <c r="Z276" s="153"/>
      <c r="AA276" s="148"/>
      <c r="AB276" s="148"/>
      <c r="AC276" s="154"/>
      <c r="AD276" s="155">
        <f t="shared" si="36"/>
        <v>0</v>
      </c>
      <c r="AE276" s="155">
        <f t="shared" si="37"/>
        <v>0</v>
      </c>
      <c r="AF276" s="155" t="str">
        <f t="shared" si="38"/>
        <v>D</v>
      </c>
      <c r="AG276" s="156">
        <f t="shared" si="39"/>
        <v>3</v>
      </c>
      <c r="AH276"/>
      <c r="AI276" s="159"/>
    </row>
    <row r="277" spans="1:35" s="157" customFormat="1" ht="30" hidden="1" customHeight="1" x14ac:dyDescent="0.25">
      <c r="A277" s="168">
        <v>286</v>
      </c>
      <c r="B277" s="147" t="str">
        <f t="shared" si="32"/>
        <v/>
      </c>
      <c r="C277" s="148">
        <f t="shared" si="33"/>
        <v>3</v>
      </c>
      <c r="D277" s="108"/>
      <c r="E277" s="149" t="str">
        <f t="shared" si="34"/>
        <v/>
      </c>
      <c r="F277" s="171">
        <f t="shared" si="35"/>
        <v>0</v>
      </c>
      <c r="G277" s="170"/>
      <c r="H277" s="170"/>
      <c r="I277" s="172"/>
      <c r="J277" s="170"/>
      <c r="K277" s="170"/>
      <c r="L277" s="170"/>
      <c r="M277" s="170"/>
      <c r="N277" s="151" t="str">
        <f>IFERROR(IF(VLOOKUP(A277,Weightings!A:Y,25,FALSE)=0,"",VLOOKUP(A277,Weightings!A:Y,25,FALSE)),"")</f>
        <v/>
      </c>
      <c r="O277" s="151" t="str">
        <f>IFERROR(VLOOKUP(AH277,detail_maturity_score,3,FALSE)*VLOOKUP(A277,Weightings!A:Y,23,FALSE),"")</f>
        <v/>
      </c>
      <c r="P277" s="152"/>
      <c r="Q277" s="152"/>
      <c r="R277" s="148"/>
      <c r="S277" s="148"/>
      <c r="T277" s="148"/>
      <c r="U277" s="148"/>
      <c r="V277" s="148"/>
      <c r="W277" s="148"/>
      <c r="X277" s="148"/>
      <c r="Y277" s="148"/>
      <c r="Z277" s="153"/>
      <c r="AA277" s="148"/>
      <c r="AB277" s="148"/>
      <c r="AC277" s="154"/>
      <c r="AD277" s="155">
        <f t="shared" si="36"/>
        <v>0</v>
      </c>
      <c r="AE277" s="155">
        <f t="shared" si="37"/>
        <v>0</v>
      </c>
      <c r="AF277" s="155" t="str">
        <f t="shared" si="38"/>
        <v>D</v>
      </c>
      <c r="AG277" s="156">
        <f t="shared" si="39"/>
        <v>3</v>
      </c>
      <c r="AH277" s="156">
        <v>1</v>
      </c>
      <c r="AI277" s="159"/>
    </row>
    <row r="278" spans="1:35" s="157" customFormat="1" hidden="1" x14ac:dyDescent="0.25">
      <c r="A278" s="168">
        <v>287</v>
      </c>
      <c r="B278" s="147" t="str">
        <f t="shared" si="32"/>
        <v/>
      </c>
      <c r="C278" s="148">
        <f t="shared" si="33"/>
        <v>3</v>
      </c>
      <c r="D278" s="108"/>
      <c r="E278" s="149" t="str">
        <f t="shared" si="34"/>
        <v/>
      </c>
      <c r="F278" s="169">
        <f t="shared" si="35"/>
        <v>0</v>
      </c>
      <c r="G278" s="170"/>
      <c r="H278" s="170"/>
      <c r="I278" s="170"/>
      <c r="J278" s="170"/>
      <c r="K278" s="170"/>
      <c r="L278" s="170"/>
      <c r="M278" s="170"/>
      <c r="N278" s="151" t="str">
        <f>IFERROR(IF(VLOOKUP(A278,Weightings!A:Y,25,FALSE)=0,"",VLOOKUP(A278,Weightings!A:Y,25,FALSE)),"")</f>
        <v/>
      </c>
      <c r="O278" s="151" t="str">
        <f>IFERROR(VLOOKUP(AH278,detail_maturity_score,3,FALSE)*VLOOKUP(A278,Weightings!A:Y,23,FALSE),"")</f>
        <v/>
      </c>
      <c r="P278" s="152"/>
      <c r="Q278" s="152"/>
      <c r="R278" s="148"/>
      <c r="S278" s="148"/>
      <c r="T278" s="148"/>
      <c r="U278" s="148"/>
      <c r="V278" s="148"/>
      <c r="W278" s="148"/>
      <c r="X278" s="148"/>
      <c r="Y278" s="148"/>
      <c r="Z278" s="153"/>
      <c r="AA278" s="148"/>
      <c r="AB278" s="148"/>
      <c r="AC278" s="154"/>
      <c r="AD278" s="155">
        <f t="shared" si="36"/>
        <v>0</v>
      </c>
      <c r="AE278" s="155">
        <f t="shared" si="37"/>
        <v>0</v>
      </c>
      <c r="AF278" s="155" t="str">
        <f t="shared" si="38"/>
        <v>D</v>
      </c>
      <c r="AG278" s="156">
        <f t="shared" si="39"/>
        <v>3</v>
      </c>
      <c r="AH278"/>
      <c r="AI278" s="159"/>
    </row>
    <row r="279" spans="1:35" s="157" customFormat="1" ht="30" hidden="1" customHeight="1" x14ac:dyDescent="0.25">
      <c r="A279" s="168">
        <v>288</v>
      </c>
      <c r="B279" s="147" t="str">
        <f t="shared" si="32"/>
        <v/>
      </c>
      <c r="C279" s="148">
        <f t="shared" si="33"/>
        <v>3</v>
      </c>
      <c r="D279" s="108"/>
      <c r="E279" s="149" t="str">
        <f t="shared" si="34"/>
        <v/>
      </c>
      <c r="F279" s="171">
        <f t="shared" si="35"/>
        <v>0</v>
      </c>
      <c r="G279" s="170"/>
      <c r="H279" s="170"/>
      <c r="I279" s="172"/>
      <c r="J279" s="170"/>
      <c r="K279" s="170"/>
      <c r="L279" s="170"/>
      <c r="M279" s="170"/>
      <c r="N279" s="151" t="str">
        <f>IFERROR(IF(VLOOKUP(A279,Weightings!A:Y,25,FALSE)=0,"",VLOOKUP(A279,Weightings!A:Y,25,FALSE)),"")</f>
        <v/>
      </c>
      <c r="O279" s="151" t="str">
        <f>IFERROR(VLOOKUP(AH279,detail_maturity_score,3,FALSE)*VLOOKUP(A279,Weightings!A:Y,23,FALSE),"")</f>
        <v/>
      </c>
      <c r="P279" s="152"/>
      <c r="Q279" s="152"/>
      <c r="R279" s="148"/>
      <c r="S279" s="148"/>
      <c r="T279" s="148"/>
      <c r="U279" s="148"/>
      <c r="V279" s="148"/>
      <c r="W279" s="148"/>
      <c r="X279" s="148"/>
      <c r="Y279" s="148"/>
      <c r="Z279" s="153"/>
      <c r="AA279" s="148"/>
      <c r="AB279" s="148"/>
      <c r="AC279" s="154"/>
      <c r="AD279" s="155">
        <f t="shared" si="36"/>
        <v>0</v>
      </c>
      <c r="AE279" s="155">
        <f t="shared" si="37"/>
        <v>0</v>
      </c>
      <c r="AF279" s="155" t="str">
        <f t="shared" si="38"/>
        <v>D</v>
      </c>
      <c r="AG279" s="156">
        <f t="shared" si="39"/>
        <v>3</v>
      </c>
      <c r="AH279" s="156">
        <v>1</v>
      </c>
      <c r="AI279" s="159"/>
    </row>
    <row r="280" spans="1:35" s="157" customFormat="1" hidden="1" x14ac:dyDescent="0.25">
      <c r="A280" s="168">
        <v>289</v>
      </c>
      <c r="B280" s="147" t="str">
        <f t="shared" si="32"/>
        <v/>
      </c>
      <c r="C280" s="148">
        <f t="shared" si="33"/>
        <v>3</v>
      </c>
      <c r="D280" s="108"/>
      <c r="E280" s="149" t="str">
        <f t="shared" si="34"/>
        <v/>
      </c>
      <c r="F280" s="169">
        <f t="shared" si="35"/>
        <v>0</v>
      </c>
      <c r="G280" s="170"/>
      <c r="H280" s="170"/>
      <c r="I280" s="170"/>
      <c r="J280" s="170"/>
      <c r="K280" s="170"/>
      <c r="L280" s="170"/>
      <c r="M280" s="170"/>
      <c r="N280" s="151" t="str">
        <f>IFERROR(IF(VLOOKUP(A280,Weightings!A:Y,25,FALSE)=0,"",VLOOKUP(A280,Weightings!A:Y,25,FALSE)),"")</f>
        <v/>
      </c>
      <c r="O280" s="151" t="str">
        <f>IFERROR(VLOOKUP(AH280,detail_maturity_score,3,FALSE)*VLOOKUP(A280,Weightings!A:Y,23,FALSE),"")</f>
        <v/>
      </c>
      <c r="P280" s="152"/>
      <c r="Q280" s="152"/>
      <c r="R280" s="148"/>
      <c r="S280" s="148"/>
      <c r="T280" s="148"/>
      <c r="U280" s="148"/>
      <c r="V280" s="148"/>
      <c r="W280" s="148"/>
      <c r="X280" s="148"/>
      <c r="Y280" s="148"/>
      <c r="Z280" s="153"/>
      <c r="AA280" s="148"/>
      <c r="AB280" s="148"/>
      <c r="AC280" s="154"/>
      <c r="AD280" s="155">
        <f t="shared" si="36"/>
        <v>0</v>
      </c>
      <c r="AE280" s="155">
        <f t="shared" si="37"/>
        <v>0</v>
      </c>
      <c r="AF280" s="155" t="str">
        <f t="shared" si="38"/>
        <v>D</v>
      </c>
      <c r="AG280" s="156">
        <f t="shared" si="39"/>
        <v>3</v>
      </c>
      <c r="AH280"/>
      <c r="AI280" s="159"/>
    </row>
    <row r="281" spans="1:35" s="157" customFormat="1" hidden="1" x14ac:dyDescent="0.25">
      <c r="A281" s="168">
        <v>290</v>
      </c>
      <c r="B281" s="147" t="str">
        <f t="shared" si="32"/>
        <v/>
      </c>
      <c r="C281" s="148">
        <f t="shared" si="33"/>
        <v>3</v>
      </c>
      <c r="D281" s="108"/>
      <c r="E281" s="149" t="str">
        <f t="shared" si="34"/>
        <v/>
      </c>
      <c r="F281" s="171">
        <f t="shared" si="35"/>
        <v>0</v>
      </c>
      <c r="G281" s="170"/>
      <c r="H281" s="170"/>
      <c r="I281" s="172"/>
      <c r="J281" s="170"/>
      <c r="K281" s="170"/>
      <c r="L281" s="170"/>
      <c r="M281" s="170"/>
      <c r="N281" s="151" t="str">
        <f>IFERROR(IF(VLOOKUP(A281,Weightings!A:Y,25,FALSE)=0,"",VLOOKUP(A281,Weightings!A:Y,25,FALSE)),"")</f>
        <v/>
      </c>
      <c r="O281" s="151" t="str">
        <f>IFERROR(VLOOKUP(AH281,detail_maturity_score,3,FALSE)*VLOOKUP(A281,Weightings!A:Y,23,FALSE),"")</f>
        <v/>
      </c>
      <c r="P281" s="152"/>
      <c r="Q281" s="152"/>
      <c r="R281" s="148"/>
      <c r="S281" s="148"/>
      <c r="T281" s="148"/>
      <c r="U281" s="148"/>
      <c r="V281" s="148"/>
      <c r="W281" s="148"/>
      <c r="X281" s="148"/>
      <c r="Y281" s="148"/>
      <c r="Z281" s="153"/>
      <c r="AA281" s="148"/>
      <c r="AB281" s="148"/>
      <c r="AC281" s="154"/>
      <c r="AD281" s="155">
        <f t="shared" si="36"/>
        <v>0</v>
      </c>
      <c r="AE281" s="155">
        <f t="shared" si="37"/>
        <v>0</v>
      </c>
      <c r="AF281" s="155" t="str">
        <f t="shared" si="38"/>
        <v>D</v>
      </c>
      <c r="AG281" s="156">
        <f t="shared" si="39"/>
        <v>3</v>
      </c>
      <c r="AH281" s="156">
        <v>1</v>
      </c>
      <c r="AI281" s="159"/>
    </row>
    <row r="282" spans="1:35" s="157" customFormat="1" hidden="1" x14ac:dyDescent="0.25">
      <c r="A282" s="168">
        <v>291</v>
      </c>
      <c r="B282" s="147" t="str">
        <f t="shared" si="32"/>
        <v/>
      </c>
      <c r="C282" s="148">
        <f t="shared" si="33"/>
        <v>3</v>
      </c>
      <c r="D282" s="108"/>
      <c r="E282" s="149" t="str">
        <f t="shared" si="34"/>
        <v/>
      </c>
      <c r="F282" s="171">
        <f t="shared" si="35"/>
        <v>0</v>
      </c>
      <c r="G282" s="170"/>
      <c r="H282" s="170"/>
      <c r="I282" s="172"/>
      <c r="J282" s="170"/>
      <c r="K282" s="170"/>
      <c r="L282" s="170"/>
      <c r="M282" s="170"/>
      <c r="N282" s="151" t="str">
        <f>IFERROR(IF(VLOOKUP(A282,Weightings!A:Y,25,FALSE)=0,"",VLOOKUP(A282,Weightings!A:Y,25,FALSE)),"")</f>
        <v/>
      </c>
      <c r="O282" s="151" t="str">
        <f>IFERROR(VLOOKUP(AH282,detail_maturity_score,3,FALSE)*VLOOKUP(A282,Weightings!A:Y,23,FALSE),"")</f>
        <v/>
      </c>
      <c r="P282" s="152"/>
      <c r="Q282" s="152"/>
      <c r="R282" s="148"/>
      <c r="S282" s="148"/>
      <c r="T282" s="148"/>
      <c r="U282" s="148"/>
      <c r="V282" s="148"/>
      <c r="W282" s="148"/>
      <c r="X282" s="148"/>
      <c r="Y282" s="148"/>
      <c r="Z282" s="153"/>
      <c r="AA282" s="148"/>
      <c r="AB282" s="148"/>
      <c r="AC282" s="154"/>
      <c r="AD282" s="155">
        <f t="shared" si="36"/>
        <v>0</v>
      </c>
      <c r="AE282" s="155">
        <f t="shared" si="37"/>
        <v>0</v>
      </c>
      <c r="AF282" s="155" t="str">
        <f t="shared" si="38"/>
        <v>D</v>
      </c>
      <c r="AG282" s="156">
        <f t="shared" si="39"/>
        <v>3</v>
      </c>
      <c r="AH282" s="156">
        <v>1</v>
      </c>
      <c r="AI282" s="159"/>
    </row>
    <row r="283" spans="1:35" s="157" customFormat="1" hidden="1" x14ac:dyDescent="0.25">
      <c r="A283" s="168">
        <v>292</v>
      </c>
      <c r="B283" s="147" t="str">
        <f t="shared" si="32"/>
        <v/>
      </c>
      <c r="C283" s="148">
        <f t="shared" si="33"/>
        <v>3</v>
      </c>
      <c r="D283" s="108"/>
      <c r="E283" s="149" t="str">
        <f t="shared" si="34"/>
        <v/>
      </c>
      <c r="F283" s="171">
        <f t="shared" si="35"/>
        <v>0</v>
      </c>
      <c r="G283" s="170"/>
      <c r="H283" s="170"/>
      <c r="I283" s="172"/>
      <c r="J283" s="170"/>
      <c r="K283" s="170"/>
      <c r="L283" s="170"/>
      <c r="M283" s="170"/>
      <c r="N283" s="151" t="str">
        <f>IFERROR(IF(VLOOKUP(A283,Weightings!A:Y,25,FALSE)=0,"",VLOOKUP(A283,Weightings!A:Y,25,FALSE)),"")</f>
        <v/>
      </c>
      <c r="O283" s="151" t="str">
        <f>IFERROR(VLOOKUP(AH283,detail_maturity_score,3,FALSE)*VLOOKUP(A283,Weightings!A:Y,23,FALSE),"")</f>
        <v/>
      </c>
      <c r="P283" s="152"/>
      <c r="Q283" s="152"/>
      <c r="R283" s="148"/>
      <c r="S283" s="148"/>
      <c r="T283" s="148"/>
      <c r="U283" s="148"/>
      <c r="V283" s="148"/>
      <c r="W283" s="148"/>
      <c r="X283" s="148"/>
      <c r="Y283" s="148"/>
      <c r="Z283" s="153"/>
      <c r="AA283" s="148"/>
      <c r="AB283" s="148"/>
      <c r="AC283" s="154"/>
      <c r="AD283" s="155">
        <f t="shared" si="36"/>
        <v>0</v>
      </c>
      <c r="AE283" s="155">
        <f t="shared" si="37"/>
        <v>0</v>
      </c>
      <c r="AF283" s="155" t="str">
        <f t="shared" si="38"/>
        <v>D</v>
      </c>
      <c r="AG283" s="156">
        <f t="shared" si="39"/>
        <v>3</v>
      </c>
      <c r="AH283" s="156">
        <v>1</v>
      </c>
      <c r="AI283" s="159"/>
    </row>
    <row r="284" spans="1:35" s="157" customFormat="1" hidden="1" x14ac:dyDescent="0.25">
      <c r="A284" s="168">
        <v>293</v>
      </c>
      <c r="B284" s="147" t="str">
        <f t="shared" si="32"/>
        <v/>
      </c>
      <c r="C284" s="148">
        <f t="shared" si="33"/>
        <v>3</v>
      </c>
      <c r="D284" s="108"/>
      <c r="E284" s="149" t="str">
        <f t="shared" si="34"/>
        <v/>
      </c>
      <c r="F284" s="171">
        <f t="shared" si="35"/>
        <v>0</v>
      </c>
      <c r="G284" s="170"/>
      <c r="H284" s="170"/>
      <c r="I284" s="172"/>
      <c r="J284" s="170"/>
      <c r="K284" s="170"/>
      <c r="L284" s="170"/>
      <c r="M284" s="170"/>
      <c r="N284" s="151" t="str">
        <f>IFERROR(IF(VLOOKUP(A284,Weightings!A:Y,25,FALSE)=0,"",VLOOKUP(A284,Weightings!A:Y,25,FALSE)),"")</f>
        <v/>
      </c>
      <c r="O284" s="151" t="str">
        <f>IFERROR(VLOOKUP(AH284,detail_maturity_score,3,FALSE)*VLOOKUP(A284,Weightings!A:Y,23,FALSE),"")</f>
        <v/>
      </c>
      <c r="P284" s="152"/>
      <c r="Q284" s="152"/>
      <c r="R284" s="148"/>
      <c r="S284" s="148"/>
      <c r="T284" s="148"/>
      <c r="U284" s="148"/>
      <c r="V284" s="148"/>
      <c r="W284" s="148"/>
      <c r="X284" s="148"/>
      <c r="Y284" s="148"/>
      <c r="Z284" s="153"/>
      <c r="AA284" s="148"/>
      <c r="AB284" s="148"/>
      <c r="AC284" s="154"/>
      <c r="AD284" s="155">
        <f t="shared" si="36"/>
        <v>0</v>
      </c>
      <c r="AE284" s="155">
        <f t="shared" si="37"/>
        <v>0</v>
      </c>
      <c r="AF284" s="155" t="str">
        <f t="shared" si="38"/>
        <v>D</v>
      </c>
      <c r="AG284" s="156">
        <f t="shared" si="39"/>
        <v>3</v>
      </c>
      <c r="AH284" s="156">
        <v>1</v>
      </c>
      <c r="AI284" s="159"/>
    </row>
    <row r="285" spans="1:35" s="157" customFormat="1" hidden="1" x14ac:dyDescent="0.25">
      <c r="A285" s="168">
        <v>294</v>
      </c>
      <c r="B285" s="147" t="str">
        <f t="shared" si="32"/>
        <v/>
      </c>
      <c r="C285" s="148">
        <f t="shared" si="33"/>
        <v>3</v>
      </c>
      <c r="D285" s="108"/>
      <c r="E285" s="149" t="str">
        <f t="shared" si="34"/>
        <v/>
      </c>
      <c r="F285" s="171">
        <f t="shared" si="35"/>
        <v>0</v>
      </c>
      <c r="G285" s="170"/>
      <c r="H285" s="170"/>
      <c r="I285" s="172"/>
      <c r="J285" s="170"/>
      <c r="K285" s="170"/>
      <c r="L285" s="170"/>
      <c r="M285" s="170"/>
      <c r="N285" s="151" t="str">
        <f>IFERROR(IF(VLOOKUP(A285,Weightings!A:Y,25,FALSE)=0,"",VLOOKUP(A285,Weightings!A:Y,25,FALSE)),"")</f>
        <v/>
      </c>
      <c r="O285" s="151" t="str">
        <f>IFERROR(VLOOKUP(AH285,detail_maturity_score,3,FALSE)*VLOOKUP(A285,Weightings!A:Y,23,FALSE),"")</f>
        <v/>
      </c>
      <c r="P285" s="152"/>
      <c r="Q285" s="152"/>
      <c r="R285" s="148"/>
      <c r="S285" s="148"/>
      <c r="T285" s="148"/>
      <c r="U285" s="148"/>
      <c r="V285" s="148"/>
      <c r="W285" s="148"/>
      <c r="X285" s="148"/>
      <c r="Y285" s="148"/>
      <c r="Z285" s="153"/>
      <c r="AA285" s="148"/>
      <c r="AB285" s="148"/>
      <c r="AC285" s="154"/>
      <c r="AD285" s="155">
        <f t="shared" si="36"/>
        <v>0</v>
      </c>
      <c r="AE285" s="155">
        <f t="shared" si="37"/>
        <v>0</v>
      </c>
      <c r="AF285" s="155" t="str">
        <f t="shared" si="38"/>
        <v>D</v>
      </c>
      <c r="AG285" s="156">
        <f t="shared" si="39"/>
        <v>3</v>
      </c>
      <c r="AH285" s="156">
        <v>1</v>
      </c>
      <c r="AI285" s="159"/>
    </row>
    <row r="286" spans="1:35" s="157" customFormat="1" ht="30" hidden="1" customHeight="1" x14ac:dyDescent="0.25">
      <c r="A286" s="168">
        <v>295</v>
      </c>
      <c r="B286" s="147" t="str">
        <f t="shared" si="32"/>
        <v/>
      </c>
      <c r="C286" s="148">
        <f t="shared" si="33"/>
        <v>3</v>
      </c>
      <c r="D286" s="108"/>
      <c r="E286" s="149" t="str">
        <f t="shared" si="34"/>
        <v/>
      </c>
      <c r="F286" s="171">
        <f t="shared" si="35"/>
        <v>0</v>
      </c>
      <c r="G286" s="170"/>
      <c r="H286" s="170"/>
      <c r="I286" s="172"/>
      <c r="J286" s="170"/>
      <c r="K286" s="170"/>
      <c r="L286" s="170"/>
      <c r="M286" s="170"/>
      <c r="N286" s="151" t="str">
        <f>IFERROR(IF(VLOOKUP(A286,Weightings!A:Y,25,FALSE)=0,"",VLOOKUP(A286,Weightings!A:Y,25,FALSE)),"")</f>
        <v/>
      </c>
      <c r="O286" s="151" t="str">
        <f>IFERROR(VLOOKUP(AH286,detail_maturity_score,3,FALSE)*VLOOKUP(A286,Weightings!A:Y,23,FALSE),"")</f>
        <v/>
      </c>
      <c r="P286" s="152"/>
      <c r="Q286" s="152"/>
      <c r="R286" s="148"/>
      <c r="S286" s="148"/>
      <c r="T286" s="148"/>
      <c r="U286" s="148"/>
      <c r="V286" s="148"/>
      <c r="W286" s="148"/>
      <c r="X286" s="148"/>
      <c r="Y286" s="148"/>
      <c r="Z286" s="153"/>
      <c r="AA286" s="148"/>
      <c r="AB286" s="148"/>
      <c r="AC286" s="154"/>
      <c r="AD286" s="155">
        <f t="shared" si="36"/>
        <v>0</v>
      </c>
      <c r="AE286" s="155">
        <f t="shared" si="37"/>
        <v>0</v>
      </c>
      <c r="AF286" s="155" t="str">
        <f t="shared" si="38"/>
        <v>D</v>
      </c>
      <c r="AG286" s="156">
        <f t="shared" si="39"/>
        <v>3</v>
      </c>
      <c r="AH286" s="156">
        <v>1</v>
      </c>
      <c r="AI286" s="159"/>
    </row>
    <row r="287" spans="1:35" s="157" customFormat="1" ht="30" hidden="1" customHeight="1" x14ac:dyDescent="0.25">
      <c r="A287" s="168">
        <v>296</v>
      </c>
      <c r="B287" s="147" t="str">
        <f t="shared" si="32"/>
        <v/>
      </c>
      <c r="C287" s="148">
        <f t="shared" si="33"/>
        <v>3</v>
      </c>
      <c r="D287" s="108"/>
      <c r="E287" s="149" t="str">
        <f t="shared" si="34"/>
        <v/>
      </c>
      <c r="F287" s="150">
        <f t="shared" si="35"/>
        <v>0</v>
      </c>
      <c r="G287" s="170"/>
      <c r="H287" s="170"/>
      <c r="I287" s="170"/>
      <c r="J287" s="170"/>
      <c r="K287" s="170"/>
      <c r="L287" s="170"/>
      <c r="M287" s="170"/>
      <c r="N287" s="151" t="str">
        <f>IFERROR(IF(VLOOKUP(A287,Weightings!A:Y,25,FALSE)=0,"",VLOOKUP(A287,Weightings!A:Y,25,FALSE)),"")</f>
        <v/>
      </c>
      <c r="O287" s="151" t="str">
        <f>IFERROR(VLOOKUP(AH287,detail_maturity_score,3,FALSE)*VLOOKUP(A287,Weightings!A:Y,23,FALSE),"")</f>
        <v/>
      </c>
      <c r="P287" s="152"/>
      <c r="Q287" s="152"/>
      <c r="R287" s="148"/>
      <c r="S287" s="148"/>
      <c r="T287" s="148"/>
      <c r="U287" s="148"/>
      <c r="V287" s="148"/>
      <c r="W287" s="148"/>
      <c r="X287" s="148"/>
      <c r="Y287" s="148"/>
      <c r="Z287" s="153"/>
      <c r="AA287" s="148"/>
      <c r="AB287" s="148"/>
      <c r="AC287" s="154"/>
      <c r="AD287" s="155">
        <f t="shared" si="36"/>
        <v>0</v>
      </c>
      <c r="AE287" s="155">
        <f t="shared" si="37"/>
        <v>0</v>
      </c>
      <c r="AF287" s="155" t="str">
        <f t="shared" si="38"/>
        <v>D</v>
      </c>
      <c r="AG287" s="156">
        <f t="shared" si="39"/>
        <v>3</v>
      </c>
      <c r="AH287"/>
      <c r="AI287" s="159"/>
    </row>
    <row r="288" spans="1:35" s="157" customFormat="1" ht="30" hidden="1" customHeight="1" x14ac:dyDescent="0.25">
      <c r="A288" s="168">
        <v>297</v>
      </c>
      <c r="B288" s="147" t="str">
        <f t="shared" si="32"/>
        <v/>
      </c>
      <c r="C288" s="148">
        <f t="shared" si="33"/>
        <v>3</v>
      </c>
      <c r="D288" s="108"/>
      <c r="E288" s="149" t="str">
        <f t="shared" si="34"/>
        <v/>
      </c>
      <c r="F288" s="158">
        <f t="shared" si="35"/>
        <v>0</v>
      </c>
      <c r="G288" s="170"/>
      <c r="H288" s="170"/>
      <c r="I288" s="172"/>
      <c r="J288" s="170"/>
      <c r="K288" s="170"/>
      <c r="L288" s="170"/>
      <c r="M288" s="170"/>
      <c r="N288" s="151" t="str">
        <f>IFERROR(IF(VLOOKUP(A288,Weightings!A:Y,25,FALSE)=0,"",VLOOKUP(A288,Weightings!A:Y,25,FALSE)),"")</f>
        <v/>
      </c>
      <c r="O288" s="151" t="str">
        <f>IFERROR(VLOOKUP(AH288,detail_maturity_score,3,FALSE)*VLOOKUP(A288,Weightings!A:Y,23,FALSE),"")</f>
        <v/>
      </c>
      <c r="P288" s="152"/>
      <c r="Q288" s="152"/>
      <c r="R288" s="148"/>
      <c r="S288" s="148"/>
      <c r="T288" s="148"/>
      <c r="U288" s="148"/>
      <c r="V288" s="148"/>
      <c r="W288" s="148"/>
      <c r="X288" s="148"/>
      <c r="Y288" s="148"/>
      <c r="Z288" s="153"/>
      <c r="AA288" s="148"/>
      <c r="AB288" s="148"/>
      <c r="AC288" s="154"/>
      <c r="AD288" s="155">
        <f t="shared" si="36"/>
        <v>0</v>
      </c>
      <c r="AE288" s="155">
        <f t="shared" si="37"/>
        <v>0</v>
      </c>
      <c r="AF288" s="155" t="str">
        <f t="shared" si="38"/>
        <v>D</v>
      </c>
      <c r="AG288" s="156">
        <f t="shared" si="39"/>
        <v>3</v>
      </c>
      <c r="AH288" s="156">
        <v>1</v>
      </c>
      <c r="AI288" s="159"/>
    </row>
    <row r="289" spans="1:35" s="157" customFormat="1" ht="30" hidden="1" customHeight="1" x14ac:dyDescent="0.25">
      <c r="A289" s="168">
        <v>298</v>
      </c>
      <c r="B289" s="147" t="str">
        <f t="shared" si="32"/>
        <v/>
      </c>
      <c r="C289" s="148">
        <f t="shared" si="33"/>
        <v>3</v>
      </c>
      <c r="D289" s="108"/>
      <c r="E289" s="149" t="str">
        <f t="shared" si="34"/>
        <v/>
      </c>
      <c r="F289" s="158">
        <f t="shared" si="35"/>
        <v>0</v>
      </c>
      <c r="G289" s="170"/>
      <c r="H289" s="170"/>
      <c r="I289" s="172"/>
      <c r="J289" s="170"/>
      <c r="K289" s="170"/>
      <c r="L289" s="170"/>
      <c r="M289" s="170"/>
      <c r="N289" s="151" t="str">
        <f>IFERROR(IF(VLOOKUP(A289,Weightings!A:Y,25,FALSE)=0,"",VLOOKUP(A289,Weightings!A:Y,25,FALSE)),"")</f>
        <v/>
      </c>
      <c r="O289" s="151" t="str">
        <f>IFERROR(VLOOKUP(AH289,detail_maturity_score,3,FALSE)*VLOOKUP(A289,Weightings!A:Y,23,FALSE),"")</f>
        <v/>
      </c>
      <c r="P289" s="152"/>
      <c r="Q289" s="152"/>
      <c r="R289" s="148"/>
      <c r="S289" s="148"/>
      <c r="T289" s="148"/>
      <c r="U289" s="148"/>
      <c r="V289" s="148"/>
      <c r="W289" s="148"/>
      <c r="X289" s="148"/>
      <c r="Y289" s="148"/>
      <c r="Z289" s="153"/>
      <c r="AA289" s="148"/>
      <c r="AB289" s="148"/>
      <c r="AC289" s="154"/>
      <c r="AD289" s="155">
        <f t="shared" si="36"/>
        <v>0</v>
      </c>
      <c r="AE289" s="155">
        <f t="shared" si="37"/>
        <v>0</v>
      </c>
      <c r="AF289" s="155" t="str">
        <f t="shared" si="38"/>
        <v>D</v>
      </c>
      <c r="AG289" s="156">
        <f t="shared" si="39"/>
        <v>3</v>
      </c>
      <c r="AH289" s="156">
        <v>1</v>
      </c>
      <c r="AI289" s="159"/>
    </row>
    <row r="290" spans="1:35" s="157" customFormat="1" ht="30" hidden="1" customHeight="1" x14ac:dyDescent="0.25">
      <c r="A290" s="168">
        <v>299</v>
      </c>
      <c r="B290" s="147" t="str">
        <f t="shared" si="32"/>
        <v/>
      </c>
      <c r="C290" s="148">
        <f t="shared" si="33"/>
        <v>3</v>
      </c>
      <c r="D290" s="108"/>
      <c r="E290" s="149" t="str">
        <f t="shared" si="34"/>
        <v/>
      </c>
      <c r="F290" s="158">
        <f t="shared" si="35"/>
        <v>0</v>
      </c>
      <c r="G290" s="170"/>
      <c r="H290" s="170"/>
      <c r="I290" s="172"/>
      <c r="J290" s="170"/>
      <c r="K290" s="170"/>
      <c r="L290" s="170"/>
      <c r="M290" s="170"/>
      <c r="N290" s="151" t="str">
        <f>IFERROR(IF(VLOOKUP(A290,Weightings!A:Y,25,FALSE)=0,"",VLOOKUP(A290,Weightings!A:Y,25,FALSE)),"")</f>
        <v/>
      </c>
      <c r="O290" s="151" t="str">
        <f>IFERROR(VLOOKUP(AH290,detail_maturity_score,3,FALSE)*VLOOKUP(A290,Weightings!A:Y,23,FALSE),"")</f>
        <v/>
      </c>
      <c r="P290" s="152"/>
      <c r="Q290" s="152"/>
      <c r="R290" s="148"/>
      <c r="S290" s="148"/>
      <c r="T290" s="148"/>
      <c r="U290" s="148"/>
      <c r="V290" s="148"/>
      <c r="W290" s="148"/>
      <c r="X290" s="148"/>
      <c r="Y290" s="148"/>
      <c r="Z290" s="153"/>
      <c r="AA290" s="148"/>
      <c r="AB290" s="148"/>
      <c r="AC290" s="154"/>
      <c r="AD290" s="155">
        <f t="shared" si="36"/>
        <v>0</v>
      </c>
      <c r="AE290" s="155">
        <f t="shared" si="37"/>
        <v>0</v>
      </c>
      <c r="AF290" s="155" t="str">
        <f t="shared" si="38"/>
        <v>D</v>
      </c>
      <c r="AG290" s="156">
        <f t="shared" si="39"/>
        <v>3</v>
      </c>
      <c r="AH290" s="156">
        <v>1</v>
      </c>
      <c r="AI290" s="159"/>
    </row>
    <row r="291" spans="1:35" s="157" customFormat="1" ht="30" hidden="1" customHeight="1" x14ac:dyDescent="0.25">
      <c r="A291" s="168">
        <v>300</v>
      </c>
      <c r="B291" s="147" t="str">
        <f t="shared" si="32"/>
        <v/>
      </c>
      <c r="C291" s="148">
        <f t="shared" si="33"/>
        <v>3</v>
      </c>
      <c r="D291" s="108"/>
      <c r="E291" s="149" t="str">
        <f t="shared" si="34"/>
        <v/>
      </c>
      <c r="F291" s="158">
        <f t="shared" si="35"/>
        <v>0</v>
      </c>
      <c r="G291" s="170"/>
      <c r="H291" s="170"/>
      <c r="I291" s="172"/>
      <c r="J291" s="170"/>
      <c r="K291" s="170"/>
      <c r="L291" s="170"/>
      <c r="M291" s="170"/>
      <c r="N291" s="151" t="str">
        <f>IFERROR(IF(VLOOKUP(A291,Weightings!A:Y,25,FALSE)=0,"",VLOOKUP(A291,Weightings!A:Y,25,FALSE)),"")</f>
        <v/>
      </c>
      <c r="O291" s="151" t="str">
        <f>IFERROR(VLOOKUP(AH291,detail_maturity_score,3,FALSE)*VLOOKUP(A291,Weightings!A:Y,23,FALSE),"")</f>
        <v/>
      </c>
      <c r="P291" s="152"/>
      <c r="Q291" s="152"/>
      <c r="R291" s="148"/>
      <c r="S291" s="148"/>
      <c r="T291" s="148"/>
      <c r="U291" s="148"/>
      <c r="V291" s="148"/>
      <c r="W291" s="148"/>
      <c r="X291" s="148"/>
      <c r="Y291" s="148"/>
      <c r="Z291" s="153"/>
      <c r="AA291" s="148"/>
      <c r="AB291" s="148"/>
      <c r="AC291" s="154"/>
      <c r="AD291" s="155">
        <f t="shared" si="36"/>
        <v>0</v>
      </c>
      <c r="AE291" s="155">
        <f t="shared" si="37"/>
        <v>0</v>
      </c>
      <c r="AF291" s="155" t="str">
        <f t="shared" si="38"/>
        <v>D</v>
      </c>
      <c r="AG291" s="156">
        <f t="shared" si="39"/>
        <v>3</v>
      </c>
      <c r="AH291" s="156">
        <v>1</v>
      </c>
      <c r="AI291" s="159"/>
    </row>
    <row r="292" spans="1:35" s="157" customFormat="1" ht="30" hidden="1" customHeight="1" x14ac:dyDescent="0.25">
      <c r="A292" s="168">
        <v>301</v>
      </c>
      <c r="B292" s="147" t="str">
        <f t="shared" si="32"/>
        <v/>
      </c>
      <c r="C292" s="148">
        <f t="shared" si="33"/>
        <v>3</v>
      </c>
      <c r="D292" s="108"/>
      <c r="E292" s="149" t="str">
        <f t="shared" si="34"/>
        <v/>
      </c>
      <c r="F292" s="158">
        <f t="shared" si="35"/>
        <v>0</v>
      </c>
      <c r="G292" s="170"/>
      <c r="H292" s="170"/>
      <c r="I292" s="172"/>
      <c r="J292" s="170"/>
      <c r="K292" s="170"/>
      <c r="L292" s="170"/>
      <c r="M292" s="170"/>
      <c r="N292" s="151" t="str">
        <f>IFERROR(IF(VLOOKUP(A292,Weightings!A:Y,25,FALSE)=0,"",VLOOKUP(A292,Weightings!A:Y,25,FALSE)),"")</f>
        <v/>
      </c>
      <c r="O292" s="151" t="str">
        <f>IFERROR(VLOOKUP(AH292,detail_maturity_score,3,FALSE)*VLOOKUP(A292,Weightings!A:Y,23,FALSE),"")</f>
        <v/>
      </c>
      <c r="P292" s="152"/>
      <c r="Q292" s="152"/>
      <c r="R292" s="148"/>
      <c r="S292" s="148"/>
      <c r="T292" s="148"/>
      <c r="U292" s="148"/>
      <c r="V292" s="148"/>
      <c r="W292" s="148"/>
      <c r="X292" s="148"/>
      <c r="Y292" s="148"/>
      <c r="Z292" s="153"/>
      <c r="AA292" s="148"/>
      <c r="AB292" s="148"/>
      <c r="AC292" s="154"/>
      <c r="AD292" s="155">
        <f t="shared" si="36"/>
        <v>0</v>
      </c>
      <c r="AE292" s="155">
        <f t="shared" si="37"/>
        <v>0</v>
      </c>
      <c r="AF292" s="155" t="str">
        <f t="shared" si="38"/>
        <v>D</v>
      </c>
      <c r="AG292" s="156">
        <f t="shared" si="39"/>
        <v>3</v>
      </c>
      <c r="AH292" s="156">
        <v>1</v>
      </c>
      <c r="AI292" s="159"/>
    </row>
    <row r="293" spans="1:35" s="157" customFormat="1" ht="3" hidden="1" customHeight="1" x14ac:dyDescent="0.25">
      <c r="A293" s="168">
        <v>302</v>
      </c>
      <c r="B293" s="147" t="str">
        <f t="shared" si="32"/>
        <v/>
      </c>
      <c r="C293" s="148">
        <f t="shared" si="33"/>
        <v>3</v>
      </c>
      <c r="D293" s="108"/>
      <c r="E293" s="149" t="str">
        <f t="shared" si="34"/>
        <v/>
      </c>
      <c r="F293" s="171">
        <f t="shared" si="35"/>
        <v>0</v>
      </c>
      <c r="G293" s="170"/>
      <c r="H293" s="170"/>
      <c r="I293" s="172"/>
      <c r="J293" s="170"/>
      <c r="K293" s="170"/>
      <c r="L293" s="170"/>
      <c r="M293" s="170"/>
      <c r="N293" s="151" t="str">
        <f>IFERROR(IF(VLOOKUP(A293,Weightings!A:Y,25,FALSE)=0,"",VLOOKUP(A293,Weightings!A:Y,25,FALSE)),"")</f>
        <v/>
      </c>
      <c r="O293" s="151" t="str">
        <f>IFERROR(VLOOKUP(AH293,detail_maturity_score,3,FALSE)*VLOOKUP(A293,Weightings!A:Y,23,FALSE),"")</f>
        <v/>
      </c>
      <c r="P293" s="152"/>
      <c r="Q293" s="152"/>
      <c r="R293" s="148"/>
      <c r="S293" s="148"/>
      <c r="T293" s="148"/>
      <c r="U293" s="148"/>
      <c r="V293" s="148"/>
      <c r="W293" s="148"/>
      <c r="X293" s="148"/>
      <c r="Y293" s="148"/>
      <c r="Z293" s="153"/>
      <c r="AA293" s="148"/>
      <c r="AB293" s="148"/>
      <c r="AC293" s="154"/>
      <c r="AD293" s="155">
        <f t="shared" si="36"/>
        <v>0</v>
      </c>
      <c r="AE293" s="155">
        <f t="shared" si="37"/>
        <v>0</v>
      </c>
      <c r="AF293" s="155" t="str">
        <f t="shared" si="38"/>
        <v>D</v>
      </c>
      <c r="AG293" s="156">
        <f t="shared" si="39"/>
        <v>3</v>
      </c>
      <c r="AH293" s="156">
        <v>1</v>
      </c>
      <c r="AI293" s="159"/>
    </row>
    <row r="294" spans="1:35" s="157" customFormat="1" ht="3" hidden="1" customHeight="1" x14ac:dyDescent="0.25">
      <c r="A294" s="168">
        <v>303</v>
      </c>
      <c r="B294" s="147" t="str">
        <f t="shared" si="32"/>
        <v/>
      </c>
      <c r="C294" s="148">
        <f t="shared" si="33"/>
        <v>3</v>
      </c>
      <c r="D294" s="108"/>
      <c r="E294" s="149" t="str">
        <f t="shared" si="34"/>
        <v/>
      </c>
      <c r="F294" s="150">
        <f t="shared" si="35"/>
        <v>0</v>
      </c>
      <c r="G294" s="170"/>
      <c r="H294" s="170"/>
      <c r="I294" s="170"/>
      <c r="J294" s="170"/>
      <c r="K294" s="170"/>
      <c r="L294" s="170"/>
      <c r="M294" s="170"/>
      <c r="N294" s="151" t="str">
        <f>IFERROR(IF(VLOOKUP(A294,Weightings!A:Y,25,FALSE)=0,"",VLOOKUP(A294,Weightings!A:Y,25,FALSE)),"")</f>
        <v/>
      </c>
      <c r="O294" s="151" t="str">
        <f>IFERROR(VLOOKUP(AH294,detail_maturity_score,3,FALSE)*VLOOKUP(A294,Weightings!A:Y,23,FALSE),"")</f>
        <v/>
      </c>
      <c r="P294" s="152"/>
      <c r="Q294" s="152"/>
      <c r="R294" s="148"/>
      <c r="S294" s="148"/>
      <c r="T294" s="148"/>
      <c r="U294" s="148"/>
      <c r="V294" s="148"/>
      <c r="W294" s="148"/>
      <c r="X294" s="148"/>
      <c r="Y294" s="148"/>
      <c r="Z294" s="153"/>
      <c r="AA294" s="148"/>
      <c r="AB294" s="148"/>
      <c r="AC294" s="154"/>
      <c r="AD294" s="155">
        <f t="shared" si="36"/>
        <v>0</v>
      </c>
      <c r="AE294" s="155">
        <f t="shared" si="37"/>
        <v>0</v>
      </c>
      <c r="AF294" s="155" t="str">
        <f t="shared" si="38"/>
        <v>D</v>
      </c>
      <c r="AG294" s="156">
        <f t="shared" si="39"/>
        <v>3</v>
      </c>
      <c r="AH294"/>
      <c r="AI294" s="159"/>
    </row>
    <row r="295" spans="1:35" s="157" customFormat="1" ht="3" hidden="1" customHeight="1" x14ac:dyDescent="0.25">
      <c r="A295" s="168">
        <v>304</v>
      </c>
      <c r="B295" s="147" t="str">
        <f t="shared" si="32"/>
        <v/>
      </c>
      <c r="C295" s="148">
        <f t="shared" si="33"/>
        <v>3</v>
      </c>
      <c r="D295" s="108"/>
      <c r="E295" s="149" t="str">
        <f t="shared" si="34"/>
        <v/>
      </c>
      <c r="F295" s="158">
        <f t="shared" si="35"/>
        <v>0</v>
      </c>
      <c r="G295" s="170"/>
      <c r="H295" s="170"/>
      <c r="I295" s="172"/>
      <c r="J295" s="170"/>
      <c r="K295" s="170"/>
      <c r="L295" s="170"/>
      <c r="M295" s="170"/>
      <c r="N295" s="151" t="str">
        <f>IFERROR(IF(VLOOKUP(A295,Weightings!A:Y,25,FALSE)=0,"",VLOOKUP(A295,Weightings!A:Y,25,FALSE)),"")</f>
        <v/>
      </c>
      <c r="O295" s="151" t="str">
        <f>IFERROR(VLOOKUP(AH295,detail_maturity_score,3,FALSE)*VLOOKUP(A295,Weightings!A:Y,23,FALSE),"")</f>
        <v/>
      </c>
      <c r="P295" s="152"/>
      <c r="Q295" s="152"/>
      <c r="R295" s="148"/>
      <c r="S295" s="148"/>
      <c r="T295" s="148"/>
      <c r="U295" s="148"/>
      <c r="V295" s="148"/>
      <c r="W295" s="148"/>
      <c r="X295" s="148"/>
      <c r="Y295" s="148"/>
      <c r="Z295" s="153"/>
      <c r="AA295" s="148"/>
      <c r="AB295" s="148"/>
      <c r="AC295" s="154"/>
      <c r="AD295" s="155">
        <f t="shared" si="36"/>
        <v>0</v>
      </c>
      <c r="AE295" s="155">
        <f t="shared" si="37"/>
        <v>0</v>
      </c>
      <c r="AF295" s="155" t="str">
        <f t="shared" si="38"/>
        <v>D</v>
      </c>
      <c r="AG295" s="156">
        <f t="shared" si="39"/>
        <v>3</v>
      </c>
      <c r="AH295" s="156">
        <v>1</v>
      </c>
      <c r="AI295" s="159"/>
    </row>
    <row r="296" spans="1:35" s="157" customFormat="1" ht="3" hidden="1" customHeight="1" x14ac:dyDescent="0.25">
      <c r="A296" s="168">
        <v>305</v>
      </c>
      <c r="B296" s="147" t="str">
        <f t="shared" si="32"/>
        <v/>
      </c>
      <c r="C296" s="148">
        <f t="shared" si="33"/>
        <v>3</v>
      </c>
      <c r="D296" s="108"/>
      <c r="E296" s="149" t="str">
        <f t="shared" si="34"/>
        <v/>
      </c>
      <c r="F296" s="158">
        <f t="shared" si="35"/>
        <v>0</v>
      </c>
      <c r="G296" s="170"/>
      <c r="H296" s="170"/>
      <c r="I296" s="172"/>
      <c r="J296" s="170"/>
      <c r="K296" s="170"/>
      <c r="L296" s="170"/>
      <c r="M296" s="170"/>
      <c r="N296" s="151" t="str">
        <f>IFERROR(IF(VLOOKUP(A296,Weightings!A:Y,25,FALSE)=0,"",VLOOKUP(A296,Weightings!A:Y,25,FALSE)),"")</f>
        <v/>
      </c>
      <c r="O296" s="151" t="str">
        <f>IFERROR(VLOOKUP(AH296,detail_maturity_score,3,FALSE)*VLOOKUP(A296,Weightings!A:Y,23,FALSE),"")</f>
        <v/>
      </c>
      <c r="P296" s="152"/>
      <c r="Q296" s="152"/>
      <c r="R296" s="148"/>
      <c r="S296" s="148"/>
      <c r="T296" s="148"/>
      <c r="U296" s="148"/>
      <c r="V296" s="148"/>
      <c r="W296" s="148"/>
      <c r="X296" s="148"/>
      <c r="Y296" s="148"/>
      <c r="Z296" s="153"/>
      <c r="AA296" s="148"/>
      <c r="AB296" s="148"/>
      <c r="AC296" s="154"/>
      <c r="AD296" s="155">
        <f t="shared" si="36"/>
        <v>0</v>
      </c>
      <c r="AE296" s="155">
        <f t="shared" si="37"/>
        <v>0</v>
      </c>
      <c r="AF296" s="155" t="str">
        <f t="shared" si="38"/>
        <v>D</v>
      </c>
      <c r="AG296" s="156">
        <f t="shared" si="39"/>
        <v>3</v>
      </c>
      <c r="AH296" s="156">
        <v>1</v>
      </c>
      <c r="AI296" s="159"/>
    </row>
    <row r="297" spans="1:35" s="157" customFormat="1" ht="3" hidden="1" customHeight="1" x14ac:dyDescent="0.25">
      <c r="A297" s="168">
        <v>306</v>
      </c>
      <c r="B297" s="147" t="str">
        <f t="shared" si="32"/>
        <v/>
      </c>
      <c r="C297" s="148">
        <f t="shared" si="33"/>
        <v>3</v>
      </c>
      <c r="D297" s="108"/>
      <c r="E297" s="149" t="str">
        <f t="shared" si="34"/>
        <v/>
      </c>
      <c r="F297" s="158">
        <f t="shared" si="35"/>
        <v>0</v>
      </c>
      <c r="G297" s="170"/>
      <c r="H297" s="170"/>
      <c r="I297" s="172"/>
      <c r="J297" s="170"/>
      <c r="K297" s="170"/>
      <c r="L297" s="170"/>
      <c r="M297" s="170"/>
      <c r="N297" s="151" t="str">
        <f>IFERROR(IF(VLOOKUP(A297,Weightings!A:Y,25,FALSE)=0,"",VLOOKUP(A297,Weightings!A:Y,25,FALSE)),"")</f>
        <v/>
      </c>
      <c r="O297" s="151" t="str">
        <f>IFERROR(VLOOKUP(AH297,detail_maturity_score,3,FALSE)*VLOOKUP(A297,Weightings!A:Y,23,FALSE),"")</f>
        <v/>
      </c>
      <c r="P297" s="152"/>
      <c r="Q297" s="152"/>
      <c r="R297" s="148"/>
      <c r="S297" s="148"/>
      <c r="T297" s="148"/>
      <c r="U297" s="148"/>
      <c r="V297" s="148"/>
      <c r="W297" s="148"/>
      <c r="X297" s="148"/>
      <c r="Y297" s="148"/>
      <c r="Z297" s="153"/>
      <c r="AA297" s="148"/>
      <c r="AB297" s="148"/>
      <c r="AC297" s="154"/>
      <c r="AD297" s="155">
        <f t="shared" si="36"/>
        <v>0</v>
      </c>
      <c r="AE297" s="155">
        <f t="shared" si="37"/>
        <v>0</v>
      </c>
      <c r="AF297" s="155" t="str">
        <f t="shared" si="38"/>
        <v>D</v>
      </c>
      <c r="AG297" s="156">
        <f t="shared" si="39"/>
        <v>3</v>
      </c>
      <c r="AH297" s="156">
        <v>1</v>
      </c>
      <c r="AI297" s="159"/>
    </row>
    <row r="298" spans="1:35" s="157" customFormat="1" ht="3" hidden="1" customHeight="1" x14ac:dyDescent="0.25">
      <c r="A298" s="168">
        <v>307</v>
      </c>
      <c r="B298" s="147" t="str">
        <f t="shared" si="32"/>
        <v/>
      </c>
      <c r="C298" s="148">
        <f t="shared" si="33"/>
        <v>3</v>
      </c>
      <c r="D298" s="108"/>
      <c r="E298" s="149" t="str">
        <f t="shared" si="34"/>
        <v/>
      </c>
      <c r="F298" s="158">
        <f t="shared" si="35"/>
        <v>0</v>
      </c>
      <c r="G298" s="170"/>
      <c r="H298" s="170"/>
      <c r="I298" s="172"/>
      <c r="J298" s="170"/>
      <c r="K298" s="170"/>
      <c r="L298" s="170"/>
      <c r="M298" s="170"/>
      <c r="N298" s="151" t="str">
        <f>IFERROR(IF(VLOOKUP(A298,Weightings!A:Y,25,FALSE)=0,"",VLOOKUP(A298,Weightings!A:Y,25,FALSE)),"")</f>
        <v/>
      </c>
      <c r="O298" s="151" t="str">
        <f>IFERROR(VLOOKUP(AH298,detail_maturity_score,3,FALSE)*VLOOKUP(A298,Weightings!A:Y,23,FALSE),"")</f>
        <v/>
      </c>
      <c r="P298" s="152"/>
      <c r="Q298" s="152"/>
      <c r="R298" s="148"/>
      <c r="S298" s="148"/>
      <c r="T298" s="148"/>
      <c r="U298" s="148"/>
      <c r="V298" s="148"/>
      <c r="W298" s="148"/>
      <c r="X298" s="148"/>
      <c r="Y298" s="148"/>
      <c r="Z298" s="153"/>
      <c r="AA298" s="148"/>
      <c r="AB298" s="148"/>
      <c r="AC298" s="154"/>
      <c r="AD298" s="155">
        <f t="shared" si="36"/>
        <v>0</v>
      </c>
      <c r="AE298" s="155">
        <f t="shared" si="37"/>
        <v>0</v>
      </c>
      <c r="AF298" s="155" t="str">
        <f t="shared" si="38"/>
        <v>D</v>
      </c>
      <c r="AG298" s="156">
        <f t="shared" si="39"/>
        <v>3</v>
      </c>
      <c r="AH298" s="156">
        <v>1</v>
      </c>
      <c r="AI298" s="159"/>
    </row>
    <row r="299" spans="1:35" s="157" customFormat="1" ht="3" hidden="1" customHeight="1" x14ac:dyDescent="0.25">
      <c r="A299" s="168">
        <v>308</v>
      </c>
      <c r="B299" s="147" t="str">
        <f t="shared" si="32"/>
        <v/>
      </c>
      <c r="C299" s="148">
        <f t="shared" si="33"/>
        <v>3</v>
      </c>
      <c r="D299" s="108"/>
      <c r="E299" s="149" t="str">
        <f t="shared" si="34"/>
        <v/>
      </c>
      <c r="F299" s="158">
        <f t="shared" si="35"/>
        <v>0</v>
      </c>
      <c r="G299" s="170"/>
      <c r="H299" s="170"/>
      <c r="I299" s="172"/>
      <c r="J299" s="170"/>
      <c r="K299" s="170"/>
      <c r="L299" s="170"/>
      <c r="M299" s="170"/>
      <c r="N299" s="151" t="str">
        <f>IFERROR(IF(VLOOKUP(A299,Weightings!A:Y,25,FALSE)=0,"",VLOOKUP(A299,Weightings!A:Y,25,FALSE)),"")</f>
        <v/>
      </c>
      <c r="O299" s="151" t="str">
        <f>IFERROR(VLOOKUP(AH299,detail_maturity_score,3,FALSE)*VLOOKUP(A299,Weightings!A:Y,23,FALSE),"")</f>
        <v/>
      </c>
      <c r="P299" s="152"/>
      <c r="Q299" s="152"/>
      <c r="R299" s="148"/>
      <c r="S299" s="148"/>
      <c r="T299" s="148"/>
      <c r="U299" s="148"/>
      <c r="V299" s="148"/>
      <c r="W299" s="148"/>
      <c r="X299" s="148"/>
      <c r="Y299" s="148"/>
      <c r="Z299" s="153"/>
      <c r="AA299" s="148"/>
      <c r="AB299" s="148"/>
      <c r="AC299" s="154"/>
      <c r="AD299" s="155">
        <f t="shared" si="36"/>
        <v>0</v>
      </c>
      <c r="AE299" s="155">
        <f t="shared" si="37"/>
        <v>0</v>
      </c>
      <c r="AF299" s="155" t="str">
        <f t="shared" si="38"/>
        <v>D</v>
      </c>
      <c r="AG299" s="156">
        <f t="shared" si="39"/>
        <v>3</v>
      </c>
      <c r="AH299" s="156">
        <v>1</v>
      </c>
      <c r="AI299" s="159"/>
    </row>
    <row r="300" spans="1:35" s="157" customFormat="1" ht="3" hidden="1" customHeight="1" x14ac:dyDescent="0.25">
      <c r="A300" s="168">
        <v>309</v>
      </c>
      <c r="B300" s="147" t="str">
        <f t="shared" si="32"/>
        <v/>
      </c>
      <c r="C300" s="148">
        <f t="shared" si="33"/>
        <v>3</v>
      </c>
      <c r="D300" s="108"/>
      <c r="E300" s="149" t="str">
        <f t="shared" si="34"/>
        <v/>
      </c>
      <c r="F300" s="171">
        <f t="shared" si="35"/>
        <v>0</v>
      </c>
      <c r="G300" s="170"/>
      <c r="H300" s="170"/>
      <c r="I300" s="172"/>
      <c r="J300" s="170"/>
      <c r="K300" s="170"/>
      <c r="L300" s="170"/>
      <c r="M300" s="170"/>
      <c r="N300" s="151" t="str">
        <f>IFERROR(IF(VLOOKUP(A300,Weightings!A:Y,25,FALSE)=0,"",VLOOKUP(A300,Weightings!A:Y,25,FALSE)),"")</f>
        <v/>
      </c>
      <c r="O300" s="151" t="str">
        <f>IFERROR(VLOOKUP(AH300,detail_maturity_score,3,FALSE)*VLOOKUP(A300,Weightings!A:Y,23,FALSE),"")</f>
        <v/>
      </c>
      <c r="P300" s="152"/>
      <c r="Q300" s="152"/>
      <c r="R300" s="148"/>
      <c r="S300" s="148"/>
      <c r="T300" s="148"/>
      <c r="U300" s="148"/>
      <c r="V300" s="148"/>
      <c r="W300" s="148"/>
      <c r="X300" s="148"/>
      <c r="Y300" s="148"/>
      <c r="Z300" s="153"/>
      <c r="AA300" s="148"/>
      <c r="AB300" s="148"/>
      <c r="AC300" s="154"/>
      <c r="AD300" s="155">
        <f t="shared" si="36"/>
        <v>0</v>
      </c>
      <c r="AE300" s="155">
        <f t="shared" si="37"/>
        <v>0</v>
      </c>
      <c r="AF300" s="155" t="str">
        <f t="shared" si="38"/>
        <v>D</v>
      </c>
      <c r="AG300" s="156">
        <f t="shared" si="39"/>
        <v>3</v>
      </c>
      <c r="AH300" s="156">
        <v>1</v>
      </c>
      <c r="AI300" s="159"/>
    </row>
    <row r="301" spans="1:35" s="157" customFormat="1" ht="3" hidden="1" customHeight="1" x14ac:dyDescent="0.25">
      <c r="A301" s="168">
        <v>310</v>
      </c>
      <c r="B301" s="147" t="str">
        <f t="shared" si="32"/>
        <v/>
      </c>
      <c r="C301" s="148">
        <f t="shared" si="33"/>
        <v>3</v>
      </c>
      <c r="D301" s="108"/>
      <c r="E301" s="149" t="str">
        <f t="shared" si="34"/>
        <v/>
      </c>
      <c r="F301" s="150">
        <f t="shared" si="35"/>
        <v>0</v>
      </c>
      <c r="G301" s="170"/>
      <c r="H301" s="170"/>
      <c r="I301" s="170"/>
      <c r="J301" s="170"/>
      <c r="K301" s="170"/>
      <c r="L301" s="170"/>
      <c r="M301" s="170"/>
      <c r="N301" s="151" t="str">
        <f>IFERROR(IF(VLOOKUP(A301,Weightings!A:Y,25,FALSE)=0,"",VLOOKUP(A301,Weightings!A:Y,25,FALSE)),"")</f>
        <v/>
      </c>
      <c r="O301" s="151" t="str">
        <f>IFERROR(VLOOKUP(AH301,detail_maturity_score,3,FALSE)*VLOOKUP(A301,Weightings!A:Y,23,FALSE),"")</f>
        <v/>
      </c>
      <c r="P301" s="152"/>
      <c r="Q301" s="152"/>
      <c r="R301" s="148"/>
      <c r="S301" s="148"/>
      <c r="T301" s="148"/>
      <c r="U301" s="148"/>
      <c r="V301" s="148"/>
      <c r="W301" s="148"/>
      <c r="X301" s="148"/>
      <c r="Y301" s="148"/>
      <c r="Z301" s="153"/>
      <c r="AA301" s="148"/>
      <c r="AB301" s="148"/>
      <c r="AC301" s="154"/>
      <c r="AD301" s="155">
        <f t="shared" si="36"/>
        <v>0</v>
      </c>
      <c r="AE301" s="155">
        <f t="shared" si="37"/>
        <v>0</v>
      </c>
      <c r="AF301" s="155" t="str">
        <f t="shared" si="38"/>
        <v>D</v>
      </c>
      <c r="AG301" s="156">
        <f t="shared" si="39"/>
        <v>3</v>
      </c>
      <c r="AH301"/>
      <c r="AI301" s="159"/>
    </row>
    <row r="302" spans="1:35" s="157" customFormat="1" ht="3" hidden="1" customHeight="1" x14ac:dyDescent="0.25">
      <c r="A302" s="168">
        <v>311</v>
      </c>
      <c r="B302" s="147" t="str">
        <f t="shared" si="32"/>
        <v/>
      </c>
      <c r="C302" s="148">
        <f t="shared" si="33"/>
        <v>3</v>
      </c>
      <c r="D302" s="108"/>
      <c r="E302" s="149" t="str">
        <f t="shared" si="34"/>
        <v/>
      </c>
      <c r="F302" s="158">
        <f t="shared" si="35"/>
        <v>0</v>
      </c>
      <c r="G302" s="170"/>
      <c r="H302" s="170"/>
      <c r="I302" s="172"/>
      <c r="J302" s="170"/>
      <c r="K302" s="170"/>
      <c r="L302" s="170"/>
      <c r="M302" s="170"/>
      <c r="N302" s="151" t="str">
        <f>IFERROR(IF(VLOOKUP(A302,Weightings!A:Y,25,FALSE)=0,"",VLOOKUP(A302,Weightings!A:Y,25,FALSE)),"")</f>
        <v/>
      </c>
      <c r="O302" s="151" t="str">
        <f>IFERROR(VLOOKUP(AH302,detail_maturity_score,3,FALSE)*VLOOKUP(A302,Weightings!A:Y,23,FALSE),"")</f>
        <v/>
      </c>
      <c r="P302" s="152"/>
      <c r="Q302" s="152"/>
      <c r="R302" s="148"/>
      <c r="S302" s="148"/>
      <c r="T302" s="148"/>
      <c r="U302" s="148"/>
      <c r="V302" s="148"/>
      <c r="W302" s="148"/>
      <c r="X302" s="148"/>
      <c r="Y302" s="148"/>
      <c r="Z302" s="153"/>
      <c r="AA302" s="148"/>
      <c r="AB302" s="148"/>
      <c r="AC302" s="154"/>
      <c r="AD302" s="155">
        <f t="shared" si="36"/>
        <v>0</v>
      </c>
      <c r="AE302" s="155">
        <f t="shared" si="37"/>
        <v>0</v>
      </c>
      <c r="AF302" s="155" t="str">
        <f t="shared" si="38"/>
        <v>D</v>
      </c>
      <c r="AG302" s="156">
        <f t="shared" si="39"/>
        <v>3</v>
      </c>
      <c r="AH302" s="156">
        <v>1</v>
      </c>
      <c r="AI302" s="159"/>
    </row>
    <row r="303" spans="1:35" s="157" customFormat="1" ht="3" hidden="1" customHeight="1" x14ac:dyDescent="0.25">
      <c r="A303" s="168">
        <v>312</v>
      </c>
      <c r="B303" s="147" t="str">
        <f t="shared" si="32"/>
        <v/>
      </c>
      <c r="C303" s="148">
        <f t="shared" si="33"/>
        <v>3</v>
      </c>
      <c r="D303" s="108"/>
      <c r="E303" s="149" t="str">
        <f t="shared" si="34"/>
        <v/>
      </c>
      <c r="F303" s="158">
        <f t="shared" si="35"/>
        <v>0</v>
      </c>
      <c r="G303" s="170"/>
      <c r="H303" s="170"/>
      <c r="I303" s="172"/>
      <c r="J303" s="170"/>
      <c r="K303" s="170"/>
      <c r="L303" s="170"/>
      <c r="M303" s="170"/>
      <c r="N303" s="151" t="str">
        <f>IFERROR(IF(VLOOKUP(A303,Weightings!A:Y,25,FALSE)=0,"",VLOOKUP(A303,Weightings!A:Y,25,FALSE)),"")</f>
        <v/>
      </c>
      <c r="O303" s="151" t="str">
        <f>IFERROR(VLOOKUP(AH303,detail_maturity_score,3,FALSE)*VLOOKUP(A303,Weightings!A:Y,23,FALSE),"")</f>
        <v/>
      </c>
      <c r="P303" s="152"/>
      <c r="Q303" s="152"/>
      <c r="R303" s="148"/>
      <c r="S303" s="148"/>
      <c r="T303" s="148"/>
      <c r="U303" s="148"/>
      <c r="V303" s="148"/>
      <c r="W303" s="148"/>
      <c r="X303" s="148"/>
      <c r="Y303" s="148"/>
      <c r="Z303" s="153"/>
      <c r="AA303" s="148"/>
      <c r="AB303" s="148"/>
      <c r="AC303" s="154"/>
      <c r="AD303" s="155">
        <f t="shared" si="36"/>
        <v>0</v>
      </c>
      <c r="AE303" s="155">
        <f t="shared" si="37"/>
        <v>0</v>
      </c>
      <c r="AF303" s="155" t="str">
        <f t="shared" si="38"/>
        <v>D</v>
      </c>
      <c r="AG303" s="156">
        <f t="shared" si="39"/>
        <v>3</v>
      </c>
      <c r="AH303" s="156">
        <v>1</v>
      </c>
      <c r="AI303" s="159"/>
    </row>
    <row r="304" spans="1:35" s="157" customFormat="1" ht="3" hidden="1" customHeight="1" x14ac:dyDescent="0.25">
      <c r="A304" s="168">
        <v>313</v>
      </c>
      <c r="B304" s="147" t="str">
        <f t="shared" si="32"/>
        <v/>
      </c>
      <c r="C304" s="148">
        <f t="shared" si="33"/>
        <v>3</v>
      </c>
      <c r="D304" s="108"/>
      <c r="E304" s="149" t="str">
        <f t="shared" si="34"/>
        <v/>
      </c>
      <c r="F304" s="158">
        <f t="shared" si="35"/>
        <v>0</v>
      </c>
      <c r="G304" s="170"/>
      <c r="H304" s="170"/>
      <c r="I304" s="172"/>
      <c r="J304" s="170"/>
      <c r="K304" s="170"/>
      <c r="L304" s="170"/>
      <c r="M304" s="170"/>
      <c r="N304" s="151" t="str">
        <f>IFERROR(IF(VLOOKUP(A304,Weightings!A:Y,25,FALSE)=0,"",VLOOKUP(A304,Weightings!A:Y,25,FALSE)),"")</f>
        <v/>
      </c>
      <c r="O304" s="151" t="str">
        <f>IFERROR(VLOOKUP(AH304,detail_maturity_score,3,FALSE)*VLOOKUP(A304,Weightings!A:Y,23,FALSE),"")</f>
        <v/>
      </c>
      <c r="P304" s="152"/>
      <c r="Q304" s="152"/>
      <c r="R304" s="148"/>
      <c r="S304" s="148"/>
      <c r="T304" s="148"/>
      <c r="U304" s="148"/>
      <c r="V304" s="148"/>
      <c r="W304" s="148"/>
      <c r="X304" s="148"/>
      <c r="Y304" s="148"/>
      <c r="Z304" s="153"/>
      <c r="AA304" s="148"/>
      <c r="AB304" s="148"/>
      <c r="AC304" s="154"/>
      <c r="AD304" s="155">
        <f t="shared" si="36"/>
        <v>0</v>
      </c>
      <c r="AE304" s="155">
        <f t="shared" si="37"/>
        <v>0</v>
      </c>
      <c r="AF304" s="155" t="str">
        <f t="shared" si="38"/>
        <v>D</v>
      </c>
      <c r="AG304" s="156">
        <f t="shared" si="39"/>
        <v>3</v>
      </c>
      <c r="AH304" s="156">
        <v>1</v>
      </c>
      <c r="AI304" s="159"/>
    </row>
    <row r="305" spans="1:35" s="157" customFormat="1" ht="3" hidden="1" customHeight="1" x14ac:dyDescent="0.25">
      <c r="A305" s="168">
        <v>314</v>
      </c>
      <c r="B305" s="147" t="str">
        <f t="shared" si="32"/>
        <v/>
      </c>
      <c r="C305" s="148">
        <f t="shared" si="33"/>
        <v>3</v>
      </c>
      <c r="D305" s="108"/>
      <c r="E305" s="149" t="str">
        <f t="shared" si="34"/>
        <v/>
      </c>
      <c r="F305" s="158">
        <f t="shared" si="35"/>
        <v>0</v>
      </c>
      <c r="G305" s="170"/>
      <c r="H305" s="170"/>
      <c r="I305" s="172"/>
      <c r="J305" s="170"/>
      <c r="K305" s="170"/>
      <c r="L305" s="170"/>
      <c r="M305" s="170"/>
      <c r="N305" s="151" t="str">
        <f>IFERROR(IF(VLOOKUP(A305,Weightings!A:Y,25,FALSE)=0,"",VLOOKUP(A305,Weightings!A:Y,25,FALSE)),"")</f>
        <v/>
      </c>
      <c r="O305" s="151" t="str">
        <f>IFERROR(VLOOKUP(AH305,detail_maturity_score,3,FALSE)*VLOOKUP(A305,Weightings!A:Y,23,FALSE),"")</f>
        <v/>
      </c>
      <c r="P305" s="152"/>
      <c r="Q305" s="152"/>
      <c r="R305" s="148"/>
      <c r="S305" s="148"/>
      <c r="T305" s="148"/>
      <c r="U305" s="148"/>
      <c r="V305" s="148"/>
      <c r="W305" s="148"/>
      <c r="X305" s="148"/>
      <c r="Y305" s="148"/>
      <c r="Z305" s="153"/>
      <c r="AA305" s="148"/>
      <c r="AB305" s="148"/>
      <c r="AC305" s="154"/>
      <c r="AD305" s="155">
        <f t="shared" si="36"/>
        <v>0</v>
      </c>
      <c r="AE305" s="155">
        <f t="shared" si="37"/>
        <v>0</v>
      </c>
      <c r="AF305" s="155" t="str">
        <f t="shared" si="38"/>
        <v>D</v>
      </c>
      <c r="AG305" s="156">
        <f t="shared" si="39"/>
        <v>3</v>
      </c>
      <c r="AH305" s="156">
        <v>1</v>
      </c>
      <c r="AI305" s="159"/>
    </row>
    <row r="306" spans="1:35" s="157" customFormat="1" ht="3" hidden="1" customHeight="1" x14ac:dyDescent="0.25">
      <c r="A306" s="168">
        <v>315</v>
      </c>
      <c r="B306" s="147" t="str">
        <f t="shared" si="32"/>
        <v/>
      </c>
      <c r="C306" s="148">
        <f t="shared" si="33"/>
        <v>3</v>
      </c>
      <c r="D306" s="108"/>
      <c r="E306" s="149" t="str">
        <f t="shared" si="34"/>
        <v/>
      </c>
      <c r="F306" s="158">
        <f t="shared" si="35"/>
        <v>0</v>
      </c>
      <c r="G306" s="170"/>
      <c r="H306" s="170"/>
      <c r="I306" s="172"/>
      <c r="J306" s="170"/>
      <c r="K306" s="170"/>
      <c r="L306" s="170"/>
      <c r="M306" s="170"/>
      <c r="N306" s="151" t="str">
        <f>IFERROR(IF(VLOOKUP(A306,Weightings!A:Y,25,FALSE)=0,"",VLOOKUP(A306,Weightings!A:Y,25,FALSE)),"")</f>
        <v/>
      </c>
      <c r="O306" s="151" t="str">
        <f>IFERROR(VLOOKUP(AH306,detail_maturity_score,3,FALSE)*VLOOKUP(A306,Weightings!A:Y,23,FALSE),"")</f>
        <v/>
      </c>
      <c r="P306" s="152"/>
      <c r="Q306" s="152"/>
      <c r="R306" s="148"/>
      <c r="S306" s="148"/>
      <c r="T306" s="148"/>
      <c r="U306" s="148"/>
      <c r="V306" s="148"/>
      <c r="W306" s="148"/>
      <c r="X306" s="148"/>
      <c r="Y306" s="148"/>
      <c r="Z306" s="153"/>
      <c r="AA306" s="148"/>
      <c r="AB306" s="148"/>
      <c r="AC306" s="154"/>
      <c r="AD306" s="155">
        <f t="shared" si="36"/>
        <v>0</v>
      </c>
      <c r="AE306" s="155">
        <f t="shared" si="37"/>
        <v>0</v>
      </c>
      <c r="AF306" s="155" t="str">
        <f t="shared" si="38"/>
        <v>D</v>
      </c>
      <c r="AG306" s="156">
        <f t="shared" si="39"/>
        <v>3</v>
      </c>
      <c r="AH306" s="156">
        <v>1</v>
      </c>
      <c r="AI306" s="159"/>
    </row>
    <row r="307" spans="1:35" s="157" customFormat="1" ht="3" hidden="1" customHeight="1" x14ac:dyDescent="0.25">
      <c r="A307" s="168">
        <v>316</v>
      </c>
      <c r="B307" s="147" t="str">
        <f t="shared" si="32"/>
        <v/>
      </c>
      <c r="C307" s="148">
        <f t="shared" si="33"/>
        <v>3</v>
      </c>
      <c r="D307" s="108"/>
      <c r="E307" s="149" t="str">
        <f t="shared" si="34"/>
        <v/>
      </c>
      <c r="F307" s="158">
        <f t="shared" si="35"/>
        <v>0</v>
      </c>
      <c r="G307" s="170"/>
      <c r="H307" s="170"/>
      <c r="I307" s="172"/>
      <c r="J307" s="170"/>
      <c r="K307" s="170"/>
      <c r="L307" s="170"/>
      <c r="M307" s="170"/>
      <c r="N307" s="151" t="str">
        <f>IFERROR(IF(VLOOKUP(A307,Weightings!A:Y,25,FALSE)=0,"",VLOOKUP(A307,Weightings!A:Y,25,FALSE)),"")</f>
        <v/>
      </c>
      <c r="O307" s="151" t="str">
        <f>IFERROR(VLOOKUP(AH307,detail_maturity_score,3,FALSE)*VLOOKUP(A307,Weightings!A:Y,23,FALSE),"")</f>
        <v/>
      </c>
      <c r="P307" s="152"/>
      <c r="Q307" s="152"/>
      <c r="R307" s="148"/>
      <c r="S307" s="148"/>
      <c r="T307" s="148"/>
      <c r="U307" s="148"/>
      <c r="V307" s="148"/>
      <c r="W307" s="148"/>
      <c r="X307" s="148"/>
      <c r="Y307" s="148"/>
      <c r="Z307" s="153"/>
      <c r="AA307" s="148"/>
      <c r="AB307" s="148"/>
      <c r="AC307" s="154"/>
      <c r="AD307" s="155">
        <f t="shared" si="36"/>
        <v>0</v>
      </c>
      <c r="AE307" s="155">
        <f t="shared" si="37"/>
        <v>0</v>
      </c>
      <c r="AF307" s="155" t="str">
        <f t="shared" si="38"/>
        <v>D</v>
      </c>
      <c r="AG307" s="156">
        <f t="shared" si="39"/>
        <v>3</v>
      </c>
      <c r="AH307" s="156">
        <v>1</v>
      </c>
      <c r="AI307" s="159"/>
    </row>
    <row r="308" spans="1:35" s="157" customFormat="1" ht="3" hidden="1" customHeight="1" x14ac:dyDescent="0.25">
      <c r="A308" s="168">
        <v>317</v>
      </c>
      <c r="B308" s="147" t="str">
        <f t="shared" si="32"/>
        <v/>
      </c>
      <c r="C308" s="148">
        <f t="shared" si="33"/>
        <v>3</v>
      </c>
      <c r="D308" s="108"/>
      <c r="E308" s="149" t="str">
        <f t="shared" si="34"/>
        <v/>
      </c>
      <c r="F308" s="158">
        <f t="shared" si="35"/>
        <v>0</v>
      </c>
      <c r="G308" s="170"/>
      <c r="H308" s="170"/>
      <c r="I308" s="172"/>
      <c r="J308" s="170"/>
      <c r="K308" s="170"/>
      <c r="L308" s="170"/>
      <c r="M308" s="170"/>
      <c r="N308" s="151" t="str">
        <f>IFERROR(IF(VLOOKUP(A308,Weightings!A:Y,25,FALSE)=0,"",VLOOKUP(A308,Weightings!A:Y,25,FALSE)),"")</f>
        <v/>
      </c>
      <c r="O308" s="151" t="str">
        <f>IFERROR(VLOOKUP(AH308,detail_maturity_score,3,FALSE)*VLOOKUP(A308,Weightings!A:Y,23,FALSE),"")</f>
        <v/>
      </c>
      <c r="P308" s="152"/>
      <c r="Q308" s="152"/>
      <c r="R308" s="148"/>
      <c r="S308" s="148"/>
      <c r="T308" s="148"/>
      <c r="U308" s="148"/>
      <c r="V308" s="148"/>
      <c r="W308" s="148"/>
      <c r="X308" s="148"/>
      <c r="Y308" s="148"/>
      <c r="Z308" s="153"/>
      <c r="AA308" s="148"/>
      <c r="AB308" s="148"/>
      <c r="AC308" s="154"/>
      <c r="AD308" s="155">
        <f t="shared" si="36"/>
        <v>0</v>
      </c>
      <c r="AE308" s="155">
        <f t="shared" si="37"/>
        <v>0</v>
      </c>
      <c r="AF308" s="155" t="str">
        <f t="shared" si="38"/>
        <v>D</v>
      </c>
      <c r="AG308" s="156">
        <f t="shared" si="39"/>
        <v>3</v>
      </c>
      <c r="AH308" s="156">
        <v>1</v>
      </c>
      <c r="AI308" s="159"/>
    </row>
    <row r="309" spans="1:35" s="157" customFormat="1" ht="3" hidden="1" customHeight="1" x14ac:dyDescent="0.25">
      <c r="A309" s="168">
        <v>318</v>
      </c>
      <c r="B309" s="147" t="str">
        <f t="shared" si="32"/>
        <v/>
      </c>
      <c r="C309" s="148">
        <f t="shared" si="33"/>
        <v>3</v>
      </c>
      <c r="D309" s="108"/>
      <c r="E309" s="149" t="str">
        <f t="shared" si="34"/>
        <v/>
      </c>
      <c r="F309" s="158">
        <f t="shared" si="35"/>
        <v>0</v>
      </c>
      <c r="G309" s="170"/>
      <c r="H309" s="170"/>
      <c r="I309" s="172"/>
      <c r="J309" s="170"/>
      <c r="K309" s="170"/>
      <c r="L309" s="170"/>
      <c r="M309" s="170"/>
      <c r="N309" s="151" t="str">
        <f>IFERROR(IF(VLOOKUP(A309,Weightings!A:Y,25,FALSE)=0,"",VLOOKUP(A309,Weightings!A:Y,25,FALSE)),"")</f>
        <v/>
      </c>
      <c r="O309" s="151" t="str">
        <f>IFERROR(VLOOKUP(AH309,detail_maturity_score,3,FALSE)*VLOOKUP(A309,Weightings!A:Y,23,FALSE),"")</f>
        <v/>
      </c>
      <c r="P309" s="152"/>
      <c r="Q309" s="152"/>
      <c r="R309" s="148"/>
      <c r="S309" s="148"/>
      <c r="T309" s="148"/>
      <c r="U309" s="148"/>
      <c r="V309" s="148"/>
      <c r="W309" s="148"/>
      <c r="X309" s="148"/>
      <c r="Y309" s="148"/>
      <c r="Z309" s="153"/>
      <c r="AA309" s="148"/>
      <c r="AB309" s="148"/>
      <c r="AC309" s="154"/>
      <c r="AD309" s="155">
        <f t="shared" si="36"/>
        <v>0</v>
      </c>
      <c r="AE309" s="155">
        <f t="shared" si="37"/>
        <v>0</v>
      </c>
      <c r="AF309" s="155" t="str">
        <f t="shared" si="38"/>
        <v>D</v>
      </c>
      <c r="AG309" s="156">
        <f t="shared" si="39"/>
        <v>3</v>
      </c>
      <c r="AH309" s="156">
        <v>1</v>
      </c>
      <c r="AI309" s="159"/>
    </row>
    <row r="310" spans="1:35" s="157" customFormat="1" ht="3" hidden="1" customHeight="1" x14ac:dyDescent="0.25">
      <c r="A310" s="168">
        <v>319</v>
      </c>
      <c r="B310" s="147" t="str">
        <f t="shared" si="32"/>
        <v/>
      </c>
      <c r="C310" s="148">
        <f t="shared" si="33"/>
        <v>3</v>
      </c>
      <c r="D310" s="108"/>
      <c r="E310" s="149" t="str">
        <f t="shared" si="34"/>
        <v/>
      </c>
      <c r="F310" s="158">
        <f t="shared" si="35"/>
        <v>0</v>
      </c>
      <c r="G310" s="170"/>
      <c r="H310" s="170"/>
      <c r="I310" s="172"/>
      <c r="J310" s="170"/>
      <c r="K310" s="170"/>
      <c r="L310" s="170"/>
      <c r="M310" s="170"/>
      <c r="N310" s="151" t="str">
        <f>IFERROR(IF(VLOOKUP(A310,Weightings!A:Y,25,FALSE)=0,"",VLOOKUP(A310,Weightings!A:Y,25,FALSE)),"")</f>
        <v/>
      </c>
      <c r="O310" s="151" t="str">
        <f>IFERROR(VLOOKUP(AH310,detail_maturity_score,3,FALSE)*VLOOKUP(A310,Weightings!A:Y,23,FALSE),"")</f>
        <v/>
      </c>
      <c r="P310" s="152"/>
      <c r="Q310" s="152"/>
      <c r="R310" s="148"/>
      <c r="S310" s="148"/>
      <c r="T310" s="148"/>
      <c r="U310" s="148"/>
      <c r="V310" s="148"/>
      <c r="W310" s="148"/>
      <c r="X310" s="148"/>
      <c r="Y310" s="148"/>
      <c r="Z310" s="153"/>
      <c r="AA310" s="148"/>
      <c r="AB310" s="148"/>
      <c r="AC310" s="154"/>
      <c r="AD310" s="155">
        <f t="shared" si="36"/>
        <v>0</v>
      </c>
      <c r="AE310" s="155">
        <f t="shared" si="37"/>
        <v>0</v>
      </c>
      <c r="AF310" s="155" t="str">
        <f t="shared" si="38"/>
        <v>D</v>
      </c>
      <c r="AG310" s="156">
        <f t="shared" si="39"/>
        <v>3</v>
      </c>
      <c r="AH310" s="156">
        <v>1</v>
      </c>
      <c r="AI310" s="159"/>
    </row>
    <row r="311" spans="1:35" s="157" customFormat="1" ht="3" hidden="1" customHeight="1" x14ac:dyDescent="0.25">
      <c r="A311" s="168">
        <v>320</v>
      </c>
      <c r="B311" s="147" t="str">
        <f t="shared" si="32"/>
        <v/>
      </c>
      <c r="C311" s="148">
        <f t="shared" si="33"/>
        <v>3</v>
      </c>
      <c r="D311" s="108"/>
      <c r="E311" s="149" t="str">
        <f t="shared" si="34"/>
        <v/>
      </c>
      <c r="F311" s="150">
        <f t="shared" si="35"/>
        <v>0</v>
      </c>
      <c r="G311" s="170"/>
      <c r="H311" s="170"/>
      <c r="I311" s="170"/>
      <c r="J311" s="170"/>
      <c r="K311" s="170"/>
      <c r="L311" s="170"/>
      <c r="M311" s="170"/>
      <c r="N311" s="151" t="str">
        <f>IFERROR(IF(VLOOKUP(A311,Weightings!A:Y,25,FALSE)=0,"",VLOOKUP(A311,Weightings!A:Y,25,FALSE)),"")</f>
        <v/>
      </c>
      <c r="O311" s="151" t="str">
        <f>IFERROR(VLOOKUP(AH311,detail_maturity_score,3,FALSE)*VLOOKUP(A311,Weightings!A:Y,23,FALSE),"")</f>
        <v/>
      </c>
      <c r="P311" s="152"/>
      <c r="Q311" s="152"/>
      <c r="R311" s="148"/>
      <c r="S311" s="148"/>
      <c r="T311" s="148"/>
      <c r="U311" s="148"/>
      <c r="V311" s="148"/>
      <c r="W311" s="148"/>
      <c r="X311" s="148"/>
      <c r="Y311" s="148"/>
      <c r="Z311" s="153"/>
      <c r="AA311" s="148"/>
      <c r="AB311" s="148"/>
      <c r="AC311" s="154"/>
      <c r="AD311" s="155">
        <f t="shared" si="36"/>
        <v>0</v>
      </c>
      <c r="AE311" s="155">
        <f t="shared" si="37"/>
        <v>0</v>
      </c>
      <c r="AF311" s="155" t="str">
        <f t="shared" si="38"/>
        <v>D</v>
      </c>
      <c r="AG311" s="156">
        <f t="shared" si="39"/>
        <v>3</v>
      </c>
      <c r="AH311"/>
      <c r="AI311" s="159"/>
    </row>
    <row r="312" spans="1:35" s="157" customFormat="1" ht="3" hidden="1" customHeight="1" x14ac:dyDescent="0.25">
      <c r="A312" s="168">
        <v>321</v>
      </c>
      <c r="B312" s="147" t="str">
        <f t="shared" si="32"/>
        <v/>
      </c>
      <c r="C312" s="148">
        <f t="shared" si="33"/>
        <v>3</v>
      </c>
      <c r="D312" s="108"/>
      <c r="E312" s="149" t="str">
        <f t="shared" si="34"/>
        <v/>
      </c>
      <c r="F312" s="158">
        <f t="shared" si="35"/>
        <v>0</v>
      </c>
      <c r="G312" s="170"/>
      <c r="H312" s="170"/>
      <c r="I312" s="172"/>
      <c r="J312" s="170"/>
      <c r="K312" s="170"/>
      <c r="L312" s="170"/>
      <c r="M312" s="170"/>
      <c r="N312" s="151" t="str">
        <f>IFERROR(IF(VLOOKUP(A312,Weightings!A:Y,25,FALSE)=0,"",VLOOKUP(A312,Weightings!A:Y,25,FALSE)),"")</f>
        <v/>
      </c>
      <c r="O312" s="151" t="str">
        <f>IFERROR(VLOOKUP(AH312,detail_maturity_score,3,FALSE)*VLOOKUP(A312,Weightings!A:Y,23,FALSE),"")</f>
        <v/>
      </c>
      <c r="P312" s="152"/>
      <c r="Q312" s="152"/>
      <c r="R312" s="148"/>
      <c r="S312" s="148"/>
      <c r="T312" s="148"/>
      <c r="U312" s="148"/>
      <c r="V312" s="148"/>
      <c r="W312" s="148"/>
      <c r="X312" s="148"/>
      <c r="Y312" s="148"/>
      <c r="Z312" s="153"/>
      <c r="AA312" s="148"/>
      <c r="AB312" s="148"/>
      <c r="AC312" s="154"/>
      <c r="AD312" s="155">
        <f t="shared" si="36"/>
        <v>0</v>
      </c>
      <c r="AE312" s="155">
        <f t="shared" si="37"/>
        <v>0</v>
      </c>
      <c r="AF312" s="155" t="str">
        <f t="shared" si="38"/>
        <v>D</v>
      </c>
      <c r="AG312" s="156">
        <f t="shared" si="39"/>
        <v>3</v>
      </c>
      <c r="AH312" s="156">
        <v>1</v>
      </c>
      <c r="AI312" s="159"/>
    </row>
    <row r="313" spans="1:35" s="157" customFormat="1" ht="3" hidden="1" customHeight="1" x14ac:dyDescent="0.25">
      <c r="A313" s="168">
        <v>322</v>
      </c>
      <c r="B313" s="147" t="str">
        <f t="shared" ref="B313:B325" si="40">VLOOKUP(A313,contentrefmockup,2,FALSE)</f>
        <v/>
      </c>
      <c r="C313" s="148">
        <f t="shared" ref="C313:C325" si="41">VLOOKUP(A313,contentrefmockup,15,FALSE)</f>
        <v>3</v>
      </c>
      <c r="D313" s="108"/>
      <c r="E313" s="149" t="str">
        <f t="shared" ref="E313:E325" si="42">IF(C313=1,"Phase "&amp;B313,IF(C313=2,"Step "&amp;VLOOKUP(A313,contentrefmockup,4,FALSE),B313))</f>
        <v/>
      </c>
      <c r="F313" s="158">
        <f t="shared" ref="F313:F325" si="43">VLOOKUP(A313,contentrefmockup,7,FALSE)</f>
        <v>0</v>
      </c>
      <c r="G313" s="170"/>
      <c r="H313" s="170"/>
      <c r="I313" s="172"/>
      <c r="J313" s="170"/>
      <c r="K313" s="170"/>
      <c r="L313" s="170"/>
      <c r="M313" s="170"/>
      <c r="N313" s="151" t="str">
        <f>IFERROR(IF(VLOOKUP(A313,Weightings!A:Y,25,FALSE)=0,"",VLOOKUP(A313,Weightings!A:Y,25,FALSE)),"")</f>
        <v/>
      </c>
      <c r="O313" s="151" t="str">
        <f>IFERROR(VLOOKUP(AH313,detail_maturity_score,3,FALSE)*VLOOKUP(A313,Weightings!A:Y,23,FALSE),"")</f>
        <v/>
      </c>
      <c r="P313" s="152"/>
      <c r="Q313" s="152"/>
      <c r="R313" s="148"/>
      <c r="S313" s="148"/>
      <c r="T313" s="148"/>
      <c r="U313" s="148"/>
      <c r="V313" s="148"/>
      <c r="W313" s="148"/>
      <c r="X313" s="148"/>
      <c r="Y313" s="148"/>
      <c r="Z313" s="153"/>
      <c r="AA313" s="148"/>
      <c r="AB313" s="148"/>
      <c r="AC313" s="154"/>
      <c r="AD313" s="155">
        <f t="shared" ref="AD313:AD325" si="44">VLOOKUP($A313,contentrefmockup,26,FALSE)</f>
        <v>0</v>
      </c>
      <c r="AE313" s="155">
        <f t="shared" ref="AE313:AE325" si="45">VLOOKUP($A313,contentrefmockup,27,FALSE)</f>
        <v>0</v>
      </c>
      <c r="AF313" s="155" t="str">
        <f t="shared" ref="AF313:AF325" si="46">VLOOKUP($A313,contentrefmockup,28,FALSE)</f>
        <v>D</v>
      </c>
      <c r="AG313" s="156">
        <f t="shared" ref="AG313:AG325" si="47">IF(AD313="S",1,IF(AE313="I",2,IF(AF313="D",3,4)))</f>
        <v>3</v>
      </c>
      <c r="AH313" s="156">
        <v>1</v>
      </c>
      <c r="AI313" s="159"/>
    </row>
    <row r="314" spans="1:35" s="157" customFormat="1" ht="3" hidden="1" customHeight="1" x14ac:dyDescent="0.25">
      <c r="A314" s="168">
        <v>323</v>
      </c>
      <c r="B314" s="147" t="str">
        <f t="shared" si="40"/>
        <v/>
      </c>
      <c r="C314" s="148">
        <f t="shared" si="41"/>
        <v>3</v>
      </c>
      <c r="D314" s="108"/>
      <c r="E314" s="149" t="str">
        <f t="shared" si="42"/>
        <v/>
      </c>
      <c r="F314" s="158">
        <f t="shared" si="43"/>
        <v>0</v>
      </c>
      <c r="G314" s="170"/>
      <c r="H314" s="170"/>
      <c r="I314" s="172"/>
      <c r="J314" s="170"/>
      <c r="K314" s="170"/>
      <c r="L314" s="170"/>
      <c r="M314" s="170"/>
      <c r="N314" s="151" t="str">
        <f>IFERROR(IF(VLOOKUP(A314,Weightings!A:Y,25,FALSE)=0,"",VLOOKUP(A314,Weightings!A:Y,25,FALSE)),"")</f>
        <v/>
      </c>
      <c r="O314" s="151" t="str">
        <f>IFERROR(VLOOKUP(AH314,detail_maturity_score,3,FALSE)*VLOOKUP(A314,Weightings!A:Y,23,FALSE),"")</f>
        <v/>
      </c>
      <c r="P314" s="152"/>
      <c r="Q314" s="152"/>
      <c r="R314" s="148"/>
      <c r="S314" s="148"/>
      <c r="T314" s="148"/>
      <c r="U314" s="148"/>
      <c r="V314" s="148"/>
      <c r="W314" s="148"/>
      <c r="X314" s="148"/>
      <c r="Y314" s="148"/>
      <c r="Z314" s="153"/>
      <c r="AA314" s="148"/>
      <c r="AB314" s="148"/>
      <c r="AC314" s="154"/>
      <c r="AD314" s="155">
        <f t="shared" si="44"/>
        <v>0</v>
      </c>
      <c r="AE314" s="155">
        <f t="shared" si="45"/>
        <v>0</v>
      </c>
      <c r="AF314" s="155" t="str">
        <f t="shared" si="46"/>
        <v>D</v>
      </c>
      <c r="AG314" s="156">
        <f t="shared" si="47"/>
        <v>3</v>
      </c>
      <c r="AH314" s="156">
        <v>1</v>
      </c>
      <c r="AI314" s="159"/>
    </row>
    <row r="315" spans="1:35" s="157" customFormat="1" ht="3" hidden="1" customHeight="1" x14ac:dyDescent="0.25">
      <c r="A315" s="168">
        <v>324</v>
      </c>
      <c r="B315" s="147" t="str">
        <f t="shared" si="40"/>
        <v/>
      </c>
      <c r="C315" s="148">
        <f t="shared" si="41"/>
        <v>3</v>
      </c>
      <c r="D315" s="108"/>
      <c r="E315" s="149" t="str">
        <f t="shared" si="42"/>
        <v/>
      </c>
      <c r="F315" s="158">
        <f t="shared" si="43"/>
        <v>0</v>
      </c>
      <c r="G315" s="170"/>
      <c r="H315" s="170"/>
      <c r="I315" s="172"/>
      <c r="J315" s="170"/>
      <c r="K315" s="170"/>
      <c r="L315" s="170"/>
      <c r="M315" s="170"/>
      <c r="N315" s="151" t="str">
        <f>IFERROR(IF(VLOOKUP(A315,Weightings!A:Y,25,FALSE)=0,"",VLOOKUP(A315,Weightings!A:Y,25,FALSE)),"")</f>
        <v/>
      </c>
      <c r="O315" s="151" t="str">
        <f>IFERROR(VLOOKUP(AH315,detail_maturity_score,3,FALSE)*VLOOKUP(A315,Weightings!A:Y,23,FALSE),"")</f>
        <v/>
      </c>
      <c r="P315" s="152"/>
      <c r="Q315" s="152"/>
      <c r="R315" s="148"/>
      <c r="S315" s="148"/>
      <c r="T315" s="148"/>
      <c r="U315" s="148"/>
      <c r="V315" s="148"/>
      <c r="W315" s="148"/>
      <c r="X315" s="148"/>
      <c r="Y315" s="148"/>
      <c r="Z315" s="153"/>
      <c r="AA315" s="148"/>
      <c r="AB315" s="148"/>
      <c r="AC315" s="154"/>
      <c r="AD315" s="155">
        <f t="shared" si="44"/>
        <v>0</v>
      </c>
      <c r="AE315" s="155">
        <f t="shared" si="45"/>
        <v>0</v>
      </c>
      <c r="AF315" s="155" t="str">
        <f t="shared" si="46"/>
        <v>D</v>
      </c>
      <c r="AG315" s="156">
        <f t="shared" si="47"/>
        <v>3</v>
      </c>
      <c r="AH315" s="156">
        <v>1</v>
      </c>
      <c r="AI315" s="159"/>
    </row>
    <row r="316" spans="1:35" s="157" customFormat="1" ht="3" hidden="1" customHeight="1" x14ac:dyDescent="0.25">
      <c r="A316" s="168">
        <v>325</v>
      </c>
      <c r="B316" s="147" t="str">
        <f t="shared" si="40"/>
        <v/>
      </c>
      <c r="C316" s="148">
        <f t="shared" si="41"/>
        <v>3</v>
      </c>
      <c r="D316" s="108"/>
      <c r="E316" s="149" t="str">
        <f t="shared" si="42"/>
        <v/>
      </c>
      <c r="F316" s="158">
        <f t="shared" si="43"/>
        <v>0</v>
      </c>
      <c r="G316" s="170"/>
      <c r="H316" s="170"/>
      <c r="I316" s="172"/>
      <c r="J316" s="170"/>
      <c r="K316" s="170"/>
      <c r="L316" s="170"/>
      <c r="M316" s="170"/>
      <c r="N316" s="151" t="str">
        <f>IFERROR(IF(VLOOKUP(A316,Weightings!A:Y,25,FALSE)=0,"",VLOOKUP(A316,Weightings!A:Y,25,FALSE)),"")</f>
        <v/>
      </c>
      <c r="O316" s="151" t="str">
        <f>IFERROR(VLOOKUP(AH316,detail_maturity_score,3,FALSE)*VLOOKUP(A316,Weightings!A:Y,23,FALSE),"")</f>
        <v/>
      </c>
      <c r="P316" s="152"/>
      <c r="Q316" s="152"/>
      <c r="R316" s="148"/>
      <c r="S316" s="148"/>
      <c r="T316" s="148"/>
      <c r="U316" s="148"/>
      <c r="V316" s="148"/>
      <c r="W316" s="148"/>
      <c r="X316" s="148"/>
      <c r="Y316" s="148"/>
      <c r="Z316" s="153"/>
      <c r="AA316" s="148"/>
      <c r="AB316" s="148"/>
      <c r="AC316" s="154"/>
      <c r="AD316" s="155">
        <f t="shared" si="44"/>
        <v>0</v>
      </c>
      <c r="AE316" s="155">
        <f t="shared" si="45"/>
        <v>0</v>
      </c>
      <c r="AF316" s="155" t="str">
        <f t="shared" si="46"/>
        <v>D</v>
      </c>
      <c r="AG316" s="156">
        <f t="shared" si="47"/>
        <v>3</v>
      </c>
      <c r="AH316" s="156">
        <v>1</v>
      </c>
      <c r="AI316" s="159"/>
    </row>
    <row r="317" spans="1:35" s="157" customFormat="1" ht="3" hidden="1" customHeight="1" x14ac:dyDescent="0.25">
      <c r="A317" s="168">
        <v>326</v>
      </c>
      <c r="B317" s="147" t="str">
        <f t="shared" si="40"/>
        <v/>
      </c>
      <c r="C317" s="148">
        <f t="shared" si="41"/>
        <v>3</v>
      </c>
      <c r="D317" s="108"/>
      <c r="E317" s="149" t="str">
        <f t="shared" si="42"/>
        <v/>
      </c>
      <c r="F317" s="158">
        <f t="shared" si="43"/>
        <v>0</v>
      </c>
      <c r="G317" s="170"/>
      <c r="H317" s="170"/>
      <c r="I317" s="172"/>
      <c r="J317" s="170"/>
      <c r="K317" s="170"/>
      <c r="L317" s="170"/>
      <c r="M317" s="170"/>
      <c r="N317" s="151" t="str">
        <f>IFERROR(IF(VLOOKUP(A317,Weightings!A:Y,25,FALSE)=0,"",VLOOKUP(A317,Weightings!A:Y,25,FALSE)),"")</f>
        <v/>
      </c>
      <c r="O317" s="151">
        <f>IFERROR(VLOOKUP(AH317,detail_maturity_score,3,FALSE)*VLOOKUP(A317,Weightings!A:Y,23,FALSE),"")</f>
        <v>0</v>
      </c>
      <c r="P317" s="152"/>
      <c r="Q317" s="152"/>
      <c r="R317" s="148"/>
      <c r="S317" s="148"/>
      <c r="T317" s="148"/>
      <c r="U317" s="148"/>
      <c r="V317" s="148"/>
      <c r="W317" s="148"/>
      <c r="X317" s="148"/>
      <c r="Y317" s="148"/>
      <c r="Z317" s="153"/>
      <c r="AA317" s="148"/>
      <c r="AB317" s="148"/>
      <c r="AC317" s="154"/>
      <c r="AD317" s="155">
        <f t="shared" si="44"/>
        <v>0</v>
      </c>
      <c r="AE317" s="155">
        <f t="shared" si="45"/>
        <v>0</v>
      </c>
      <c r="AF317" s="155" t="str">
        <f t="shared" si="46"/>
        <v>D</v>
      </c>
      <c r="AG317" s="156">
        <f t="shared" si="47"/>
        <v>3</v>
      </c>
      <c r="AH317" s="156">
        <v>7</v>
      </c>
      <c r="AI317" s="159"/>
    </row>
    <row r="318" spans="1:35" s="157" customFormat="1" ht="3" hidden="1" customHeight="1" x14ac:dyDescent="0.25">
      <c r="A318" s="168">
        <v>327</v>
      </c>
      <c r="B318" s="147" t="str">
        <f t="shared" si="40"/>
        <v/>
      </c>
      <c r="C318" s="148">
        <f t="shared" si="41"/>
        <v>3</v>
      </c>
      <c r="D318" s="108"/>
      <c r="E318" s="149" t="str">
        <f t="shared" si="42"/>
        <v/>
      </c>
      <c r="F318" s="171">
        <f t="shared" si="43"/>
        <v>0</v>
      </c>
      <c r="G318" s="170"/>
      <c r="H318" s="170"/>
      <c r="I318" s="172"/>
      <c r="J318" s="170"/>
      <c r="K318" s="170"/>
      <c r="L318" s="170"/>
      <c r="M318" s="170"/>
      <c r="N318" s="151" t="str">
        <f>IFERROR(IF(VLOOKUP(A318,Weightings!A:Y,25,FALSE)=0,"",VLOOKUP(A318,Weightings!A:Y,25,FALSE)),"")</f>
        <v/>
      </c>
      <c r="O318" s="151" t="str">
        <f>IFERROR(VLOOKUP(AH318,detail_maturity_score,3,FALSE)*VLOOKUP(A318,Weightings!A:Y,23,FALSE),"")</f>
        <v/>
      </c>
      <c r="P318" s="152"/>
      <c r="Q318" s="152"/>
      <c r="R318" s="148"/>
      <c r="S318" s="148"/>
      <c r="T318" s="148"/>
      <c r="U318" s="148"/>
      <c r="V318" s="148"/>
      <c r="W318" s="148"/>
      <c r="X318" s="148"/>
      <c r="Y318" s="148"/>
      <c r="Z318" s="153"/>
      <c r="AA318" s="148"/>
      <c r="AB318" s="148"/>
      <c r="AC318" s="154"/>
      <c r="AD318" s="155">
        <f t="shared" si="44"/>
        <v>0</v>
      </c>
      <c r="AE318" s="155">
        <f t="shared" si="45"/>
        <v>0</v>
      </c>
      <c r="AF318" s="155" t="str">
        <f t="shared" si="46"/>
        <v>D</v>
      </c>
      <c r="AG318" s="156">
        <f t="shared" si="47"/>
        <v>3</v>
      </c>
      <c r="AH318" s="156">
        <v>1</v>
      </c>
      <c r="AI318" s="159"/>
    </row>
    <row r="319" spans="1:35" s="157" customFormat="1" ht="3" hidden="1" customHeight="1" x14ac:dyDescent="0.25">
      <c r="A319" s="168">
        <v>328</v>
      </c>
      <c r="B319" s="147" t="str">
        <f t="shared" si="40"/>
        <v/>
      </c>
      <c r="C319" s="148">
        <f t="shared" si="41"/>
        <v>3</v>
      </c>
      <c r="D319" s="108"/>
      <c r="E319" s="149" t="str">
        <f t="shared" si="42"/>
        <v/>
      </c>
      <c r="F319" s="150">
        <f t="shared" si="43"/>
        <v>0</v>
      </c>
      <c r="G319" s="170"/>
      <c r="H319" s="170"/>
      <c r="I319" s="170"/>
      <c r="J319" s="170"/>
      <c r="K319" s="170"/>
      <c r="L319" s="170"/>
      <c r="M319" s="170"/>
      <c r="N319" s="151" t="str">
        <f>IFERROR(IF(VLOOKUP(A319,Weightings!A:Y,25,FALSE)=0,"",VLOOKUP(A319,Weightings!A:Y,25,FALSE)),"")</f>
        <v/>
      </c>
      <c r="O319" s="151" t="str">
        <f>IFERROR(VLOOKUP(AH319,detail_maturity_score,3,FALSE)*VLOOKUP(A319,Weightings!A:Y,23,FALSE),"")</f>
        <v/>
      </c>
      <c r="P319" s="152"/>
      <c r="Q319" s="152"/>
      <c r="R319" s="148"/>
      <c r="S319" s="148"/>
      <c r="T319" s="148"/>
      <c r="U319" s="148"/>
      <c r="V319" s="148"/>
      <c r="W319" s="148"/>
      <c r="X319" s="148"/>
      <c r="Y319" s="148"/>
      <c r="Z319" s="153"/>
      <c r="AA319" s="148"/>
      <c r="AB319" s="148"/>
      <c r="AC319" s="154"/>
      <c r="AD319" s="155">
        <f t="shared" si="44"/>
        <v>0</v>
      </c>
      <c r="AE319" s="155">
        <f t="shared" si="45"/>
        <v>0</v>
      </c>
      <c r="AF319" s="155" t="str">
        <f t="shared" si="46"/>
        <v>D</v>
      </c>
      <c r="AG319" s="156">
        <f t="shared" si="47"/>
        <v>3</v>
      </c>
      <c r="AH319"/>
      <c r="AI319" s="159"/>
    </row>
    <row r="320" spans="1:35" s="157" customFormat="1" ht="3" hidden="1" customHeight="1" x14ac:dyDescent="0.25">
      <c r="A320" s="168">
        <v>329</v>
      </c>
      <c r="B320" s="147" t="str">
        <f t="shared" si="40"/>
        <v/>
      </c>
      <c r="C320" s="148">
        <f t="shared" si="41"/>
        <v>3</v>
      </c>
      <c r="D320" s="108"/>
      <c r="E320" s="149" t="str">
        <f t="shared" si="42"/>
        <v/>
      </c>
      <c r="F320" s="158">
        <f t="shared" si="43"/>
        <v>0</v>
      </c>
      <c r="G320" s="170"/>
      <c r="H320" s="170"/>
      <c r="I320" s="172"/>
      <c r="J320" s="170"/>
      <c r="K320" s="170"/>
      <c r="L320" s="170"/>
      <c r="M320" s="170"/>
      <c r="N320" s="151" t="str">
        <f>IFERROR(IF(VLOOKUP(A320,Weightings!A:Y,25,FALSE)=0,"",VLOOKUP(A320,Weightings!A:Y,25,FALSE)),"")</f>
        <v/>
      </c>
      <c r="O320" s="151" t="str">
        <f>IFERROR(VLOOKUP(AH320,detail_maturity_score,3,FALSE)*VLOOKUP(A320,Weightings!A:Y,23,FALSE),"")</f>
        <v/>
      </c>
      <c r="P320" s="152"/>
      <c r="Q320" s="152"/>
      <c r="R320" s="148"/>
      <c r="S320" s="148"/>
      <c r="T320" s="148"/>
      <c r="U320" s="148"/>
      <c r="V320" s="148"/>
      <c r="W320" s="148"/>
      <c r="X320" s="148"/>
      <c r="Y320" s="148"/>
      <c r="Z320" s="153"/>
      <c r="AA320" s="148"/>
      <c r="AB320" s="148"/>
      <c r="AC320" s="154"/>
      <c r="AD320" s="155">
        <f t="shared" si="44"/>
        <v>0</v>
      </c>
      <c r="AE320" s="155">
        <f t="shared" si="45"/>
        <v>0</v>
      </c>
      <c r="AF320" s="155" t="str">
        <f t="shared" si="46"/>
        <v>D</v>
      </c>
      <c r="AG320" s="156">
        <f t="shared" si="47"/>
        <v>3</v>
      </c>
      <c r="AH320" s="156">
        <v>1</v>
      </c>
      <c r="AI320" s="159"/>
    </row>
    <row r="321" spans="1:35" s="157" customFormat="1" ht="3" hidden="1" customHeight="1" x14ac:dyDescent="0.25">
      <c r="A321" s="168">
        <v>330</v>
      </c>
      <c r="B321" s="147" t="str">
        <f t="shared" si="40"/>
        <v/>
      </c>
      <c r="C321" s="148">
        <f t="shared" si="41"/>
        <v>3</v>
      </c>
      <c r="D321" s="108"/>
      <c r="E321" s="149" t="str">
        <f t="shared" si="42"/>
        <v/>
      </c>
      <c r="F321" s="158">
        <f t="shared" si="43"/>
        <v>0</v>
      </c>
      <c r="G321" s="170"/>
      <c r="H321" s="170"/>
      <c r="I321" s="172"/>
      <c r="J321" s="170"/>
      <c r="K321" s="170"/>
      <c r="L321" s="170"/>
      <c r="M321" s="170"/>
      <c r="N321" s="151" t="str">
        <f>IFERROR(IF(VLOOKUP(A321,Weightings!A:Y,25,FALSE)=0,"",VLOOKUP(A321,Weightings!A:Y,25,FALSE)),"")</f>
        <v/>
      </c>
      <c r="O321" s="151" t="str">
        <f>IFERROR(VLOOKUP(AH321,detail_maturity_score,3,FALSE)*VLOOKUP(A321,Weightings!A:Y,23,FALSE),"")</f>
        <v/>
      </c>
      <c r="P321" s="152"/>
      <c r="Q321" s="152"/>
      <c r="R321" s="148"/>
      <c r="S321" s="148"/>
      <c r="T321" s="148"/>
      <c r="U321" s="148"/>
      <c r="V321" s="148"/>
      <c r="W321" s="148"/>
      <c r="X321" s="148"/>
      <c r="Y321" s="148"/>
      <c r="Z321" s="153"/>
      <c r="AA321" s="148"/>
      <c r="AB321" s="148"/>
      <c r="AC321" s="154"/>
      <c r="AD321" s="155">
        <f t="shared" si="44"/>
        <v>0</v>
      </c>
      <c r="AE321" s="155">
        <f t="shared" si="45"/>
        <v>0</v>
      </c>
      <c r="AF321" s="155" t="str">
        <f t="shared" si="46"/>
        <v>D</v>
      </c>
      <c r="AG321" s="156">
        <f t="shared" si="47"/>
        <v>3</v>
      </c>
      <c r="AH321" s="156">
        <v>1</v>
      </c>
      <c r="AI321" s="159"/>
    </row>
    <row r="322" spans="1:35" s="157" customFormat="1" ht="3" hidden="1" customHeight="1" x14ac:dyDescent="0.25">
      <c r="A322" s="168">
        <v>331</v>
      </c>
      <c r="B322" s="147" t="str">
        <f t="shared" si="40"/>
        <v/>
      </c>
      <c r="C322" s="148">
        <f t="shared" si="41"/>
        <v>3</v>
      </c>
      <c r="D322" s="108"/>
      <c r="E322" s="149" t="str">
        <f t="shared" si="42"/>
        <v/>
      </c>
      <c r="F322" s="171">
        <f t="shared" si="43"/>
        <v>0</v>
      </c>
      <c r="G322" s="170"/>
      <c r="H322" s="170"/>
      <c r="I322" s="172"/>
      <c r="J322" s="170"/>
      <c r="K322" s="170"/>
      <c r="L322" s="170"/>
      <c r="M322" s="170"/>
      <c r="N322" s="151" t="str">
        <f>IFERROR(IF(VLOOKUP(A322,Weightings!A:Y,25,FALSE)=0,"",VLOOKUP(A322,Weightings!A:Y,25,FALSE)),"")</f>
        <v/>
      </c>
      <c r="O322" s="151" t="str">
        <f>IFERROR(VLOOKUP(AH322,detail_maturity_score,3,FALSE)*VLOOKUP(A322,Weightings!A:Y,23,FALSE),"")</f>
        <v/>
      </c>
      <c r="P322" s="152"/>
      <c r="Q322" s="152"/>
      <c r="R322" s="148"/>
      <c r="S322" s="148"/>
      <c r="T322" s="148"/>
      <c r="U322" s="148"/>
      <c r="V322" s="148"/>
      <c r="W322" s="148"/>
      <c r="X322" s="148"/>
      <c r="Y322" s="148"/>
      <c r="Z322" s="153"/>
      <c r="AA322" s="148"/>
      <c r="AB322" s="148"/>
      <c r="AC322" s="154"/>
      <c r="AD322" s="155">
        <f t="shared" si="44"/>
        <v>0</v>
      </c>
      <c r="AE322" s="155">
        <f t="shared" si="45"/>
        <v>0</v>
      </c>
      <c r="AF322" s="155" t="str">
        <f t="shared" si="46"/>
        <v>D</v>
      </c>
      <c r="AG322" s="156">
        <f t="shared" si="47"/>
        <v>3</v>
      </c>
      <c r="AH322" s="156">
        <v>1</v>
      </c>
      <c r="AI322" s="159"/>
    </row>
    <row r="323" spans="1:35" s="157" customFormat="1" ht="3" hidden="1" customHeight="1" x14ac:dyDescent="0.25">
      <c r="A323" s="168">
        <v>332</v>
      </c>
      <c r="B323" s="147" t="str">
        <f t="shared" si="40"/>
        <v/>
      </c>
      <c r="C323" s="148">
        <f t="shared" si="41"/>
        <v>3</v>
      </c>
      <c r="D323" s="108"/>
      <c r="E323" s="149" t="str">
        <f t="shared" si="42"/>
        <v/>
      </c>
      <c r="F323" s="171">
        <f t="shared" si="43"/>
        <v>0</v>
      </c>
      <c r="G323" s="170"/>
      <c r="H323" s="170"/>
      <c r="I323" s="172"/>
      <c r="J323" s="170"/>
      <c r="K323" s="170"/>
      <c r="L323" s="170"/>
      <c r="M323" s="170"/>
      <c r="N323" s="151" t="str">
        <f>IFERROR(IF(VLOOKUP(A323,Weightings!A:Y,25,FALSE)=0,"",VLOOKUP(A323,Weightings!A:Y,25,FALSE)),"")</f>
        <v/>
      </c>
      <c r="O323" s="151" t="str">
        <f>IFERROR(VLOOKUP(AH323,detail_maturity_score,3,FALSE)*VLOOKUP(A323,Weightings!A:Y,23,FALSE),"")</f>
        <v/>
      </c>
      <c r="P323" s="152"/>
      <c r="Q323" s="152"/>
      <c r="R323" s="148"/>
      <c r="S323" s="148"/>
      <c r="T323" s="148"/>
      <c r="U323" s="148"/>
      <c r="V323" s="148"/>
      <c r="W323" s="148"/>
      <c r="X323" s="148"/>
      <c r="Y323" s="148"/>
      <c r="Z323" s="153"/>
      <c r="AA323" s="148"/>
      <c r="AB323" s="148"/>
      <c r="AC323" s="154"/>
      <c r="AD323" s="155">
        <f t="shared" si="44"/>
        <v>0</v>
      </c>
      <c r="AE323" s="155">
        <f t="shared" si="45"/>
        <v>0</v>
      </c>
      <c r="AF323" s="155" t="str">
        <f t="shared" si="46"/>
        <v>D</v>
      </c>
      <c r="AG323" s="156">
        <f t="shared" si="47"/>
        <v>3</v>
      </c>
      <c r="AH323" s="156">
        <v>1</v>
      </c>
      <c r="AI323" s="159"/>
    </row>
    <row r="324" spans="1:35" s="157" customFormat="1" ht="3" hidden="1" customHeight="1" x14ac:dyDescent="0.25">
      <c r="A324" s="168">
        <v>333</v>
      </c>
      <c r="B324" s="147" t="str">
        <f t="shared" si="40"/>
        <v/>
      </c>
      <c r="C324" s="148">
        <f t="shared" si="41"/>
        <v>3</v>
      </c>
      <c r="D324" s="108"/>
      <c r="E324" s="149" t="str">
        <f t="shared" si="42"/>
        <v/>
      </c>
      <c r="F324" s="171">
        <f t="shared" si="43"/>
        <v>0</v>
      </c>
      <c r="G324" s="170"/>
      <c r="H324" s="170"/>
      <c r="I324" s="172"/>
      <c r="J324" s="170"/>
      <c r="K324" s="170"/>
      <c r="L324" s="170"/>
      <c r="M324" s="170"/>
      <c r="N324" s="151" t="str">
        <f>IFERROR(IF(VLOOKUP(A324,Weightings!A:Y,25,FALSE)=0,"",VLOOKUP(A324,Weightings!A:Y,25,FALSE)),"")</f>
        <v/>
      </c>
      <c r="O324" s="151" t="str">
        <f>IFERROR(VLOOKUP(AH324,detail_maturity_score,3,FALSE)*VLOOKUP(A324,Weightings!A:Y,23,FALSE),"")</f>
        <v/>
      </c>
      <c r="P324" s="152"/>
      <c r="Q324" s="152"/>
      <c r="R324" s="148"/>
      <c r="S324" s="148"/>
      <c r="T324" s="148"/>
      <c r="U324" s="148"/>
      <c r="V324" s="148"/>
      <c r="W324" s="148"/>
      <c r="X324" s="148"/>
      <c r="Y324" s="148"/>
      <c r="Z324" s="153"/>
      <c r="AA324" s="148"/>
      <c r="AB324" s="148"/>
      <c r="AC324" s="154"/>
      <c r="AD324" s="155">
        <f t="shared" si="44"/>
        <v>0</v>
      </c>
      <c r="AE324" s="155">
        <f t="shared" si="45"/>
        <v>0</v>
      </c>
      <c r="AF324" s="155" t="str">
        <f t="shared" si="46"/>
        <v>D</v>
      </c>
      <c r="AG324" s="156">
        <f t="shared" si="47"/>
        <v>3</v>
      </c>
      <c r="AH324" s="156">
        <v>1</v>
      </c>
      <c r="AI324" s="159"/>
    </row>
    <row r="325" spans="1:35" s="157" customFormat="1" ht="3" hidden="1" customHeight="1" x14ac:dyDescent="0.25">
      <c r="A325" s="168">
        <v>334</v>
      </c>
      <c r="B325" s="147" t="str">
        <f t="shared" si="40"/>
        <v/>
      </c>
      <c r="C325" s="148">
        <f t="shared" si="41"/>
        <v>3</v>
      </c>
      <c r="D325" s="108"/>
      <c r="E325" s="149" t="str">
        <f t="shared" si="42"/>
        <v/>
      </c>
      <c r="F325" s="171">
        <f t="shared" si="43"/>
        <v>0</v>
      </c>
      <c r="G325" s="170"/>
      <c r="H325" s="170"/>
      <c r="I325" s="172"/>
      <c r="J325" s="170"/>
      <c r="K325" s="170"/>
      <c r="L325" s="170"/>
      <c r="M325" s="170"/>
      <c r="N325" s="151" t="str">
        <f>IFERROR(IF(VLOOKUP(A325,Weightings!A:Y,25,FALSE)=0,"",VLOOKUP(A325,Weightings!A:Y,25,FALSE)),"")</f>
        <v/>
      </c>
      <c r="O325" s="151" t="str">
        <f>IFERROR(VLOOKUP(AH325,detail_maturity_score,3,FALSE)*VLOOKUP(A325,Weightings!A:Y,23,FALSE),"")</f>
        <v/>
      </c>
      <c r="P325" s="152"/>
      <c r="Q325" s="152"/>
      <c r="R325" s="148"/>
      <c r="S325" s="148"/>
      <c r="T325" s="148"/>
      <c r="U325" s="148"/>
      <c r="V325" s="148"/>
      <c r="W325" s="148"/>
      <c r="X325" s="148"/>
      <c r="Y325" s="148"/>
      <c r="Z325" s="153"/>
      <c r="AA325" s="148"/>
      <c r="AB325" s="148"/>
      <c r="AC325" s="154"/>
      <c r="AD325" s="155">
        <f t="shared" si="44"/>
        <v>0</v>
      </c>
      <c r="AE325" s="155">
        <f t="shared" si="45"/>
        <v>0</v>
      </c>
      <c r="AF325" s="155" t="str">
        <f t="shared" si="46"/>
        <v>D</v>
      </c>
      <c r="AG325" s="156">
        <f t="shared" si="47"/>
        <v>3</v>
      </c>
      <c r="AH325" s="156">
        <v>1</v>
      </c>
      <c r="AI325" s="159"/>
    </row>
    <row r="326" spans="1:35" ht="19.149999999999999" hidden="1" customHeight="1" x14ac:dyDescent="0.25"/>
    <row r="329" spans="1:35" ht="25.15" customHeight="1" x14ac:dyDescent="0.25">
      <c r="G329" s="278"/>
    </row>
    <row r="330" spans="1:35" ht="39" customHeight="1" x14ac:dyDescent="0.25"/>
  </sheetData>
  <sheetProtection sheet="1" objects="1" scenarios="1"/>
  <sortState xmlns:xlrd2="http://schemas.microsoft.com/office/spreadsheetml/2017/richdata2" ref="A8:AJ325">
    <sortCondition ref="A8:A325"/>
  </sortState>
  <dataConsolidate/>
  <mergeCells count="2">
    <mergeCell ref="F2:F5"/>
    <mergeCell ref="G7:M7"/>
  </mergeCells>
  <conditionalFormatting sqref="G8:M8">
    <cfRule type="expression" dxfId="101" priority="59" stopIfTrue="1">
      <formula>$C8=2</formula>
    </cfRule>
    <cfRule type="expression" dxfId="100" priority="60">
      <formula>$C8&gt;4</formula>
    </cfRule>
  </conditionalFormatting>
  <conditionalFormatting sqref="G65:M65 G16:M24">
    <cfRule type="expression" dxfId="99" priority="41" stopIfTrue="1">
      <formula>$C16=2</formula>
    </cfRule>
    <cfRule type="expression" dxfId="98" priority="42">
      <formula>$C16&gt;4</formula>
    </cfRule>
  </conditionalFormatting>
  <conditionalFormatting sqref="G15:M15">
    <cfRule type="expression" dxfId="97" priority="45" stopIfTrue="1">
      <formula>$C15=2</formula>
    </cfRule>
    <cfRule type="expression" dxfId="96" priority="46">
      <formula>$C15&gt;4</formula>
    </cfRule>
  </conditionalFormatting>
  <conditionalFormatting sqref="G144:M144">
    <cfRule type="expression" dxfId="95" priority="37" stopIfTrue="1">
      <formula>$C144=2</formula>
    </cfRule>
    <cfRule type="expression" dxfId="94" priority="38">
      <formula>$C144&gt;4</formula>
    </cfRule>
  </conditionalFormatting>
  <conditionalFormatting sqref="G272:M272">
    <cfRule type="expression" dxfId="93" priority="1" stopIfTrue="1">
      <formula>$C272=2</formula>
    </cfRule>
    <cfRule type="expression" dxfId="92" priority="2">
      <formula>$C272&gt;4</formula>
    </cfRule>
  </conditionalFormatting>
  <conditionalFormatting sqref="G9:M14">
    <cfRule type="expression" dxfId="91" priority="29" stopIfTrue="1">
      <formula>$C9=2</formula>
    </cfRule>
    <cfRule type="expression" dxfId="90" priority="30">
      <formula>$C9&gt;4</formula>
    </cfRule>
  </conditionalFormatting>
  <conditionalFormatting sqref="G25:M50 G52:M64">
    <cfRule type="expression" dxfId="89" priority="21" stopIfTrue="1">
      <formula>$C25=2</formula>
    </cfRule>
    <cfRule type="expression" dxfId="88" priority="22">
      <formula>$C25&gt;4</formula>
    </cfRule>
  </conditionalFormatting>
  <conditionalFormatting sqref="G66:M110 G112:M142">
    <cfRule type="expression" dxfId="87" priority="17" stopIfTrue="1">
      <formula>$C66=2</formula>
    </cfRule>
    <cfRule type="expression" dxfId="86" priority="18">
      <formula>$C66&gt;4</formula>
    </cfRule>
  </conditionalFormatting>
  <conditionalFormatting sqref="G145:M193 G195:M242 G244:M271 G273:M325">
    <cfRule type="expression" dxfId="85" priority="13" stopIfTrue="1">
      <formula>$C145=2</formula>
    </cfRule>
    <cfRule type="expression" dxfId="84" priority="14">
      <formula>$C145&gt;4</formula>
    </cfRule>
  </conditionalFormatting>
  <conditionalFormatting sqref="G51:M51">
    <cfRule type="expression" dxfId="83" priority="11" stopIfTrue="1">
      <formula>$C51=2</formula>
    </cfRule>
    <cfRule type="expression" dxfId="82" priority="12">
      <formula>$C51&gt;4</formula>
    </cfRule>
  </conditionalFormatting>
  <conditionalFormatting sqref="G111:M111">
    <cfRule type="expression" dxfId="81" priority="9" stopIfTrue="1">
      <formula>$C111=2</formula>
    </cfRule>
    <cfRule type="expression" dxfId="80" priority="10">
      <formula>$C111&gt;4</formula>
    </cfRule>
  </conditionalFormatting>
  <conditionalFormatting sqref="G143:M143">
    <cfRule type="expression" dxfId="79" priority="7" stopIfTrue="1">
      <formula>$C143=2</formula>
    </cfRule>
    <cfRule type="expression" dxfId="78" priority="8">
      <formula>$C143&gt;4</formula>
    </cfRule>
  </conditionalFormatting>
  <conditionalFormatting sqref="G194:M194">
    <cfRule type="expression" dxfId="77" priority="5" stopIfTrue="1">
      <formula>$C194=2</formula>
    </cfRule>
    <cfRule type="expression" dxfId="76" priority="6">
      <formula>$C194&gt;4</formula>
    </cfRule>
  </conditionalFormatting>
  <conditionalFormatting sqref="G243:M243">
    <cfRule type="expression" dxfId="75" priority="3" stopIfTrue="1">
      <formula>$C243=2</formula>
    </cfRule>
    <cfRule type="expression" dxfId="74" priority="4">
      <formula>$C243&gt;4</formula>
    </cfRule>
  </conditionalFormatting>
  <dataValidations count="1">
    <dataValidation type="custom" allowBlank="1" sqref="H25:M143" xr:uid="{00000000-0002-0000-0A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29070" r:id="rId4" name="Drop Down 46">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29071" r:id="rId5" name="Drop Down 47">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tabColor rgb="FFFF0000"/>
    <pageSetUpPr autoPageBreaks="0" fitToPage="1"/>
  </sheetPr>
  <dimension ref="A2:AJ58"/>
  <sheetViews>
    <sheetView showGridLines="0" showRowColHeaders="0" zoomScaleNormal="100" workbookViewId="0">
      <pane ySplit="7" topLeftCell="A8" activePane="bottomLeft" state="frozen"/>
      <selection pane="bottomLeft" activeCell="DE253" sqref="DE253"/>
    </sheetView>
  </sheetViews>
  <sheetFormatPr defaultColWidth="9.140625" defaultRowHeight="15" x14ac:dyDescent="0.25"/>
  <cols>
    <col min="1" max="1" width="6.7109375" style="21" hidden="1" customWidth="1"/>
    <col min="2" max="2" width="5.5703125" style="21" hidden="1" customWidth="1"/>
    <col min="3" max="3" width="3.85546875" style="21" hidden="1" customWidth="1"/>
    <col min="4" max="4" width="6.28515625" style="166" customWidth="1"/>
    <col min="5" max="5" width="15.5703125" style="21" customWidth="1"/>
    <col min="6" max="6" width="130.7109375" style="21" customWidth="1"/>
    <col min="7" max="7" width="31.28515625" style="166" customWidth="1"/>
    <col min="8" max="8" width="0.140625" style="166" customWidth="1"/>
    <col min="9" max="9" width="10.5703125" style="166" hidden="1" customWidth="1"/>
    <col min="10" max="10" width="6.5703125" style="166" hidden="1" customWidth="1"/>
    <col min="11" max="11" width="5.85546875" style="166" hidden="1" customWidth="1"/>
    <col min="12" max="12" width="8.28515625" style="166" hidden="1" customWidth="1"/>
    <col min="13" max="13" width="6.5703125" style="166" hidden="1" customWidth="1"/>
    <col min="14" max="15" width="13.140625" style="21" customWidth="1"/>
    <col min="16" max="16" width="42.85546875" style="21" customWidth="1"/>
    <col min="17" max="17" width="71.42578125" style="21" customWidth="1"/>
    <col min="18" max="27" width="9.140625" style="21" hidden="1" customWidth="1"/>
    <col min="28" max="28" width="8.5703125" style="21" hidden="1" customWidth="1"/>
    <col min="29" max="29" width="5.140625" style="21" hidden="1" customWidth="1"/>
    <col min="30" max="32" width="5.140625" style="96" hidden="1" customWidth="1"/>
    <col min="33" max="33" width="11.5703125" style="95" hidden="1" customWidth="1"/>
    <col min="34" max="34" width="8.42578125" style="95" hidden="1" customWidth="1"/>
    <col min="35" max="35" width="9.85546875" style="49" hidden="1" customWidth="1"/>
    <col min="36" max="36" width="5.28515625" style="21" hidden="1" customWidth="1"/>
    <col min="37" max="37" width="15.140625" style="21" customWidth="1"/>
    <col min="38" max="39" width="9.140625" style="21" customWidth="1"/>
    <col min="40" max="16384" width="9.140625" style="21"/>
  </cols>
  <sheetData>
    <row r="2" spans="1:35" s="53" customFormat="1" ht="15" customHeight="1" x14ac:dyDescent="0.25">
      <c r="A2" s="50"/>
      <c r="B2" s="21"/>
      <c r="C2" s="21"/>
      <c r="D2" s="166"/>
      <c r="E2" s="21"/>
      <c r="F2" s="349" t="str">
        <f>"Maturity model for Stage "&amp;LEFT(B8,1)&amp;" - "&amp;VLOOKUP(A8-1,content!A:G,7,FALSE)</f>
        <v>Maturity model for Stage B - Program Planning &amp; Requirements</v>
      </c>
      <c r="G2" s="196"/>
      <c r="H2" s="196"/>
      <c r="I2" s="196"/>
      <c r="J2" s="196"/>
      <c r="K2" s="196"/>
      <c r="L2" s="196"/>
      <c r="M2" s="196"/>
      <c r="N2" s="196"/>
      <c r="O2" s="196"/>
      <c r="P2" s="196"/>
      <c r="Q2" s="196"/>
      <c r="R2" s="196"/>
      <c r="S2" s="196"/>
      <c r="T2" s="196"/>
      <c r="U2" s="196"/>
      <c r="V2" s="196"/>
      <c r="W2" s="196"/>
      <c r="X2" s="196"/>
      <c r="Y2" s="196"/>
      <c r="Z2" s="196"/>
      <c r="AA2" s="196"/>
      <c r="AB2" s="196"/>
      <c r="AD2" s="96"/>
      <c r="AE2" s="96"/>
      <c r="AF2" s="96"/>
      <c r="AG2" s="95"/>
      <c r="AH2" s="95"/>
      <c r="AI2" s="163"/>
    </row>
    <row r="3" spans="1:35" s="53" customFormat="1" ht="15" customHeight="1" x14ac:dyDescent="0.25">
      <c r="A3" s="21"/>
      <c r="B3" s="21"/>
      <c r="C3" s="21"/>
      <c r="D3" s="166"/>
      <c r="E3" s="21"/>
      <c r="F3" s="349"/>
      <c r="G3" s="196"/>
      <c r="H3" s="196"/>
      <c r="I3" s="196"/>
      <c r="J3" s="196"/>
      <c r="K3" s="196"/>
      <c r="L3" s="196"/>
      <c r="M3" s="196"/>
      <c r="N3" s="196"/>
      <c r="O3" s="196"/>
      <c r="P3" s="196"/>
      <c r="Q3" s="196"/>
      <c r="R3" s="196"/>
      <c r="S3" s="196"/>
      <c r="T3" s="196"/>
      <c r="U3" s="196"/>
      <c r="V3" s="196"/>
      <c r="W3" s="196"/>
      <c r="X3" s="196"/>
      <c r="Y3" s="196"/>
      <c r="Z3" s="196"/>
      <c r="AA3" s="196"/>
      <c r="AB3" s="196"/>
      <c r="AD3" s="96"/>
      <c r="AE3" s="96"/>
      <c r="AF3" s="96"/>
      <c r="AG3" s="95"/>
      <c r="AH3" s="95"/>
      <c r="AI3" s="163"/>
    </row>
    <row r="4" spans="1:35" s="53" customFormat="1" ht="15" customHeight="1" x14ac:dyDescent="0.25">
      <c r="A4" s="21"/>
      <c r="B4" s="21"/>
      <c r="C4" s="21"/>
      <c r="D4" s="166"/>
      <c r="E4" s="21"/>
      <c r="F4" s="349"/>
      <c r="G4" s="196"/>
      <c r="H4" s="196"/>
      <c r="I4" s="196"/>
      <c r="J4" s="196"/>
      <c r="K4" s="196"/>
      <c r="L4" s="196"/>
      <c r="M4" s="196"/>
      <c r="N4" s="196"/>
      <c r="O4" s="196"/>
      <c r="P4" s="196"/>
      <c r="Q4" s="196"/>
      <c r="R4" s="196"/>
      <c r="S4" s="196"/>
      <c r="T4" s="196"/>
      <c r="U4" s="196"/>
      <c r="V4" s="196"/>
      <c r="W4" s="196"/>
      <c r="X4" s="196"/>
      <c r="Y4" s="196"/>
      <c r="Z4" s="196"/>
      <c r="AA4" s="196"/>
      <c r="AB4" s="196"/>
      <c r="AD4" s="96"/>
      <c r="AE4" s="96"/>
      <c r="AF4" s="96"/>
      <c r="AG4" s="95"/>
      <c r="AH4" s="95"/>
      <c r="AI4" s="163"/>
    </row>
    <row r="5" spans="1:35" s="53" customFormat="1" ht="15" customHeight="1" x14ac:dyDescent="0.25">
      <c r="A5" s="21"/>
      <c r="B5" s="21"/>
      <c r="C5" s="21"/>
      <c r="D5" s="166"/>
      <c r="E5" s="21"/>
      <c r="F5" s="349"/>
      <c r="G5" s="196"/>
      <c r="H5" s="196"/>
      <c r="I5" s="196"/>
      <c r="J5" s="196"/>
      <c r="K5" s="196"/>
      <c r="L5" s="196"/>
      <c r="M5" s="196"/>
      <c r="N5" s="196"/>
      <c r="O5" s="196"/>
      <c r="P5" s="196"/>
      <c r="Q5" s="196"/>
      <c r="R5" s="196"/>
      <c r="S5" s="196"/>
      <c r="T5" s="196"/>
      <c r="U5" s="196"/>
      <c r="V5" s="196"/>
      <c r="W5" s="196"/>
      <c r="X5" s="196"/>
      <c r="Y5" s="196"/>
      <c r="Z5" s="196"/>
      <c r="AA5" s="196"/>
      <c r="AB5" s="196"/>
      <c r="AD5" s="96"/>
      <c r="AE5" s="96"/>
      <c r="AF5" s="96"/>
      <c r="AG5" s="95"/>
      <c r="AH5" s="95"/>
      <c r="AI5" s="163"/>
    </row>
    <row r="6" spans="1:35" ht="11.25" customHeight="1" x14ac:dyDescent="0.25"/>
    <row r="7" spans="1:35" ht="36" customHeight="1" x14ac:dyDescent="0.3">
      <c r="F7" s="54"/>
      <c r="G7" s="350" t="s">
        <v>77</v>
      </c>
      <c r="H7" s="350"/>
      <c r="I7" s="350"/>
      <c r="J7" s="350"/>
      <c r="K7" s="350"/>
      <c r="L7" s="350"/>
      <c r="M7" s="350"/>
      <c r="N7" s="55" t="s">
        <v>11</v>
      </c>
      <c r="O7" s="56" t="s">
        <v>78</v>
      </c>
      <c r="P7" s="57" t="s">
        <v>79</v>
      </c>
      <c r="Q7" s="57" t="s">
        <v>0</v>
      </c>
      <c r="AD7" s="247" t="s">
        <v>173</v>
      </c>
      <c r="AE7" s="247" t="s">
        <v>174</v>
      </c>
      <c r="AF7" s="247" t="s">
        <v>122</v>
      </c>
      <c r="AG7" s="248" t="s">
        <v>176</v>
      </c>
      <c r="AH7" s="92" t="s">
        <v>195</v>
      </c>
      <c r="AI7" s="249" t="s">
        <v>194</v>
      </c>
    </row>
    <row r="8" spans="1:35" s="157" customFormat="1" ht="30" customHeight="1" x14ac:dyDescent="0.25">
      <c r="A8" s="165">
        <v>336</v>
      </c>
      <c r="B8" s="147" t="str">
        <f t="shared" ref="B8:B41" si="0">VLOOKUP(A8,contentrefmockup,2,FALSE)</f>
        <v>B.1</v>
      </c>
      <c r="C8" s="148">
        <f t="shared" ref="C8:C41" si="1">VLOOKUP(A8,contentrefmockup,15,FALSE)</f>
        <v>2</v>
      </c>
      <c r="D8" s="166"/>
      <c r="E8" s="173" t="str">
        <f t="shared" ref="E8:E41" si="2">IF(C8=1,"Phase "&amp;B8,IF(C8=2,"Step "&amp;VLOOKUP(A8,contentrefmockup,4,FALSE),B8))</f>
        <v>Step 1</v>
      </c>
      <c r="F8" s="174" t="str">
        <f t="shared" ref="F8:F41" si="3">VLOOKUP(A8,contentrefmockup,7,FALSE)</f>
        <v>Evaluation of CTI drivers</v>
      </c>
      <c r="G8" s="244"/>
      <c r="H8" s="244"/>
      <c r="I8" s="244"/>
      <c r="J8" s="244"/>
      <c r="K8" s="244"/>
      <c r="L8" s="244"/>
      <c r="M8" s="244"/>
      <c r="N8" s="245" t="str">
        <f>IFERROR(IF(VLOOKUP(A8,Weightings!A:Y,25,FALSE)=0,"",VLOOKUP(A8,Weightings!A:Y,25,FALSE)),"")</f>
        <v/>
      </c>
      <c r="O8" s="245" t="str">
        <f>IFERROR(VLOOKUP(AH8,detail_maturity_score,3,FALSE)*VLOOKUP(A8,Weightings!A:Y,23,FALSE),"")</f>
        <v/>
      </c>
      <c r="P8" s="245"/>
      <c r="Q8" s="245"/>
      <c r="R8" s="245"/>
      <c r="S8" s="245"/>
      <c r="T8" s="245"/>
      <c r="U8" s="245"/>
      <c r="V8" s="245"/>
      <c r="W8" s="245"/>
      <c r="X8" s="245"/>
      <c r="Y8" s="245"/>
      <c r="Z8" s="245"/>
      <c r="AA8" s="245"/>
      <c r="AB8" s="245"/>
      <c r="AC8" s="155"/>
      <c r="AD8" s="155">
        <f t="shared" ref="AD8:AD41" si="4">VLOOKUP($A8,contentrefmockup,26,FALSE)</f>
        <v>0</v>
      </c>
      <c r="AE8" s="155">
        <f t="shared" ref="AE8:AE41" si="5">VLOOKUP($A8,contentrefmockup,27,FALSE)</f>
        <v>0</v>
      </c>
      <c r="AF8" s="155" t="str">
        <f t="shared" ref="AF8:AF41" si="6">VLOOKUP($A8,contentrefmockup,28,FALSE)</f>
        <v>D</v>
      </c>
      <c r="AG8" s="156">
        <f t="shared" ref="AG8:AG41" si="7">IF(AD8="S",1,IF(AE8="I",2,IF(AF8="D",3,4)))</f>
        <v>3</v>
      </c>
      <c r="AH8" s="156"/>
      <c r="AI8" s="159">
        <v>3</v>
      </c>
    </row>
    <row r="9" spans="1:35" s="157" customFormat="1" ht="72" hidden="1" x14ac:dyDescent="0.25">
      <c r="A9" s="168">
        <v>337</v>
      </c>
      <c r="B9" s="147" t="str">
        <f t="shared" si="0"/>
        <v/>
      </c>
      <c r="C9" s="148">
        <f t="shared" si="1"/>
        <v>3</v>
      </c>
      <c r="D9" s="108"/>
      <c r="E9" s="149" t="str">
        <f t="shared" si="2"/>
        <v/>
      </c>
      <c r="F9" s="171"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170" t="s">
        <v>63</v>
      </c>
      <c r="H9" s="170" t="s">
        <v>74</v>
      </c>
      <c r="I9" s="172" t="s">
        <v>193</v>
      </c>
      <c r="J9" s="170" t="s">
        <v>75</v>
      </c>
      <c r="K9" s="170" t="s">
        <v>76</v>
      </c>
      <c r="L9" s="170" t="s">
        <v>2</v>
      </c>
      <c r="M9" s="170" t="s">
        <v>56</v>
      </c>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D</v>
      </c>
      <c r="AG9" s="156">
        <f t="shared" si="7"/>
        <v>3</v>
      </c>
      <c r="AH9" s="156">
        <v>1</v>
      </c>
      <c r="AI9" s="159"/>
    </row>
    <row r="10" spans="1:35" s="157" customFormat="1" hidden="1" x14ac:dyDescent="0.25">
      <c r="A10" s="168">
        <v>338</v>
      </c>
      <c r="B10" s="147" t="str">
        <f t="shared" si="0"/>
        <v/>
      </c>
      <c r="C10" s="148">
        <f t="shared" si="1"/>
        <v>3</v>
      </c>
      <c r="D10" s="108"/>
      <c r="E10" s="149" t="str">
        <f t="shared" si="2"/>
        <v/>
      </c>
      <c r="F10" s="169" t="str">
        <f t="shared" si="3"/>
        <v>Have you identified drivers for the creation and operationalising of a CTI function?</v>
      </c>
      <c r="G10" s="170"/>
      <c r="H10" s="170"/>
      <c r="I10" s="170"/>
      <c r="J10" s="170"/>
      <c r="K10" s="170"/>
      <c r="L10" s="170"/>
      <c r="M10" s="170"/>
      <c r="N10" s="151" t="str">
        <f>IFERROR(IF(VLOOKUP(A10,Weightings!A:Y,25,FALSE)=0,"",VLOOKUP(A10,Weightings!A:Y,25,FALSE)),"")</f>
        <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D</v>
      </c>
      <c r="AG10" s="156">
        <f t="shared" si="7"/>
        <v>3</v>
      </c>
      <c r="AH10" s="327"/>
      <c r="AI10" s="159"/>
    </row>
    <row r="11" spans="1:35" s="157" customFormat="1" ht="30" hidden="1" customHeight="1" x14ac:dyDescent="0.25">
      <c r="A11" s="168">
        <v>339</v>
      </c>
      <c r="B11" s="147" t="str">
        <f t="shared" si="0"/>
        <v/>
      </c>
      <c r="C11" s="148">
        <f t="shared" si="1"/>
        <v>3</v>
      </c>
      <c r="D11" s="108"/>
      <c r="E11" s="149" t="str">
        <f t="shared" si="2"/>
        <v/>
      </c>
      <c r="F11" s="171" t="str">
        <f t="shared" si="3"/>
        <v xml:space="preserve">Are your drivers for a CTI function based on evaluation of: </v>
      </c>
      <c r="G11" s="170" t="s">
        <v>63</v>
      </c>
      <c r="H11" s="170" t="s">
        <v>74</v>
      </c>
      <c r="I11" s="172" t="s">
        <v>193</v>
      </c>
      <c r="J11" s="170" t="s">
        <v>75</v>
      </c>
      <c r="K11" s="170" t="s">
        <v>76</v>
      </c>
      <c r="L11" s="170" t="s">
        <v>2</v>
      </c>
      <c r="M11" s="170" t="s">
        <v>56</v>
      </c>
      <c r="N11" s="151" t="str">
        <f>IFERROR(IF(VLOOKUP(A11,Weightings!A:Y,25,FALSE)=0,"",VLOOKUP(A11,Weightings!A:Y,25,FALSE)),"")</f>
        <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D</v>
      </c>
      <c r="AG11" s="156">
        <f t="shared" si="7"/>
        <v>3</v>
      </c>
      <c r="AH11" s="156">
        <v>1</v>
      </c>
      <c r="AI11" s="159"/>
    </row>
    <row r="12" spans="1:35" s="157" customFormat="1" ht="72" hidden="1" x14ac:dyDescent="0.25">
      <c r="A12" s="168">
        <v>340</v>
      </c>
      <c r="B12" s="147" t="str">
        <f t="shared" si="0"/>
        <v/>
      </c>
      <c r="C12" s="148">
        <f t="shared" si="1"/>
        <v>3</v>
      </c>
      <c r="D12" s="108"/>
      <c r="E12" s="149" t="str">
        <f t="shared" si="2"/>
        <v/>
      </c>
      <c r="F12" s="171" t="str">
        <f t="shared" si="3"/>
        <v>The likelihood and impact of serious (often cyber related) security attacks on the organisation?</v>
      </c>
      <c r="G12" s="170" t="s">
        <v>63</v>
      </c>
      <c r="H12" s="170" t="s">
        <v>74</v>
      </c>
      <c r="I12" s="172" t="s">
        <v>193</v>
      </c>
      <c r="J12" s="170" t="s">
        <v>75</v>
      </c>
      <c r="K12" s="170" t="s">
        <v>76</v>
      </c>
      <c r="L12" s="170" t="s">
        <v>2</v>
      </c>
      <c r="M12" s="170" t="s">
        <v>56</v>
      </c>
      <c r="N12" s="151" t="str">
        <f>IFERROR(IF(VLOOKUP(A12,Weightings!A:Y,25,FALSE)=0,"",VLOOKUP(A12,Weightings!A:Y,25,FALSE)),"")</f>
        <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5">
        <f t="shared" si="4"/>
        <v>0</v>
      </c>
      <c r="AE12" s="155">
        <f t="shared" si="5"/>
        <v>0</v>
      </c>
      <c r="AF12" s="155" t="str">
        <f t="shared" si="6"/>
        <v>D</v>
      </c>
      <c r="AG12" s="156">
        <f t="shared" si="7"/>
        <v>3</v>
      </c>
      <c r="AH12" s="156">
        <v>1</v>
      </c>
      <c r="AI12" s="159"/>
    </row>
    <row r="13" spans="1:35" s="157" customFormat="1" ht="72" hidden="1" x14ac:dyDescent="0.25">
      <c r="A13" s="168">
        <v>341</v>
      </c>
      <c r="B13" s="147" t="str">
        <f t="shared" si="0"/>
        <v/>
      </c>
      <c r="C13" s="148">
        <f t="shared" si="1"/>
        <v>3</v>
      </c>
      <c r="D13" s="108"/>
      <c r="E13" s="149" t="str">
        <f t="shared" si="2"/>
        <v/>
      </c>
      <c r="F13" s="171" t="str">
        <f t="shared" si="3"/>
        <v>The likelihood and impact of serious (often cyber related) security attacks on other similar organisations?</v>
      </c>
      <c r="G13" s="170" t="s">
        <v>63</v>
      </c>
      <c r="H13" s="170" t="s">
        <v>74</v>
      </c>
      <c r="I13" s="172" t="s">
        <v>193</v>
      </c>
      <c r="J13" s="170" t="s">
        <v>75</v>
      </c>
      <c r="K13" s="170" t="s">
        <v>76</v>
      </c>
      <c r="L13" s="170" t="s">
        <v>2</v>
      </c>
      <c r="M13" s="170" t="s">
        <v>56</v>
      </c>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D</v>
      </c>
      <c r="AG13" s="156">
        <f t="shared" si="7"/>
        <v>3</v>
      </c>
      <c r="AH13" s="156">
        <v>1</v>
      </c>
      <c r="AI13" s="159"/>
    </row>
    <row r="14" spans="1:35" s="157" customFormat="1" ht="72" hidden="1" x14ac:dyDescent="0.25">
      <c r="A14" s="168">
        <v>342</v>
      </c>
      <c r="B14" s="147" t="str">
        <f t="shared" si="0"/>
        <v/>
      </c>
      <c r="C14" s="148">
        <f t="shared" si="1"/>
        <v>3</v>
      </c>
      <c r="D14" s="108"/>
      <c r="E14" s="149" t="str">
        <f t="shared" si="2"/>
        <v/>
      </c>
      <c r="F14" s="171" t="str">
        <f t="shared" si="3"/>
        <v>The likelihood and impact of serious (often cyber related) security attacks on the supply chain?</v>
      </c>
      <c r="G14" s="170" t="s">
        <v>63</v>
      </c>
      <c r="H14" s="170" t="s">
        <v>74</v>
      </c>
      <c r="I14" s="172" t="s">
        <v>193</v>
      </c>
      <c r="J14" s="170" t="s">
        <v>75</v>
      </c>
      <c r="K14" s="170" t="s">
        <v>76</v>
      </c>
      <c r="L14" s="170" t="s">
        <v>2</v>
      </c>
      <c r="M14" s="170" t="s">
        <v>56</v>
      </c>
      <c r="N14" s="151" t="str">
        <f>IFERROR(IF(VLOOKUP(A14,Weightings!A:Y,25,FALSE)=0,"",VLOOKUP(A14,Weightings!A:Y,25,FALSE)),"")</f>
        <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D</v>
      </c>
      <c r="AG14" s="156">
        <f t="shared" si="7"/>
        <v>3</v>
      </c>
      <c r="AH14" s="156">
        <v>1</v>
      </c>
      <c r="AI14" s="159"/>
    </row>
    <row r="15" spans="1:35" s="157" customFormat="1" ht="72" hidden="1" x14ac:dyDescent="0.25">
      <c r="A15" s="168">
        <v>343</v>
      </c>
      <c r="B15" s="147" t="str">
        <f t="shared" si="0"/>
        <v/>
      </c>
      <c r="C15" s="148">
        <f t="shared" si="1"/>
        <v>3</v>
      </c>
      <c r="D15" s="108"/>
      <c r="E15" s="149" t="str">
        <f t="shared" si="2"/>
        <v/>
      </c>
      <c r="F15" s="171" t="str">
        <f t="shared" si="3"/>
        <v>Changes in the perceived threat?</v>
      </c>
      <c r="G15" s="170" t="s">
        <v>63</v>
      </c>
      <c r="H15" s="170" t="s">
        <v>74</v>
      </c>
      <c r="I15" s="172" t="s">
        <v>193</v>
      </c>
      <c r="J15" s="170" t="s">
        <v>75</v>
      </c>
      <c r="K15" s="170" t="s">
        <v>76</v>
      </c>
      <c r="L15" s="170" t="s">
        <v>2</v>
      </c>
      <c r="M15" s="170" t="s">
        <v>56</v>
      </c>
      <c r="N15" s="151" t="str">
        <f>IFERROR(IF(VLOOKUP(A15,Weightings!A:Y,25,FALSE)=0,"",VLOOKUP(A15,Weightings!A:Y,25,FALSE)),"")</f>
        <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D</v>
      </c>
      <c r="AG15" s="156">
        <f t="shared" si="7"/>
        <v>3</v>
      </c>
      <c r="AH15" s="156">
        <v>1</v>
      </c>
      <c r="AI15" s="159"/>
    </row>
    <row r="16" spans="1:35" s="157" customFormat="1" ht="30" hidden="1" customHeight="1" x14ac:dyDescent="0.25">
      <c r="A16" s="168">
        <v>344</v>
      </c>
      <c r="B16" s="147" t="str">
        <f t="shared" si="0"/>
        <v/>
      </c>
      <c r="C16" s="148">
        <f t="shared" si="1"/>
        <v>3</v>
      </c>
      <c r="D16" s="108"/>
      <c r="E16" s="149" t="str">
        <f t="shared" si="2"/>
        <v/>
      </c>
      <c r="F16" s="171" t="str">
        <f t="shared" si="3"/>
        <v xml:space="preserve">Compliance requirements (Inc Cyber or Other Insurance requirements)? </v>
      </c>
      <c r="G16" s="170" t="s">
        <v>63</v>
      </c>
      <c r="H16" s="170" t="s">
        <v>74</v>
      </c>
      <c r="I16" s="172" t="s">
        <v>193</v>
      </c>
      <c r="J16" s="170" t="s">
        <v>75</v>
      </c>
      <c r="K16" s="170" t="s">
        <v>76</v>
      </c>
      <c r="L16" s="170" t="s">
        <v>2</v>
      </c>
      <c r="M16" s="170" t="s">
        <v>56</v>
      </c>
      <c r="N16" s="151" t="str">
        <f>IFERROR(IF(VLOOKUP(A16,Weightings!A:Y,25,FALSE)=0,"",VLOOKUP(A16,Weightings!A:Y,25,FALSE)),"")</f>
        <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5">
        <f t="shared" si="4"/>
        <v>0</v>
      </c>
      <c r="AE16" s="155">
        <f t="shared" si="5"/>
        <v>0</v>
      </c>
      <c r="AF16" s="155" t="str">
        <f t="shared" si="6"/>
        <v>D</v>
      </c>
      <c r="AG16" s="156">
        <f t="shared" si="7"/>
        <v>3</v>
      </c>
      <c r="AH16" s="156">
        <v>1</v>
      </c>
      <c r="AI16" s="159"/>
    </row>
    <row r="17" spans="1:35" s="157" customFormat="1" ht="45" x14ac:dyDescent="0.25">
      <c r="A17" s="168">
        <v>345</v>
      </c>
      <c r="B17" s="147" t="str">
        <f t="shared" si="0"/>
        <v/>
      </c>
      <c r="C17" s="148">
        <f t="shared" si="1"/>
        <v>0</v>
      </c>
      <c r="D17" s="108"/>
      <c r="E17" s="149" t="str">
        <f t="shared" si="2"/>
        <v/>
      </c>
      <c r="F17" s="309"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170"/>
      <c r="H17" s="170"/>
      <c r="I17" s="172"/>
      <c r="J17" s="170"/>
      <c r="K17" s="170"/>
      <c r="L17" s="170"/>
      <c r="M17" s="170"/>
      <c r="N17" s="151" t="str">
        <f>IFERROR(IF(VLOOKUP(A17,Weightings!A:Y,25,FALSE)=0,"",VLOOKUP(A17,Weightings!A:Y,25,FALSE)),"")</f>
        <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D</v>
      </c>
      <c r="AG17" s="156">
        <f t="shared" si="7"/>
        <v>3</v>
      </c>
      <c r="AH17" s="156"/>
      <c r="AI17" s="159"/>
    </row>
    <row r="18" spans="1:35" s="157" customFormat="1" ht="30" customHeight="1" x14ac:dyDescent="0.25">
      <c r="A18" s="168">
        <v>346</v>
      </c>
      <c r="B18" s="147" t="str">
        <f t="shared" si="0"/>
        <v>B.1.01</v>
      </c>
      <c r="C18" s="148">
        <f t="shared" si="1"/>
        <v>5</v>
      </c>
      <c r="D18" s="108"/>
      <c r="E18" s="149" t="str">
        <f t="shared" si="2"/>
        <v>B.1.01</v>
      </c>
      <c r="F18" s="171" t="str">
        <f t="shared" si="3"/>
        <v>Have you identified all of the drivers for the creation and operationalising of a CTI function and mapped these to understand what capability the function should have? (these should at least include ; likelihood and impact of cyber attacks on/to you/the sector/supply chain; compliance requirements; support to business operations; support to security operations etc)</v>
      </c>
      <c r="G18" s="170"/>
      <c r="H18" s="170"/>
      <c r="I18" s="172"/>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D</v>
      </c>
      <c r="AG18" s="156">
        <f t="shared" si="7"/>
        <v>3</v>
      </c>
      <c r="AH18" s="327">
        <v>1</v>
      </c>
      <c r="AI18" s="159"/>
    </row>
    <row r="19" spans="1:35" s="157" customFormat="1" ht="30" hidden="1" customHeight="1" x14ac:dyDescent="0.25">
      <c r="A19" s="168">
        <v>362</v>
      </c>
      <c r="B19" s="147" t="e">
        <f t="shared" si="0"/>
        <v>#N/A</v>
      </c>
      <c r="C19" s="148" t="e">
        <f t="shared" si="1"/>
        <v>#N/A</v>
      </c>
      <c r="D19" s="108"/>
      <c r="E19" s="149" t="e">
        <f t="shared" si="2"/>
        <v>#N/A</v>
      </c>
      <c r="F19" s="158" t="e">
        <f t="shared" si="3"/>
        <v>#N/A</v>
      </c>
      <c r="G19" s="170"/>
      <c r="H19" s="170"/>
      <c r="I19" s="172"/>
      <c r="J19" s="170"/>
      <c r="K19" s="170"/>
      <c r="L19" s="170"/>
      <c r="M19" s="170"/>
      <c r="N19" s="151" t="str">
        <f>IFERROR(IF(VLOOKUP(A19,Weightings!A:Y,25,FALSE)=0,"",VLOOKUP(A19,Weightings!A:Y,25,FALSE)),"")</f>
        <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5" t="e">
        <f t="shared" si="4"/>
        <v>#N/A</v>
      </c>
      <c r="AE19" s="155" t="e">
        <f t="shared" si="5"/>
        <v>#N/A</v>
      </c>
      <c r="AF19" s="155" t="e">
        <f t="shared" si="6"/>
        <v>#N/A</v>
      </c>
      <c r="AG19" s="156" t="e">
        <f t="shared" si="7"/>
        <v>#N/A</v>
      </c>
      <c r="AH19" s="327">
        <v>1</v>
      </c>
      <c r="AI19" s="159"/>
    </row>
    <row r="20" spans="1:35" s="157" customFormat="1" ht="30" hidden="1" customHeight="1" x14ac:dyDescent="0.25">
      <c r="A20" s="168">
        <v>363</v>
      </c>
      <c r="B20" s="147" t="e">
        <f t="shared" si="0"/>
        <v>#N/A</v>
      </c>
      <c r="C20" s="148" t="e">
        <f t="shared" si="1"/>
        <v>#N/A</v>
      </c>
      <c r="D20" s="108"/>
      <c r="E20" s="149" t="e">
        <f t="shared" si="2"/>
        <v>#N/A</v>
      </c>
      <c r="F20" s="158" t="e">
        <f t="shared" si="3"/>
        <v>#N/A</v>
      </c>
      <c r="G20" s="170"/>
      <c r="H20" s="170"/>
      <c r="I20" s="172"/>
      <c r="J20" s="170"/>
      <c r="K20" s="170"/>
      <c r="L20" s="170"/>
      <c r="M20" s="170"/>
      <c r="N20" s="151" t="str">
        <f>IFERROR(IF(VLOOKUP(A20,Weightings!A:Y,25,FALSE)=0,"",VLOOKUP(A20,Weightings!A:Y,25,FALSE)),"")</f>
        <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t="e">
        <f t="shared" si="4"/>
        <v>#N/A</v>
      </c>
      <c r="AE20" s="155" t="e">
        <f t="shared" si="5"/>
        <v>#N/A</v>
      </c>
      <c r="AF20" s="155" t="e">
        <f t="shared" si="6"/>
        <v>#N/A</v>
      </c>
      <c r="AG20" s="156" t="e">
        <f t="shared" si="7"/>
        <v>#N/A</v>
      </c>
      <c r="AH20" s="327">
        <v>1</v>
      </c>
      <c r="AI20" s="159"/>
    </row>
    <row r="21" spans="1:35" s="157" customFormat="1" ht="30" hidden="1" customHeight="1" x14ac:dyDescent="0.25">
      <c r="A21" s="168">
        <v>364</v>
      </c>
      <c r="B21" s="147" t="e">
        <f t="shared" si="0"/>
        <v>#N/A</v>
      </c>
      <c r="C21" s="148" t="e">
        <f t="shared" si="1"/>
        <v>#N/A</v>
      </c>
      <c r="D21" s="108"/>
      <c r="E21" s="149" t="e">
        <f t="shared" si="2"/>
        <v>#N/A</v>
      </c>
      <c r="F21" s="171" t="e">
        <f t="shared" si="3"/>
        <v>#N/A</v>
      </c>
      <c r="G21" s="170"/>
      <c r="H21" s="170"/>
      <c r="I21" s="172"/>
      <c r="J21" s="170"/>
      <c r="K21" s="170"/>
      <c r="L21" s="170"/>
      <c r="M21" s="170"/>
      <c r="N21" s="151" t="str">
        <f>IFERROR(IF(VLOOKUP(A21,Weightings!A:Y,25,FALSE)=0,"",VLOOKUP(A21,Weightings!A:Y,25,FALSE)),"")</f>
        <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t="e">
        <f t="shared" si="4"/>
        <v>#N/A</v>
      </c>
      <c r="AE21" s="155" t="e">
        <f t="shared" si="5"/>
        <v>#N/A</v>
      </c>
      <c r="AF21" s="155" t="e">
        <f t="shared" si="6"/>
        <v>#N/A</v>
      </c>
      <c r="AG21" s="156" t="e">
        <f t="shared" si="7"/>
        <v>#N/A</v>
      </c>
      <c r="AH21" s="327">
        <v>1</v>
      </c>
      <c r="AI21" s="159"/>
    </row>
    <row r="22" spans="1:35" s="157" customFormat="1" ht="30" customHeight="1" x14ac:dyDescent="0.25">
      <c r="A22" s="165">
        <v>365</v>
      </c>
      <c r="B22" s="147" t="str">
        <f t="shared" si="0"/>
        <v>B.2</v>
      </c>
      <c r="C22" s="148">
        <f t="shared" si="1"/>
        <v>2</v>
      </c>
      <c r="D22" s="108"/>
      <c r="E22" s="173" t="str">
        <f t="shared" si="2"/>
        <v>Step 2</v>
      </c>
      <c r="F22" s="174" t="str">
        <f t="shared" si="3"/>
        <v>Identifying the environment</v>
      </c>
      <c r="G22" s="244"/>
      <c r="H22" s="244"/>
      <c r="I22" s="244"/>
      <c r="J22" s="244"/>
      <c r="K22" s="244"/>
      <c r="L22" s="244"/>
      <c r="M22" s="244"/>
      <c r="N22" s="245" t="str">
        <f>IFERROR(IF(VLOOKUP(A22,Weightings!A:Y,25,FALSE)=0,"",VLOOKUP(A22,Weightings!A:Y,25,FALSE)),"")</f>
        <v/>
      </c>
      <c r="O22" s="245" t="str">
        <f>IFERROR(VLOOKUP(AH22,detail_maturity_score,3,FALSE)*VLOOKUP(A22,Weightings!A:Y,23,FALSE),"")</f>
        <v/>
      </c>
      <c r="P22" s="245"/>
      <c r="Q22" s="245"/>
      <c r="R22" s="245"/>
      <c r="S22" s="245"/>
      <c r="T22" s="245"/>
      <c r="U22" s="245"/>
      <c r="V22" s="245"/>
      <c r="W22" s="245"/>
      <c r="X22" s="245"/>
      <c r="Y22" s="245"/>
      <c r="Z22" s="245"/>
      <c r="AA22" s="245"/>
      <c r="AB22" s="245"/>
      <c r="AC22" s="155"/>
      <c r="AD22" s="155">
        <f t="shared" si="4"/>
        <v>0</v>
      </c>
      <c r="AE22" s="155">
        <f t="shared" si="5"/>
        <v>0</v>
      </c>
      <c r="AF22" s="155" t="str">
        <f t="shared" si="6"/>
        <v>D</v>
      </c>
      <c r="AG22" s="156">
        <f t="shared" si="7"/>
        <v>3</v>
      </c>
      <c r="AH22" s="327">
        <v>1</v>
      </c>
      <c r="AI22" s="159">
        <v>3</v>
      </c>
    </row>
    <row r="23" spans="1:35" s="157" customFormat="1" ht="30" hidden="1" customHeight="1" x14ac:dyDescent="0.25">
      <c r="A23" s="168">
        <v>366</v>
      </c>
      <c r="B23" s="147" t="str">
        <f t="shared" si="0"/>
        <v/>
      </c>
      <c r="C23" s="148">
        <f t="shared" si="1"/>
        <v>3</v>
      </c>
      <c r="D23" s="108"/>
      <c r="E23" s="149" t="str">
        <f t="shared" si="2"/>
        <v/>
      </c>
      <c r="F23" s="171" t="str">
        <f t="shared" si="3"/>
        <v>Does the function have insight into change control process or security architecture function to monitor for new areas of risk?</v>
      </c>
      <c r="G23" s="170"/>
      <c r="H23" s="170"/>
      <c r="I23" s="172"/>
      <c r="J23" s="170"/>
      <c r="K23" s="170"/>
      <c r="L23" s="170"/>
      <c r="M23" s="170"/>
      <c r="N23" s="151" t="str">
        <f>IFERROR(IF(VLOOKUP(A23,Weightings!A:Y,25,FALSE)=0,"",VLOOKUP(A23,Weightings!A:Y,25,FALSE)),"")</f>
        <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5">
        <f t="shared" si="4"/>
        <v>0</v>
      </c>
      <c r="AE23" s="155">
        <f t="shared" si="5"/>
        <v>0</v>
      </c>
      <c r="AF23" s="155" t="str">
        <f t="shared" si="6"/>
        <v>D</v>
      </c>
      <c r="AG23" s="156">
        <f t="shared" si="7"/>
        <v>3</v>
      </c>
      <c r="AH23" s="327">
        <v>1</v>
      </c>
      <c r="AI23" s="159"/>
    </row>
    <row r="24" spans="1:35" s="157" customFormat="1" hidden="1" x14ac:dyDescent="0.25">
      <c r="A24" s="168">
        <v>367</v>
      </c>
      <c r="B24" s="147" t="str">
        <f t="shared" si="0"/>
        <v/>
      </c>
      <c r="C24" s="148">
        <f t="shared" si="1"/>
        <v>3</v>
      </c>
      <c r="D24" s="108"/>
      <c r="E24" s="149" t="str">
        <f t="shared" si="2"/>
        <v/>
      </c>
      <c r="F24" s="169" t="str">
        <f t="shared" si="3"/>
        <v xml:space="preserve">Has the function mapped the internal network infrastructure? </v>
      </c>
      <c r="G24" s="170"/>
      <c r="H24" s="170"/>
      <c r="I24" s="170"/>
      <c r="J24" s="170"/>
      <c r="K24" s="170"/>
      <c r="L24" s="170"/>
      <c r="M24" s="170"/>
      <c r="N24" s="151" t="str">
        <f>IFERROR(IF(VLOOKUP(A24,Weightings!A:Y,25,FALSE)=0,"",VLOOKUP(A24,Weightings!A:Y,25,FALSE)),"")</f>
        <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4"/>
        <v>0</v>
      </c>
      <c r="AE24" s="155">
        <f t="shared" si="5"/>
        <v>0</v>
      </c>
      <c r="AF24" s="155" t="str">
        <f t="shared" si="6"/>
        <v>D</v>
      </c>
      <c r="AG24" s="156">
        <f t="shared" si="7"/>
        <v>3</v>
      </c>
      <c r="AH24" s="327">
        <v>1</v>
      </c>
      <c r="AI24" s="159"/>
    </row>
    <row r="25" spans="1:35" s="157" customFormat="1" ht="30" hidden="1" x14ac:dyDescent="0.25">
      <c r="A25" s="168">
        <v>368</v>
      </c>
      <c r="B25" s="147" t="str">
        <f t="shared" si="0"/>
        <v/>
      </c>
      <c r="C25" s="148">
        <f t="shared" si="1"/>
        <v>3</v>
      </c>
      <c r="D25" s="108"/>
      <c r="E25" s="149" t="str">
        <f t="shared" si="2"/>
        <v/>
      </c>
      <c r="F25" s="171" t="str">
        <f t="shared" si="3"/>
        <v>Do the diagram / documentation also maintain important metadata of the infrastructure, including such things as hardware models, firmware versions, software versions, patching status etc?</v>
      </c>
      <c r="G25" s="170"/>
      <c r="H25" s="170"/>
      <c r="I25" s="172"/>
      <c r="J25" s="170"/>
      <c r="K25" s="170"/>
      <c r="L25" s="170"/>
      <c r="M25" s="170"/>
      <c r="N25" s="151" t="str">
        <f>IFERROR(IF(VLOOKUP(A25,Weightings!A:Y,25,FALSE)=0,"",VLOOKUP(A25,Weightings!A:Y,25,FALSE)),"")</f>
        <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4"/>
        <v>0</v>
      </c>
      <c r="AE25" s="155">
        <f t="shared" si="5"/>
        <v>0</v>
      </c>
      <c r="AF25" s="155" t="str">
        <f t="shared" si="6"/>
        <v>D</v>
      </c>
      <c r="AG25" s="156">
        <f t="shared" si="7"/>
        <v>3</v>
      </c>
      <c r="AH25" s="327">
        <v>1</v>
      </c>
      <c r="AI25" s="159"/>
    </row>
    <row r="26" spans="1:35" s="157" customFormat="1" hidden="1" x14ac:dyDescent="0.25">
      <c r="A26" s="168">
        <v>369</v>
      </c>
      <c r="B26" s="147" t="str">
        <f t="shared" si="0"/>
        <v/>
      </c>
      <c r="C26" s="148">
        <f t="shared" si="1"/>
        <v>3</v>
      </c>
      <c r="D26" s="108"/>
      <c r="E26" s="149" t="str">
        <f t="shared" si="2"/>
        <v/>
      </c>
      <c r="F26" s="171" t="str">
        <f t="shared" si="3"/>
        <v>Has the function mapped the internet facing infrastructure (Inc Cloud) of the organisation?</v>
      </c>
      <c r="G26" s="170"/>
      <c r="H26" s="170"/>
      <c r="I26" s="172"/>
      <c r="J26" s="170"/>
      <c r="K26" s="170"/>
      <c r="L26" s="170"/>
      <c r="M26" s="170"/>
      <c r="N26" s="151" t="str">
        <f>IFERROR(IF(VLOOKUP(A26,Weightings!A:Y,25,FALSE)=0,"",VLOOKUP(A26,Weightings!A:Y,25,FALSE)),"")</f>
        <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4"/>
        <v>0</v>
      </c>
      <c r="AE26" s="155">
        <f t="shared" si="5"/>
        <v>0</v>
      </c>
      <c r="AF26" s="155" t="str">
        <f t="shared" si="6"/>
        <v>D</v>
      </c>
      <c r="AG26" s="156">
        <f t="shared" si="7"/>
        <v>3</v>
      </c>
      <c r="AH26" s="327">
        <v>1</v>
      </c>
      <c r="AI26" s="159"/>
    </row>
    <row r="27" spans="1:35" s="157" customFormat="1" hidden="1" x14ac:dyDescent="0.25">
      <c r="A27" s="168">
        <v>370</v>
      </c>
      <c r="B27" s="147" t="str">
        <f t="shared" si="0"/>
        <v/>
      </c>
      <c r="C27" s="148">
        <f t="shared" si="1"/>
        <v>3</v>
      </c>
      <c r="D27" s="108"/>
      <c r="E27" s="149" t="str">
        <f t="shared" si="2"/>
        <v/>
      </c>
      <c r="F27" s="169" t="str">
        <f t="shared" si="3"/>
        <v>Does this mapping also include identification of software and service types and versions?</v>
      </c>
      <c r="G27" s="170"/>
      <c r="H27" s="170"/>
      <c r="I27" s="170"/>
      <c r="J27" s="170"/>
      <c r="K27" s="170"/>
      <c r="L27" s="170"/>
      <c r="M27" s="170"/>
      <c r="N27" s="151" t="str">
        <f>IFERROR(IF(VLOOKUP(A27,Weightings!A:Y,25,FALSE)=0,"",VLOOKUP(A27,Weightings!A:Y,25,FALSE)),"")</f>
        <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5">
        <f t="shared" si="4"/>
        <v>0</v>
      </c>
      <c r="AE27" s="155">
        <f t="shared" si="5"/>
        <v>0</v>
      </c>
      <c r="AF27" s="155" t="str">
        <f t="shared" si="6"/>
        <v>D</v>
      </c>
      <c r="AG27" s="156">
        <f t="shared" si="7"/>
        <v>3</v>
      </c>
      <c r="AH27" s="327">
        <v>1</v>
      </c>
      <c r="AI27" s="159"/>
    </row>
    <row r="28" spans="1:35" s="157" customFormat="1" hidden="1" x14ac:dyDescent="0.25">
      <c r="A28" s="168">
        <v>371</v>
      </c>
      <c r="B28" s="147" t="str">
        <f t="shared" si="0"/>
        <v/>
      </c>
      <c r="C28" s="148">
        <f t="shared" si="1"/>
        <v>3</v>
      </c>
      <c r="D28" s="108"/>
      <c r="E28" s="149" t="str">
        <f t="shared" si="2"/>
        <v/>
      </c>
      <c r="F28" s="171" t="str">
        <f t="shared" si="3"/>
        <v>Have you identified all main third party systems that are linked to your critical assets/functions?</v>
      </c>
      <c r="G28" s="170"/>
      <c r="H28" s="170"/>
      <c r="I28" s="172"/>
      <c r="J28" s="170"/>
      <c r="K28" s="170"/>
      <c r="L28" s="170"/>
      <c r="M28" s="170"/>
      <c r="N28" s="151" t="str">
        <f>IFERROR(IF(VLOOKUP(A28,Weightings!A:Y,25,FALSE)=0,"",VLOOKUP(A28,Weightings!A:Y,25,FALSE)),"")</f>
        <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4"/>
        <v>0</v>
      </c>
      <c r="AE28" s="155">
        <f t="shared" si="5"/>
        <v>0</v>
      </c>
      <c r="AF28" s="155" t="str">
        <f t="shared" si="6"/>
        <v>D</v>
      </c>
      <c r="AG28" s="156">
        <f t="shared" si="7"/>
        <v>3</v>
      </c>
      <c r="AH28" s="327">
        <v>1</v>
      </c>
      <c r="AI28" s="159"/>
    </row>
    <row r="29" spans="1:35" s="157" customFormat="1" hidden="1" x14ac:dyDescent="0.25">
      <c r="A29" s="168">
        <v>372</v>
      </c>
      <c r="B29" s="147" t="str">
        <f t="shared" si="0"/>
        <v/>
      </c>
      <c r="C29" s="148">
        <f t="shared" si="1"/>
        <v>3</v>
      </c>
      <c r="D29" s="108"/>
      <c r="E29" s="149" t="str">
        <f t="shared" si="2"/>
        <v/>
      </c>
      <c r="F29" s="169" t="str">
        <f t="shared" si="3"/>
        <v>Have you identified and categorised all main third party:</v>
      </c>
      <c r="G29" s="170"/>
      <c r="H29" s="170"/>
      <c r="I29" s="170"/>
      <c r="J29" s="170"/>
      <c r="K29" s="170"/>
      <c r="L29" s="170"/>
      <c r="M29" s="170"/>
      <c r="N29" s="151" t="str">
        <f>IFERROR(IF(VLOOKUP(A29,Weightings!A:Y,25,FALSE)=0,"",VLOOKUP(A29,Weightings!A:Y,25,FALSE)),"")</f>
        <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4"/>
        <v>0</v>
      </c>
      <c r="AE29" s="155">
        <f t="shared" si="5"/>
        <v>0</v>
      </c>
      <c r="AF29" s="155" t="str">
        <f t="shared" si="6"/>
        <v>D</v>
      </c>
      <c r="AG29" s="156">
        <f t="shared" si="7"/>
        <v>3</v>
      </c>
      <c r="AH29" s="327">
        <v>1</v>
      </c>
      <c r="AI29" s="159"/>
    </row>
    <row r="30" spans="1:35" s="157" customFormat="1" hidden="1" x14ac:dyDescent="0.25">
      <c r="A30" s="168">
        <v>373</v>
      </c>
      <c r="B30" s="147" t="str">
        <f t="shared" si="0"/>
        <v/>
      </c>
      <c r="C30" s="148">
        <f t="shared" si="1"/>
        <v>3</v>
      </c>
      <c r="D30" s="108"/>
      <c r="E30" s="149" t="str">
        <f t="shared" si="2"/>
        <v/>
      </c>
      <c r="F30" s="171" t="str">
        <f t="shared" si="3"/>
        <v>Systems that could be utilised to compromise the technical security environment of your organisation?</v>
      </c>
      <c r="G30" s="170"/>
      <c r="H30" s="170"/>
      <c r="I30" s="172"/>
      <c r="J30" s="170"/>
      <c r="K30" s="170"/>
      <c r="L30" s="170"/>
      <c r="M30" s="170"/>
      <c r="N30" s="151" t="str">
        <f>IFERROR(IF(VLOOKUP(A30,Weightings!A:Y,25,FALSE)=0,"",VLOOKUP(A30,Weightings!A:Y,25,FALSE)),"")</f>
        <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4"/>
        <v>0</v>
      </c>
      <c r="AE30" s="155">
        <f t="shared" si="5"/>
        <v>0</v>
      </c>
      <c r="AF30" s="155" t="str">
        <f t="shared" si="6"/>
        <v>D</v>
      </c>
      <c r="AG30" s="156">
        <f t="shared" si="7"/>
        <v>3</v>
      </c>
      <c r="AH30" s="327">
        <v>1</v>
      </c>
      <c r="AI30" s="159"/>
    </row>
    <row r="31" spans="1:35" s="157" customFormat="1" ht="30" hidden="1" x14ac:dyDescent="0.25">
      <c r="A31" s="168">
        <v>374</v>
      </c>
      <c r="B31" s="147" t="str">
        <f t="shared" si="0"/>
        <v/>
      </c>
      <c r="C31" s="148">
        <f t="shared" si="1"/>
        <v>3</v>
      </c>
      <c r="D31" s="108"/>
      <c r="E31" s="149" t="str">
        <f t="shared" si="2"/>
        <v/>
      </c>
      <c r="F31" s="169" t="str">
        <f t="shared" si="3"/>
        <v>Functions that could be utilised to provide information from which information could be obtained to mount a social engineering attack on the business?</v>
      </c>
      <c r="G31" s="170"/>
      <c r="H31" s="170"/>
      <c r="I31" s="170"/>
      <c r="J31" s="170"/>
      <c r="K31" s="170"/>
      <c r="L31" s="170"/>
      <c r="M31" s="170"/>
      <c r="N31" s="151" t="str">
        <f>IFERROR(IF(VLOOKUP(A31,Weightings!A:Y,25,FALSE)=0,"",VLOOKUP(A31,Weightings!A:Y,25,FALSE)),"")</f>
        <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5">
        <f t="shared" si="4"/>
        <v>0</v>
      </c>
      <c r="AE31" s="155">
        <f t="shared" si="5"/>
        <v>0</v>
      </c>
      <c r="AF31" s="155" t="str">
        <f t="shared" si="6"/>
        <v>D</v>
      </c>
      <c r="AG31" s="156">
        <f t="shared" si="7"/>
        <v>3</v>
      </c>
      <c r="AH31" s="327">
        <v>1</v>
      </c>
      <c r="AI31" s="159"/>
    </row>
    <row r="32" spans="1:35" s="157" customFormat="1" hidden="1" x14ac:dyDescent="0.25">
      <c r="A32" s="168">
        <v>375</v>
      </c>
      <c r="B32" s="147" t="str">
        <f t="shared" si="0"/>
        <v/>
      </c>
      <c r="C32" s="148">
        <f t="shared" si="1"/>
        <v>3</v>
      </c>
      <c r="D32" s="108"/>
      <c r="E32" s="149" t="str">
        <f t="shared" si="2"/>
        <v/>
      </c>
      <c r="F32" s="171" t="str">
        <f t="shared" si="3"/>
        <v>Does your function have sight of the risk concerns of the business:</v>
      </c>
      <c r="G32" s="170"/>
      <c r="H32" s="170"/>
      <c r="I32" s="172"/>
      <c r="J32" s="170"/>
      <c r="K32" s="170"/>
      <c r="L32" s="170"/>
      <c r="M32" s="170"/>
      <c r="N32" s="151" t="str">
        <f>IFERROR(IF(VLOOKUP(A32,Weightings!A:Y,25,FALSE)=0,"",VLOOKUP(A32,Weightings!A:Y,25,FALSE)),"")</f>
        <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5">
        <f t="shared" si="4"/>
        <v>0</v>
      </c>
      <c r="AE32" s="155">
        <f t="shared" si="5"/>
        <v>0</v>
      </c>
      <c r="AF32" s="155" t="str">
        <f t="shared" si="6"/>
        <v>D</v>
      </c>
      <c r="AG32" s="156">
        <f t="shared" si="7"/>
        <v>3</v>
      </c>
      <c r="AH32" s="327">
        <v>1</v>
      </c>
      <c r="AI32" s="159"/>
    </row>
    <row r="33" spans="1:35" s="157" customFormat="1" ht="30" hidden="1" x14ac:dyDescent="0.25">
      <c r="A33" s="168">
        <v>376</v>
      </c>
      <c r="B33" s="147" t="str">
        <f t="shared" si="0"/>
        <v/>
      </c>
      <c r="C33" s="148">
        <f t="shared" si="1"/>
        <v>3</v>
      </c>
      <c r="D33" s="108"/>
      <c r="E33" s="149" t="str">
        <f t="shared" si="2"/>
        <v/>
      </c>
      <c r="F33" s="169" t="str">
        <f t="shared" si="3"/>
        <v>Details of your organisations primary concerns for the protection of the confidentiality, integrity and availability of information and supporting systems (e.g. in a documented risk appetite statement)?</v>
      </c>
      <c r="G33" s="170"/>
      <c r="H33" s="170"/>
      <c r="I33" s="170"/>
      <c r="J33" s="170"/>
      <c r="K33" s="170"/>
      <c r="L33" s="170"/>
      <c r="M33" s="170"/>
      <c r="N33" s="151" t="str">
        <f>IFERROR(IF(VLOOKUP(A33,Weightings!A:Y,25,FALSE)=0,"",VLOOKUP(A33,Weightings!A:Y,25,FALSE)),"")</f>
        <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5">
        <f t="shared" si="4"/>
        <v>0</v>
      </c>
      <c r="AE33" s="155">
        <f t="shared" si="5"/>
        <v>0</v>
      </c>
      <c r="AF33" s="155" t="str">
        <f t="shared" si="6"/>
        <v>D</v>
      </c>
      <c r="AG33" s="156">
        <f t="shared" si="7"/>
        <v>3</v>
      </c>
      <c r="AH33" s="327">
        <v>1</v>
      </c>
      <c r="AI33" s="159"/>
    </row>
    <row r="34" spans="1:35" s="157" customFormat="1" hidden="1" x14ac:dyDescent="0.25">
      <c r="A34" s="168">
        <v>377</v>
      </c>
      <c r="B34" s="147" t="str">
        <f t="shared" si="0"/>
        <v/>
      </c>
      <c r="C34" s="148">
        <f t="shared" si="1"/>
        <v>3</v>
      </c>
      <c r="D34" s="108"/>
      <c r="E34" s="149" t="str">
        <f t="shared" si="2"/>
        <v/>
      </c>
      <c r="F34" s="171" t="str">
        <f t="shared" si="3"/>
        <v>An up-to-date list of all relevant legal, regulatory and contractual compliance requirements?</v>
      </c>
      <c r="G34" s="170"/>
      <c r="H34" s="170"/>
      <c r="I34" s="172"/>
      <c r="J34" s="170"/>
      <c r="K34" s="170"/>
      <c r="L34" s="170"/>
      <c r="M34" s="170"/>
      <c r="N34" s="151" t="str">
        <f>IFERROR(IF(VLOOKUP(A34,Weightings!A:Y,25,FALSE)=0,"",VLOOKUP(A34,Weightings!A:Y,25,FALSE)),"")</f>
        <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5">
        <f t="shared" si="4"/>
        <v>0</v>
      </c>
      <c r="AE34" s="155">
        <f t="shared" si="5"/>
        <v>0</v>
      </c>
      <c r="AF34" s="155" t="str">
        <f t="shared" si="6"/>
        <v>D</v>
      </c>
      <c r="AG34" s="156">
        <f t="shared" si="7"/>
        <v>3</v>
      </c>
      <c r="AH34" s="327">
        <v>1</v>
      </c>
      <c r="AI34" s="159"/>
    </row>
    <row r="35" spans="1:35" s="157" customFormat="1" hidden="1" x14ac:dyDescent="0.25">
      <c r="A35" s="168">
        <v>378</v>
      </c>
      <c r="B35" s="147" t="str">
        <f t="shared" si="0"/>
        <v/>
      </c>
      <c r="C35" s="148">
        <f t="shared" si="1"/>
        <v>3</v>
      </c>
      <c r="D35" s="108"/>
      <c r="E35" s="149" t="str">
        <f t="shared" si="2"/>
        <v/>
      </c>
      <c r="F35" s="169" t="str">
        <f t="shared" si="3"/>
        <v>Access to the risk register showing exposure of key assets?</v>
      </c>
      <c r="G35" s="170"/>
      <c r="H35" s="170"/>
      <c r="I35" s="170"/>
      <c r="J35" s="170"/>
      <c r="K35" s="170"/>
      <c r="L35" s="170"/>
      <c r="M35" s="170"/>
      <c r="N35" s="151" t="str">
        <f>IFERROR(IF(VLOOKUP(A35,Weightings!A:Y,25,FALSE)=0,"",VLOOKUP(A35,Weightings!A:Y,25,FALSE)),"")</f>
        <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5">
        <f t="shared" si="4"/>
        <v>0</v>
      </c>
      <c r="AE35" s="155">
        <f t="shared" si="5"/>
        <v>0</v>
      </c>
      <c r="AF35" s="155" t="str">
        <f t="shared" si="6"/>
        <v>D</v>
      </c>
      <c r="AG35" s="156">
        <f t="shared" si="7"/>
        <v>3</v>
      </c>
      <c r="AH35" s="327">
        <v>1</v>
      </c>
      <c r="AI35" s="159"/>
    </row>
    <row r="36" spans="1:35" s="157" customFormat="1" ht="30" hidden="1" x14ac:dyDescent="0.25">
      <c r="A36" s="168">
        <v>379</v>
      </c>
      <c r="B36" s="147" t="str">
        <f t="shared" si="0"/>
        <v/>
      </c>
      <c r="C36" s="148">
        <f t="shared" si="1"/>
        <v>3</v>
      </c>
      <c r="D36" s="108"/>
      <c r="E36" s="149" t="str">
        <f t="shared" si="2"/>
        <v/>
      </c>
      <c r="F36" s="171" t="str">
        <f t="shared" si="3"/>
        <v>Does the function have a process to monitor and address all of the information about your organisation that is currently being shared publicly by the employees?</v>
      </c>
      <c r="G36" s="170"/>
      <c r="H36" s="170"/>
      <c r="I36" s="172"/>
      <c r="J36" s="170"/>
      <c r="K36" s="170"/>
      <c r="L36" s="170"/>
      <c r="M36" s="170"/>
      <c r="N36" s="151" t="str">
        <f>IFERROR(IF(VLOOKUP(A36,Weightings!A:Y,25,FALSE)=0,"",VLOOKUP(A36,Weightings!A:Y,25,FALSE)),"")</f>
        <v/>
      </c>
      <c r="O36" s="151" t="str">
        <f>IFERROR(VLOOKUP(AH36,detail_maturity_score,3,FALSE)*VLOOKUP(A36,Weightings!A:Y,23,FALSE),"")</f>
        <v/>
      </c>
      <c r="P36" s="152"/>
      <c r="Q36" s="152"/>
      <c r="R36" s="148"/>
      <c r="S36" s="148"/>
      <c r="T36" s="148"/>
      <c r="U36" s="148"/>
      <c r="V36" s="148"/>
      <c r="W36" s="148"/>
      <c r="X36" s="148"/>
      <c r="Y36" s="148"/>
      <c r="Z36" s="153"/>
      <c r="AA36" s="148"/>
      <c r="AB36" s="148"/>
      <c r="AC36" s="154"/>
      <c r="AD36" s="155">
        <f t="shared" si="4"/>
        <v>0</v>
      </c>
      <c r="AE36" s="155">
        <f t="shared" si="5"/>
        <v>0</v>
      </c>
      <c r="AF36" s="155" t="str">
        <f t="shared" si="6"/>
        <v>D</v>
      </c>
      <c r="AG36" s="156">
        <f t="shared" si="7"/>
        <v>3</v>
      </c>
      <c r="AH36" s="327">
        <v>1</v>
      </c>
      <c r="AI36" s="159"/>
    </row>
    <row r="37" spans="1:35" s="157" customFormat="1" ht="30" hidden="1" x14ac:dyDescent="0.25">
      <c r="A37" s="168">
        <v>380</v>
      </c>
      <c r="B37" s="147" t="str">
        <f t="shared" si="0"/>
        <v/>
      </c>
      <c r="C37" s="148">
        <f t="shared" si="1"/>
        <v>3</v>
      </c>
      <c r="D37" s="108"/>
      <c r="E37" s="149" t="str">
        <f t="shared" si="2"/>
        <v/>
      </c>
      <c r="F37" s="169" t="str">
        <f t="shared" si="3"/>
        <v>Does the function have a process to monitor and address all of the information about your organisation that is currently being shared publicly by the organisations supply chain?</v>
      </c>
      <c r="G37" s="170"/>
      <c r="H37" s="170"/>
      <c r="I37" s="170"/>
      <c r="J37" s="170"/>
      <c r="K37" s="170"/>
      <c r="L37" s="170"/>
      <c r="M37" s="170"/>
      <c r="N37" s="151" t="str">
        <f>IFERROR(IF(VLOOKUP(A37,Weightings!A:Y,25,FALSE)=0,"",VLOOKUP(A37,Weightings!A:Y,25,FALSE)),"")</f>
        <v/>
      </c>
      <c r="O37" s="151" t="str">
        <f>IFERROR(VLOOKUP(AH37,detail_maturity_score,3,FALSE)*VLOOKUP(A37,Weightings!A:Y,23,FALSE),"")</f>
        <v/>
      </c>
      <c r="P37" s="152"/>
      <c r="Q37" s="152"/>
      <c r="R37" s="148"/>
      <c r="S37" s="148"/>
      <c r="T37" s="148"/>
      <c r="U37" s="148"/>
      <c r="V37" s="148"/>
      <c r="W37" s="148"/>
      <c r="X37" s="148"/>
      <c r="Y37" s="148"/>
      <c r="Z37" s="153"/>
      <c r="AA37" s="148"/>
      <c r="AB37" s="148"/>
      <c r="AC37" s="154"/>
      <c r="AD37" s="155">
        <f t="shared" si="4"/>
        <v>0</v>
      </c>
      <c r="AE37" s="155">
        <f t="shared" si="5"/>
        <v>0</v>
      </c>
      <c r="AF37" s="155" t="str">
        <f t="shared" si="6"/>
        <v>D</v>
      </c>
      <c r="AG37" s="156">
        <f t="shared" si="7"/>
        <v>3</v>
      </c>
      <c r="AH37" s="327">
        <v>1</v>
      </c>
      <c r="AI37" s="159"/>
    </row>
    <row r="38" spans="1:35" s="157" customFormat="1" hidden="1" x14ac:dyDescent="0.25">
      <c r="A38" s="168">
        <v>381</v>
      </c>
      <c r="B38" s="147" t="str">
        <f t="shared" si="0"/>
        <v/>
      </c>
      <c r="C38" s="148">
        <f t="shared" si="1"/>
        <v>3</v>
      </c>
      <c r="D38" s="108"/>
      <c r="E38" s="149" t="str">
        <f t="shared" si="2"/>
        <v/>
      </c>
      <c r="F38" s="171" t="str">
        <f t="shared" si="3"/>
        <v>Identifying the environment</v>
      </c>
      <c r="G38" s="170"/>
      <c r="H38" s="170"/>
      <c r="I38" s="172"/>
      <c r="J38" s="170"/>
      <c r="K38" s="170"/>
      <c r="L38" s="170"/>
      <c r="M38" s="170"/>
      <c r="N38" s="151" t="str">
        <f>IFERROR(IF(VLOOKUP(A38,Weightings!A:Y,25,FALSE)=0,"",VLOOKUP(A38,Weightings!A:Y,25,FALSE)),"")</f>
        <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5">
        <f t="shared" si="4"/>
        <v>0</v>
      </c>
      <c r="AE38" s="155">
        <f t="shared" si="5"/>
        <v>0</v>
      </c>
      <c r="AF38" s="155" t="str">
        <f t="shared" si="6"/>
        <v>D</v>
      </c>
      <c r="AG38" s="156">
        <f t="shared" si="7"/>
        <v>3</v>
      </c>
      <c r="AH38" s="327">
        <v>1</v>
      </c>
      <c r="AI38" s="159"/>
    </row>
    <row r="39" spans="1:35" s="157" customFormat="1" ht="30" customHeight="1" x14ac:dyDescent="0.25">
      <c r="A39" s="168">
        <v>383</v>
      </c>
      <c r="B39" s="147" t="str">
        <f t="shared" si="0"/>
        <v>B.2.01</v>
      </c>
      <c r="C39" s="148">
        <f t="shared" si="1"/>
        <v>5</v>
      </c>
      <c r="D39" s="108"/>
      <c r="E39" s="149" t="str">
        <f t="shared" si="2"/>
        <v>B.2.01</v>
      </c>
      <c r="F39" s="171" t="str">
        <f t="shared" si="3"/>
        <v>Have you identified the entire internal environment of the organisation? (this should include but is not limited to the infrastructure of the estate, including hardware, software, firmware and versions; Information Assets; people)</v>
      </c>
      <c r="G39" s="170"/>
      <c r="H39" s="170"/>
      <c r="I39" s="172"/>
      <c r="J39" s="170"/>
      <c r="K39" s="170"/>
      <c r="L39" s="170"/>
      <c r="M39" s="170"/>
      <c r="N39" s="151" t="str">
        <f>IFERROR(IF(VLOOKUP(A39,Weightings!A:Y,25,FALSE)=0,"",VLOOKUP(A39,Weightings!A:Y,25,FALSE)),"")</f>
        <v>x 3</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5">
        <f t="shared" si="4"/>
        <v>0</v>
      </c>
      <c r="AE39" s="155">
        <f t="shared" si="5"/>
        <v>0</v>
      </c>
      <c r="AF39" s="155" t="str">
        <f t="shared" si="6"/>
        <v>D</v>
      </c>
      <c r="AG39" s="156">
        <f t="shared" si="7"/>
        <v>3</v>
      </c>
      <c r="AH39" s="327">
        <v>1</v>
      </c>
      <c r="AI39" s="159"/>
    </row>
    <row r="40" spans="1:35" s="157" customFormat="1" ht="30" customHeight="1" x14ac:dyDescent="0.25">
      <c r="A40" s="168">
        <v>386</v>
      </c>
      <c r="B40" s="147" t="str">
        <f t="shared" si="0"/>
        <v>B.2.02</v>
      </c>
      <c r="C40" s="148">
        <f t="shared" si="1"/>
        <v>5</v>
      </c>
      <c r="D40" s="108"/>
      <c r="E40" s="149" t="str">
        <f t="shared" si="2"/>
        <v>B.2.02</v>
      </c>
      <c r="F40" s="150" t="str">
        <f t="shared" si="3"/>
        <v>Have you identified the entire external environment of the organisation? (this should include but is not limited to external assets held by 3rd parties such as cloud providers, service providers and services that may host company or company employee corporate data.)</v>
      </c>
      <c r="G40" s="170"/>
      <c r="H40" s="170"/>
      <c r="I40" s="172"/>
      <c r="J40" s="170"/>
      <c r="K40" s="170"/>
      <c r="L40" s="170"/>
      <c r="M40" s="170"/>
      <c r="N40" s="151" t="str">
        <f>IFERROR(IF(VLOOKUP(A40,Weightings!A:Y,25,FALSE)=0,"",VLOOKUP(A40,Weightings!A:Y,25,FALSE)),"")</f>
        <v>x 3</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5">
        <f t="shared" si="4"/>
        <v>0</v>
      </c>
      <c r="AE40" s="155">
        <f t="shared" si="5"/>
        <v>0</v>
      </c>
      <c r="AF40" s="155" t="str">
        <f t="shared" si="6"/>
        <v>D</v>
      </c>
      <c r="AG40" s="156">
        <f t="shared" si="7"/>
        <v>3</v>
      </c>
      <c r="AH40" s="327">
        <v>1</v>
      </c>
      <c r="AI40" s="159"/>
    </row>
    <row r="41" spans="1:35" s="157" customFormat="1" ht="30" customHeight="1" x14ac:dyDescent="0.25">
      <c r="A41" s="168">
        <v>387</v>
      </c>
      <c r="B41" s="147" t="str">
        <f t="shared" si="0"/>
        <v>B.2.03</v>
      </c>
      <c r="C41" s="148">
        <f t="shared" si="1"/>
        <v>5</v>
      </c>
      <c r="D41" s="108"/>
      <c r="E41" s="149" t="str">
        <f t="shared" si="2"/>
        <v>B.2.03</v>
      </c>
      <c r="F41" s="171" t="str">
        <f t="shared" si="3"/>
        <v>Have you identified elements of the supply chain that could provide external actors access to the organisation?</v>
      </c>
      <c r="G41" s="170"/>
      <c r="H41" s="170"/>
      <c r="I41" s="172"/>
      <c r="J41" s="170"/>
      <c r="K41" s="170"/>
      <c r="L41" s="170"/>
      <c r="M41" s="170"/>
      <c r="N41" s="151" t="str">
        <f>IFERROR(IF(VLOOKUP(A41,Weightings!A:Y,25,FALSE)=0,"",VLOOKUP(A41,Weightings!A:Y,25,FALSE)),"")</f>
        <v>x 3</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5">
        <f t="shared" si="4"/>
        <v>0</v>
      </c>
      <c r="AE41" s="155">
        <f t="shared" si="5"/>
        <v>0</v>
      </c>
      <c r="AF41" s="155" t="str">
        <f t="shared" si="6"/>
        <v>D</v>
      </c>
      <c r="AG41" s="156">
        <f t="shared" si="7"/>
        <v>3</v>
      </c>
      <c r="AH41" s="327">
        <v>1</v>
      </c>
      <c r="AI41" s="159"/>
    </row>
    <row r="42" spans="1:35" s="157" customFormat="1" ht="30" customHeight="1" x14ac:dyDescent="0.25">
      <c r="A42" s="168">
        <v>402</v>
      </c>
      <c r="B42" s="147" t="str">
        <f t="shared" ref="B42:B54" si="8">VLOOKUP(A42,contentrefmockup,2,FALSE)</f>
        <v>B.3</v>
      </c>
      <c r="C42" s="148">
        <f t="shared" ref="C42:C54" si="9">VLOOKUP(A42,contentrefmockup,15,FALSE)</f>
        <v>2</v>
      </c>
      <c r="D42" s="108"/>
      <c r="E42" s="173" t="str">
        <f t="shared" ref="E42:E54" si="10">IF(C42=1,"Phase "&amp;B42,IF(C42=2,"Step "&amp;VLOOKUP(A42,contentrefmockup,4,FALSE),B42))</f>
        <v>Step 3</v>
      </c>
      <c r="F42" s="174" t="str">
        <f t="shared" ref="F42:F54" si="11">VLOOKUP(A42,contentrefmockup,7,FALSE)</f>
        <v>Function Identification</v>
      </c>
      <c r="G42" s="244"/>
      <c r="H42" s="244"/>
      <c r="I42" s="244"/>
      <c r="J42" s="244"/>
      <c r="K42" s="244"/>
      <c r="L42" s="244"/>
      <c r="M42" s="244"/>
      <c r="N42" s="245" t="str">
        <f>IFERROR(IF(VLOOKUP(A42,Weightings!A:Y,25,FALSE)=0,"",VLOOKUP(A42,Weightings!A:Y,25,FALSE)),"")</f>
        <v/>
      </c>
      <c r="O42" s="245" t="str">
        <f>IFERROR(VLOOKUP(AH42,detail_maturity_score,3,FALSE)*VLOOKUP(A42,Weightings!A:Y,23,FALSE),"")</f>
        <v/>
      </c>
      <c r="P42" s="245"/>
      <c r="Q42" s="245"/>
      <c r="R42" s="245"/>
      <c r="S42" s="245"/>
      <c r="T42" s="245"/>
      <c r="U42" s="245"/>
      <c r="V42" s="245"/>
      <c r="W42" s="245"/>
      <c r="X42" s="245"/>
      <c r="Y42" s="245"/>
      <c r="Z42" s="245"/>
      <c r="AA42" s="245"/>
      <c r="AB42" s="245"/>
      <c r="AC42" s="154"/>
      <c r="AD42" s="155">
        <f t="shared" ref="AD42:AD54" si="12">VLOOKUP($A42,contentrefmockup,26,FALSE)</f>
        <v>0</v>
      </c>
      <c r="AE42" s="155">
        <f t="shared" ref="AE42:AE54" si="13">VLOOKUP($A42,contentrefmockup,27,FALSE)</f>
        <v>0</v>
      </c>
      <c r="AF42" s="155" t="str">
        <f t="shared" ref="AF42:AF54" si="14">VLOOKUP($A42,contentrefmockup,28,FALSE)</f>
        <v>D</v>
      </c>
      <c r="AG42" s="156">
        <f t="shared" ref="AG42:AG54" si="15">IF(AD42="S",1,IF(AE42="I",2,IF(AF42="D",3,4)))</f>
        <v>3</v>
      </c>
      <c r="AH42" s="327">
        <v>1</v>
      </c>
      <c r="AI42" s="159">
        <v>3</v>
      </c>
    </row>
    <row r="43" spans="1:35" s="157" customFormat="1" ht="30" customHeight="1" x14ac:dyDescent="0.25">
      <c r="A43" s="168">
        <v>403</v>
      </c>
      <c r="B43" s="147" t="str">
        <f t="shared" si="8"/>
        <v/>
      </c>
      <c r="C43" s="148">
        <f t="shared" si="9"/>
        <v>3</v>
      </c>
      <c r="D43" s="108"/>
      <c r="E43" s="149" t="str">
        <f t="shared" si="10"/>
        <v/>
      </c>
      <c r="F43" s="169" t="str">
        <f t="shared" si="11"/>
        <v>As part of mapping the threat landscape, most mature Organisations will focus security around their core activities, functions and supporting assets within the business. These elements should be reflected in the ICP.</v>
      </c>
      <c r="G43" s="170"/>
      <c r="H43" s="170"/>
      <c r="I43" s="172"/>
      <c r="J43" s="170"/>
      <c r="K43" s="170"/>
      <c r="L43" s="170"/>
      <c r="M43" s="170"/>
      <c r="N43" s="151" t="str">
        <f>IFERROR(IF(VLOOKUP(A43,Weightings!A:Y,25,FALSE)=0,"",VLOOKUP(A43,Weightings!A:Y,25,FALSE)),"")</f>
        <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5">
        <f t="shared" si="12"/>
        <v>0</v>
      </c>
      <c r="AE43" s="155">
        <f t="shared" si="13"/>
        <v>0</v>
      </c>
      <c r="AF43" s="155" t="str">
        <f t="shared" si="14"/>
        <v>D</v>
      </c>
      <c r="AG43" s="156">
        <f t="shared" si="15"/>
        <v>3</v>
      </c>
      <c r="AH43" s="327">
        <v>1</v>
      </c>
      <c r="AI43" s="159"/>
    </row>
    <row r="44" spans="1:35" s="157" customFormat="1" ht="30" customHeight="1" x14ac:dyDescent="0.25">
      <c r="A44" s="168">
        <v>404</v>
      </c>
      <c r="B44" s="147" t="str">
        <f t="shared" si="8"/>
        <v>B.3.01</v>
      </c>
      <c r="C44" s="148">
        <f t="shared" si="9"/>
        <v>5</v>
      </c>
      <c r="D44" s="108"/>
      <c r="E44" s="149" t="str">
        <f t="shared" si="10"/>
        <v>B.3.01</v>
      </c>
      <c r="F44" s="311" t="str">
        <f t="shared" si="11"/>
        <v>Have you identified the critical functions of your business and aligned their supporting systems/assets/infrastructure/personnel?</v>
      </c>
      <c r="G44" s="170"/>
      <c r="H44" s="170"/>
      <c r="I44" s="172"/>
      <c r="J44" s="170"/>
      <c r="K44" s="170"/>
      <c r="L44" s="170"/>
      <c r="M44" s="170"/>
      <c r="N44" s="151" t="str">
        <f>IFERROR(IF(VLOOKUP(A44,Weightings!A:Y,25,FALSE)=0,"",VLOOKUP(A44,Weightings!A:Y,25,FALSE)),"")</f>
        <v>x 3</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5">
        <f t="shared" si="12"/>
        <v>0</v>
      </c>
      <c r="AE44" s="155">
        <f t="shared" si="13"/>
        <v>0</v>
      </c>
      <c r="AF44" s="155" t="str">
        <f t="shared" si="14"/>
        <v>D</v>
      </c>
      <c r="AG44" s="156">
        <f t="shared" si="15"/>
        <v>3</v>
      </c>
      <c r="AH44" s="327">
        <v>1</v>
      </c>
      <c r="AI44" s="159"/>
    </row>
    <row r="45" spans="1:35" s="157" customFormat="1" ht="30" customHeight="1" x14ac:dyDescent="0.25">
      <c r="A45" s="168">
        <v>405</v>
      </c>
      <c r="B45" s="147" t="str">
        <f t="shared" si="8"/>
        <v>B.3.02</v>
      </c>
      <c r="C45" s="148">
        <f t="shared" si="9"/>
        <v>5</v>
      </c>
      <c r="D45" s="108"/>
      <c r="E45" s="149" t="str">
        <f t="shared" si="10"/>
        <v>B.3.02</v>
      </c>
      <c r="F45" s="310" t="str">
        <f t="shared" si="11"/>
        <v>For each of these critical functions have you mapped their criticality to the organisation, the possible compromise actions and the impact of different types of compromise?</v>
      </c>
      <c r="G45" s="170"/>
      <c r="H45" s="170"/>
      <c r="I45" s="172"/>
      <c r="J45" s="170"/>
      <c r="K45" s="170"/>
      <c r="L45" s="170"/>
      <c r="M45" s="170"/>
      <c r="N45" s="151" t="str">
        <f>IFERROR(IF(VLOOKUP(A45,Weightings!A:Y,25,FALSE)=0,"",VLOOKUP(A45,Weightings!A:Y,25,FALSE)),"")</f>
        <v>x 3</v>
      </c>
      <c r="O45" s="151" t="str">
        <f>IFERROR(VLOOKUP(AH45,detail_maturity_score,3,FALSE)*VLOOKUP(A45,Weightings!A:Y,23,FALSE),"")</f>
        <v/>
      </c>
      <c r="P45" s="152"/>
      <c r="Q45" s="152"/>
      <c r="R45" s="148"/>
      <c r="S45" s="148"/>
      <c r="T45" s="148"/>
      <c r="U45" s="148"/>
      <c r="V45" s="148"/>
      <c r="W45" s="148"/>
      <c r="X45" s="148"/>
      <c r="Y45" s="148"/>
      <c r="Z45" s="153"/>
      <c r="AA45" s="148"/>
      <c r="AB45" s="148"/>
      <c r="AC45" s="154"/>
      <c r="AD45" s="155">
        <f t="shared" si="12"/>
        <v>0</v>
      </c>
      <c r="AE45" s="155">
        <f t="shared" si="13"/>
        <v>0</v>
      </c>
      <c r="AF45" s="155" t="str">
        <f t="shared" si="14"/>
        <v>D</v>
      </c>
      <c r="AG45" s="156">
        <f t="shared" si="15"/>
        <v>3</v>
      </c>
      <c r="AH45" s="327">
        <v>1</v>
      </c>
      <c r="AI45" s="159"/>
    </row>
    <row r="46" spans="1:35" s="157" customFormat="1" ht="30" customHeight="1" x14ac:dyDescent="0.25">
      <c r="A46" s="168">
        <v>417</v>
      </c>
      <c r="B46" s="147" t="str">
        <f t="shared" si="8"/>
        <v>B.4</v>
      </c>
      <c r="C46" s="148">
        <f t="shared" si="9"/>
        <v>2</v>
      </c>
      <c r="D46" s="108"/>
      <c r="E46" s="173" t="str">
        <f t="shared" si="10"/>
        <v>Step 4</v>
      </c>
      <c r="F46" s="174" t="str">
        <f t="shared" si="11"/>
        <v>Human Resources</v>
      </c>
      <c r="G46" s="244"/>
      <c r="H46" s="244"/>
      <c r="I46" s="244"/>
      <c r="J46" s="244"/>
      <c r="K46" s="244"/>
      <c r="L46" s="244"/>
      <c r="M46" s="244"/>
      <c r="N46" s="245" t="str">
        <f>IFERROR(IF(VLOOKUP(A46,Weightings!A:Y,25,FALSE)=0,"",VLOOKUP(A46,Weightings!A:Y,25,FALSE)),"")</f>
        <v/>
      </c>
      <c r="O46" s="245" t="str">
        <f>IFERROR(VLOOKUP(AH46,detail_maturity_score,3,FALSE)*VLOOKUP(A46,Weightings!A:Y,23,FALSE),"")</f>
        <v/>
      </c>
      <c r="P46" s="245"/>
      <c r="Q46" s="245"/>
      <c r="R46" s="245"/>
      <c r="S46" s="245"/>
      <c r="T46" s="245"/>
      <c r="U46" s="245"/>
      <c r="V46" s="245"/>
      <c r="W46" s="245"/>
      <c r="X46" s="245"/>
      <c r="Y46" s="245"/>
      <c r="Z46" s="245"/>
      <c r="AA46" s="245"/>
      <c r="AB46" s="245"/>
      <c r="AC46" s="154"/>
      <c r="AD46" s="155">
        <f t="shared" si="12"/>
        <v>0</v>
      </c>
      <c r="AE46" s="155">
        <f t="shared" si="13"/>
        <v>0</v>
      </c>
      <c r="AF46" s="155" t="str">
        <f t="shared" si="14"/>
        <v>D</v>
      </c>
      <c r="AG46" s="156">
        <f t="shared" si="15"/>
        <v>3</v>
      </c>
      <c r="AH46" s="327">
        <v>1</v>
      </c>
      <c r="AI46" s="159">
        <v>3</v>
      </c>
    </row>
    <row r="47" spans="1:35" s="157" customFormat="1" ht="30" customHeight="1" x14ac:dyDescent="0.25">
      <c r="A47" s="168">
        <v>419</v>
      </c>
      <c r="B47" s="147" t="str">
        <f t="shared" si="8"/>
        <v>B.4.01</v>
      </c>
      <c r="C47" s="148">
        <f t="shared" si="9"/>
        <v>5</v>
      </c>
      <c r="D47" s="108"/>
      <c r="E47" s="149" t="str">
        <f t="shared" si="10"/>
        <v>B.4.01</v>
      </c>
      <c r="F47" s="310" t="str">
        <f t="shared" si="11"/>
        <v xml:space="preserve">CTI is a specialist role. On top of cyber security and IT knowledge their is the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47" s="170"/>
      <c r="H47" s="170"/>
      <c r="I47" s="172"/>
      <c r="J47" s="170"/>
      <c r="K47" s="170"/>
      <c r="L47" s="170"/>
      <c r="M47" s="170"/>
      <c r="N47" s="151" t="str">
        <f>IFERROR(IF(VLOOKUP(A47,Weightings!A:Y,25,FALSE)=0,"",VLOOKUP(A47,Weightings!A:Y,25,FALSE)),"")</f>
        <v>x 3</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5">
        <f t="shared" si="12"/>
        <v>0</v>
      </c>
      <c r="AE47" s="155">
        <f t="shared" si="13"/>
        <v>0</v>
      </c>
      <c r="AF47" s="155" t="str">
        <f t="shared" si="14"/>
        <v>D</v>
      </c>
      <c r="AG47" s="156">
        <f t="shared" si="15"/>
        <v>3</v>
      </c>
      <c r="AH47" s="327">
        <v>1</v>
      </c>
      <c r="AI47" s="159"/>
    </row>
    <row r="48" spans="1:35" s="157" customFormat="1" ht="30" customHeight="1" x14ac:dyDescent="0.25">
      <c r="A48" s="168">
        <v>422</v>
      </c>
      <c r="B48" s="147" t="str">
        <f t="shared" si="8"/>
        <v>B.4.02</v>
      </c>
      <c r="C48" s="148">
        <f t="shared" si="9"/>
        <v>5</v>
      </c>
      <c r="D48" s="108"/>
      <c r="E48" s="149" t="str">
        <f t="shared" si="10"/>
        <v>B.4.02</v>
      </c>
      <c r="F48" s="311" t="str">
        <f t="shared" si="11"/>
        <v xml:space="preserve">Do the Intelligence roles have clear training and career paths defined? </v>
      </c>
      <c r="G48" s="170"/>
      <c r="H48" s="170"/>
      <c r="I48" s="170"/>
      <c r="J48" s="170"/>
      <c r="K48" s="170"/>
      <c r="L48" s="170"/>
      <c r="M48" s="170"/>
      <c r="N48" s="151" t="str">
        <f>IFERROR(IF(VLOOKUP(A48,Weightings!A:Y,25,FALSE)=0,"",VLOOKUP(A48,Weightings!A:Y,25,FALSE)),"")</f>
        <v>x 3</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5">
        <f t="shared" si="12"/>
        <v>0</v>
      </c>
      <c r="AE48" s="155">
        <f t="shared" si="13"/>
        <v>0</v>
      </c>
      <c r="AF48" s="155" t="str">
        <f t="shared" si="14"/>
        <v>D</v>
      </c>
      <c r="AG48" s="156">
        <f t="shared" si="15"/>
        <v>3</v>
      </c>
      <c r="AH48" s="327">
        <v>1</v>
      </c>
      <c r="AI48" s="159"/>
    </row>
    <row r="49" spans="1:35" s="157" customFormat="1" ht="30" customHeight="1" x14ac:dyDescent="0.25">
      <c r="A49" s="168">
        <v>438</v>
      </c>
      <c r="B49" s="147" t="str">
        <f t="shared" si="8"/>
        <v>B.5</v>
      </c>
      <c r="C49" s="148">
        <f t="shared" si="9"/>
        <v>2</v>
      </c>
      <c r="D49" s="108"/>
      <c r="E49" s="173" t="str">
        <f t="shared" si="10"/>
        <v>Step 5</v>
      </c>
      <c r="F49" s="174" t="str">
        <f t="shared" si="11"/>
        <v>Context</v>
      </c>
      <c r="G49" s="244"/>
      <c r="H49" s="244"/>
      <c r="I49" s="244"/>
      <c r="J49" s="244"/>
      <c r="K49" s="244"/>
      <c r="L49" s="244"/>
      <c r="M49" s="244"/>
      <c r="N49" s="245" t="str">
        <f>IFERROR(IF(VLOOKUP(A49,Weightings!A:Y,25,FALSE)=0,"",VLOOKUP(A49,Weightings!A:Y,25,FALSE)),"")</f>
        <v/>
      </c>
      <c r="O49" s="245" t="str">
        <f>IFERROR(VLOOKUP(AH49,detail_maturity_score,3,FALSE)*VLOOKUP(A49,Weightings!A:Y,23,FALSE),"")</f>
        <v/>
      </c>
      <c r="P49" s="245"/>
      <c r="Q49" s="245"/>
      <c r="R49" s="245"/>
      <c r="S49" s="245"/>
      <c r="T49" s="245"/>
      <c r="U49" s="245"/>
      <c r="V49" s="245"/>
      <c r="W49" s="245"/>
      <c r="X49" s="245"/>
      <c r="Y49" s="245"/>
      <c r="Z49" s="245"/>
      <c r="AA49" s="245"/>
      <c r="AB49" s="245"/>
      <c r="AC49" s="154"/>
      <c r="AD49" s="155">
        <f t="shared" si="12"/>
        <v>0</v>
      </c>
      <c r="AE49" s="155">
        <f t="shared" si="13"/>
        <v>0</v>
      </c>
      <c r="AF49" s="155" t="str">
        <f t="shared" si="14"/>
        <v>D</v>
      </c>
      <c r="AG49" s="156">
        <f t="shared" si="15"/>
        <v>3</v>
      </c>
      <c r="AH49" s="327">
        <v>1</v>
      </c>
      <c r="AI49" s="159">
        <v>3</v>
      </c>
    </row>
    <row r="50" spans="1:35" s="157" customFormat="1" ht="30" customHeight="1" x14ac:dyDescent="0.25">
      <c r="A50" s="168">
        <v>440</v>
      </c>
      <c r="B50" s="147" t="str">
        <f t="shared" si="8"/>
        <v>B.5.01</v>
      </c>
      <c r="C50" s="148">
        <f t="shared" si="9"/>
        <v>5</v>
      </c>
      <c r="D50" s="108"/>
      <c r="E50" s="149" t="str">
        <f t="shared" si="10"/>
        <v>B.5.01</v>
      </c>
      <c r="F50" s="311" t="str">
        <f t="shared" si="11"/>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50" s="170"/>
      <c r="H50" s="170"/>
      <c r="I50" s="172"/>
      <c r="J50" s="170"/>
      <c r="K50" s="170"/>
      <c r="L50" s="170"/>
      <c r="M50" s="170"/>
      <c r="N50" s="151" t="str">
        <f>IFERROR(IF(VLOOKUP(A50,Weightings!A:Y,25,FALSE)=0,"",VLOOKUP(A50,Weightings!A:Y,25,FALSE)),"")</f>
        <v>x 3</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5">
        <f t="shared" si="12"/>
        <v>0</v>
      </c>
      <c r="AE50" s="155">
        <f t="shared" si="13"/>
        <v>0</v>
      </c>
      <c r="AF50" s="155" t="str">
        <f t="shared" si="14"/>
        <v>D</v>
      </c>
      <c r="AG50" s="156">
        <f t="shared" si="15"/>
        <v>3</v>
      </c>
      <c r="AH50" s="327">
        <v>1</v>
      </c>
      <c r="AI50" s="159"/>
    </row>
    <row r="51" spans="1:35" s="157" customFormat="1" ht="30" customHeight="1" x14ac:dyDescent="0.25">
      <c r="A51" s="168">
        <v>446</v>
      </c>
      <c r="B51" s="147" t="str">
        <f t="shared" si="8"/>
        <v>B.6</v>
      </c>
      <c r="C51" s="148">
        <f t="shared" si="9"/>
        <v>2</v>
      </c>
      <c r="D51" s="108"/>
      <c r="E51" s="173" t="str">
        <f t="shared" si="10"/>
        <v>Step 6</v>
      </c>
      <c r="F51" s="174" t="str">
        <f t="shared" si="11"/>
        <v>Purpose</v>
      </c>
      <c r="G51" s="244"/>
      <c r="H51" s="244"/>
      <c r="I51" s="244"/>
      <c r="J51" s="244"/>
      <c r="K51" s="244"/>
      <c r="L51" s="244"/>
      <c r="M51" s="244"/>
      <c r="N51" s="245" t="str">
        <f>IFERROR(IF(VLOOKUP(A51,Weightings!A:Y,25,FALSE)=0,"",VLOOKUP(A51,Weightings!A:Y,25,FALSE)),"")</f>
        <v/>
      </c>
      <c r="O51" s="245" t="str">
        <f>IFERROR(VLOOKUP(AH51,detail_maturity_score,3,FALSE)*VLOOKUP(A51,Weightings!A:Y,23,FALSE),"")</f>
        <v/>
      </c>
      <c r="P51" s="245"/>
      <c r="Q51" s="245"/>
      <c r="R51" s="245"/>
      <c r="S51" s="245"/>
      <c r="T51" s="245"/>
      <c r="U51" s="245"/>
      <c r="V51" s="245"/>
      <c r="W51" s="245"/>
      <c r="X51" s="245"/>
      <c r="Y51" s="245"/>
      <c r="Z51" s="245"/>
      <c r="AA51" s="245"/>
      <c r="AB51" s="245"/>
      <c r="AC51" s="154"/>
      <c r="AD51" s="155">
        <f t="shared" si="12"/>
        <v>0</v>
      </c>
      <c r="AE51" s="155">
        <f t="shared" si="13"/>
        <v>0</v>
      </c>
      <c r="AF51" s="155" t="str">
        <f t="shared" si="14"/>
        <v>D</v>
      </c>
      <c r="AG51" s="156">
        <f t="shared" si="15"/>
        <v>3</v>
      </c>
      <c r="AH51" s="327">
        <v>1</v>
      </c>
      <c r="AI51" s="159">
        <v>3</v>
      </c>
    </row>
    <row r="52" spans="1:35" s="157" customFormat="1" ht="45" customHeight="1" x14ac:dyDescent="0.25">
      <c r="A52" s="168">
        <v>447</v>
      </c>
      <c r="B52" s="147" t="str">
        <f t="shared" si="8"/>
        <v/>
      </c>
      <c r="C52" s="148">
        <f t="shared" si="9"/>
        <v>3</v>
      </c>
      <c r="D52" s="108"/>
      <c r="E52" s="149" t="str">
        <f t="shared" si="10"/>
        <v/>
      </c>
      <c r="F52" s="169" t="str">
        <f t="shared" si="11"/>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52" s="170"/>
      <c r="H52" s="170"/>
      <c r="I52" s="172"/>
      <c r="J52" s="170"/>
      <c r="K52" s="170"/>
      <c r="L52" s="170"/>
      <c r="M52" s="170"/>
      <c r="N52" s="151" t="str">
        <f>IFERROR(IF(VLOOKUP(A52,Weightings!A:Y,25,FALSE)=0,"",VLOOKUP(A52,Weightings!A:Y,25,FALSE)),"")</f>
        <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5">
        <f t="shared" si="12"/>
        <v>0</v>
      </c>
      <c r="AE52" s="155">
        <f t="shared" si="13"/>
        <v>0</v>
      </c>
      <c r="AF52" s="155" t="str">
        <f t="shared" si="14"/>
        <v>D</v>
      </c>
      <c r="AG52" s="156">
        <f t="shared" si="15"/>
        <v>3</v>
      </c>
      <c r="AH52" s="327">
        <v>1</v>
      </c>
      <c r="AI52" s="159"/>
    </row>
    <row r="53" spans="1:35" s="157" customFormat="1" ht="30" customHeight="1" x14ac:dyDescent="0.25">
      <c r="A53" s="168">
        <v>448</v>
      </c>
      <c r="B53" s="147" t="str">
        <f t="shared" si="8"/>
        <v>B.6.01</v>
      </c>
      <c r="C53" s="148">
        <f t="shared" si="9"/>
        <v>5</v>
      </c>
      <c r="D53" s="108"/>
      <c r="E53" s="149" t="str">
        <f t="shared" si="10"/>
        <v>B.6.01</v>
      </c>
      <c r="F53" s="310" t="str">
        <f t="shared" si="11"/>
        <v>Have you defined the role of the function providing it with a clear mission, strategy, objectives and KPIs?</v>
      </c>
      <c r="G53" s="170"/>
      <c r="H53" s="170"/>
      <c r="I53" s="172"/>
      <c r="J53" s="170"/>
      <c r="K53" s="170"/>
      <c r="L53" s="170"/>
      <c r="M53" s="170"/>
      <c r="N53" s="151" t="str">
        <f>IFERROR(IF(VLOOKUP(A53,Weightings!A:Y,25,FALSE)=0,"",VLOOKUP(A53,Weightings!A:Y,25,FALSE)),"")</f>
        <v>x 3</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5">
        <f t="shared" si="12"/>
        <v>0</v>
      </c>
      <c r="AE53" s="155">
        <f t="shared" si="13"/>
        <v>0</v>
      </c>
      <c r="AF53" s="155" t="str">
        <f t="shared" si="14"/>
        <v>D</v>
      </c>
      <c r="AG53" s="156">
        <f t="shared" si="15"/>
        <v>3</v>
      </c>
      <c r="AH53" s="327">
        <v>1</v>
      </c>
      <c r="AI53" s="159"/>
    </row>
    <row r="54" spans="1:35" s="157" customFormat="1" ht="30" customHeight="1" x14ac:dyDescent="0.25">
      <c r="A54" s="168">
        <v>449</v>
      </c>
      <c r="B54" s="147" t="str">
        <f t="shared" si="8"/>
        <v>B.6.02</v>
      </c>
      <c r="C54" s="148">
        <f t="shared" si="9"/>
        <v>5</v>
      </c>
      <c r="D54" s="108"/>
      <c r="E54" s="149" t="str">
        <f t="shared" si="10"/>
        <v>B.6.02</v>
      </c>
      <c r="F54" s="311" t="str">
        <f t="shared" si="11"/>
        <v xml:space="preserve">Has the mission and objectives been aligned to requirements such as Legal, Regulatory, Contractual, Business Operations, Security whilst also illustrating the intelligence functions limitations? </v>
      </c>
      <c r="G54" s="170"/>
      <c r="H54" s="170"/>
      <c r="I54" s="172"/>
      <c r="J54" s="170"/>
      <c r="K54" s="170"/>
      <c r="L54" s="170"/>
      <c r="M54" s="170"/>
      <c r="N54" s="151" t="str">
        <f>IFERROR(IF(VLOOKUP(A54,Weightings!A:Y,25,FALSE)=0,"",VLOOKUP(A54,Weightings!A:Y,25,FALSE)),"")</f>
        <v>x 3</v>
      </c>
      <c r="O54" s="151" t="str">
        <f>IFERROR(VLOOKUP(AH54,detail_maturity_score,3,FALSE)*VLOOKUP(A54,Weightings!A:Y,23,FALSE),"")</f>
        <v/>
      </c>
      <c r="P54" s="152"/>
      <c r="Q54" s="152"/>
      <c r="R54" s="148"/>
      <c r="S54" s="148"/>
      <c r="T54" s="148"/>
      <c r="U54" s="148"/>
      <c r="V54" s="148"/>
      <c r="W54" s="148"/>
      <c r="X54" s="148"/>
      <c r="Y54" s="148"/>
      <c r="Z54" s="153"/>
      <c r="AA54" s="148"/>
      <c r="AB54" s="148"/>
      <c r="AC54" s="154"/>
      <c r="AD54" s="155">
        <f t="shared" si="12"/>
        <v>0</v>
      </c>
      <c r="AE54" s="155">
        <f t="shared" si="13"/>
        <v>0</v>
      </c>
      <c r="AF54" s="155" t="str">
        <f t="shared" si="14"/>
        <v>D</v>
      </c>
      <c r="AG54" s="156">
        <f t="shared" si="15"/>
        <v>3</v>
      </c>
      <c r="AH54" s="327">
        <v>1</v>
      </c>
      <c r="AI54" s="159"/>
    </row>
    <row r="55" spans="1:35" s="157" customFormat="1" ht="30" customHeight="1" x14ac:dyDescent="0.25">
      <c r="A55" s="165">
        <v>478</v>
      </c>
      <c r="B55" s="147" t="str">
        <f t="shared" ref="B55:B58" si="16">VLOOKUP(A55,contentrefmockup,2,FALSE)</f>
        <v>B.7</v>
      </c>
      <c r="C55" s="148">
        <f t="shared" ref="C55:C58" si="17">VLOOKUP(A55,contentrefmockup,15,FALSE)</f>
        <v>2</v>
      </c>
      <c r="D55" s="108"/>
      <c r="E55" s="173" t="str">
        <f t="shared" ref="E55:E58" si="18">IF(C55=1,"Phase "&amp;B55,IF(C55=2,"Step "&amp;VLOOKUP(A55,contentrefmockup,4,FALSE),B55))</f>
        <v>Step 7</v>
      </c>
      <c r="F55" s="174" t="str">
        <f t="shared" ref="F55:F58" si="19">VLOOKUP(A55,contentrefmockup,7,FALSE)</f>
        <v>Supplier Selection</v>
      </c>
      <c r="G55" s="244"/>
      <c r="H55" s="244"/>
      <c r="I55" s="244"/>
      <c r="J55" s="244"/>
      <c r="K55" s="244"/>
      <c r="L55" s="244"/>
      <c r="M55" s="244"/>
      <c r="N55" s="245" t="str">
        <f>IFERROR(IF(VLOOKUP(A55,Weightings!A:Y,25,FALSE)=0,"",VLOOKUP(A55,Weightings!A:Y,25,FALSE)),"")</f>
        <v/>
      </c>
      <c r="O55" s="245" t="str">
        <f>IFERROR(VLOOKUP(AH55,detail_maturity_score,3,FALSE)*VLOOKUP(A55,Weightings!A:Y,23,FALSE),"")</f>
        <v/>
      </c>
      <c r="P55" s="245"/>
      <c r="Q55" s="245"/>
      <c r="R55" s="245"/>
      <c r="S55" s="245"/>
      <c r="T55" s="245"/>
      <c r="U55" s="245"/>
      <c r="V55" s="245"/>
      <c r="W55" s="245"/>
      <c r="X55" s="245"/>
      <c r="Y55" s="245"/>
      <c r="Z55" s="245"/>
      <c r="AA55" s="245"/>
      <c r="AB55" s="245"/>
      <c r="AC55" s="155"/>
      <c r="AD55" s="155">
        <f t="shared" ref="AD55:AD58" si="20">VLOOKUP($A55,contentrefmockup,26,FALSE)</f>
        <v>0</v>
      </c>
      <c r="AE55" s="155">
        <f t="shared" ref="AE55:AE58" si="21">VLOOKUP($A55,contentrefmockup,27,FALSE)</f>
        <v>0</v>
      </c>
      <c r="AF55" s="155" t="str">
        <f t="shared" ref="AF55:AF58" si="22">VLOOKUP($A55,contentrefmockup,28,FALSE)</f>
        <v>D</v>
      </c>
      <c r="AG55" s="156">
        <f t="shared" ref="AG55:AG58" si="23">IF(AD55="S",1,IF(AE55="I",2,IF(AF55="D",3,4)))</f>
        <v>3</v>
      </c>
      <c r="AH55" s="327">
        <v>1</v>
      </c>
      <c r="AI55" s="159">
        <v>3</v>
      </c>
    </row>
    <row r="56" spans="1:35" s="157" customFormat="1" ht="45" customHeight="1" x14ac:dyDescent="0.25">
      <c r="A56" s="168">
        <v>479</v>
      </c>
      <c r="B56" s="147" t="str">
        <f t="shared" si="16"/>
        <v/>
      </c>
      <c r="C56" s="148">
        <f t="shared" si="17"/>
        <v>3</v>
      </c>
      <c r="D56" s="108"/>
      <c r="E56" s="149" t="str">
        <f t="shared" si="18"/>
        <v/>
      </c>
      <c r="F56" s="309" t="str">
        <f t="shared" si="19"/>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56" s="170"/>
      <c r="H56" s="170"/>
      <c r="I56" s="172"/>
      <c r="J56" s="170"/>
      <c r="K56" s="170"/>
      <c r="L56" s="170"/>
      <c r="M56" s="170"/>
      <c r="N56" s="151" t="str">
        <f>IFERROR(IF(VLOOKUP(A56,Weightings!A:Y,25,FALSE)=0,"",VLOOKUP(A56,Weightings!A:Y,25,FALSE)),"")</f>
        <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5">
        <f t="shared" si="20"/>
        <v>0</v>
      </c>
      <c r="AE56" s="155">
        <f t="shared" si="21"/>
        <v>0</v>
      </c>
      <c r="AF56" s="155" t="str">
        <f t="shared" si="22"/>
        <v>D</v>
      </c>
      <c r="AG56" s="156">
        <f t="shared" si="23"/>
        <v>3</v>
      </c>
      <c r="AH56" s="327">
        <v>1</v>
      </c>
      <c r="AI56" s="159"/>
    </row>
    <row r="57" spans="1:35" s="157" customFormat="1" ht="30" customHeight="1" x14ac:dyDescent="0.25">
      <c r="A57" s="168">
        <v>480</v>
      </c>
      <c r="B57" s="147" t="str">
        <f t="shared" si="16"/>
        <v>B.7.01</v>
      </c>
      <c r="C57" s="148">
        <f t="shared" si="17"/>
        <v>5</v>
      </c>
      <c r="D57" s="108"/>
      <c r="E57" s="149" t="str">
        <f t="shared" si="18"/>
        <v>B.7.01</v>
      </c>
      <c r="F57" s="311" t="str">
        <f t="shared" si="19"/>
        <v xml:space="preserve">If you work with 3rd party Intelligence providers is their appointment based on and their Intelligence direction aligned to your mission and objectives, with their performance regularly reviewed? </v>
      </c>
      <c r="G57" s="170"/>
      <c r="H57" s="170"/>
      <c r="I57" s="170"/>
      <c r="J57" s="170"/>
      <c r="K57" s="170"/>
      <c r="L57" s="170"/>
      <c r="M57" s="170"/>
      <c r="N57" s="151" t="str">
        <f>IFERROR(IF(VLOOKUP(A57,Weightings!A:Y,25,FALSE)=0,"",VLOOKUP(A57,Weightings!A:Y,25,FALSE)),"")</f>
        <v>x 3</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5">
        <f t="shared" si="20"/>
        <v>0</v>
      </c>
      <c r="AE57" s="155">
        <f t="shared" si="21"/>
        <v>0</v>
      </c>
      <c r="AF57" s="155" t="str">
        <f t="shared" si="22"/>
        <v>D</v>
      </c>
      <c r="AG57" s="156">
        <f t="shared" si="23"/>
        <v>3</v>
      </c>
      <c r="AH57" s="327">
        <v>1</v>
      </c>
      <c r="AI57" s="159"/>
    </row>
    <row r="58" spans="1:35" s="157" customFormat="1" ht="30" customHeight="1" x14ac:dyDescent="0.25">
      <c r="A58" s="168">
        <v>481</v>
      </c>
      <c r="B58" s="147" t="str">
        <f t="shared" si="16"/>
        <v>B.7.02</v>
      </c>
      <c r="C58" s="148">
        <f t="shared" si="17"/>
        <v>5</v>
      </c>
      <c r="D58" s="108"/>
      <c r="E58" s="149" t="str">
        <f t="shared" si="18"/>
        <v>B.7.02</v>
      </c>
      <c r="F58" s="310" t="str">
        <f t="shared" si="19"/>
        <v>Have your 3rd party suppliers also been evaluated for their legal, ethical and information security standards?</v>
      </c>
      <c r="G58" s="170"/>
      <c r="H58" s="170"/>
      <c r="I58" s="172"/>
      <c r="J58" s="170"/>
      <c r="K58" s="170"/>
      <c r="L58" s="170"/>
      <c r="M58" s="170"/>
      <c r="N58" s="151" t="str">
        <f>IFERROR(IF(VLOOKUP(A58,Weightings!A:Y,25,FALSE)=0,"",VLOOKUP(A58,Weightings!A:Y,25,FALSE)),"")</f>
        <v>x 3</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5">
        <f t="shared" si="20"/>
        <v>0</v>
      </c>
      <c r="AE58" s="155">
        <f t="shared" si="21"/>
        <v>0</v>
      </c>
      <c r="AF58" s="155" t="str">
        <f t="shared" si="22"/>
        <v>D</v>
      </c>
      <c r="AG58" s="156">
        <f t="shared" si="23"/>
        <v>3</v>
      </c>
      <c r="AH58" s="327">
        <v>1</v>
      </c>
      <c r="AI58" s="159"/>
    </row>
  </sheetData>
  <sheetProtection sheet="1" objects="1" scenarios="1"/>
  <sortState xmlns:xlrd2="http://schemas.microsoft.com/office/spreadsheetml/2017/richdata2" ref="A8:AI277">
    <sortCondition ref="A8:A277"/>
  </sortState>
  <dataConsolidate/>
  <mergeCells count="2">
    <mergeCell ref="F2:F5"/>
    <mergeCell ref="G7:M7"/>
  </mergeCells>
  <conditionalFormatting sqref="G38:M41 G17:M21 G43:M45 G47:M48 G50:M50 G56:M58 G52:M54">
    <cfRule type="expression" dxfId="73" priority="121" stopIfTrue="1">
      <formula>$C17=2</formula>
    </cfRule>
    <cfRule type="expression" dxfId="72" priority="122">
      <formula>$C17&gt;4</formula>
    </cfRule>
  </conditionalFormatting>
  <conditionalFormatting sqref="G48:M48">
    <cfRule type="expression" dxfId="71" priority="107" stopIfTrue="1">
      <formula>$C48=2</formula>
    </cfRule>
    <cfRule type="expression" dxfId="70" priority="108">
      <formula>$C48&gt;4</formula>
    </cfRule>
  </conditionalFormatting>
  <conditionalFormatting sqref="K8:M8">
    <cfRule type="expression" dxfId="69" priority="91" stopIfTrue="1">
      <formula>$C8=2</formula>
    </cfRule>
    <cfRule type="expression" dxfId="68" priority="92">
      <formula>$C8&gt;4</formula>
    </cfRule>
  </conditionalFormatting>
  <conditionalFormatting sqref="G8:J8">
    <cfRule type="expression" dxfId="67" priority="81" stopIfTrue="1">
      <formula>$C8=2</formula>
    </cfRule>
    <cfRule type="expression" dxfId="66" priority="82">
      <formula>$C8&gt;4</formula>
    </cfRule>
  </conditionalFormatting>
  <conditionalFormatting sqref="K15:M15">
    <cfRule type="expression" dxfId="65" priority="27" stopIfTrue="1">
      <formula>$C15=2</formula>
    </cfRule>
    <cfRule type="expression" dxfId="64" priority="28">
      <formula>$C15&gt;4</formula>
    </cfRule>
  </conditionalFormatting>
  <conditionalFormatting sqref="G15:J15">
    <cfRule type="expression" dxfId="63" priority="25" stopIfTrue="1">
      <formula>$C15=2</formula>
    </cfRule>
    <cfRule type="expression" dxfId="62" priority="26">
      <formula>$C15&gt;4</formula>
    </cfRule>
  </conditionalFormatting>
  <conditionalFormatting sqref="K9:M14 K16:M16">
    <cfRule type="expression" dxfId="61" priority="75" stopIfTrue="1">
      <formula>$C9=2</formula>
    </cfRule>
    <cfRule type="expression" dxfId="60" priority="76">
      <formula>$C9&gt;4</formula>
    </cfRule>
  </conditionalFormatting>
  <conditionalFormatting sqref="G9:J14 G16:J16">
    <cfRule type="expression" dxfId="59" priority="73" stopIfTrue="1">
      <formula>$C9=2</formula>
    </cfRule>
    <cfRule type="expression" dxfId="58" priority="74">
      <formula>$C9&gt;4</formula>
    </cfRule>
  </conditionalFormatting>
  <conditionalFormatting sqref="G23:M37">
    <cfRule type="expression" dxfId="57" priority="69" stopIfTrue="1">
      <formula>$C23=2</formula>
    </cfRule>
    <cfRule type="expression" dxfId="56" priority="70">
      <formula>$C23&gt;4</formula>
    </cfRule>
  </conditionalFormatting>
  <conditionalFormatting sqref="K22:M22">
    <cfRule type="expression" dxfId="55" priority="59" stopIfTrue="1">
      <formula>$C22=2</formula>
    </cfRule>
    <cfRule type="expression" dxfId="54" priority="60">
      <formula>$C22&gt;4</formula>
    </cfRule>
  </conditionalFormatting>
  <conditionalFormatting sqref="G22:J22">
    <cfRule type="expression" dxfId="53" priority="57" stopIfTrue="1">
      <formula>$C22=2</formula>
    </cfRule>
    <cfRule type="expression" dxfId="52" priority="58">
      <formula>$C22&gt;4</formula>
    </cfRule>
  </conditionalFormatting>
  <conditionalFormatting sqref="K55:M55">
    <cfRule type="expression" dxfId="51" priority="51" stopIfTrue="1">
      <formula>$C55=2</formula>
    </cfRule>
    <cfRule type="expression" dxfId="50" priority="52">
      <formula>$C55&gt;4</formula>
    </cfRule>
  </conditionalFormatting>
  <conditionalFormatting sqref="G55:J55">
    <cfRule type="expression" dxfId="49" priority="49" stopIfTrue="1">
      <formula>$C55=2</formula>
    </cfRule>
    <cfRule type="expression" dxfId="48" priority="50">
      <formula>$C55&gt;4</formula>
    </cfRule>
  </conditionalFormatting>
  <conditionalFormatting sqref="K42:M42">
    <cfRule type="expression" dxfId="47" priority="17" stopIfTrue="1">
      <formula>$C42=2</formula>
    </cfRule>
    <cfRule type="expression" dxfId="46" priority="18">
      <formula>$C42&gt;4</formula>
    </cfRule>
  </conditionalFormatting>
  <conditionalFormatting sqref="G42:J42">
    <cfRule type="expression" dxfId="45" priority="15" stopIfTrue="1">
      <formula>$C42=2</formula>
    </cfRule>
    <cfRule type="expression" dxfId="44" priority="16">
      <formula>$C42&gt;4</formula>
    </cfRule>
  </conditionalFormatting>
  <conditionalFormatting sqref="K46:M46">
    <cfRule type="expression" dxfId="43" priority="13" stopIfTrue="1">
      <formula>$C46=2</formula>
    </cfRule>
    <cfRule type="expression" dxfId="42" priority="14">
      <formula>$C46&gt;4</formula>
    </cfRule>
  </conditionalFormatting>
  <conditionalFormatting sqref="G46:J46">
    <cfRule type="expression" dxfId="41" priority="11" stopIfTrue="1">
      <formula>$C46=2</formula>
    </cfRule>
    <cfRule type="expression" dxfId="40" priority="12">
      <formula>$C46&gt;4</formula>
    </cfRule>
  </conditionalFormatting>
  <conditionalFormatting sqref="K49:M49">
    <cfRule type="expression" dxfId="39" priority="7" stopIfTrue="1">
      <formula>$C49=2</formula>
    </cfRule>
    <cfRule type="expression" dxfId="38" priority="8">
      <formula>$C49&gt;4</formula>
    </cfRule>
  </conditionalFormatting>
  <conditionalFormatting sqref="G49:J49">
    <cfRule type="expression" dxfId="37" priority="5" stopIfTrue="1">
      <formula>$C49=2</formula>
    </cfRule>
    <cfRule type="expression" dxfId="36" priority="6">
      <formula>$C49&gt;4</formula>
    </cfRule>
  </conditionalFormatting>
  <conditionalFormatting sqref="K51:M51">
    <cfRule type="expression" dxfId="35" priority="3" stopIfTrue="1">
      <formula>$C51=2</formula>
    </cfRule>
    <cfRule type="expression" dxfId="34" priority="4">
      <formula>$C51&gt;4</formula>
    </cfRule>
  </conditionalFormatting>
  <conditionalFormatting sqref="G51:J51">
    <cfRule type="expression" dxfId="33" priority="1" stopIfTrue="1">
      <formula>$C51=2</formula>
    </cfRule>
    <cfRule type="expression" dxfId="32" priority="2">
      <formula>$C51&gt;4</formula>
    </cfRule>
  </conditionalFormatting>
  <dataValidations count="1">
    <dataValidation type="custom" allowBlank="1" sqref="G38:M58" xr:uid="{00000000-0002-0000-0B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55264" r:id="rId4" name="Drop Down 640">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55277" r:id="rId5" name="Drop Down 653">
              <controlPr locked="0"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55280" r:id="rId6" name="Drop Down 656">
              <controlPr locked="0" defaultSize="0" autoFill="0" autoPict="0">
                <anchor moveWithCells="1">
                  <from>
                    <xdr:col>6</xdr:col>
                    <xdr:colOff>381000</xdr:colOff>
                    <xdr:row>39</xdr:row>
                    <xdr:rowOff>76200</xdr:rowOff>
                  </from>
                  <to>
                    <xdr:col>6</xdr:col>
                    <xdr:colOff>1752600</xdr:colOff>
                    <xdr:row>39</xdr:row>
                    <xdr:rowOff>304800</xdr:rowOff>
                  </to>
                </anchor>
              </controlPr>
            </control>
          </mc:Choice>
        </mc:AlternateContent>
        <mc:AlternateContent xmlns:mc="http://schemas.openxmlformats.org/markup-compatibility/2006">
          <mc:Choice Requires="x14">
            <control shapeId="155281" r:id="rId7" name="Drop Down 657">
              <controlPr locked="0"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55294" r:id="rId8" name="Drop Down 670">
              <controlPr locked="0" defaultSize="0" autoFill="0" autoPict="0">
                <anchor moveWithCells="1">
                  <from>
                    <xdr:col>6</xdr:col>
                    <xdr:colOff>381000</xdr:colOff>
                    <xdr:row>43</xdr:row>
                    <xdr:rowOff>76200</xdr:rowOff>
                  </from>
                  <to>
                    <xdr:col>6</xdr:col>
                    <xdr:colOff>1752600</xdr:colOff>
                    <xdr:row>43</xdr:row>
                    <xdr:rowOff>304800</xdr:rowOff>
                  </to>
                </anchor>
              </controlPr>
            </control>
          </mc:Choice>
        </mc:AlternateContent>
        <mc:AlternateContent xmlns:mc="http://schemas.openxmlformats.org/markup-compatibility/2006">
          <mc:Choice Requires="x14">
            <control shapeId="155295" r:id="rId9" name="Drop Down 671">
              <controlPr locked="0" defaultSize="0" autoFill="0" autoPict="0">
                <anchor moveWithCells="1">
                  <from>
                    <xdr:col>6</xdr:col>
                    <xdr:colOff>381000</xdr:colOff>
                    <xdr:row>44</xdr:row>
                    <xdr:rowOff>76200</xdr:rowOff>
                  </from>
                  <to>
                    <xdr:col>6</xdr:col>
                    <xdr:colOff>1752600</xdr:colOff>
                    <xdr:row>44</xdr:row>
                    <xdr:rowOff>304800</xdr:rowOff>
                  </to>
                </anchor>
              </controlPr>
            </control>
          </mc:Choice>
        </mc:AlternateContent>
        <mc:AlternateContent xmlns:mc="http://schemas.openxmlformats.org/markup-compatibility/2006">
          <mc:Choice Requires="x14">
            <control shapeId="155306" r:id="rId10" name="Drop Down 682">
              <controlPr locked="0" defaultSize="0" autoFill="0" autoPict="0">
                <anchor moveWithCells="1">
                  <from>
                    <xdr:col>6</xdr:col>
                    <xdr:colOff>381000</xdr:colOff>
                    <xdr:row>46</xdr:row>
                    <xdr:rowOff>76200</xdr:rowOff>
                  </from>
                  <to>
                    <xdr:col>6</xdr:col>
                    <xdr:colOff>1752600</xdr:colOff>
                    <xdr:row>46</xdr:row>
                    <xdr:rowOff>304800</xdr:rowOff>
                  </to>
                </anchor>
              </controlPr>
            </control>
          </mc:Choice>
        </mc:AlternateContent>
        <mc:AlternateContent xmlns:mc="http://schemas.openxmlformats.org/markup-compatibility/2006">
          <mc:Choice Requires="x14">
            <control shapeId="155309" r:id="rId11" name="Drop Down 685">
              <controlPr locked="0"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55328" r:id="rId12" name="Drop Down 704">
              <controlPr locked="0"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55355" r:id="rId13" name="Drop Down 731">
              <controlPr locked="0"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55356" r:id="rId14" name="Drop Down 732">
              <controlPr locked="0"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55378" r:id="rId15" name="Drop Down 754">
              <controlPr locked="0" defaultSize="0" autoFill="0" autoPict="0">
                <anchor moveWithCells="1">
                  <from>
                    <xdr:col>6</xdr:col>
                    <xdr:colOff>381000</xdr:colOff>
                    <xdr:row>49</xdr:row>
                    <xdr:rowOff>76200</xdr:rowOff>
                  </from>
                  <to>
                    <xdr:col>6</xdr:col>
                    <xdr:colOff>1752600</xdr:colOff>
                    <xdr:row>49</xdr:row>
                    <xdr:rowOff>304800</xdr:rowOff>
                  </to>
                </anchor>
              </controlPr>
            </control>
          </mc:Choice>
        </mc:AlternateContent>
        <mc:AlternateContent xmlns:mc="http://schemas.openxmlformats.org/markup-compatibility/2006">
          <mc:Choice Requires="x14">
            <control shapeId="155379" r:id="rId16" name="Drop Down 755">
              <controlPr locked="0" defaultSize="0" autoFill="0" autoPict="0">
                <anchor moveWithCells="1">
                  <from>
                    <xdr:col>6</xdr:col>
                    <xdr:colOff>381000</xdr:colOff>
                    <xdr:row>53</xdr:row>
                    <xdr:rowOff>76200</xdr:rowOff>
                  </from>
                  <to>
                    <xdr:col>6</xdr:col>
                    <xdr:colOff>1752600</xdr:colOff>
                    <xdr:row>53</xdr:row>
                    <xdr:rowOff>304800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tabColor rgb="FFFF0000"/>
    <pageSetUpPr autoPageBreaks="0" fitToPage="1"/>
  </sheetPr>
  <dimension ref="A2:AJ30"/>
  <sheetViews>
    <sheetView showGridLines="0" showRowColHeaders="0" zoomScaleNormal="100" workbookViewId="0">
      <pane ySplit="7" topLeftCell="A8" activePane="bottomLeft" state="frozen"/>
      <selection activeCell="D1" sqref="D1"/>
      <selection pane="bottomLeft" activeCell="EL207" sqref="EL207"/>
    </sheetView>
  </sheetViews>
  <sheetFormatPr defaultColWidth="9.140625" defaultRowHeight="15" x14ac:dyDescent="0.25"/>
  <cols>
    <col min="1" max="1" width="14.7109375" style="21" hidden="1" customWidth="1"/>
    <col min="2" max="2" width="15.42578125" style="21" hidden="1" customWidth="1"/>
    <col min="3" max="3" width="7.140625" style="21" hidden="1" customWidth="1"/>
    <col min="4" max="4" width="6.28515625" style="166" customWidth="1"/>
    <col min="5" max="5" width="15.5703125" style="21" customWidth="1"/>
    <col min="6" max="6" width="130.7109375" style="21" customWidth="1"/>
    <col min="7" max="7" width="31.42578125" style="166" customWidth="1"/>
    <col min="8" max="8" width="0.28515625" style="166" customWidth="1"/>
    <col min="9" max="9" width="6.85546875" style="166" hidden="1" customWidth="1"/>
    <col min="10" max="10" width="6.28515625" style="166" hidden="1" customWidth="1"/>
    <col min="11" max="11" width="10.7109375" style="166" hidden="1" customWidth="1"/>
    <col min="12" max="12" width="12.28515625" style="166" hidden="1" customWidth="1"/>
    <col min="13" max="13" width="13.42578125" style="166" hidden="1" customWidth="1"/>
    <col min="14" max="15" width="13.140625" style="21" customWidth="1"/>
    <col min="16" max="16" width="42.85546875" style="21" customWidth="1"/>
    <col min="17" max="17" width="71.42578125" style="21" customWidth="1"/>
    <col min="18" max="23" width="0.85546875" style="21" hidden="1" customWidth="1"/>
    <col min="24" max="27" width="9.140625" style="21" hidden="1" customWidth="1"/>
    <col min="28" max="28" width="83.28515625" style="21" hidden="1" customWidth="1"/>
    <col min="29" max="29" width="7.140625" style="21" hidden="1" customWidth="1"/>
    <col min="30" max="32" width="10.42578125" style="96" hidden="1" customWidth="1"/>
    <col min="33" max="33" width="10.42578125" style="95" hidden="1" customWidth="1"/>
    <col min="34" max="34" width="14.42578125" style="95" hidden="1" customWidth="1"/>
    <col min="35" max="35" width="15.7109375" style="49" hidden="1" customWidth="1"/>
    <col min="36" max="36" width="7.140625" style="21" hidden="1" customWidth="1"/>
    <col min="37" max="39" width="9.140625" style="21" customWidth="1"/>
    <col min="40" max="16384" width="9.140625" style="21"/>
  </cols>
  <sheetData>
    <row r="2" spans="1:35" s="53" customFormat="1" ht="15" customHeight="1" x14ac:dyDescent="0.25">
      <c r="A2" s="50"/>
      <c r="B2" s="21"/>
      <c r="C2" s="21"/>
      <c r="D2" s="166"/>
      <c r="E2" s="21"/>
      <c r="F2" s="349" t="str">
        <f>"Maturity model for Stage "&amp;LEFT(B8,1)&amp;" - "&amp;VLOOKUP(A8-1,content!A:G,7,FALSE)</f>
        <v>Maturity model for Stage C - Threat Intelligence Operations</v>
      </c>
      <c r="G2" s="196"/>
      <c r="H2" s="196"/>
      <c r="I2" s="196"/>
      <c r="J2" s="196"/>
      <c r="K2" s="196"/>
      <c r="L2" s="196"/>
      <c r="M2" s="196"/>
      <c r="N2" s="196"/>
      <c r="O2" s="196"/>
      <c r="P2" s="196"/>
      <c r="Q2" s="196"/>
      <c r="R2" s="196"/>
      <c r="S2" s="196"/>
      <c r="T2" s="196"/>
      <c r="U2" s="196"/>
      <c r="V2" s="196"/>
      <c r="W2" s="196"/>
      <c r="X2" s="196"/>
      <c r="Y2" s="196"/>
      <c r="Z2" s="196"/>
      <c r="AA2" s="196"/>
      <c r="AB2" s="196"/>
      <c r="AD2" s="96"/>
      <c r="AE2" s="96"/>
      <c r="AF2" s="96"/>
      <c r="AG2" s="95"/>
      <c r="AH2" s="95"/>
      <c r="AI2" s="163"/>
    </row>
    <row r="3" spans="1:35" s="53" customFormat="1" ht="15" customHeight="1" x14ac:dyDescent="0.25">
      <c r="A3" s="21"/>
      <c r="B3" s="21"/>
      <c r="C3" s="21"/>
      <c r="D3" s="166"/>
      <c r="E3" s="21"/>
      <c r="F3" s="349"/>
      <c r="G3" s="196"/>
      <c r="H3" s="196"/>
      <c r="I3" s="196"/>
      <c r="J3" s="196"/>
      <c r="K3" s="196"/>
      <c r="L3" s="196"/>
      <c r="M3" s="196"/>
      <c r="N3" s="196"/>
      <c r="O3" s="196"/>
      <c r="P3" s="196"/>
      <c r="Q3" s="196"/>
      <c r="R3" s="196"/>
      <c r="S3" s="196"/>
      <c r="T3" s="196"/>
      <c r="U3" s="196"/>
      <c r="V3" s="196"/>
      <c r="W3" s="196"/>
      <c r="X3" s="196"/>
      <c r="Y3" s="196"/>
      <c r="Z3" s="196"/>
      <c r="AA3" s="196"/>
      <c r="AB3" s="196"/>
      <c r="AD3" s="96"/>
      <c r="AE3" s="96"/>
      <c r="AF3" s="96"/>
      <c r="AG3" s="95"/>
      <c r="AH3" s="95"/>
      <c r="AI3" s="163"/>
    </row>
    <row r="4" spans="1:35" s="53" customFormat="1" ht="15" customHeight="1" x14ac:dyDescent="0.25">
      <c r="A4" s="21"/>
      <c r="B4" s="21"/>
      <c r="C4" s="21"/>
      <c r="D4" s="166"/>
      <c r="E4" s="21"/>
      <c r="F4" s="349"/>
      <c r="G4" s="196"/>
      <c r="H4" s="196"/>
      <c r="I4" s="196"/>
      <c r="J4" s="196"/>
      <c r="K4" s="196"/>
      <c r="L4" s="196"/>
      <c r="M4" s="196"/>
      <c r="N4" s="196"/>
      <c r="O4" s="196"/>
      <c r="P4" s="196"/>
      <c r="Q4" s="196"/>
      <c r="R4" s="196"/>
      <c r="S4" s="196"/>
      <c r="T4" s="196"/>
      <c r="U4" s="196"/>
      <c r="V4" s="196"/>
      <c r="W4" s="196"/>
      <c r="X4" s="196"/>
      <c r="Y4" s="196"/>
      <c r="Z4" s="196"/>
      <c r="AA4" s="196"/>
      <c r="AB4" s="196"/>
      <c r="AD4" s="96"/>
      <c r="AE4" s="96"/>
      <c r="AF4" s="96"/>
      <c r="AG4" s="95"/>
      <c r="AH4" s="95"/>
      <c r="AI4" s="163"/>
    </row>
    <row r="5" spans="1:35" s="53" customFormat="1" ht="15" customHeight="1" x14ac:dyDescent="0.25">
      <c r="A5" s="21"/>
      <c r="B5" s="21"/>
      <c r="C5" s="21"/>
      <c r="D5" s="166"/>
      <c r="E5" s="21"/>
      <c r="F5" s="349"/>
      <c r="G5" s="196"/>
      <c r="H5" s="196"/>
      <c r="I5" s="196"/>
      <c r="J5" s="196"/>
      <c r="K5" s="196"/>
      <c r="L5" s="196"/>
      <c r="M5" s="196"/>
      <c r="N5" s="196"/>
      <c r="O5" s="196"/>
      <c r="P5" s="196"/>
      <c r="Q5" s="196"/>
      <c r="R5" s="196"/>
      <c r="S5" s="196"/>
      <c r="T5" s="196"/>
      <c r="U5" s="196"/>
      <c r="V5" s="196"/>
      <c r="W5" s="196"/>
      <c r="X5" s="196"/>
      <c r="Y5" s="196"/>
      <c r="Z5" s="196"/>
      <c r="AA5" s="196"/>
      <c r="AB5" s="196"/>
      <c r="AD5" s="96"/>
      <c r="AE5" s="96"/>
      <c r="AF5" s="96"/>
      <c r="AG5" s="95"/>
      <c r="AH5" s="95"/>
      <c r="AI5" s="163"/>
    </row>
    <row r="6" spans="1:35" ht="11.25" customHeight="1" x14ac:dyDescent="0.25"/>
    <row r="7" spans="1:35" ht="36" customHeight="1" thickBot="1" x14ac:dyDescent="0.35">
      <c r="F7" s="54"/>
      <c r="G7" s="350" t="s">
        <v>77</v>
      </c>
      <c r="H7" s="350"/>
      <c r="I7" s="350"/>
      <c r="J7" s="350"/>
      <c r="K7" s="350"/>
      <c r="L7" s="350"/>
      <c r="M7" s="350"/>
      <c r="N7" s="55" t="s">
        <v>11</v>
      </c>
      <c r="O7" s="56" t="s">
        <v>78</v>
      </c>
      <c r="P7" s="57" t="s">
        <v>79</v>
      </c>
      <c r="Q7" s="57" t="s">
        <v>0</v>
      </c>
      <c r="AD7" s="175" t="s">
        <v>173</v>
      </c>
      <c r="AE7" s="175" t="s">
        <v>174</v>
      </c>
      <c r="AF7" s="175" t="s">
        <v>122</v>
      </c>
      <c r="AG7" s="176" t="s">
        <v>176</v>
      </c>
      <c r="AH7" s="176" t="s">
        <v>195</v>
      </c>
      <c r="AI7" s="177" t="s">
        <v>194</v>
      </c>
    </row>
    <row r="8" spans="1:35" s="157" customFormat="1" ht="30" customHeight="1" x14ac:dyDescent="0.25">
      <c r="A8" s="168">
        <v>532</v>
      </c>
      <c r="B8" s="147" t="str">
        <f t="shared" ref="B8:B18" si="0">VLOOKUP(A8,contentrefmockup,2,FALSE)</f>
        <v>C.1</v>
      </c>
      <c r="C8" s="148">
        <f t="shared" ref="C8:C18" si="1">VLOOKUP(A8,contentrefmockup,15,FALSE)</f>
        <v>2</v>
      </c>
      <c r="D8" s="108"/>
      <c r="E8" s="173" t="str">
        <f t="shared" ref="E8:E18" si="2">IF(C8=1,"Phase "&amp;B8,IF(C8=2,"Step "&amp;VLOOKUP(A8,contentrefmockup,4,FALSE),B8))</f>
        <v>Step 1</v>
      </c>
      <c r="F8" s="174" t="str">
        <f t="shared" ref="F8:F18" si="3">VLOOKUP(A8,contentrefmockup,7,FALSE)</f>
        <v>Direction</v>
      </c>
      <c r="G8" s="244"/>
      <c r="H8" s="244"/>
      <c r="I8" s="244"/>
      <c r="J8" s="244"/>
      <c r="K8" s="244"/>
      <c r="L8" s="244"/>
      <c r="M8" s="244"/>
      <c r="N8" s="245" t="str">
        <f>IFERROR(IF(VLOOKUP(A8,Weightings!A:Y,25,FALSE)=0,"",VLOOKUP(A8,Weightings!A:Y,25,FALSE)),"")</f>
        <v/>
      </c>
      <c r="O8" s="245" t="str">
        <f>IFERROR(VLOOKUP(AH8,detail_maturity_score,3,FALSE)*VLOOKUP(A8,Weightings!A:Y,23,FALSE),"")</f>
        <v/>
      </c>
      <c r="P8" s="245"/>
      <c r="Q8" s="245"/>
      <c r="R8" s="245"/>
      <c r="S8" s="245"/>
      <c r="T8" s="245"/>
      <c r="U8" s="245"/>
      <c r="V8" s="245"/>
      <c r="W8" s="245"/>
      <c r="X8" s="245"/>
      <c r="Y8" s="245"/>
      <c r="Z8" s="245"/>
      <c r="AA8" s="245"/>
      <c r="AB8" s="245"/>
      <c r="AC8" s="154"/>
      <c r="AD8" s="155">
        <f t="shared" ref="AD8:AD18" si="4">VLOOKUP($A8,contentrefmockup,26,FALSE)</f>
        <v>0</v>
      </c>
      <c r="AE8" s="155">
        <f t="shared" ref="AE8:AE18" si="5">VLOOKUP($A8,contentrefmockup,27,FALSE)</f>
        <v>0</v>
      </c>
      <c r="AF8" s="155" t="str">
        <f t="shared" ref="AF8:AF18" si="6">VLOOKUP($A8,contentrefmockup,28,FALSE)</f>
        <v>D</v>
      </c>
      <c r="AG8" s="156">
        <f t="shared" ref="AG8:AG18" si="7">IF(AD8="S",1,IF(AE8="I",2,IF(AF8="D",3,4)))</f>
        <v>3</v>
      </c>
      <c r="AH8" s="156"/>
      <c r="AI8" s="159">
        <v>3</v>
      </c>
    </row>
    <row r="9" spans="1:35" s="157" customFormat="1" ht="45" customHeight="1" x14ac:dyDescent="0.25">
      <c r="A9" s="168">
        <v>533</v>
      </c>
      <c r="B9" s="147" t="str">
        <f t="shared" si="0"/>
        <v/>
      </c>
      <c r="C9" s="148">
        <f t="shared" si="1"/>
        <v>3</v>
      </c>
      <c r="D9" s="108"/>
      <c r="E9" s="149" t="str">
        <f t="shared" si="2"/>
        <v/>
      </c>
      <c r="F9" s="169" t="str">
        <f t="shared" si="3"/>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9" s="170"/>
      <c r="H9" s="170"/>
      <c r="I9" s="170"/>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D</v>
      </c>
      <c r="AG9" s="156">
        <f t="shared" si="7"/>
        <v>3</v>
      </c>
      <c r="AH9" s="286"/>
      <c r="AI9" s="159"/>
    </row>
    <row r="10" spans="1:35" s="157" customFormat="1" ht="30" customHeight="1" x14ac:dyDescent="0.25">
      <c r="A10" s="168">
        <v>534</v>
      </c>
      <c r="B10" s="147" t="str">
        <f t="shared" si="0"/>
        <v>C.1.01</v>
      </c>
      <c r="C10" s="148">
        <f t="shared" si="1"/>
        <v>5</v>
      </c>
      <c r="D10" s="108"/>
      <c r="E10" s="149" t="str">
        <f t="shared" si="2"/>
        <v>C.1.01</v>
      </c>
      <c r="F10" s="310" t="str">
        <f t="shared" si="3"/>
        <v>Have you identified all of your internal and external intelligence customers whose Intelligence Requirements will form the basis of you Intelligence Direction?</v>
      </c>
      <c r="G10" s="170"/>
      <c r="H10" s="170"/>
      <c r="I10" s="172"/>
      <c r="J10" s="170"/>
      <c r="K10" s="170"/>
      <c r="L10" s="170"/>
      <c r="M10" s="170"/>
      <c r="N10" s="151" t="str">
        <f>IFERROR(IF(VLOOKUP(A10,Weightings!A:Y,25,FALSE)=0,"",VLOOKUP(A10,Weightings!A:Y,25,FALSE)),"")</f>
        <v>x 3</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D</v>
      </c>
      <c r="AG10" s="156">
        <f t="shared" si="7"/>
        <v>3</v>
      </c>
      <c r="AH10" s="156">
        <v>1</v>
      </c>
      <c r="AI10" s="159"/>
    </row>
    <row r="11" spans="1:35" s="157" customFormat="1" ht="30" customHeight="1" x14ac:dyDescent="0.25">
      <c r="A11" s="168">
        <v>535</v>
      </c>
      <c r="B11" s="147" t="str">
        <f t="shared" si="0"/>
        <v>C.1.02</v>
      </c>
      <c r="C11" s="148">
        <f t="shared" si="1"/>
        <v>5</v>
      </c>
      <c r="D11" s="108"/>
      <c r="E11" s="149" t="str">
        <f t="shared" si="2"/>
        <v>C.1.02</v>
      </c>
      <c r="F11" s="310" t="str">
        <f t="shared" si="3"/>
        <v>If working with 3rd party suppliers do you have a clear and secure process for disseminating your own Intelligence Requirements to them?</v>
      </c>
      <c r="G11" s="170"/>
      <c r="H11" s="170"/>
      <c r="I11" s="172"/>
      <c r="J11" s="170"/>
      <c r="K11" s="170"/>
      <c r="L11" s="170"/>
      <c r="M11" s="170"/>
      <c r="N11" s="151" t="str">
        <f>IFERROR(IF(VLOOKUP(A11,Weightings!A:Y,25,FALSE)=0,"",VLOOKUP(A11,Weightings!A:Y,25,FALSE)),"")</f>
        <v>x 3</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D</v>
      </c>
      <c r="AG11" s="156">
        <f t="shared" si="7"/>
        <v>3</v>
      </c>
      <c r="AH11" s="156">
        <v>1</v>
      </c>
      <c r="AI11" s="159"/>
    </row>
    <row r="12" spans="1:35" s="157" customFormat="1" ht="30" customHeight="1" x14ac:dyDescent="0.25">
      <c r="A12" s="168">
        <v>564</v>
      </c>
      <c r="B12" s="147" t="str">
        <f t="shared" si="0"/>
        <v>C.2</v>
      </c>
      <c r="C12" s="148">
        <f t="shared" si="1"/>
        <v>2</v>
      </c>
      <c r="D12" s="108"/>
      <c r="E12" s="173" t="str">
        <f t="shared" si="2"/>
        <v>Step 2</v>
      </c>
      <c r="F12" s="174" t="str">
        <f t="shared" si="3"/>
        <v xml:space="preserve">Intelligence Collection </v>
      </c>
      <c r="G12" s="244"/>
      <c r="H12" s="244"/>
      <c r="I12" s="244"/>
      <c r="J12" s="244"/>
      <c r="K12" s="244"/>
      <c r="L12" s="244"/>
      <c r="M12" s="244"/>
      <c r="N12" s="245" t="str">
        <f>IFERROR(IF(VLOOKUP(A12,Weightings!A:Y,25,FALSE)=0,"",VLOOKUP(A12,Weightings!A:Y,25,FALSE)),"")</f>
        <v/>
      </c>
      <c r="O12" s="245" t="str">
        <f>IFERROR(VLOOKUP(AH12,detail_maturity_score,3,FALSE)*VLOOKUP(A12,Weightings!A:Y,23,FALSE),"")</f>
        <v/>
      </c>
      <c r="P12" s="245"/>
      <c r="Q12" s="245"/>
      <c r="R12" s="245"/>
      <c r="S12" s="245"/>
      <c r="T12" s="245"/>
      <c r="U12" s="245"/>
      <c r="V12" s="245"/>
      <c r="W12" s="245"/>
      <c r="X12" s="245"/>
      <c r="Y12" s="245"/>
      <c r="Z12" s="245"/>
      <c r="AA12" s="245"/>
      <c r="AB12" s="245"/>
      <c r="AC12" s="154"/>
      <c r="AD12" s="155">
        <f t="shared" si="4"/>
        <v>0</v>
      </c>
      <c r="AE12" s="155">
        <f t="shared" si="5"/>
        <v>0</v>
      </c>
      <c r="AF12" s="155" t="str">
        <f t="shared" si="6"/>
        <v>D</v>
      </c>
      <c r="AG12" s="156">
        <f t="shared" si="7"/>
        <v>3</v>
      </c>
      <c r="AH12" s="156">
        <v>1</v>
      </c>
      <c r="AI12" s="159">
        <v>3</v>
      </c>
    </row>
    <row r="13" spans="1:35" s="157" customFormat="1" ht="60" customHeight="1" x14ac:dyDescent="0.25">
      <c r="A13" s="168">
        <v>565</v>
      </c>
      <c r="B13" s="147" t="str">
        <f t="shared" si="0"/>
        <v/>
      </c>
      <c r="C13" s="148">
        <f t="shared" si="1"/>
        <v>3</v>
      </c>
      <c r="D13" s="108"/>
      <c r="E13" s="149" t="str">
        <f t="shared" si="2"/>
        <v/>
      </c>
      <c r="F13" s="309" t="str">
        <f t="shared" si="3"/>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13" s="170"/>
      <c r="H13" s="170"/>
      <c r="I13" s="172"/>
      <c r="J13" s="170"/>
      <c r="K13" s="170"/>
      <c r="L13" s="170"/>
      <c r="M13" s="170"/>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D</v>
      </c>
      <c r="AG13" s="156">
        <f t="shared" si="7"/>
        <v>3</v>
      </c>
      <c r="AH13" s="156">
        <v>1</v>
      </c>
      <c r="AI13" s="159"/>
    </row>
    <row r="14" spans="1:35" s="157" customFormat="1" ht="30" customHeight="1" x14ac:dyDescent="0.25">
      <c r="A14" s="168">
        <v>566</v>
      </c>
      <c r="B14" s="147" t="str">
        <f t="shared" si="0"/>
        <v>C.2.01</v>
      </c>
      <c r="C14" s="148">
        <f t="shared" si="1"/>
        <v>5</v>
      </c>
      <c r="D14" s="108"/>
      <c r="E14" s="149" t="str">
        <f t="shared" si="2"/>
        <v>C.2.01</v>
      </c>
      <c r="F14" s="311" t="str">
        <f t="shared" si="3"/>
        <v xml:space="preserve">Do you have a documented and formal ‘Intelligence Collection Plan’ (ICP) that is reviewed regularly and at minimum maps your Intelligence Requirements to Intelligence Sources? </v>
      </c>
      <c r="G14" s="170"/>
      <c r="H14" s="170"/>
      <c r="I14" s="172"/>
      <c r="J14" s="170"/>
      <c r="K14" s="170"/>
      <c r="L14" s="170"/>
      <c r="M14" s="170"/>
      <c r="N14" s="151" t="str">
        <f>IFERROR(IF(VLOOKUP(A14,Weightings!A:Y,25,FALSE)=0,"",VLOOKUP(A14,Weightings!A:Y,25,FALSE)),"")</f>
        <v>x 3</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D</v>
      </c>
      <c r="AG14" s="156">
        <f t="shared" si="7"/>
        <v>3</v>
      </c>
      <c r="AH14" s="156">
        <v>1</v>
      </c>
      <c r="AI14" s="159"/>
    </row>
    <row r="15" spans="1:35" s="157" customFormat="1" ht="30" customHeight="1" x14ac:dyDescent="0.25">
      <c r="A15" s="168">
        <v>573</v>
      </c>
      <c r="B15" s="147" t="str">
        <f t="shared" si="0"/>
        <v>C.2.02</v>
      </c>
      <c r="C15" s="148">
        <f t="shared" si="1"/>
        <v>5</v>
      </c>
      <c r="D15" s="108"/>
      <c r="E15" s="149" t="str">
        <f t="shared" si="2"/>
        <v>C.2.02</v>
      </c>
      <c r="F15" s="311" t="str">
        <f t="shared" si="3"/>
        <v>Does the function keep a list of SANDAs?</v>
      </c>
      <c r="G15" s="170"/>
      <c r="H15" s="170"/>
      <c r="I15" s="172"/>
      <c r="J15" s="170"/>
      <c r="K15" s="170"/>
      <c r="L15" s="170"/>
      <c r="M15" s="170"/>
      <c r="N15" s="151" t="str">
        <f>IFERROR(IF(VLOOKUP(A15,Weightings!A:Y,25,FALSE)=0,"",VLOOKUP(A15,Weightings!A:Y,25,FALSE)),"")</f>
        <v>x 3</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D</v>
      </c>
      <c r="AG15" s="156">
        <f t="shared" si="7"/>
        <v>3</v>
      </c>
      <c r="AH15" s="156">
        <v>1</v>
      </c>
      <c r="AI15" s="159"/>
    </row>
    <row r="16" spans="1:35" s="157" customFormat="1" ht="30" customHeight="1" x14ac:dyDescent="0.25">
      <c r="A16" s="168">
        <v>592</v>
      </c>
      <c r="B16" s="147" t="str">
        <f t="shared" si="0"/>
        <v>C.3</v>
      </c>
      <c r="C16" s="148">
        <f t="shared" si="1"/>
        <v>2</v>
      </c>
      <c r="D16" s="108"/>
      <c r="E16" s="173" t="str">
        <f t="shared" si="2"/>
        <v>Step 3</v>
      </c>
      <c r="F16" s="174" t="str">
        <f t="shared" si="3"/>
        <v>Processing</v>
      </c>
      <c r="G16" s="244"/>
      <c r="H16" s="244"/>
      <c r="I16" s="244"/>
      <c r="J16" s="244"/>
      <c r="K16" s="244"/>
      <c r="L16" s="244"/>
      <c r="M16" s="244"/>
      <c r="N16" s="245" t="str">
        <f>IFERROR(IF(VLOOKUP(A16,Weightings!A:Y,25,FALSE)=0,"",VLOOKUP(A16,Weightings!A:Y,25,FALSE)),"")</f>
        <v/>
      </c>
      <c r="O16" s="245" t="str">
        <f>IFERROR(VLOOKUP(AH16,detail_maturity_score,3,FALSE)*VLOOKUP(A16,Weightings!A:Y,23,FALSE),"")</f>
        <v/>
      </c>
      <c r="P16" s="245"/>
      <c r="Q16" s="245"/>
      <c r="R16" s="245"/>
      <c r="S16" s="245"/>
      <c r="T16" s="245"/>
      <c r="U16" s="245"/>
      <c r="V16" s="245"/>
      <c r="W16" s="245"/>
      <c r="X16" s="245"/>
      <c r="Y16" s="245"/>
      <c r="Z16" s="245"/>
      <c r="AA16" s="245"/>
      <c r="AB16" s="245"/>
      <c r="AC16" s="154"/>
      <c r="AD16" s="155">
        <f t="shared" si="4"/>
        <v>0</v>
      </c>
      <c r="AE16" s="155">
        <f t="shared" si="5"/>
        <v>0</v>
      </c>
      <c r="AF16" s="155" t="str">
        <f t="shared" si="6"/>
        <v>D</v>
      </c>
      <c r="AG16" s="156">
        <f t="shared" si="7"/>
        <v>3</v>
      </c>
      <c r="AH16" s="156">
        <v>1</v>
      </c>
      <c r="AI16" s="159">
        <v>3</v>
      </c>
    </row>
    <row r="17" spans="1:35" s="157" customFormat="1" ht="30" customHeight="1" x14ac:dyDescent="0.25">
      <c r="A17" s="168">
        <v>593</v>
      </c>
      <c r="B17" s="147" t="str">
        <f t="shared" si="0"/>
        <v/>
      </c>
      <c r="C17" s="148">
        <f t="shared" si="1"/>
        <v>3</v>
      </c>
      <c r="D17" s="108"/>
      <c r="E17" s="149" t="str">
        <f t="shared" si="2"/>
        <v/>
      </c>
      <c r="F17" s="309" t="str">
        <f t="shared" si="3"/>
        <v>Data, information and intelligence exists in many formats and be collected, processed and stored appropriately. In order to exploit raw material to its full extent the ingestion and processing methods should, at a minimum, be consistent, resilient and secure.</v>
      </c>
      <c r="G17" s="170"/>
      <c r="H17" s="170"/>
      <c r="I17" s="172"/>
      <c r="J17" s="170"/>
      <c r="K17" s="170"/>
      <c r="L17" s="170"/>
      <c r="M17" s="170"/>
      <c r="N17" s="151" t="str">
        <f>IFERROR(IF(VLOOKUP(A17,Weightings!A:Y,25,FALSE)=0,"",VLOOKUP(A17,Weightings!A:Y,25,FALSE)),"")</f>
        <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D</v>
      </c>
      <c r="AG17" s="156">
        <f t="shared" si="7"/>
        <v>3</v>
      </c>
      <c r="AH17" s="156">
        <v>1</v>
      </c>
      <c r="AI17" s="159"/>
    </row>
    <row r="18" spans="1:35" s="157" customFormat="1" ht="30" customHeight="1" x14ac:dyDescent="0.25">
      <c r="A18" s="168">
        <v>594</v>
      </c>
      <c r="B18" s="147" t="str">
        <f t="shared" si="0"/>
        <v>C.3.01</v>
      </c>
      <c r="C18" s="148">
        <f t="shared" si="1"/>
        <v>5</v>
      </c>
      <c r="D18" s="108"/>
      <c r="E18" s="149" t="str">
        <f t="shared" si="2"/>
        <v>C.3.01</v>
      </c>
      <c r="F18" s="311" t="str">
        <f t="shared" si="3"/>
        <v>Is the Intelligence function able to ingest  and store data, information and intelligence from multiple sources?</v>
      </c>
      <c r="G18" s="170"/>
      <c r="H18" s="170"/>
      <c r="I18" s="170"/>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D</v>
      </c>
      <c r="AG18" s="156">
        <f t="shared" si="7"/>
        <v>3</v>
      </c>
      <c r="AH18" s="156">
        <v>1</v>
      </c>
      <c r="AI18" s="159"/>
    </row>
    <row r="19" spans="1:35" s="157" customFormat="1" ht="30" customHeight="1" x14ac:dyDescent="0.25">
      <c r="A19" s="168">
        <v>605</v>
      </c>
      <c r="B19" s="147" t="str">
        <f t="shared" ref="B19:B30" si="8">VLOOKUP(A19,contentrefmockup,2,FALSE)</f>
        <v>C.4</v>
      </c>
      <c r="C19" s="148">
        <f t="shared" ref="C19:C30" si="9">VLOOKUP(A19,contentrefmockup,15,FALSE)</f>
        <v>2</v>
      </c>
      <c r="D19" s="108"/>
      <c r="E19" s="173" t="str">
        <f t="shared" ref="E19:E30" si="10">IF(C19=1,"Phase "&amp;B19,IF(C19=2,"Step "&amp;VLOOKUP(A19,contentrefmockup,4,FALSE),B19))</f>
        <v>Step 4</v>
      </c>
      <c r="F19" s="174" t="str">
        <f t="shared" ref="F19:F30" si="11">VLOOKUP(A19,contentrefmockup,7,FALSE)</f>
        <v xml:space="preserve">Analysis </v>
      </c>
      <c r="G19" s="244"/>
      <c r="H19" s="244"/>
      <c r="I19" s="244"/>
      <c r="J19" s="244"/>
      <c r="K19" s="244"/>
      <c r="L19" s="244"/>
      <c r="M19" s="244"/>
      <c r="N19" s="245" t="str">
        <f>IFERROR(IF(VLOOKUP(A19,Weightings!A:Y,25,FALSE)=0,"",VLOOKUP(A19,Weightings!A:Y,25,FALSE)),"")</f>
        <v/>
      </c>
      <c r="O19" s="245" t="str">
        <f>IFERROR(VLOOKUP(AH19,detail_maturity_score,3,FALSE)*VLOOKUP(A19,Weightings!A:Y,23,FALSE),"")</f>
        <v/>
      </c>
      <c r="P19" s="245"/>
      <c r="Q19" s="245"/>
      <c r="R19" s="245"/>
      <c r="S19" s="245"/>
      <c r="T19" s="245"/>
      <c r="U19" s="245"/>
      <c r="V19" s="245"/>
      <c r="W19" s="245"/>
      <c r="X19" s="245"/>
      <c r="Y19" s="245"/>
      <c r="Z19" s="245"/>
      <c r="AA19" s="245"/>
      <c r="AB19" s="245"/>
      <c r="AC19" s="154"/>
      <c r="AD19" s="155">
        <f t="shared" ref="AD19:AD30" si="12">VLOOKUP($A19,contentrefmockup,26,FALSE)</f>
        <v>0</v>
      </c>
      <c r="AE19" s="155">
        <f t="shared" ref="AE19:AE30" si="13">VLOOKUP($A19,contentrefmockup,27,FALSE)</f>
        <v>0</v>
      </c>
      <c r="AF19" s="155" t="str">
        <f t="shared" ref="AF19:AF30" si="14">VLOOKUP($A19,contentrefmockup,28,FALSE)</f>
        <v>D</v>
      </c>
      <c r="AG19" s="156">
        <f t="shared" ref="AG19:AG30" si="15">IF(AD19="S",1,IF(AE19="I",2,IF(AF19="D",3,4)))</f>
        <v>3</v>
      </c>
      <c r="AH19" s="156">
        <v>1</v>
      </c>
      <c r="AI19" s="159">
        <v>3</v>
      </c>
    </row>
    <row r="20" spans="1:35" s="157" customFormat="1" ht="45" customHeight="1" x14ac:dyDescent="0.25">
      <c r="A20" s="168">
        <v>606</v>
      </c>
      <c r="B20" s="147" t="str">
        <f t="shared" si="8"/>
        <v/>
      </c>
      <c r="C20" s="148">
        <f t="shared" si="9"/>
        <v>3</v>
      </c>
      <c r="D20" s="108"/>
      <c r="E20" s="149" t="str">
        <f t="shared" si="10"/>
        <v/>
      </c>
      <c r="F20" s="169" t="str">
        <f t="shared" si="11"/>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20" s="170"/>
      <c r="H20" s="170"/>
      <c r="I20" s="172"/>
      <c r="J20" s="170"/>
      <c r="K20" s="170"/>
      <c r="L20" s="170"/>
      <c r="M20" s="170"/>
      <c r="N20" s="151" t="str">
        <f>IFERROR(IF(VLOOKUP(A20,Weightings!A:Y,25,FALSE)=0,"",VLOOKUP(A20,Weightings!A:Y,25,FALSE)),"")</f>
        <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f t="shared" si="12"/>
        <v>0</v>
      </c>
      <c r="AE20" s="155">
        <f t="shared" si="13"/>
        <v>0</v>
      </c>
      <c r="AF20" s="155" t="str">
        <f t="shared" si="14"/>
        <v>D</v>
      </c>
      <c r="AG20" s="156">
        <f t="shared" si="15"/>
        <v>3</v>
      </c>
      <c r="AH20" s="156">
        <v>1</v>
      </c>
      <c r="AI20" s="159"/>
    </row>
    <row r="21" spans="1:35" s="157" customFormat="1" ht="30" customHeight="1" x14ac:dyDescent="0.25">
      <c r="A21" s="168">
        <v>607</v>
      </c>
      <c r="B21" s="147" t="str">
        <f t="shared" si="8"/>
        <v>C.4.01</v>
      </c>
      <c r="C21" s="148">
        <f t="shared" si="9"/>
        <v>5</v>
      </c>
      <c r="D21" s="108"/>
      <c r="E21" s="149" t="str">
        <f t="shared" si="10"/>
        <v>C.4.01</v>
      </c>
      <c r="F21" s="311" t="str">
        <f t="shared" si="11"/>
        <v>Does the Intelligence function use multiple ‘basic’ Intelligence techniques to completed its analysis? (E.g. timeline analysis, pattern analysis, hypothesis generation)</v>
      </c>
      <c r="G21" s="17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f t="shared" si="12"/>
        <v>0</v>
      </c>
      <c r="AE21" s="155">
        <f t="shared" si="13"/>
        <v>0</v>
      </c>
      <c r="AF21" s="155" t="str">
        <f t="shared" si="14"/>
        <v>D</v>
      </c>
      <c r="AG21" s="156">
        <f t="shared" si="15"/>
        <v>3</v>
      </c>
      <c r="AH21" s="156">
        <v>1</v>
      </c>
      <c r="AI21" s="159"/>
    </row>
    <row r="22" spans="1:35" s="157" customFormat="1" ht="30" customHeight="1" x14ac:dyDescent="0.25">
      <c r="A22" s="168">
        <v>610</v>
      </c>
      <c r="B22" s="147" t="str">
        <f t="shared" si="8"/>
        <v>C.4.02</v>
      </c>
      <c r="C22" s="148">
        <f t="shared" si="9"/>
        <v>5</v>
      </c>
      <c r="D22" s="108"/>
      <c r="E22" s="149" t="str">
        <f t="shared" si="10"/>
        <v>C.4.02</v>
      </c>
      <c r="F22" s="311" t="str">
        <f t="shared" si="11"/>
        <v>Does the Intelligence function use multiple ‘advanced’ Intelligence techniques to completed its analysis? (E.g. Analysis of Competing Hypothesis and Cones of Plausibility)</v>
      </c>
      <c r="G22" s="170"/>
      <c r="H22" s="170"/>
      <c r="I22" s="172"/>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5">
        <f t="shared" si="12"/>
        <v>0</v>
      </c>
      <c r="AE22" s="155">
        <f t="shared" si="13"/>
        <v>0</v>
      </c>
      <c r="AF22" s="155" t="str">
        <f t="shared" si="14"/>
        <v>D</v>
      </c>
      <c r="AG22" s="156">
        <f t="shared" si="15"/>
        <v>3</v>
      </c>
      <c r="AH22" s="156">
        <v>1</v>
      </c>
      <c r="AI22" s="159"/>
    </row>
    <row r="23" spans="1:35" s="157" customFormat="1" ht="30" customHeight="1" x14ac:dyDescent="0.25">
      <c r="A23" s="168">
        <v>623</v>
      </c>
      <c r="B23" s="147" t="str">
        <f t="shared" si="8"/>
        <v>C.5</v>
      </c>
      <c r="C23" s="148">
        <f t="shared" si="9"/>
        <v>2</v>
      </c>
      <c r="D23" s="108"/>
      <c r="E23" s="173" t="str">
        <f t="shared" si="10"/>
        <v>Step 5</v>
      </c>
      <c r="F23" s="174" t="str">
        <f t="shared" si="11"/>
        <v xml:space="preserve">Dissemination </v>
      </c>
      <c r="G23" s="244"/>
      <c r="H23" s="244"/>
      <c r="I23" s="244"/>
      <c r="J23" s="244"/>
      <c r="K23" s="244"/>
      <c r="L23" s="244"/>
      <c r="M23" s="244"/>
      <c r="N23" s="245" t="str">
        <f>IFERROR(IF(VLOOKUP(A23,Weightings!A:Y,25,FALSE)=0,"",VLOOKUP(A23,Weightings!A:Y,25,FALSE)),"")</f>
        <v/>
      </c>
      <c r="O23" s="245" t="str">
        <f>IFERROR(VLOOKUP(AH23,detail_maturity_score,3,FALSE)*VLOOKUP(A23,Weightings!A:Y,23,FALSE),"")</f>
        <v/>
      </c>
      <c r="P23" s="245"/>
      <c r="Q23" s="245"/>
      <c r="R23" s="245"/>
      <c r="S23" s="245"/>
      <c r="T23" s="245"/>
      <c r="U23" s="245"/>
      <c r="V23" s="245"/>
      <c r="W23" s="245"/>
      <c r="X23" s="245"/>
      <c r="Y23" s="245"/>
      <c r="Z23" s="245"/>
      <c r="AA23" s="245"/>
      <c r="AB23" s="245"/>
      <c r="AC23" s="154"/>
      <c r="AD23" s="155">
        <f t="shared" si="12"/>
        <v>0</v>
      </c>
      <c r="AE23" s="155">
        <f t="shared" si="13"/>
        <v>0</v>
      </c>
      <c r="AF23" s="155" t="str">
        <f t="shared" si="14"/>
        <v>D</v>
      </c>
      <c r="AG23" s="156">
        <f t="shared" si="15"/>
        <v>3</v>
      </c>
      <c r="AH23" s="156">
        <v>1</v>
      </c>
      <c r="AI23" s="159">
        <v>3</v>
      </c>
    </row>
    <row r="24" spans="1:35" s="157" customFormat="1" ht="75" customHeight="1" x14ac:dyDescent="0.25">
      <c r="A24" s="168">
        <v>624</v>
      </c>
      <c r="B24" s="147" t="str">
        <f t="shared" si="8"/>
        <v/>
      </c>
      <c r="C24" s="148">
        <f t="shared" si="9"/>
        <v>3</v>
      </c>
      <c r="D24" s="108"/>
      <c r="E24" s="149" t="str">
        <f t="shared" si="10"/>
        <v/>
      </c>
      <c r="F24" s="309" t="str">
        <f t="shared" si="1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24" s="170"/>
      <c r="H24" s="170"/>
      <c r="I24" s="172"/>
      <c r="J24" s="170"/>
      <c r="K24" s="170"/>
      <c r="L24" s="170"/>
      <c r="M24" s="170"/>
      <c r="N24" s="151" t="str">
        <f>IFERROR(IF(VLOOKUP(A24,Weightings!A:Y,25,FALSE)=0,"",VLOOKUP(A24,Weightings!A:Y,25,FALSE)),"")</f>
        <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12"/>
        <v>0</v>
      </c>
      <c r="AE24" s="155">
        <f t="shared" si="13"/>
        <v>0</v>
      </c>
      <c r="AF24" s="155" t="str">
        <f t="shared" si="14"/>
        <v>D</v>
      </c>
      <c r="AG24" s="156">
        <f t="shared" si="15"/>
        <v>3</v>
      </c>
      <c r="AH24" s="156">
        <v>1</v>
      </c>
      <c r="AI24" s="159"/>
    </row>
    <row r="25" spans="1:35" s="157" customFormat="1" ht="30" customHeight="1" x14ac:dyDescent="0.25">
      <c r="A25" s="168">
        <v>625</v>
      </c>
      <c r="B25" s="147" t="str">
        <f t="shared" si="8"/>
        <v>C.5.01</v>
      </c>
      <c r="C25" s="148">
        <f t="shared" si="9"/>
        <v>5</v>
      </c>
      <c r="D25" s="108"/>
      <c r="E25" s="149" t="str">
        <f t="shared" si="10"/>
        <v>C.5.01</v>
      </c>
      <c r="F25" s="310" t="str">
        <f t="shared" si="11"/>
        <v>Does the intelligence function disseminate intelligence products outside of its own team (internally within the organisation)?</v>
      </c>
      <c r="G25" s="170"/>
      <c r="H25" s="170"/>
      <c r="I25" s="172"/>
      <c r="J25" s="170"/>
      <c r="K25" s="170"/>
      <c r="L25" s="170"/>
      <c r="M25" s="170"/>
      <c r="N25" s="151" t="str">
        <f>IFERROR(IF(VLOOKUP(A25,Weightings!A:Y,25,FALSE)=0,"",VLOOKUP(A25,Weightings!A:Y,25,FALSE)),"")</f>
        <v>x 3</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12"/>
        <v>0</v>
      </c>
      <c r="AE25" s="155">
        <f t="shared" si="13"/>
        <v>0</v>
      </c>
      <c r="AF25" s="155" t="str">
        <f t="shared" si="14"/>
        <v>D</v>
      </c>
      <c r="AG25" s="156">
        <f t="shared" si="15"/>
        <v>3</v>
      </c>
      <c r="AH25" s="156">
        <v>1</v>
      </c>
      <c r="AI25" s="159"/>
    </row>
    <row r="26" spans="1:35" s="157" customFormat="1" ht="30" customHeight="1" x14ac:dyDescent="0.25">
      <c r="A26" s="168">
        <v>636</v>
      </c>
      <c r="B26" s="147" t="str">
        <f t="shared" si="8"/>
        <v>C.5.02</v>
      </c>
      <c r="C26" s="148">
        <f t="shared" si="9"/>
        <v>5</v>
      </c>
      <c r="D26" s="108"/>
      <c r="E26" s="149" t="str">
        <f t="shared" si="10"/>
        <v>C.5.02</v>
      </c>
      <c r="F26" s="311" t="str">
        <f t="shared" si="11"/>
        <v>For each intelligence product created:</v>
      </c>
      <c r="G26" s="170"/>
      <c r="H26" s="170"/>
      <c r="I26" s="172"/>
      <c r="J26" s="170"/>
      <c r="K26" s="170"/>
      <c r="L26" s="170"/>
      <c r="M26" s="170"/>
      <c r="N26" s="151" t="str">
        <f>IFERROR(IF(VLOOKUP(A26,Weightings!A:Y,25,FALSE)=0,"",VLOOKUP(A26,Weightings!A:Y,25,FALSE)),"")</f>
        <v>x 3</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12"/>
        <v>0</v>
      </c>
      <c r="AE26" s="155">
        <f t="shared" si="13"/>
        <v>0</v>
      </c>
      <c r="AF26" s="155" t="str">
        <f t="shared" si="14"/>
        <v>D</v>
      </c>
      <c r="AG26" s="156">
        <f t="shared" si="15"/>
        <v>3</v>
      </c>
      <c r="AH26" s="156">
        <v>1</v>
      </c>
      <c r="AI26" s="159"/>
    </row>
    <row r="27" spans="1:35" s="157" customFormat="1" ht="30" customHeight="1" x14ac:dyDescent="0.25">
      <c r="A27" s="168">
        <v>650</v>
      </c>
      <c r="B27" s="147" t="str">
        <f t="shared" si="8"/>
        <v>C.6</v>
      </c>
      <c r="C27" s="148">
        <f t="shared" si="9"/>
        <v>2</v>
      </c>
      <c r="D27" s="108"/>
      <c r="E27" s="173" t="str">
        <f t="shared" si="10"/>
        <v>Step 6</v>
      </c>
      <c r="F27" s="174" t="str">
        <f t="shared" si="11"/>
        <v>Review</v>
      </c>
      <c r="G27" s="244"/>
      <c r="H27" s="244"/>
      <c r="I27" s="244"/>
      <c r="J27" s="244"/>
      <c r="K27" s="244"/>
      <c r="L27" s="244"/>
      <c r="M27" s="244"/>
      <c r="N27" s="245" t="str">
        <f>IFERROR(IF(VLOOKUP(A27,Weightings!A:Y,25,FALSE)=0,"",VLOOKUP(A27,Weightings!A:Y,25,FALSE)),"")</f>
        <v/>
      </c>
      <c r="O27" s="245" t="str">
        <f>IFERROR(VLOOKUP(AH27,detail_maturity_score,3,FALSE)*VLOOKUP(A27,Weightings!A:Y,23,FALSE),"")</f>
        <v/>
      </c>
      <c r="P27" s="245"/>
      <c r="Q27" s="245"/>
      <c r="R27" s="245"/>
      <c r="S27" s="245"/>
      <c r="T27" s="245"/>
      <c r="U27" s="245"/>
      <c r="V27" s="245"/>
      <c r="W27" s="245"/>
      <c r="X27" s="245"/>
      <c r="Y27" s="245"/>
      <c r="Z27" s="245"/>
      <c r="AA27" s="245"/>
      <c r="AB27" s="245"/>
      <c r="AC27" s="154"/>
      <c r="AD27" s="155">
        <f t="shared" si="12"/>
        <v>0</v>
      </c>
      <c r="AE27" s="155">
        <f t="shared" si="13"/>
        <v>0</v>
      </c>
      <c r="AF27" s="155" t="str">
        <f t="shared" si="14"/>
        <v>D</v>
      </c>
      <c r="AG27" s="156">
        <f t="shared" si="15"/>
        <v>3</v>
      </c>
      <c r="AH27" s="156">
        <v>1</v>
      </c>
      <c r="AI27" s="159">
        <v>3</v>
      </c>
    </row>
    <row r="28" spans="1:35" s="157" customFormat="1" ht="45" customHeight="1" x14ac:dyDescent="0.25">
      <c r="A28" s="168">
        <v>651</v>
      </c>
      <c r="B28" s="147" t="str">
        <f t="shared" si="8"/>
        <v/>
      </c>
      <c r="C28" s="148">
        <f t="shared" si="9"/>
        <v>3</v>
      </c>
      <c r="D28" s="108"/>
      <c r="E28" s="149" t="str">
        <f t="shared" si="10"/>
        <v/>
      </c>
      <c r="F28" s="169" t="str">
        <f t="shared" si="11"/>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28" s="170"/>
      <c r="H28" s="170"/>
      <c r="I28" s="172"/>
      <c r="J28" s="170"/>
      <c r="K28" s="170"/>
      <c r="L28" s="170"/>
      <c r="M28" s="170"/>
      <c r="N28" s="151" t="str">
        <f>IFERROR(IF(VLOOKUP(A28,Weightings!A:Y,25,FALSE)=0,"",VLOOKUP(A28,Weightings!A:Y,25,FALSE)),"")</f>
        <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12"/>
        <v>0</v>
      </c>
      <c r="AE28" s="155">
        <f t="shared" si="13"/>
        <v>0</v>
      </c>
      <c r="AF28" s="155" t="str">
        <f t="shared" si="14"/>
        <v>D</v>
      </c>
      <c r="AG28" s="156">
        <f t="shared" si="15"/>
        <v>3</v>
      </c>
      <c r="AH28" s="156">
        <v>1</v>
      </c>
      <c r="AI28" s="159"/>
    </row>
    <row r="29" spans="1:35" s="157" customFormat="1" ht="30" customHeight="1" x14ac:dyDescent="0.25">
      <c r="A29" s="168">
        <v>652</v>
      </c>
      <c r="B29" s="147" t="str">
        <f t="shared" si="8"/>
        <v>C.6.01</v>
      </c>
      <c r="C29" s="148">
        <f t="shared" si="9"/>
        <v>5</v>
      </c>
      <c r="D29" s="108"/>
      <c r="E29" s="149" t="str">
        <f t="shared" si="10"/>
        <v>C.6.01</v>
      </c>
      <c r="F29" s="310" t="str">
        <f t="shared" si="11"/>
        <v>Are regular products (E.g. INTREPS, INTSUMs) reviewed are regular intervals?</v>
      </c>
      <c r="G29" s="170"/>
      <c r="H29" s="170"/>
      <c r="I29" s="172"/>
      <c r="J29" s="170"/>
      <c r="K29" s="170"/>
      <c r="L29" s="170"/>
      <c r="M29" s="170"/>
      <c r="N29" s="151" t="str">
        <f>IFERROR(IF(VLOOKUP(A29,Weightings!A:Y,25,FALSE)=0,"",VLOOKUP(A29,Weightings!A:Y,25,FALSE)),"")</f>
        <v>x 3</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12"/>
        <v>0</v>
      </c>
      <c r="AE29" s="155">
        <f t="shared" si="13"/>
        <v>0</v>
      </c>
      <c r="AF29" s="155" t="str">
        <f t="shared" si="14"/>
        <v>D</v>
      </c>
      <c r="AG29" s="156">
        <f t="shared" si="15"/>
        <v>3</v>
      </c>
      <c r="AH29" s="156">
        <v>1</v>
      </c>
      <c r="AI29" s="159"/>
    </row>
    <row r="30" spans="1:35" s="157" customFormat="1" ht="30" customHeight="1" x14ac:dyDescent="0.25">
      <c r="A30" s="168">
        <v>657</v>
      </c>
      <c r="B30" s="147" t="str">
        <f t="shared" si="8"/>
        <v>C.6.02</v>
      </c>
      <c r="C30" s="148">
        <f t="shared" si="9"/>
        <v>5</v>
      </c>
      <c r="D30" s="108"/>
      <c r="E30" s="149" t="str">
        <f t="shared" si="10"/>
        <v>C.6.02</v>
      </c>
      <c r="F30" s="310" t="str">
        <f t="shared" si="11"/>
        <v>Are bespoke products reviewed with the intelligence customer post dissemination?</v>
      </c>
      <c r="G30" s="170"/>
      <c r="H30" s="170"/>
      <c r="I30" s="172"/>
      <c r="J30" s="170"/>
      <c r="K30" s="170"/>
      <c r="L30" s="170"/>
      <c r="M30" s="170"/>
      <c r="N30" s="151" t="str">
        <f>IFERROR(IF(VLOOKUP(A30,Weightings!A:Y,25,FALSE)=0,"",VLOOKUP(A30,Weightings!A:Y,25,FALSE)),"")</f>
        <v>x 3</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12"/>
        <v>0</v>
      </c>
      <c r="AE30" s="155">
        <f t="shared" si="13"/>
        <v>0</v>
      </c>
      <c r="AF30" s="155" t="str">
        <f t="shared" si="14"/>
        <v>D</v>
      </c>
      <c r="AG30" s="156">
        <f t="shared" si="15"/>
        <v>3</v>
      </c>
      <c r="AH30" s="156">
        <v>1</v>
      </c>
      <c r="AI30" s="159"/>
    </row>
  </sheetData>
  <sheetProtection sheet="1" objects="1" scenarios="1"/>
  <sortState xmlns:xlrd2="http://schemas.microsoft.com/office/spreadsheetml/2017/richdata2" ref="A8:AJ30">
    <sortCondition ref="A8:A30"/>
  </sortState>
  <dataConsolidate/>
  <mergeCells count="2">
    <mergeCell ref="F2:F5"/>
    <mergeCell ref="G7:M7"/>
  </mergeCells>
  <conditionalFormatting sqref="K8:M8">
    <cfRule type="expression" dxfId="31" priority="33" stopIfTrue="1">
      <formula>$C8=2</formula>
    </cfRule>
    <cfRule type="expression" dxfId="30" priority="34">
      <formula>$C8&gt;4</formula>
    </cfRule>
  </conditionalFormatting>
  <conditionalFormatting sqref="G8:J8">
    <cfRule type="expression" dxfId="29" priority="31" stopIfTrue="1">
      <formula>$C8=2</formula>
    </cfRule>
    <cfRule type="expression" dxfId="28" priority="32">
      <formula>$C8&gt;4</formula>
    </cfRule>
  </conditionalFormatting>
  <conditionalFormatting sqref="K12:M12">
    <cfRule type="expression" dxfId="27" priority="29" stopIfTrue="1">
      <formula>$C12=2</formula>
    </cfRule>
    <cfRule type="expression" dxfId="26" priority="30">
      <formula>$C12&gt;4</formula>
    </cfRule>
  </conditionalFormatting>
  <conditionalFormatting sqref="K16:M16">
    <cfRule type="expression" dxfId="25" priority="25" stopIfTrue="1">
      <formula>$C16=2</formula>
    </cfRule>
    <cfRule type="expression" dxfId="24" priority="26">
      <formula>$C16&gt;4</formula>
    </cfRule>
  </conditionalFormatting>
  <conditionalFormatting sqref="K19:M19">
    <cfRule type="expression" dxfId="23" priority="21" stopIfTrue="1">
      <formula>$C19=2</formula>
    </cfRule>
    <cfRule type="expression" dxfId="22" priority="22">
      <formula>$C19&gt;4</formula>
    </cfRule>
  </conditionalFormatting>
  <conditionalFormatting sqref="K23:M23">
    <cfRule type="expression" dxfId="21" priority="17" stopIfTrue="1">
      <formula>$C23=2</formula>
    </cfRule>
    <cfRule type="expression" dxfId="20" priority="18">
      <formula>$C23&gt;4</formula>
    </cfRule>
  </conditionalFormatting>
  <conditionalFormatting sqref="K27:M27">
    <cfRule type="expression" dxfId="19" priority="13" stopIfTrue="1">
      <formula>$C27=2</formula>
    </cfRule>
    <cfRule type="expression" dxfId="18" priority="14">
      <formula>$C27&gt;4</formula>
    </cfRule>
  </conditionalFormatting>
  <dataValidations count="1">
    <dataValidation type="custom" allowBlank="1" sqref="G8:M11" xr:uid="{00000000-0002-0000-0C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60900" r:id="rId4" name="Drop Down 132">
              <controlPr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60901" r:id="rId5" name="Drop Down 133">
              <controlPr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60926" r:id="rId6" name="Drop Down 158">
              <controlPr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60933" r:id="rId7" name="Drop Down 165">
              <controlPr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60951" r:id="rId8" name="Drop Down 183">
              <controlPr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60962" r:id="rId9" name="Drop Down 194">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60965" r:id="rId10" name="Drop Down 197">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60978" r:id="rId11" name="Drop Down 210">
              <controlPr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61002" r:id="rId12" name="Drop Down 234">
              <controlPr defaultSize="0" autoFill="0" autoPict="0">
                <anchor moveWithCells="1">
                  <from>
                    <xdr:col>6</xdr:col>
                    <xdr:colOff>381000</xdr:colOff>
                    <xdr:row>28</xdr:row>
                    <xdr:rowOff>76200</xdr:rowOff>
                  </from>
                  <to>
                    <xdr:col>6</xdr:col>
                    <xdr:colOff>1752600</xdr:colOff>
                    <xdr:row>28</xdr:row>
                    <xdr:rowOff>304800</xdr:rowOff>
                  </to>
                </anchor>
              </controlPr>
            </control>
          </mc:Choice>
        </mc:AlternateContent>
        <mc:AlternateContent xmlns:mc="http://schemas.openxmlformats.org/markup-compatibility/2006">
          <mc:Choice Requires="x14">
            <control shapeId="161007" r:id="rId13" name="Drop Down 239">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61018" r:id="rId14" name="Drop Down 250">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tabColor rgb="FFFF0000"/>
    <pageSetUpPr autoPageBreaks="0" fitToPage="1"/>
  </sheetPr>
  <dimension ref="A2:AI24"/>
  <sheetViews>
    <sheetView showGridLines="0" showRowColHeaders="0" zoomScaleNormal="100" workbookViewId="0">
      <pane ySplit="7" topLeftCell="A8" activePane="bottomLeft" state="frozen"/>
      <selection activeCell="D1" sqref="D1"/>
      <selection pane="bottomLeft" activeCell="FP183" sqref="FP183"/>
    </sheetView>
  </sheetViews>
  <sheetFormatPr defaultColWidth="9.140625" defaultRowHeight="15" x14ac:dyDescent="0.25"/>
  <cols>
    <col min="1" max="1" width="7.7109375" style="21" hidden="1" customWidth="1"/>
    <col min="2" max="2" width="8.42578125" style="21" hidden="1" customWidth="1"/>
    <col min="3" max="3" width="4.85546875" style="21" hidden="1" customWidth="1"/>
    <col min="4" max="4" width="6.28515625" style="166" customWidth="1"/>
    <col min="5" max="5" width="15.5703125" style="21" customWidth="1"/>
    <col min="6" max="6" width="130.7109375" style="21" customWidth="1"/>
    <col min="7" max="7" width="31.42578125" style="166" customWidth="1"/>
    <col min="8" max="8" width="0.28515625" style="166" customWidth="1"/>
    <col min="9" max="9" width="6.85546875" style="166" hidden="1" customWidth="1"/>
    <col min="10" max="10" width="6.28515625" style="166" hidden="1" customWidth="1"/>
    <col min="11" max="11" width="10.7109375" style="166" hidden="1" customWidth="1"/>
    <col min="12" max="12" width="12.28515625" style="166" hidden="1" customWidth="1"/>
    <col min="13" max="13" width="13.42578125" style="166" hidden="1" customWidth="1"/>
    <col min="14" max="15" width="13.140625" style="21" customWidth="1"/>
    <col min="16" max="16" width="42.85546875" style="21" customWidth="1"/>
    <col min="17" max="17" width="71.42578125" style="21" customWidth="1"/>
    <col min="18" max="18" width="0.140625" style="21" customWidth="1"/>
    <col min="19" max="29" width="2.140625" style="21" hidden="1" customWidth="1"/>
    <col min="30" max="33" width="2.140625" style="95" hidden="1" customWidth="1"/>
    <col min="34" max="34" width="4.140625" style="95" hidden="1" customWidth="1"/>
    <col min="35" max="35" width="2.140625" style="49" hidden="1" customWidth="1"/>
    <col min="36" max="36" width="2.140625" style="21" customWidth="1"/>
    <col min="37" max="37" width="5.7109375" style="21" customWidth="1"/>
    <col min="38" max="39" width="9.140625" style="21" customWidth="1"/>
    <col min="40" max="16384" width="9.140625" style="21"/>
  </cols>
  <sheetData>
    <row r="2" spans="1:35" s="53" customFormat="1" ht="15" customHeight="1" x14ac:dyDescent="0.25">
      <c r="A2" s="50"/>
      <c r="B2" s="21"/>
      <c r="C2" s="21"/>
      <c r="D2" s="166"/>
      <c r="E2" s="21"/>
      <c r="F2" s="349" t="str">
        <f>"Maturity model for Stage "&amp;LEFT(B8,1)&amp;" - "&amp;VLOOKUP(A8-1,content!A:G,7,FALSE)</f>
        <v>Maturity model for Stage D - Functional Management</v>
      </c>
      <c r="G2" s="196"/>
      <c r="H2" s="196"/>
      <c r="I2" s="196"/>
      <c r="J2" s="196"/>
      <c r="K2" s="196"/>
      <c r="L2" s="196"/>
      <c r="M2" s="196"/>
      <c r="N2" s="196"/>
      <c r="O2" s="196"/>
      <c r="P2" s="196"/>
      <c r="Q2" s="196"/>
      <c r="R2" s="196"/>
      <c r="S2" s="196"/>
      <c r="T2" s="196"/>
      <c r="U2" s="196"/>
      <c r="V2" s="196"/>
      <c r="W2" s="196"/>
      <c r="X2" s="196"/>
      <c r="Y2" s="196"/>
      <c r="Z2" s="196"/>
      <c r="AA2" s="196"/>
      <c r="AB2" s="196"/>
      <c r="AD2" s="95"/>
      <c r="AE2" s="95"/>
      <c r="AF2" s="95"/>
      <c r="AG2" s="95"/>
      <c r="AH2" s="95"/>
      <c r="AI2" s="163"/>
    </row>
    <row r="3" spans="1:35" s="53" customFormat="1" ht="15" customHeight="1" x14ac:dyDescent="0.25">
      <c r="A3" s="21"/>
      <c r="B3" s="21"/>
      <c r="C3" s="21"/>
      <c r="D3" s="166"/>
      <c r="E3" s="21"/>
      <c r="F3" s="349"/>
      <c r="G3" s="196"/>
      <c r="H3" s="196"/>
      <c r="I3" s="196"/>
      <c r="J3" s="196"/>
      <c r="K3" s="196"/>
      <c r="L3" s="196"/>
      <c r="M3" s="196"/>
      <c r="N3" s="196"/>
      <c r="O3" s="196"/>
      <c r="P3" s="196"/>
      <c r="Q3" s="196"/>
      <c r="R3" s="196"/>
      <c r="S3" s="196"/>
      <c r="T3" s="196"/>
      <c r="U3" s="196"/>
      <c r="V3" s="196"/>
      <c r="W3" s="196"/>
      <c r="X3" s="196"/>
      <c r="Y3" s="196"/>
      <c r="Z3" s="196"/>
      <c r="AA3" s="196"/>
      <c r="AB3" s="196"/>
      <c r="AD3" s="95"/>
      <c r="AE3" s="95"/>
      <c r="AF3" s="95"/>
      <c r="AG3" s="95"/>
      <c r="AH3" s="95"/>
      <c r="AI3" s="163"/>
    </row>
    <row r="4" spans="1:35" s="53" customFormat="1" ht="15" customHeight="1" x14ac:dyDescent="0.25">
      <c r="A4" s="21"/>
      <c r="B4" s="21"/>
      <c r="C4" s="21"/>
      <c r="D4" s="166"/>
      <c r="E4" s="21"/>
      <c r="F4" s="349"/>
      <c r="G4" s="196"/>
      <c r="H4" s="196"/>
      <c r="I4" s="196"/>
      <c r="J4" s="196"/>
      <c r="K4" s="196"/>
      <c r="L4" s="196"/>
      <c r="M4" s="196"/>
      <c r="N4" s="196"/>
      <c r="O4" s="196"/>
      <c r="P4" s="196"/>
      <c r="Q4" s="196"/>
      <c r="R4" s="196"/>
      <c r="S4" s="196"/>
      <c r="T4" s="196"/>
      <c r="U4" s="196"/>
      <c r="V4" s="196"/>
      <c r="W4" s="196"/>
      <c r="X4" s="196"/>
      <c r="Y4" s="196"/>
      <c r="Z4" s="196"/>
      <c r="AA4" s="196"/>
      <c r="AB4" s="196"/>
      <c r="AD4" s="95"/>
      <c r="AE4" s="95"/>
      <c r="AF4" s="95"/>
      <c r="AG4" s="95"/>
      <c r="AH4" s="95"/>
      <c r="AI4" s="163"/>
    </row>
    <row r="5" spans="1:35" s="53" customFormat="1" ht="15" customHeight="1" x14ac:dyDescent="0.25">
      <c r="A5" s="21"/>
      <c r="B5" s="21"/>
      <c r="C5" s="21"/>
      <c r="D5" s="166"/>
      <c r="E5" s="21"/>
      <c r="F5" s="349"/>
      <c r="G5" s="196"/>
      <c r="H5" s="196"/>
      <c r="I5" s="196"/>
      <c r="J5" s="196"/>
      <c r="K5" s="196"/>
      <c r="L5" s="196"/>
      <c r="M5" s="196"/>
      <c r="N5" s="196"/>
      <c r="O5" s="196"/>
      <c r="P5" s="196"/>
      <c r="Q5" s="196"/>
      <c r="R5" s="196"/>
      <c r="S5" s="196"/>
      <c r="T5" s="196"/>
      <c r="U5" s="196"/>
      <c r="V5" s="196"/>
      <c r="W5" s="196"/>
      <c r="X5" s="196"/>
      <c r="Y5" s="196"/>
      <c r="Z5" s="196"/>
      <c r="AA5" s="196"/>
      <c r="AB5" s="196"/>
      <c r="AD5" s="95"/>
      <c r="AE5" s="95"/>
      <c r="AF5" s="95"/>
      <c r="AG5" s="95"/>
      <c r="AH5" s="95"/>
      <c r="AI5" s="163"/>
    </row>
    <row r="6" spans="1:35" ht="11.25" customHeight="1" x14ac:dyDescent="0.25"/>
    <row r="7" spans="1:35" ht="36" customHeight="1" thickBot="1" x14ac:dyDescent="0.35">
      <c r="F7" s="54"/>
      <c r="G7" s="350" t="s">
        <v>77</v>
      </c>
      <c r="H7" s="350"/>
      <c r="I7" s="350"/>
      <c r="J7" s="350"/>
      <c r="K7" s="350"/>
      <c r="L7" s="350"/>
      <c r="M7" s="350"/>
      <c r="N7" s="55" t="s">
        <v>11</v>
      </c>
      <c r="O7" s="56" t="s">
        <v>78</v>
      </c>
      <c r="P7" s="57" t="s">
        <v>79</v>
      </c>
      <c r="Q7" s="57" t="s">
        <v>0</v>
      </c>
      <c r="AD7" s="326" t="s">
        <v>173</v>
      </c>
      <c r="AE7" s="326" t="s">
        <v>174</v>
      </c>
      <c r="AF7" s="326" t="s">
        <v>122</v>
      </c>
      <c r="AG7" s="176" t="s">
        <v>176</v>
      </c>
      <c r="AH7" s="176" t="s">
        <v>195</v>
      </c>
      <c r="AI7" s="177" t="s">
        <v>194</v>
      </c>
    </row>
    <row r="8" spans="1:35" s="157" customFormat="1" ht="30" customHeight="1" x14ac:dyDescent="0.25">
      <c r="A8" s="168">
        <v>667</v>
      </c>
      <c r="B8" s="147" t="str">
        <f t="shared" ref="B8:B23" si="0">VLOOKUP(A8,contentrefmockup,2,FALSE)</f>
        <v>D.1</v>
      </c>
      <c r="C8" s="148">
        <f t="shared" ref="C8:C23" si="1">VLOOKUP(A8,contentrefmockup,15,FALSE)</f>
        <v>2</v>
      </c>
      <c r="D8" s="108"/>
      <c r="E8" s="173" t="str">
        <f t="shared" ref="E8:E23" si="2">IF(C8=1,"Phase "&amp;B8,IF(C8=2,"Step "&amp;VLOOKUP(A8,contentrefmockup,4,FALSE),B8))</f>
        <v>Step 1</v>
      </c>
      <c r="F8" s="174" t="str">
        <f t="shared" ref="F8:F23" si="3">VLOOKUP(A8,contentrefmockup,7,FALSE)</f>
        <v>Repeatable</v>
      </c>
      <c r="G8" s="244"/>
      <c r="H8" s="244"/>
      <c r="I8" s="244"/>
      <c r="J8" s="244"/>
      <c r="K8" s="244"/>
      <c r="L8" s="244"/>
      <c r="M8" s="244"/>
      <c r="N8" s="245" t="str">
        <f>IFERROR(IF(VLOOKUP(A8,Weightings!A:Y,25,FALSE)=0,"",VLOOKUP(A8,Weightings!A:Y,25,FALSE)),"")</f>
        <v/>
      </c>
      <c r="O8" s="245" t="str">
        <f>IFERROR(VLOOKUP(AH8,detail_maturity_score,3,FALSE)*VLOOKUP(A8,Weightings!A:Y,23,FALSE),"")</f>
        <v/>
      </c>
      <c r="P8" s="245"/>
      <c r="Q8" s="245"/>
      <c r="R8" s="245"/>
      <c r="S8" s="245"/>
      <c r="T8" s="245"/>
      <c r="U8" s="245"/>
      <c r="V8" s="245"/>
      <c r="W8" s="245"/>
      <c r="X8" s="245"/>
      <c r="Y8" s="245"/>
      <c r="Z8" s="245"/>
      <c r="AA8" s="245"/>
      <c r="AB8" s="245"/>
      <c r="AC8" s="154"/>
      <c r="AD8" s="156">
        <f t="shared" ref="AD8:AD23" si="4">VLOOKUP($A8,contentrefmockup,26,FALSE)</f>
        <v>0</v>
      </c>
      <c r="AE8" s="156">
        <f t="shared" ref="AE8:AE23" si="5">VLOOKUP($A8,contentrefmockup,27,FALSE)</f>
        <v>0</v>
      </c>
      <c r="AF8" s="156" t="str">
        <f t="shared" ref="AF8:AF23" si="6">VLOOKUP($A8,contentrefmockup,28,FALSE)</f>
        <v>D</v>
      </c>
      <c r="AG8" s="156">
        <f t="shared" ref="AG8:AG23" si="7">IF(AD8="S",1,IF(AE8="I",2,IF(AF8="D",3,4)))</f>
        <v>3</v>
      </c>
      <c r="AH8" s="327"/>
      <c r="AI8" s="159">
        <v>3</v>
      </c>
    </row>
    <row r="9" spans="1:35" s="157" customFormat="1" ht="30" customHeight="1" x14ac:dyDescent="0.25">
      <c r="A9" s="168">
        <v>668</v>
      </c>
      <c r="B9" s="147" t="str">
        <f t="shared" si="0"/>
        <v/>
      </c>
      <c r="C9" s="148">
        <f t="shared" si="1"/>
        <v>3</v>
      </c>
      <c r="D9" s="108"/>
      <c r="E9" s="149" t="str">
        <f t="shared" si="2"/>
        <v/>
      </c>
      <c r="F9" s="309" t="str">
        <f t="shared" si="3"/>
        <v>Repeatability brings consistency and understanding. A CTI function should have detailed and documents processes and methodologies for each task it completes.</v>
      </c>
      <c r="G9" s="324"/>
      <c r="H9" s="170"/>
      <c r="I9" s="172"/>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6">
        <f t="shared" si="4"/>
        <v>0</v>
      </c>
      <c r="AE9" s="156">
        <f t="shared" si="5"/>
        <v>0</v>
      </c>
      <c r="AF9" s="156" t="str">
        <f t="shared" si="6"/>
        <v>D</v>
      </c>
      <c r="AG9" s="156">
        <f t="shared" si="7"/>
        <v>3</v>
      </c>
      <c r="AH9" s="156"/>
      <c r="AI9" s="159"/>
    </row>
    <row r="10" spans="1:35" s="157" customFormat="1" ht="30" customHeight="1" x14ac:dyDescent="0.25">
      <c r="A10" s="168">
        <v>669</v>
      </c>
      <c r="B10" s="147" t="str">
        <f t="shared" si="0"/>
        <v>D.1.01</v>
      </c>
      <c r="C10" s="148">
        <f t="shared" si="1"/>
        <v>5</v>
      </c>
      <c r="D10" s="108"/>
      <c r="E10" s="149" t="str">
        <f t="shared" si="2"/>
        <v>D.1.01</v>
      </c>
      <c r="F10" s="171" t="str">
        <f t="shared" si="3"/>
        <v xml:space="preserve">Are all methodologies, processes, policies and procedures used in the Intelligence function regularly reviewed and documented? </v>
      </c>
      <c r="G10" s="324"/>
      <c r="H10" s="170"/>
      <c r="I10" s="172"/>
      <c r="J10" s="170"/>
      <c r="K10" s="170"/>
      <c r="L10" s="170"/>
      <c r="M10" s="170"/>
      <c r="N10" s="151" t="str">
        <f>IFERROR(IF(VLOOKUP(A10,Weightings!A:Y,25,FALSE)=0,"",VLOOKUP(A10,Weightings!A:Y,25,FALSE)),"")</f>
        <v>x 3</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6">
        <f t="shared" si="4"/>
        <v>0</v>
      </c>
      <c r="AE10" s="156">
        <f t="shared" si="5"/>
        <v>0</v>
      </c>
      <c r="AF10" s="156" t="str">
        <f t="shared" si="6"/>
        <v>D</v>
      </c>
      <c r="AG10" s="156">
        <f t="shared" si="7"/>
        <v>3</v>
      </c>
      <c r="AH10" s="327">
        <v>1</v>
      </c>
      <c r="AI10" s="159"/>
    </row>
    <row r="11" spans="1:35" s="157" customFormat="1" ht="30" customHeight="1" x14ac:dyDescent="0.25">
      <c r="A11" s="168">
        <v>674</v>
      </c>
      <c r="B11" s="147" t="str">
        <f t="shared" si="0"/>
        <v>D.1.02</v>
      </c>
      <c r="C11" s="148">
        <f t="shared" si="1"/>
        <v>5</v>
      </c>
      <c r="D11" s="108"/>
      <c r="E11" s="149" t="str">
        <f t="shared" si="2"/>
        <v>D.1.02</v>
      </c>
      <c r="F11" s="171" t="str">
        <f t="shared" si="3"/>
        <v>Is training provide on all methodologies, processes, policies and procedures to all CTI employees and to wider stakeholders for who it may be deemed necessary (E.g. other SOC members with cross over roles)?</v>
      </c>
      <c r="G11" s="324"/>
      <c r="H11" s="170"/>
      <c r="I11" s="172"/>
      <c r="J11" s="170"/>
      <c r="K11" s="170"/>
      <c r="L11" s="170"/>
      <c r="M11" s="170"/>
      <c r="N11" s="151" t="str">
        <f>IFERROR(IF(VLOOKUP(A11,Weightings!A:Y,25,FALSE)=0,"",VLOOKUP(A11,Weightings!A:Y,25,FALSE)),"")</f>
        <v>x 3</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6">
        <f t="shared" si="4"/>
        <v>0</v>
      </c>
      <c r="AE11" s="156">
        <f t="shared" si="5"/>
        <v>0</v>
      </c>
      <c r="AF11" s="156" t="str">
        <f t="shared" si="6"/>
        <v>D</v>
      </c>
      <c r="AG11" s="156">
        <f t="shared" si="7"/>
        <v>3</v>
      </c>
      <c r="AH11" s="327">
        <v>1</v>
      </c>
      <c r="AI11" s="159"/>
    </row>
    <row r="12" spans="1:35" s="157" customFormat="1" ht="30" customHeight="1" x14ac:dyDescent="0.25">
      <c r="A12" s="168">
        <v>685</v>
      </c>
      <c r="B12" s="147" t="str">
        <f t="shared" si="0"/>
        <v>D.2</v>
      </c>
      <c r="C12" s="148">
        <f t="shared" si="1"/>
        <v>2</v>
      </c>
      <c r="D12" s="108"/>
      <c r="E12" s="173" t="str">
        <f t="shared" si="2"/>
        <v>Step 2</v>
      </c>
      <c r="F12" s="174" t="str">
        <f t="shared" si="3"/>
        <v>Availability</v>
      </c>
      <c r="G12" s="325"/>
      <c r="H12" s="244"/>
      <c r="I12" s="244"/>
      <c r="J12" s="244"/>
      <c r="K12" s="244"/>
      <c r="L12" s="244"/>
      <c r="M12" s="244"/>
      <c r="N12" s="245" t="str">
        <f>IFERROR(IF(VLOOKUP(A12,Weightings!A:Y,25,FALSE)=0,"",VLOOKUP(A12,Weightings!A:Y,25,FALSE)),"")</f>
        <v/>
      </c>
      <c r="O12" s="245" t="str">
        <f>IFERROR(VLOOKUP(AH12,detail_maturity_score,3,FALSE)*VLOOKUP(A12,Weightings!A:Y,23,FALSE),"")</f>
        <v/>
      </c>
      <c r="P12" s="245"/>
      <c r="Q12" s="245"/>
      <c r="R12" s="245"/>
      <c r="S12" s="245"/>
      <c r="T12" s="245"/>
      <c r="U12" s="245"/>
      <c r="V12" s="245"/>
      <c r="W12" s="245"/>
      <c r="X12" s="245"/>
      <c r="Y12" s="245"/>
      <c r="Z12" s="245"/>
      <c r="AA12" s="245"/>
      <c r="AB12" s="245"/>
      <c r="AC12" s="154"/>
      <c r="AD12" s="156">
        <f t="shared" si="4"/>
        <v>0</v>
      </c>
      <c r="AE12" s="156">
        <f t="shared" si="5"/>
        <v>0</v>
      </c>
      <c r="AF12" s="156" t="str">
        <f t="shared" si="6"/>
        <v>D</v>
      </c>
      <c r="AG12" s="156">
        <f t="shared" si="7"/>
        <v>3</v>
      </c>
      <c r="AH12" s="327">
        <v>1</v>
      </c>
      <c r="AI12" s="159">
        <v>3</v>
      </c>
    </row>
    <row r="13" spans="1:35" s="157" customFormat="1" ht="45" x14ac:dyDescent="0.25">
      <c r="A13" s="168">
        <v>686</v>
      </c>
      <c r="B13" s="147" t="str">
        <f t="shared" si="0"/>
        <v/>
      </c>
      <c r="C13" s="148">
        <f t="shared" si="1"/>
        <v>3</v>
      </c>
      <c r="D13" s="108"/>
      <c r="E13" s="149" t="str">
        <f t="shared" si="2"/>
        <v/>
      </c>
      <c r="F13" s="309" t="str">
        <f t="shared" si="3"/>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13" s="324"/>
      <c r="H13" s="170"/>
      <c r="I13" s="172"/>
      <c r="J13" s="170"/>
      <c r="K13" s="170"/>
      <c r="L13" s="170"/>
      <c r="M13" s="170"/>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6">
        <f t="shared" si="4"/>
        <v>0</v>
      </c>
      <c r="AE13" s="156">
        <f t="shared" si="5"/>
        <v>0</v>
      </c>
      <c r="AF13" s="156" t="str">
        <f t="shared" si="6"/>
        <v>D</v>
      </c>
      <c r="AG13" s="156">
        <f t="shared" si="7"/>
        <v>3</v>
      </c>
      <c r="AH13" s="327">
        <v>1</v>
      </c>
      <c r="AI13" s="159"/>
    </row>
    <row r="14" spans="1:35" s="157" customFormat="1" ht="30" customHeight="1" x14ac:dyDescent="0.25">
      <c r="A14" s="168">
        <v>687</v>
      </c>
      <c r="B14" s="147" t="str">
        <f t="shared" si="0"/>
        <v>D.2.01</v>
      </c>
      <c r="C14" s="148">
        <f t="shared" si="1"/>
        <v>5</v>
      </c>
      <c r="D14" s="108"/>
      <c r="E14" s="149" t="str">
        <f t="shared" si="2"/>
        <v>D.2.01</v>
      </c>
      <c r="F14" s="171" t="str">
        <f t="shared" si="3"/>
        <v>Does the operational hours of the intelligence function match that of the wider detection and response (D&amp;R) function? Or does the D&amp;R function have access to external or 3rd party support to match their operational hours?</v>
      </c>
      <c r="G14" s="324"/>
      <c r="H14" s="170"/>
      <c r="I14" s="172"/>
      <c r="J14" s="170"/>
      <c r="K14" s="170"/>
      <c r="L14" s="170"/>
      <c r="M14" s="170"/>
      <c r="N14" s="151" t="str">
        <f>IFERROR(IF(VLOOKUP(A14,Weightings!A:Y,25,FALSE)=0,"",VLOOKUP(A14,Weightings!A:Y,25,FALSE)),"")</f>
        <v>x 3</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6">
        <f t="shared" si="4"/>
        <v>0</v>
      </c>
      <c r="AE14" s="156">
        <f t="shared" si="5"/>
        <v>0</v>
      </c>
      <c r="AF14" s="156" t="str">
        <f t="shared" si="6"/>
        <v>D</v>
      </c>
      <c r="AG14" s="156">
        <f t="shared" si="7"/>
        <v>3</v>
      </c>
      <c r="AH14" s="327">
        <v>1</v>
      </c>
      <c r="AI14" s="159"/>
    </row>
    <row r="15" spans="1:35" s="157" customFormat="1" ht="30" customHeight="1" x14ac:dyDescent="0.25">
      <c r="A15" s="168">
        <v>695</v>
      </c>
      <c r="B15" s="147" t="str">
        <f t="shared" si="0"/>
        <v>D.3</v>
      </c>
      <c r="C15" s="148">
        <f t="shared" si="1"/>
        <v>2</v>
      </c>
      <c r="D15" s="108"/>
      <c r="E15" s="173" t="str">
        <f t="shared" si="2"/>
        <v>Step 3</v>
      </c>
      <c r="F15" s="174" t="str">
        <f t="shared" si="3"/>
        <v>Resources</v>
      </c>
      <c r="G15" s="325"/>
      <c r="H15" s="244"/>
      <c r="I15" s="244"/>
      <c r="J15" s="244"/>
      <c r="K15" s="244"/>
      <c r="L15" s="244"/>
      <c r="M15" s="244"/>
      <c r="N15" s="245" t="str">
        <f>IFERROR(IF(VLOOKUP(A15,Weightings!A:Y,25,FALSE)=0,"",VLOOKUP(A15,Weightings!A:Y,25,FALSE)),"")</f>
        <v/>
      </c>
      <c r="O15" s="245" t="str">
        <f>IFERROR(VLOOKUP(AH15,detail_maturity_score,3,FALSE)*VLOOKUP(A15,Weightings!A:Y,23,FALSE),"")</f>
        <v/>
      </c>
      <c r="P15" s="245"/>
      <c r="Q15" s="245"/>
      <c r="R15" s="245"/>
      <c r="S15" s="245"/>
      <c r="T15" s="245"/>
      <c r="U15" s="245"/>
      <c r="V15" s="245"/>
      <c r="W15" s="245"/>
      <c r="X15" s="245"/>
      <c r="Y15" s="245"/>
      <c r="Z15" s="245"/>
      <c r="AA15" s="245"/>
      <c r="AB15" s="245"/>
      <c r="AC15" s="154"/>
      <c r="AD15" s="156">
        <f t="shared" si="4"/>
        <v>0</v>
      </c>
      <c r="AE15" s="156">
        <f t="shared" si="5"/>
        <v>0</v>
      </c>
      <c r="AF15" s="156" t="str">
        <f t="shared" si="6"/>
        <v>D</v>
      </c>
      <c r="AG15" s="156">
        <f t="shared" si="7"/>
        <v>3</v>
      </c>
      <c r="AH15" s="327">
        <v>1</v>
      </c>
      <c r="AI15" s="159">
        <v>3</v>
      </c>
    </row>
    <row r="16" spans="1:35" s="157" customFormat="1" ht="30" customHeight="1" x14ac:dyDescent="0.25">
      <c r="A16" s="168">
        <v>696</v>
      </c>
      <c r="B16" s="147" t="str">
        <f t="shared" si="0"/>
        <v/>
      </c>
      <c r="C16" s="148">
        <f t="shared" si="1"/>
        <v>3</v>
      </c>
      <c r="D16" s="108"/>
      <c r="E16" s="149" t="str">
        <f t="shared" si="2"/>
        <v/>
      </c>
      <c r="F16" s="309" t="str">
        <f t="shared" si="3"/>
        <v xml:space="preserve">The CTI function should provide or at the least support the direction and capability of the wider security function. Without a long term strategy, the security capability could lack clear direction. </v>
      </c>
      <c r="G16" s="324"/>
      <c r="H16" s="170"/>
      <c r="I16" s="172"/>
      <c r="J16" s="170"/>
      <c r="K16" s="170"/>
      <c r="L16" s="170"/>
      <c r="M16" s="170"/>
      <c r="N16" s="151" t="str">
        <f>IFERROR(IF(VLOOKUP(A16,Weightings!A:Y,25,FALSE)=0,"",VLOOKUP(A16,Weightings!A:Y,25,FALSE)),"")</f>
        <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6">
        <f t="shared" si="4"/>
        <v>0</v>
      </c>
      <c r="AE16" s="156">
        <f t="shared" si="5"/>
        <v>0</v>
      </c>
      <c r="AF16" s="156" t="str">
        <f t="shared" si="6"/>
        <v>D</v>
      </c>
      <c r="AG16" s="156">
        <f t="shared" si="7"/>
        <v>3</v>
      </c>
      <c r="AH16" s="327">
        <v>1</v>
      </c>
      <c r="AI16" s="159"/>
    </row>
    <row r="17" spans="1:35" s="157" customFormat="1" ht="30" customHeight="1" x14ac:dyDescent="0.25">
      <c r="A17" s="168">
        <v>697</v>
      </c>
      <c r="B17" s="147" t="str">
        <f t="shared" si="0"/>
        <v>D.3.01</v>
      </c>
      <c r="C17" s="148">
        <f t="shared" si="1"/>
        <v>5</v>
      </c>
      <c r="D17" s="108"/>
      <c r="E17" s="149" t="str">
        <f t="shared" si="2"/>
        <v>D.3.01</v>
      </c>
      <c r="F17" s="171" t="str">
        <f t="shared" si="3"/>
        <v>Does the Intelligence Function have an adequate budget to perform its function?</v>
      </c>
      <c r="G17" s="324"/>
      <c r="H17" s="170"/>
      <c r="I17" s="172"/>
      <c r="J17" s="170"/>
      <c r="K17" s="170"/>
      <c r="L17" s="170"/>
      <c r="M17" s="170"/>
      <c r="N17" s="151" t="str">
        <f>IFERROR(IF(VLOOKUP(A17,Weightings!A:Y,25,FALSE)=0,"",VLOOKUP(A17,Weightings!A:Y,25,FALSE)),"")</f>
        <v>x 3</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6">
        <f t="shared" si="4"/>
        <v>0</v>
      </c>
      <c r="AE17" s="156">
        <f t="shared" si="5"/>
        <v>0</v>
      </c>
      <c r="AF17" s="156" t="str">
        <f t="shared" si="6"/>
        <v>D</v>
      </c>
      <c r="AG17" s="156">
        <f t="shared" si="7"/>
        <v>3</v>
      </c>
      <c r="AH17" s="327">
        <v>1</v>
      </c>
      <c r="AI17" s="159"/>
    </row>
    <row r="18" spans="1:35" s="157" customFormat="1" ht="30" customHeight="1" x14ac:dyDescent="0.25">
      <c r="A18" s="168">
        <v>698</v>
      </c>
      <c r="B18" s="147" t="str">
        <f t="shared" si="0"/>
        <v>D.3.02</v>
      </c>
      <c r="C18" s="148">
        <f t="shared" si="1"/>
        <v>5</v>
      </c>
      <c r="D18" s="108"/>
      <c r="E18" s="149" t="str">
        <f t="shared" si="2"/>
        <v>D.3.02</v>
      </c>
      <c r="F18" s="150" t="str">
        <f t="shared" si="3"/>
        <v>Does the function have an improvement roadmap that is fully costed and is actionable and appropriate?</v>
      </c>
      <c r="G18" s="324"/>
      <c r="H18" s="170"/>
      <c r="I18" s="172"/>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6">
        <f t="shared" si="4"/>
        <v>0</v>
      </c>
      <c r="AE18" s="156">
        <f t="shared" si="5"/>
        <v>0</v>
      </c>
      <c r="AF18" s="156" t="str">
        <f t="shared" si="6"/>
        <v>D</v>
      </c>
      <c r="AG18" s="156">
        <f t="shared" si="7"/>
        <v>3</v>
      </c>
      <c r="AH18" s="327">
        <v>1</v>
      </c>
      <c r="AI18" s="159"/>
    </row>
    <row r="19" spans="1:35" s="157" customFormat="1" ht="30" customHeight="1" x14ac:dyDescent="0.25">
      <c r="A19" s="168">
        <v>704</v>
      </c>
      <c r="B19" s="147" t="str">
        <f t="shared" si="0"/>
        <v>D.4</v>
      </c>
      <c r="C19" s="148">
        <f t="shared" si="1"/>
        <v>2</v>
      </c>
      <c r="D19" s="108"/>
      <c r="E19" s="173" t="str">
        <f t="shared" si="2"/>
        <v>Step 4</v>
      </c>
      <c r="F19" s="174" t="str">
        <f t="shared" si="3"/>
        <v>Resilience</v>
      </c>
      <c r="G19" s="325"/>
      <c r="H19" s="244"/>
      <c r="I19" s="244"/>
      <c r="J19" s="244"/>
      <c r="K19" s="244"/>
      <c r="L19" s="244"/>
      <c r="M19" s="244"/>
      <c r="N19" s="245" t="str">
        <f>IFERROR(IF(VLOOKUP(A19,Weightings!A:Y,25,FALSE)=0,"",VLOOKUP(A19,Weightings!A:Y,25,FALSE)),"")</f>
        <v/>
      </c>
      <c r="O19" s="245" t="str">
        <f>IFERROR(VLOOKUP(AH19,detail_maturity_score,3,FALSE)*VLOOKUP(A19,Weightings!A:Y,23,FALSE),"")</f>
        <v/>
      </c>
      <c r="P19" s="245"/>
      <c r="Q19" s="245"/>
      <c r="R19" s="245"/>
      <c r="S19" s="245"/>
      <c r="T19" s="245"/>
      <c r="U19" s="245"/>
      <c r="V19" s="245"/>
      <c r="W19" s="245"/>
      <c r="X19" s="245"/>
      <c r="Y19" s="245"/>
      <c r="Z19" s="245"/>
      <c r="AA19" s="245"/>
      <c r="AB19" s="245"/>
      <c r="AC19" s="154"/>
      <c r="AD19" s="156">
        <f t="shared" si="4"/>
        <v>0</v>
      </c>
      <c r="AE19" s="156">
        <f t="shared" si="5"/>
        <v>0</v>
      </c>
      <c r="AF19" s="156" t="str">
        <f t="shared" si="6"/>
        <v>D</v>
      </c>
      <c r="AG19" s="156">
        <f t="shared" si="7"/>
        <v>3</v>
      </c>
      <c r="AH19" s="327">
        <v>1</v>
      </c>
      <c r="AI19" s="159">
        <v>3</v>
      </c>
    </row>
    <row r="20" spans="1:35" s="157" customFormat="1" ht="30" customHeight="1" x14ac:dyDescent="0.25">
      <c r="A20" s="168">
        <v>705</v>
      </c>
      <c r="B20" s="147" t="str">
        <f t="shared" si="0"/>
        <v/>
      </c>
      <c r="C20" s="148">
        <f t="shared" si="1"/>
        <v>3</v>
      </c>
      <c r="D20" s="108"/>
      <c r="E20" s="149" t="str">
        <f t="shared" si="2"/>
        <v/>
      </c>
      <c r="F20" s="309" t="str">
        <f t="shared" si="3"/>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20" s="324"/>
      <c r="H20" s="170"/>
      <c r="I20" s="172"/>
      <c r="J20" s="170"/>
      <c r="K20" s="170"/>
      <c r="L20" s="170"/>
      <c r="M20" s="170"/>
      <c r="N20" s="151" t="str">
        <f>IFERROR(IF(VLOOKUP(A20,Weightings!A:Y,25,FALSE)=0,"",VLOOKUP(A20,Weightings!A:Y,25,FALSE)),"")</f>
        <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6">
        <f t="shared" si="4"/>
        <v>0</v>
      </c>
      <c r="AE20" s="156">
        <f t="shared" si="5"/>
        <v>0</v>
      </c>
      <c r="AF20" s="156" t="str">
        <f t="shared" si="6"/>
        <v>D</v>
      </c>
      <c r="AG20" s="156">
        <f t="shared" si="7"/>
        <v>3</v>
      </c>
      <c r="AH20" s="327">
        <v>1</v>
      </c>
      <c r="AI20" s="159"/>
    </row>
    <row r="21" spans="1:35" s="157" customFormat="1" ht="30" customHeight="1" x14ac:dyDescent="0.25">
      <c r="A21" s="168">
        <v>706</v>
      </c>
      <c r="B21" s="147" t="str">
        <f t="shared" si="0"/>
        <v>D.4.01</v>
      </c>
      <c r="C21" s="148">
        <f t="shared" si="1"/>
        <v>5</v>
      </c>
      <c r="D21" s="108"/>
      <c r="E21" s="149" t="str">
        <f t="shared" si="2"/>
        <v>D.4.01</v>
      </c>
      <c r="F21" s="171" t="str">
        <f t="shared" si="3"/>
        <v>Are methods in place to ensure resilience of the function for elements such as personnel, tools and technologies and data backups?</v>
      </c>
      <c r="G21" s="324"/>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6">
        <f t="shared" si="4"/>
        <v>0</v>
      </c>
      <c r="AE21" s="156">
        <f t="shared" si="5"/>
        <v>0</v>
      </c>
      <c r="AF21" s="156" t="str">
        <f t="shared" si="6"/>
        <v>D</v>
      </c>
      <c r="AG21" s="156">
        <f t="shared" si="7"/>
        <v>3</v>
      </c>
      <c r="AH21" s="327">
        <v>1</v>
      </c>
      <c r="AI21" s="159"/>
    </row>
    <row r="22" spans="1:35" s="157" customFormat="1" ht="30" customHeight="1" x14ac:dyDescent="0.25">
      <c r="A22" s="168">
        <v>716</v>
      </c>
      <c r="B22" s="147" t="str">
        <f t="shared" si="0"/>
        <v>D.4.02</v>
      </c>
      <c r="C22" s="148">
        <f t="shared" si="1"/>
        <v>5</v>
      </c>
      <c r="D22" s="108"/>
      <c r="E22" s="149" t="str">
        <f t="shared" si="2"/>
        <v>D.4.02</v>
      </c>
      <c r="F22" s="150" t="str">
        <f t="shared" si="3"/>
        <v>Are contingency plans in place that, should operational tempo increase dramatically, the function can receive support from either internal or external sources? (E.g. during a crisis or incident)</v>
      </c>
      <c r="G22" s="324"/>
      <c r="H22" s="170"/>
      <c r="I22" s="172"/>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6">
        <f t="shared" si="4"/>
        <v>0</v>
      </c>
      <c r="AE22" s="156">
        <f t="shared" si="5"/>
        <v>0</v>
      </c>
      <c r="AF22" s="156" t="str">
        <f t="shared" si="6"/>
        <v>D</v>
      </c>
      <c r="AG22" s="156">
        <f t="shared" si="7"/>
        <v>3</v>
      </c>
      <c r="AH22" s="327">
        <v>1</v>
      </c>
      <c r="AI22" s="159"/>
    </row>
    <row r="23" spans="1:35" s="157" customFormat="1" ht="30" customHeight="1" x14ac:dyDescent="0.25">
      <c r="A23" s="168">
        <v>717</v>
      </c>
      <c r="B23" s="147" t="str">
        <f t="shared" si="0"/>
        <v>D.4.03</v>
      </c>
      <c r="C23" s="148">
        <f t="shared" si="1"/>
        <v>5</v>
      </c>
      <c r="D23" s="108"/>
      <c r="E23" s="149" t="str">
        <f t="shared" si="2"/>
        <v>D.4.03</v>
      </c>
      <c r="F23" s="150" t="str">
        <f t="shared" si="3"/>
        <v>Does the function maintain multiple data/information/intelligence sources for each Intelligence Requirement?</v>
      </c>
      <c r="G23" s="324"/>
      <c r="H23" s="170"/>
      <c r="I23" s="172"/>
      <c r="J23" s="170"/>
      <c r="K23" s="170"/>
      <c r="L23" s="170"/>
      <c r="M23" s="170"/>
      <c r="N23" s="151" t="str">
        <f>IFERROR(IF(VLOOKUP(A23,Weightings!A:Y,25,FALSE)=0,"",VLOOKUP(A23,Weightings!A:Y,25,FALSE)),"")</f>
        <v>x 3</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6">
        <f t="shared" si="4"/>
        <v>0</v>
      </c>
      <c r="AE23" s="156">
        <f t="shared" si="5"/>
        <v>0</v>
      </c>
      <c r="AF23" s="156" t="str">
        <f t="shared" si="6"/>
        <v>D</v>
      </c>
      <c r="AG23" s="156">
        <f t="shared" si="7"/>
        <v>3</v>
      </c>
      <c r="AH23" s="327">
        <v>1</v>
      </c>
      <c r="AI23" s="159"/>
    </row>
    <row r="24" spans="1:35" ht="18.75" customHeight="1" x14ac:dyDescent="0.25"/>
  </sheetData>
  <sheetProtection sheet="1" objects="1" scenarios="1"/>
  <dataConsolidate/>
  <mergeCells count="2">
    <mergeCell ref="F2:F5"/>
    <mergeCell ref="G7:M7"/>
  </mergeCells>
  <conditionalFormatting sqref="K8:M8">
    <cfRule type="expression" dxfId="17" priority="15" stopIfTrue="1">
      <formula>$C8=2</formula>
    </cfRule>
    <cfRule type="expression" dxfId="16" priority="16">
      <formula>$C8&gt;4</formula>
    </cfRule>
  </conditionalFormatting>
  <conditionalFormatting sqref="G8:J8">
    <cfRule type="expression" dxfId="15" priority="13" stopIfTrue="1">
      <formula>$C8=2</formula>
    </cfRule>
    <cfRule type="expression" dxfId="14" priority="14">
      <formula>$C8&gt;4</formula>
    </cfRule>
  </conditionalFormatting>
  <conditionalFormatting sqref="K12:M12">
    <cfRule type="expression" dxfId="13" priority="11" stopIfTrue="1">
      <formula>$C12=2</formula>
    </cfRule>
    <cfRule type="expression" dxfId="12" priority="12">
      <formula>$C12&gt;4</formula>
    </cfRule>
  </conditionalFormatting>
  <conditionalFormatting sqref="G12:J12">
    <cfRule type="expression" dxfId="11" priority="9" stopIfTrue="1">
      <formula>$C12=2</formula>
    </cfRule>
    <cfRule type="expression" dxfId="10" priority="10">
      <formula>$C12&gt;4</formula>
    </cfRule>
  </conditionalFormatting>
  <conditionalFormatting sqref="K15:M15">
    <cfRule type="expression" dxfId="9" priority="7" stopIfTrue="1">
      <formula>$C15=2</formula>
    </cfRule>
    <cfRule type="expression" dxfId="8" priority="8">
      <formula>$C15&gt;4</formula>
    </cfRule>
  </conditionalFormatting>
  <conditionalFormatting sqref="G15:J15">
    <cfRule type="expression" dxfId="7" priority="5" stopIfTrue="1">
      <formula>$C15=2</formula>
    </cfRule>
    <cfRule type="expression" dxfId="6" priority="6">
      <formula>$C15&gt;4</formula>
    </cfRule>
  </conditionalFormatting>
  <conditionalFormatting sqref="K19:M19">
    <cfRule type="expression" dxfId="5" priority="3" stopIfTrue="1">
      <formula>$C19=2</formula>
    </cfRule>
    <cfRule type="expression" dxfId="4" priority="4">
      <formula>$C19&gt;4</formula>
    </cfRule>
  </conditionalFormatting>
  <conditionalFormatting sqref="G19:J19">
    <cfRule type="expression" dxfId="3" priority="1" stopIfTrue="1">
      <formula>$C19=2</formula>
    </cfRule>
    <cfRule type="expression" dxfId="2" priority="2">
      <formula>$C19&gt;4</formula>
    </cfRule>
  </conditionalFormatting>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87578" r:id="rId4" name="Drop Down 186">
              <controlPr locked="0"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87583" r:id="rId5" name="Drop Down 191">
              <controlPr locked="0"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87594" r:id="rId6" name="Drop Down 202">
              <controlPr locked="0"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87602" r:id="rId7" name="Drop Down 210">
              <controlPr locked="0"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87603" r:id="rId8" name="Drop Down 211">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87618" r:id="rId9" name="Drop Down 226">
              <controlPr locked="0"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87619" r:id="rId10" name="Drop Down 227">
              <controlPr locked="0"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87623" r:id="rId11" name="Drop Down 231">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91" stopIfTrue="1" id="{AE522559-AED7-4D85-B344-3C1A0C7EE1F1}">
            <xm:f>'Assess B'!#REF!=2</xm:f>
            <x14:dxf>
              <fill>
                <patternFill>
                  <bgColor rgb="FFB30F10"/>
                </patternFill>
              </fill>
            </x14:dxf>
          </x14:cfRule>
          <x14:cfRule type="expression" priority="92" id="{FD6FFD0A-56AD-4B39-8D55-736B8FDECA04}">
            <xm:f>'Assess B'!#REF!&gt;4</xm:f>
            <x14:dxf>
              <font>
                <b val="0"/>
                <i/>
                <strike val="0"/>
                <u val="none"/>
              </font>
              <border>
                <left/>
                <right/>
                <top style="thin">
                  <color theme="0" tint="-0.34998626667073579"/>
                </top>
                <bottom style="thin">
                  <color theme="0" tint="-0.34998626667073579"/>
                </bottom>
                <vertical/>
                <horizontal/>
              </border>
            </x14:dxf>
          </x14:cfRule>
          <xm:sqref>G21:M23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rgb="FF00B050"/>
    <pageSetUpPr autoPageBreaks="0" fitToPage="1"/>
  </sheetPr>
  <dimension ref="A2:AK21"/>
  <sheetViews>
    <sheetView showGridLines="0" showRowColHeaders="0" zoomScaleNormal="100" workbookViewId="0">
      <pane ySplit="7" topLeftCell="A8" activePane="bottomLeft" state="frozen"/>
      <selection activeCell="D1" sqref="D1"/>
      <selection pane="bottomLeft" activeCell="JF68" sqref="JF68"/>
    </sheetView>
  </sheetViews>
  <sheetFormatPr defaultColWidth="9.140625" defaultRowHeight="15" x14ac:dyDescent="0.25"/>
  <cols>
    <col min="1" max="1" width="6.85546875" style="197" hidden="1" customWidth="1"/>
    <col min="2" max="2" width="11.5703125" style="21" hidden="1" customWidth="1"/>
    <col min="3" max="3" width="6.5703125" style="21" hidden="1" customWidth="1"/>
    <col min="4" max="4" width="6.28515625" style="21" customWidth="1"/>
    <col min="5" max="5" width="15.5703125" style="21" customWidth="1"/>
    <col min="6" max="6" width="130.7109375" style="21" customWidth="1"/>
    <col min="7" max="7" width="3.7109375" style="21" hidden="1" customWidth="1"/>
    <col min="8" max="8" width="27" style="21" customWidth="1"/>
    <col min="9" max="9" width="0.140625" style="21" customWidth="1"/>
    <col min="10" max="10" width="27" style="21" customWidth="1"/>
    <col min="11" max="11" width="142" style="102" customWidth="1"/>
    <col min="12" max="35" width="7.28515625" style="21" hidden="1" customWidth="1"/>
    <col min="36" max="36" width="7.28515625" style="21" customWidth="1"/>
    <col min="37" max="38" width="4.42578125" style="21" customWidth="1"/>
    <col min="39" max="16384" width="9.140625" style="21"/>
  </cols>
  <sheetData>
    <row r="2" spans="1:37" s="53" customFormat="1" ht="15" customHeight="1" x14ac:dyDescent="0.25">
      <c r="A2" s="197"/>
      <c r="B2" s="21"/>
      <c r="C2" s="21"/>
      <c r="D2" s="21"/>
      <c r="E2" s="21"/>
      <c r="F2" s="351" t="str">
        <f>"Results"&amp;IF(LEN(profile_name_of_organisation)=0,""," for "&amp;profile_name_of_organisation)</f>
        <v>Results</v>
      </c>
      <c r="G2" s="351"/>
      <c r="H2" s="351"/>
      <c r="I2" s="351"/>
      <c r="J2" s="351"/>
      <c r="K2" s="351"/>
      <c r="L2" s="134"/>
      <c r="M2" s="134"/>
      <c r="N2" s="134"/>
      <c r="O2" s="134"/>
      <c r="P2" s="134"/>
      <c r="Q2" s="134"/>
      <c r="R2" s="134"/>
      <c r="S2" s="134"/>
      <c r="T2" s="134"/>
      <c r="U2" s="134"/>
      <c r="V2" s="134"/>
      <c r="W2" s="134"/>
      <c r="X2" s="134"/>
      <c r="Y2" s="134"/>
      <c r="Z2" s="134"/>
    </row>
    <row r="3" spans="1:37" s="53" customFormat="1" ht="15" customHeight="1" x14ac:dyDescent="0.25">
      <c r="A3" s="197"/>
      <c r="B3" s="21"/>
      <c r="C3" s="21"/>
      <c r="D3" s="21"/>
      <c r="E3" s="21"/>
      <c r="F3" s="351"/>
      <c r="G3" s="351"/>
      <c r="H3" s="351"/>
      <c r="I3" s="351"/>
      <c r="J3" s="351"/>
      <c r="K3" s="351"/>
      <c r="L3" s="134"/>
      <c r="M3" s="134"/>
      <c r="N3" s="134"/>
      <c r="O3" s="134"/>
      <c r="P3" s="134"/>
      <c r="Q3" s="134"/>
      <c r="R3" s="134"/>
      <c r="S3" s="134"/>
      <c r="T3" s="134"/>
      <c r="U3" s="134"/>
      <c r="V3" s="134"/>
      <c r="W3" s="134"/>
      <c r="X3" s="134"/>
      <c r="Y3" s="134"/>
      <c r="Z3" s="134"/>
    </row>
    <row r="4" spans="1:37" s="53" customFormat="1" ht="15" customHeight="1" x14ac:dyDescent="0.25">
      <c r="A4" s="197"/>
      <c r="B4" s="21"/>
      <c r="C4" s="21"/>
      <c r="D4" s="21"/>
      <c r="E4" s="21"/>
      <c r="F4" s="352" t="str">
        <f>'Assess A'!F2</f>
        <v>Maturity model for Stage A - Governance</v>
      </c>
      <c r="G4" s="352"/>
      <c r="H4" s="352"/>
      <c r="I4" s="352"/>
      <c r="J4" s="352"/>
      <c r="K4" s="352"/>
      <c r="L4" s="134"/>
      <c r="M4" s="134"/>
      <c r="N4" s="134"/>
      <c r="O4" s="134"/>
      <c r="P4" s="134"/>
      <c r="Q4" s="134"/>
      <c r="R4" s="134"/>
      <c r="S4" s="134"/>
      <c r="T4" s="134"/>
      <c r="U4" s="134"/>
      <c r="V4" s="134"/>
      <c r="W4" s="134"/>
      <c r="X4" s="134"/>
      <c r="Y4" s="134"/>
      <c r="Z4" s="134"/>
    </row>
    <row r="5" spans="1:37" s="53" customFormat="1" ht="15" customHeight="1" x14ac:dyDescent="0.25">
      <c r="A5" s="197"/>
      <c r="B5" s="21"/>
      <c r="C5" s="21"/>
      <c r="D5" s="21"/>
      <c r="E5" s="21"/>
      <c r="F5" s="352"/>
      <c r="G5" s="352"/>
      <c r="H5" s="352"/>
      <c r="I5" s="352"/>
      <c r="J5" s="352"/>
      <c r="K5" s="352"/>
      <c r="L5" s="134"/>
      <c r="M5" s="134"/>
      <c r="N5" s="134"/>
      <c r="O5" s="134"/>
      <c r="P5" s="134"/>
      <c r="Q5" s="134"/>
      <c r="R5" s="134"/>
      <c r="S5" s="134"/>
      <c r="T5" s="134"/>
      <c r="U5" s="134"/>
      <c r="V5" s="134"/>
      <c r="W5" s="134"/>
      <c r="X5" s="134"/>
      <c r="Y5" s="134"/>
      <c r="Z5" s="134"/>
    </row>
    <row r="6" spans="1:37" ht="14.45" customHeight="1" x14ac:dyDescent="0.25"/>
    <row r="7" spans="1:37" ht="30" customHeight="1" x14ac:dyDescent="0.3">
      <c r="A7" s="9" t="s">
        <v>99</v>
      </c>
      <c r="B7" s="74" t="s">
        <v>104</v>
      </c>
      <c r="C7" s="13" t="s">
        <v>103</v>
      </c>
      <c r="F7" s="54"/>
      <c r="G7" s="60" t="s">
        <v>217</v>
      </c>
      <c r="H7" s="60" t="s">
        <v>217</v>
      </c>
      <c r="I7" s="61" t="s">
        <v>200</v>
      </c>
      <c r="J7" s="61" t="s">
        <v>200</v>
      </c>
      <c r="K7" s="103" t="s">
        <v>79</v>
      </c>
      <c r="AF7" s="247" t="s">
        <v>173</v>
      </c>
      <c r="AG7" s="247" t="s">
        <v>174</v>
      </c>
      <c r="AH7" s="247" t="s">
        <v>122</v>
      </c>
      <c r="AI7" s="248" t="s">
        <v>176</v>
      </c>
      <c r="AJ7" s="247"/>
      <c r="AK7" s="248"/>
    </row>
    <row r="8" spans="1:37" s="157" customFormat="1" ht="30" customHeight="1" x14ac:dyDescent="0.25">
      <c r="A8" s="165">
        <v>2</v>
      </c>
      <c r="B8" s="147" t="str">
        <f t="shared" ref="B8:B21" si="0">VLOOKUP(A8,contentrefmockup,2,FALSE)</f>
        <v>A.1</v>
      </c>
      <c r="C8" s="148">
        <f t="shared" ref="C8:C21" si="1">VLOOKUP(A8,contentrefmockup,15,FALSE)</f>
        <v>2</v>
      </c>
      <c r="D8" s="256"/>
      <c r="E8" s="173" t="str">
        <f t="shared" ref="E8:E21" si="2">IF(C8=1,"Phase "&amp;B8,IF(C8=2,"Step "&amp;VLOOKUP(A8,contentrefmockup,4,FALSE),B8))</f>
        <v>Step 1</v>
      </c>
      <c r="F8" s="250" t="str">
        <f>VLOOKUP(A8,contentrefmockup,7,FALSE)</f>
        <v>Governance</v>
      </c>
      <c r="G8" s="251" t="str">
        <f>"Maturity level:  "&amp;Q8</f>
        <v>Maturity level:  Level 1</v>
      </c>
      <c r="H8" s="251" t="str">
        <f>"Maturity level:  "&amp;Q8</f>
        <v>Maturity level:  Level 1</v>
      </c>
      <c r="I8" s="252" t="str">
        <f>"Maturity rating: "&amp;TEXT(T8,"0.00")</f>
        <v>Maturity rating: 0.00</v>
      </c>
      <c r="J8" s="252" t="str">
        <f>"Maturity rating: "&amp;TEXT(T8,"0.00")</f>
        <v>Maturity rating: 0.00</v>
      </c>
      <c r="K8" s="253"/>
      <c r="L8" s="252"/>
      <c r="M8" s="252"/>
      <c r="N8" s="252" t="str">
        <f>TEXT(B8,"0.0")</f>
        <v>A.1</v>
      </c>
      <c r="O8" s="251">
        <f>SUMIF(AA:AA,U8&amp;N8,G:G)/(SUMIF(AA:AA,U8&amp;N8,Z:Z))</f>
        <v>0</v>
      </c>
      <c r="P8" s="251" t="str">
        <f>HLOOKUP(O8*100,level_ref,2,TRUE)</f>
        <v>Level 1</v>
      </c>
      <c r="Q8" s="251" t="str">
        <f>IF(ISERROR(P8),"",P8)</f>
        <v>Level 1</v>
      </c>
      <c r="R8" s="251">
        <f>HLOOKUP(O8*100,level_ref,3,TRUE)</f>
        <v>1</v>
      </c>
      <c r="S8" s="251">
        <f>IF(ISERROR(R8),"",R8)</f>
        <v>1</v>
      </c>
      <c r="T8" s="251">
        <f>O8*5</f>
        <v>0</v>
      </c>
      <c r="U8" s="251">
        <f>VLOOKUP(A8,'Assess A'!A:AI,35,FALSE)</f>
        <v>3</v>
      </c>
      <c r="V8" s="251"/>
      <c r="W8" s="251" t="str">
        <f>IF(AND(C8&gt;4,VLOOKUP(A8,'Assess A'!A:AH,34,FALSE)&lt;&gt;8),LEFT(B8,3),"")</f>
        <v/>
      </c>
      <c r="X8" s="251">
        <f>VLOOKUP(A8,Weightings!A:W,23,FALSE)</f>
        <v>0</v>
      </c>
      <c r="Y8" s="251">
        <f>IF(VLOOKUP(A8,'Assess A'!A:AH,34,FALSE)=8,0,1)</f>
        <v>1</v>
      </c>
      <c r="Z8" s="251">
        <f t="shared" ref="Z8:Z21" si="3">Y8*X8*4</f>
        <v>0</v>
      </c>
      <c r="AA8" s="157" t="str">
        <f t="shared" ref="AA8:AA21" si="4">AI8&amp;W8</f>
        <v>3</v>
      </c>
      <c r="AF8" s="155">
        <f t="shared" ref="AF8:AF21" si="5">VLOOKUP($A8,contentrefmockup,26,FALSE)</f>
        <v>0</v>
      </c>
      <c r="AG8" s="155">
        <f t="shared" ref="AG8:AG21" si="6">VLOOKUP($A8,contentrefmockup,27,FALSE)</f>
        <v>0</v>
      </c>
      <c r="AH8" s="155" t="str">
        <f t="shared" ref="AH8:AH21" si="7">VLOOKUP($A8,contentrefmockup,28,FALSE)</f>
        <v>D</v>
      </c>
      <c r="AI8" s="156">
        <f t="shared" ref="AI8:AI21" si="8">IF(AF8="S",1,IF(AG8="I",2,IF(AH8="D",3,4)))</f>
        <v>3</v>
      </c>
      <c r="AJ8" s="155"/>
      <c r="AK8" s="156"/>
    </row>
    <row r="9" spans="1:37" s="157" customFormat="1" ht="30" hidden="1" customHeight="1" x14ac:dyDescent="0.25">
      <c r="A9" s="165">
        <v>3</v>
      </c>
      <c r="B9" s="147" t="str">
        <f t="shared" si="0"/>
        <v/>
      </c>
      <c r="C9" s="148">
        <f t="shared" si="1"/>
        <v>3</v>
      </c>
      <c r="D9" s="108"/>
      <c r="E9" s="254" t="str">
        <f t="shared" si="2"/>
        <v/>
      </c>
      <c r="F9" s="150" t="str">
        <f t="shared" ref="F9:F21" si="9">VLOOKUP(A9,contentrefmockup,7,FALSE)</f>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255" t="str">
        <f>VLOOKUP($A9,'Assess A'!$A:$O,15,FALSE)</f>
        <v/>
      </c>
      <c r="H9" s="255" t="str">
        <f>VLOOKUP($A9,'Assess A'!$A:$O,15,FALSE)</f>
        <v/>
      </c>
      <c r="I9" s="255" t="e">
        <f>(VLOOKUP(LEFT($B9,3),targets_lookup,5,FALSE))*VLOOKUP($A9,Weightings!$A:$Y,23,FALSE)</f>
        <v>#N/A</v>
      </c>
      <c r="J9" s="255" t="e">
        <f>(VLOOKUP(LEFT($B9,3),targets_lookup,5,FALSE))*VLOOKUP($A9,Weightings!$A:$Y,23,FALSE)</f>
        <v>#N/A</v>
      </c>
      <c r="K9" s="150" t="str">
        <f>IF(VLOOKUP(A9,'Assess A'!A:P,16,FALSE)=0,"",VLOOKUP(A9,'Assess A'!A:P,16,FALSE))</f>
        <v/>
      </c>
      <c r="L9" s="148"/>
      <c r="M9" s="148"/>
      <c r="N9" s="148"/>
      <c r="O9" s="148"/>
      <c r="P9" s="148"/>
      <c r="Q9" s="148"/>
      <c r="R9" s="148"/>
      <c r="S9" s="148"/>
      <c r="T9" s="148"/>
      <c r="U9" s="148"/>
      <c r="V9" s="153"/>
      <c r="W9" s="153" t="str">
        <f>IF(AND(C9&gt;4,VLOOKUP(A9,'Assess A'!A:AH,34,FALSE)&lt;&gt;8),LEFT(B9,3),"")</f>
        <v/>
      </c>
      <c r="X9" s="153">
        <f>VLOOKUP(A9,Weightings!A:W,23,FALSE)</f>
        <v>0</v>
      </c>
      <c r="Y9" s="153">
        <f>IF(VLOOKUP(A9,'Assess A'!A:AH,34,FALSE)=8,0,1)</f>
        <v>1</v>
      </c>
      <c r="Z9" s="153">
        <f t="shared" si="3"/>
        <v>0</v>
      </c>
      <c r="AA9" s="157" t="str">
        <f t="shared" si="4"/>
        <v>4</v>
      </c>
      <c r="AF9" s="155">
        <f t="shared" si="5"/>
        <v>0</v>
      </c>
      <c r="AG9" s="155">
        <f t="shared" si="6"/>
        <v>0</v>
      </c>
      <c r="AH9" s="155" t="str">
        <f t="shared" si="7"/>
        <v/>
      </c>
      <c r="AI9" s="156">
        <f t="shared" si="8"/>
        <v>4</v>
      </c>
      <c r="AJ9" s="155"/>
      <c r="AK9" s="156"/>
    </row>
    <row r="10" spans="1:37" s="90" customFormat="1" ht="30" hidden="1" customHeight="1" x14ac:dyDescent="0.25">
      <c r="A10" s="76">
        <v>4</v>
      </c>
      <c r="B10" s="77" t="str">
        <f t="shared" si="0"/>
        <v/>
      </c>
      <c r="C10" s="78">
        <f t="shared" si="1"/>
        <v>0</v>
      </c>
      <c r="D10" s="20"/>
      <c r="E10" s="107" t="str">
        <f t="shared" si="2"/>
        <v/>
      </c>
      <c r="F10" s="181" t="str">
        <f t="shared" si="9"/>
        <v>Have you established a governance structure to oversee and coordinate the intelligence function?</v>
      </c>
      <c r="G10" s="224"/>
      <c r="H10" s="224"/>
      <c r="I10" s="99"/>
      <c r="J10" s="99"/>
      <c r="K10" s="80"/>
      <c r="L10" s="78"/>
      <c r="M10" s="78"/>
      <c r="N10" s="78"/>
      <c r="O10" s="78"/>
      <c r="P10" s="78"/>
      <c r="Q10" s="78"/>
      <c r="R10" s="78"/>
      <c r="S10" s="78"/>
      <c r="T10" s="78"/>
      <c r="U10" s="78"/>
      <c r="V10" s="91"/>
      <c r="W10" s="91" t="str">
        <f>IF(AND(C10&gt;4,VLOOKUP(A10,'Assess A'!A:AH,34,FALSE)&lt;&gt;8),LEFT(B10,3),"")</f>
        <v/>
      </c>
      <c r="X10" s="91">
        <f>VLOOKUP(A10,Weightings!A:W,23,FALSE)</f>
        <v>0</v>
      </c>
      <c r="Y10" s="91">
        <f>IF(VLOOKUP(A10,'Assess A'!A:AH,34,FALSE)=8,0,1)</f>
        <v>1</v>
      </c>
      <c r="Z10" s="91">
        <f t="shared" si="3"/>
        <v>0</v>
      </c>
      <c r="AA10" s="90" t="str">
        <f t="shared" si="4"/>
        <v>4</v>
      </c>
      <c r="AF10" s="101">
        <f t="shared" si="5"/>
        <v>0</v>
      </c>
      <c r="AG10" s="101">
        <f t="shared" si="6"/>
        <v>0</v>
      </c>
      <c r="AH10" s="101" t="str">
        <f t="shared" si="7"/>
        <v/>
      </c>
      <c r="AI10" s="92">
        <f t="shared" si="8"/>
        <v>4</v>
      </c>
      <c r="AJ10" s="101"/>
      <c r="AK10" s="92"/>
    </row>
    <row r="11" spans="1:37" s="157" customFormat="1" ht="30" hidden="1" customHeight="1" x14ac:dyDescent="0.25">
      <c r="A11" s="165">
        <v>5</v>
      </c>
      <c r="B11" s="147" t="str">
        <f t="shared" si="0"/>
        <v/>
      </c>
      <c r="C11" s="148">
        <f t="shared" si="1"/>
        <v>0</v>
      </c>
      <c r="D11" s="108"/>
      <c r="E11" s="254" t="str">
        <f t="shared" si="2"/>
        <v/>
      </c>
      <c r="F11" s="150" t="str">
        <f t="shared" si="9"/>
        <v xml:space="preserve">Does the CTI function have a clear Mission and set of objectives, are these linked the Critical Intelligence Requirements (CIRs)? </v>
      </c>
      <c r="G11" s="255" t="str">
        <f>VLOOKUP($A11,'Assess A'!$A:$O,15,FALSE)</f>
        <v/>
      </c>
      <c r="H11" s="255" t="str">
        <f>VLOOKUP($A11,'Assess A'!$A:$O,15,FALSE)</f>
        <v/>
      </c>
      <c r="I11" s="255" t="e">
        <f>(VLOOKUP(LEFT($B11,3),targets_lookup,5,FALSE))*VLOOKUP($A11,Weightings!$A:$Y,23,FALSE)</f>
        <v>#N/A</v>
      </c>
      <c r="J11" s="255" t="e">
        <f>(VLOOKUP(LEFT($B11,3),targets_lookup,5,FALSE))*VLOOKUP($A11,Weightings!$A:$Y,23,FALSE)</f>
        <v>#N/A</v>
      </c>
      <c r="K11" s="150" t="str">
        <f>IF(VLOOKUP(A11,'Assess A'!A:P,16,FALSE)=0,"",VLOOKUP(A11,'Assess A'!A:P,16,FALSE))</f>
        <v/>
      </c>
      <c r="L11" s="148"/>
      <c r="M11" s="148"/>
      <c r="N11" s="148"/>
      <c r="O11" s="148"/>
      <c r="P11" s="148"/>
      <c r="Q11" s="148"/>
      <c r="R11" s="148"/>
      <c r="S11" s="148"/>
      <c r="T11" s="148"/>
      <c r="U11" s="148"/>
      <c r="V11" s="153"/>
      <c r="W11" s="153" t="str">
        <f>IF(AND(C11&gt;4,VLOOKUP(A11,'Assess A'!A:AH,34,FALSE)&lt;&gt;8),LEFT(B11,3),"")</f>
        <v/>
      </c>
      <c r="X11" s="153">
        <f>VLOOKUP(A11,Weightings!A:W,23,FALSE)</f>
        <v>0</v>
      </c>
      <c r="Y11" s="153">
        <f>IF(VLOOKUP(A11,'Assess A'!A:AH,34,FALSE)=8,0,1)</f>
        <v>1</v>
      </c>
      <c r="Z11" s="153">
        <f t="shared" si="3"/>
        <v>0</v>
      </c>
      <c r="AA11" s="157" t="str">
        <f t="shared" si="4"/>
        <v>4</v>
      </c>
      <c r="AF11" s="155">
        <f t="shared" si="5"/>
        <v>0</v>
      </c>
      <c r="AG11" s="155">
        <f t="shared" si="6"/>
        <v>0</v>
      </c>
      <c r="AH11" s="155" t="str">
        <f t="shared" si="7"/>
        <v/>
      </c>
      <c r="AI11" s="156">
        <f t="shared" si="8"/>
        <v>4</v>
      </c>
      <c r="AJ11" s="155"/>
      <c r="AK11" s="156"/>
    </row>
    <row r="12" spans="1:37" s="90" customFormat="1" ht="30" hidden="1" customHeight="1" x14ac:dyDescent="0.25">
      <c r="A12" s="76">
        <v>6</v>
      </c>
      <c r="B12" s="77" t="str">
        <f t="shared" si="0"/>
        <v/>
      </c>
      <c r="C12" s="78">
        <f t="shared" si="1"/>
        <v>0</v>
      </c>
      <c r="D12" s="20"/>
      <c r="E12" s="107" t="str">
        <f t="shared" si="2"/>
        <v/>
      </c>
      <c r="F12" s="181" t="str">
        <f t="shared" si="9"/>
        <v>Do you maintain key performance indicators for each of the intelligence products, in order to measure the impact and effectiveness of the product?</v>
      </c>
      <c r="G12" s="224"/>
      <c r="H12" s="224"/>
      <c r="I12" s="99"/>
      <c r="J12" s="99"/>
      <c r="K12" s="80"/>
      <c r="L12" s="78"/>
      <c r="M12" s="78"/>
      <c r="N12" s="78"/>
      <c r="O12" s="78"/>
      <c r="P12" s="78"/>
      <c r="Q12" s="78"/>
      <c r="R12" s="78"/>
      <c r="S12" s="78"/>
      <c r="T12" s="78"/>
      <c r="U12" s="78"/>
      <c r="V12" s="91"/>
      <c r="W12" s="91" t="str">
        <f>IF(AND(C12&gt;4,VLOOKUP(A12,'Assess A'!A:AH,34,FALSE)&lt;&gt;8),LEFT(B12,3),"")</f>
        <v/>
      </c>
      <c r="X12" s="91">
        <f>VLOOKUP(A12,Weightings!A:W,23,FALSE)</f>
        <v>0</v>
      </c>
      <c r="Y12" s="91">
        <f>IF(VLOOKUP(A12,'Assess A'!A:AH,34,FALSE)=8,0,1)</f>
        <v>1</v>
      </c>
      <c r="Z12" s="91">
        <f t="shared" si="3"/>
        <v>0</v>
      </c>
      <c r="AA12" s="90" t="str">
        <f t="shared" si="4"/>
        <v>4</v>
      </c>
      <c r="AF12" s="101">
        <f t="shared" si="5"/>
        <v>0</v>
      </c>
      <c r="AG12" s="101">
        <f t="shared" si="6"/>
        <v>0</v>
      </c>
      <c r="AH12" s="101" t="str">
        <f t="shared" si="7"/>
        <v/>
      </c>
      <c r="AI12" s="92">
        <f t="shared" si="8"/>
        <v>4</v>
      </c>
      <c r="AJ12" s="101"/>
      <c r="AK12" s="92"/>
    </row>
    <row r="13" spans="1:37" s="157" customFormat="1" ht="30" hidden="1" customHeight="1" x14ac:dyDescent="0.25">
      <c r="A13" s="165">
        <v>7</v>
      </c>
      <c r="B13" s="147" t="str">
        <f t="shared" si="0"/>
        <v/>
      </c>
      <c r="C13" s="148">
        <f t="shared" si="1"/>
        <v>0</v>
      </c>
      <c r="D13" s="108"/>
      <c r="E13" s="254" t="str">
        <f t="shared" si="2"/>
        <v/>
      </c>
      <c r="F13" s="150" t="str">
        <f t="shared" si="9"/>
        <v xml:space="preserve">Does the CTI function have a ‘supplier selection criteria’ standard and document? </v>
      </c>
      <c r="G13" s="255" t="str">
        <f>VLOOKUP($A13,'Assess A'!$A:$O,15,FALSE)</f>
        <v/>
      </c>
      <c r="H13" s="255" t="str">
        <f>VLOOKUP($A13,'Assess A'!$A:$O,15,FALSE)</f>
        <v/>
      </c>
      <c r="I13" s="255" t="e">
        <f>(VLOOKUP(LEFT($B13,3),targets_lookup,5,FALSE))*VLOOKUP($A13,Weightings!$A:$Y,23,FALSE)</f>
        <v>#N/A</v>
      </c>
      <c r="J13" s="255" t="e">
        <f>(VLOOKUP(LEFT($B13,3),targets_lookup,5,FALSE))*VLOOKUP($A13,Weightings!$A:$Y,23,FALSE)</f>
        <v>#N/A</v>
      </c>
      <c r="K13" s="150" t="str">
        <f>IF(VLOOKUP(A13,'Assess A'!A:P,16,FALSE)=0,"",VLOOKUP(A13,'Assess A'!A:P,16,FALSE))</f>
        <v/>
      </c>
      <c r="L13" s="148"/>
      <c r="M13" s="148"/>
      <c r="N13" s="148"/>
      <c r="O13" s="148"/>
      <c r="P13" s="148"/>
      <c r="Q13" s="148"/>
      <c r="R13" s="148"/>
      <c r="S13" s="148"/>
      <c r="T13" s="148"/>
      <c r="U13" s="148"/>
      <c r="V13" s="153"/>
      <c r="W13" s="153" t="str">
        <f>IF(AND(C13&gt;4,VLOOKUP(A13,'Assess A'!A:AH,34,FALSE)&lt;&gt;8),LEFT(B13,3),"")</f>
        <v/>
      </c>
      <c r="X13" s="153">
        <f>VLOOKUP(A13,Weightings!A:W,23,FALSE)</f>
        <v>0</v>
      </c>
      <c r="Y13" s="153">
        <f>IF(VLOOKUP(A13,'Assess A'!A:AH,34,FALSE)=8,0,1)</f>
        <v>1</v>
      </c>
      <c r="Z13" s="153">
        <f t="shared" si="3"/>
        <v>0</v>
      </c>
      <c r="AA13" s="157" t="str">
        <f t="shared" si="4"/>
        <v>4</v>
      </c>
      <c r="AF13" s="155">
        <f t="shared" si="5"/>
        <v>0</v>
      </c>
      <c r="AG13" s="155">
        <f t="shared" si="6"/>
        <v>0</v>
      </c>
      <c r="AH13" s="155" t="str">
        <f t="shared" si="7"/>
        <v/>
      </c>
      <c r="AI13" s="156">
        <f t="shared" si="8"/>
        <v>4</v>
      </c>
      <c r="AJ13" s="155"/>
      <c r="AK13" s="156"/>
    </row>
    <row r="14" spans="1:37" s="157" customFormat="1" ht="30" hidden="1" customHeight="1" x14ac:dyDescent="0.25">
      <c r="A14" s="165">
        <v>8</v>
      </c>
      <c r="B14" s="147" t="str">
        <f t="shared" si="0"/>
        <v/>
      </c>
      <c r="C14" s="148">
        <f t="shared" si="1"/>
        <v>0</v>
      </c>
      <c r="D14" s="108"/>
      <c r="E14" s="254" t="str">
        <f t="shared" si="2"/>
        <v/>
      </c>
      <c r="F14" s="150" t="str">
        <f t="shared" si="9"/>
        <v>Legal and regulatory compliance;</v>
      </c>
      <c r="G14" s="255" t="str">
        <f>VLOOKUP($A14,'Assess A'!$A:$O,15,FALSE)</f>
        <v/>
      </c>
      <c r="H14" s="255" t="str">
        <f>VLOOKUP($A14,'Assess A'!$A:$O,15,FALSE)</f>
        <v/>
      </c>
      <c r="I14" s="255" t="e">
        <f>(VLOOKUP(LEFT($B14,3),targets_lookup,5,FALSE))*VLOOKUP($A14,Weightings!$A:$Y,23,FALSE)</f>
        <v>#N/A</v>
      </c>
      <c r="J14" s="255" t="e">
        <f>(VLOOKUP(LEFT($B14,3),targets_lookup,5,FALSE))*VLOOKUP($A14,Weightings!$A:$Y,23,FALSE)</f>
        <v>#N/A</v>
      </c>
      <c r="K14" s="150" t="str">
        <f>IF(VLOOKUP(A14,'Assess A'!A:P,16,FALSE)=0,"",VLOOKUP(A14,'Assess A'!A:P,16,FALSE))</f>
        <v/>
      </c>
      <c r="L14" s="148"/>
      <c r="M14" s="148"/>
      <c r="N14" s="148"/>
      <c r="O14" s="148"/>
      <c r="P14" s="148"/>
      <c r="Q14" s="148"/>
      <c r="R14" s="148"/>
      <c r="S14" s="148"/>
      <c r="T14" s="148"/>
      <c r="U14" s="148"/>
      <c r="V14" s="153"/>
      <c r="W14" s="153" t="str">
        <f>IF(AND(C14&gt;4,VLOOKUP(A14,'Assess A'!A:AH,34,FALSE)&lt;&gt;8),LEFT(B14,3),"")</f>
        <v/>
      </c>
      <c r="X14" s="153">
        <f>VLOOKUP(A14,Weightings!A:W,23,FALSE)</f>
        <v>0</v>
      </c>
      <c r="Y14" s="153">
        <f>IF(VLOOKUP(A14,'Assess A'!A:AH,34,FALSE)=8,0,1)</f>
        <v>1</v>
      </c>
      <c r="Z14" s="153">
        <f t="shared" si="3"/>
        <v>0</v>
      </c>
      <c r="AA14" s="157" t="str">
        <f t="shared" si="4"/>
        <v>4</v>
      </c>
      <c r="AF14" s="155">
        <f t="shared" si="5"/>
        <v>0</v>
      </c>
      <c r="AG14" s="155">
        <f t="shared" si="6"/>
        <v>0</v>
      </c>
      <c r="AH14" s="155" t="str">
        <f t="shared" si="7"/>
        <v/>
      </c>
      <c r="AI14" s="156">
        <f t="shared" si="8"/>
        <v>4</v>
      </c>
      <c r="AJ14" s="155"/>
      <c r="AK14" s="156"/>
    </row>
    <row r="15" spans="1:37" s="157" customFormat="1" ht="30" hidden="1" customHeight="1" x14ac:dyDescent="0.25">
      <c r="A15" s="165">
        <v>9</v>
      </c>
      <c r="B15" s="147" t="str">
        <f t="shared" si="0"/>
        <v/>
      </c>
      <c r="C15" s="148">
        <f t="shared" si="1"/>
        <v>0</v>
      </c>
      <c r="D15" s="20"/>
      <c r="E15" s="254" t="str">
        <f t="shared" si="2"/>
        <v/>
      </c>
      <c r="F15" s="150" t="str">
        <f t="shared" si="9"/>
        <v>Has the sharing of intelligence direction to internal resources been reviewed to ensure legal and regulatory compliance?</v>
      </c>
      <c r="G15" s="255" t="str">
        <f>VLOOKUP($A15,'Assess A'!$A:$O,15,FALSE)</f>
        <v/>
      </c>
      <c r="H15" s="255" t="str">
        <f>VLOOKUP($A15,'Assess A'!$A:$O,15,FALSE)</f>
        <v/>
      </c>
      <c r="I15" s="255" t="e">
        <f>(VLOOKUP(LEFT($B15,3),targets_lookup,5,FALSE))*VLOOKUP($A15,Weightings!$A:$Y,23,FALSE)</f>
        <v>#N/A</v>
      </c>
      <c r="J15" s="255" t="e">
        <f>(VLOOKUP(LEFT($B15,3),targets_lookup,5,FALSE))*VLOOKUP($A15,Weightings!$A:$Y,23,FALSE)</f>
        <v>#N/A</v>
      </c>
      <c r="K15" s="150" t="str">
        <f>IF(VLOOKUP(A15,'Assess A'!A:P,16,FALSE)=0,"",VLOOKUP(A15,'Assess A'!A:P,16,FALSE))</f>
        <v/>
      </c>
      <c r="L15" s="148"/>
      <c r="M15" s="148"/>
      <c r="N15" s="148"/>
      <c r="O15" s="148"/>
      <c r="P15" s="148"/>
      <c r="Q15" s="148"/>
      <c r="R15" s="148"/>
      <c r="S15" s="148"/>
      <c r="T15" s="148"/>
      <c r="U15" s="148"/>
      <c r="V15" s="153"/>
      <c r="W15" s="153" t="str">
        <f>IF(AND(C15&gt;4,VLOOKUP(A15,'Assess A'!A:AH,34,FALSE)&lt;&gt;8),LEFT(B15,3),"")</f>
        <v/>
      </c>
      <c r="X15" s="153">
        <f>VLOOKUP(A15,Weightings!A:W,23,FALSE)</f>
        <v>0</v>
      </c>
      <c r="Y15" s="153">
        <f>IF(VLOOKUP(A15,'Assess A'!A:AH,34,FALSE)=8,0,1)</f>
        <v>1</v>
      </c>
      <c r="Z15" s="153">
        <f t="shared" si="3"/>
        <v>0</v>
      </c>
      <c r="AA15" s="157" t="str">
        <f t="shared" si="4"/>
        <v>4</v>
      </c>
      <c r="AF15" s="155">
        <f t="shared" si="5"/>
        <v>0</v>
      </c>
      <c r="AG15" s="155">
        <f t="shared" si="6"/>
        <v>0</v>
      </c>
      <c r="AH15" s="155" t="str">
        <f t="shared" si="7"/>
        <v/>
      </c>
      <c r="AI15" s="156">
        <f t="shared" si="8"/>
        <v>4</v>
      </c>
      <c r="AJ15" s="155"/>
      <c r="AK15" s="156"/>
    </row>
    <row r="16" spans="1:37" s="88" customFormat="1" ht="30" hidden="1" customHeight="1" x14ac:dyDescent="0.25">
      <c r="A16" s="182">
        <v>10</v>
      </c>
      <c r="B16" s="84" t="str">
        <f t="shared" si="0"/>
        <v/>
      </c>
      <c r="C16" s="85">
        <f t="shared" si="1"/>
        <v>3</v>
      </c>
      <c r="D16" s="20"/>
      <c r="E16" s="200" t="str">
        <f t="shared" si="2"/>
        <v/>
      </c>
      <c r="F16" s="201" t="str">
        <f t="shared" si="9"/>
        <v>Has the sharing of intelligence direction to external sources or third parties been reviewed to ensure legal and regulatory compliance?</v>
      </c>
      <c r="G16" s="224"/>
      <c r="H16" s="224"/>
      <c r="I16" s="199"/>
      <c r="J16" s="199"/>
      <c r="K16" s="86"/>
      <c r="L16" s="85"/>
      <c r="M16" s="85"/>
      <c r="N16" s="85"/>
      <c r="O16" s="85"/>
      <c r="P16" s="85"/>
      <c r="Q16" s="85"/>
      <c r="R16" s="85"/>
      <c r="S16" s="85"/>
      <c r="T16" s="85"/>
      <c r="U16" s="85"/>
      <c r="V16" s="100"/>
      <c r="W16" s="100" t="str">
        <f>IF(AND(C16&gt;4,VLOOKUP(A16,'Assess A'!A:AH,34,FALSE)&lt;&gt;8),LEFT(B16,3),"")</f>
        <v/>
      </c>
      <c r="X16" s="100">
        <f>VLOOKUP(A16,Weightings!A:W,23,FALSE)</f>
        <v>0</v>
      </c>
      <c r="Y16" s="100">
        <f>IF(VLOOKUP(A16,'Assess A'!A:AH,34,FALSE)=8,0,1)</f>
        <v>1</v>
      </c>
      <c r="Z16" s="100">
        <f t="shared" si="3"/>
        <v>0</v>
      </c>
      <c r="AA16" s="88" t="str">
        <f t="shared" si="4"/>
        <v>4</v>
      </c>
      <c r="AF16" s="101">
        <f t="shared" si="5"/>
        <v>0</v>
      </c>
      <c r="AG16" s="101">
        <f t="shared" si="6"/>
        <v>0</v>
      </c>
      <c r="AH16" s="101" t="str">
        <f t="shared" si="7"/>
        <v/>
      </c>
      <c r="AI16" s="92">
        <f t="shared" si="8"/>
        <v>4</v>
      </c>
      <c r="AJ16" s="101"/>
      <c r="AK16" s="92"/>
    </row>
    <row r="17" spans="1:37" s="90" customFormat="1" ht="30" hidden="1" customHeight="1" x14ac:dyDescent="0.25">
      <c r="A17" s="76">
        <v>11</v>
      </c>
      <c r="B17" s="77" t="str">
        <f t="shared" si="0"/>
        <v/>
      </c>
      <c r="C17" s="78">
        <f t="shared" si="1"/>
        <v>0</v>
      </c>
      <c r="D17" s="20"/>
      <c r="E17" s="107" t="str">
        <f t="shared" si="2"/>
        <v/>
      </c>
      <c r="F17" s="80" t="str">
        <f t="shared" si="9"/>
        <v>Have all SANDAs (Sources and Agencies which are used in the Intelligence collection plan) been reviewed for legal and regulatory compliance?</v>
      </c>
      <c r="G17" s="224" t="str">
        <f>VLOOKUP($A17,'Assess A'!$A:$O,15,FALSE)</f>
        <v/>
      </c>
      <c r="H17" s="224" t="str">
        <f>VLOOKUP($A17,'Assess A'!$A:$O,15,FALSE)</f>
        <v/>
      </c>
      <c r="I17" s="223" t="e">
        <f>(VLOOKUP(LEFT($B17,3),targets_lookup,5,FALSE))*VLOOKUP($A17,Weightings!$A:$Y,23,FALSE)</f>
        <v>#N/A</v>
      </c>
      <c r="J17" s="223" t="e">
        <f>(VLOOKUP(LEFT($B17,3),targets_lookup,5,FALSE))*VLOOKUP($A17,Weightings!$A:$Y,23,FALSE)</f>
        <v>#N/A</v>
      </c>
      <c r="K17" s="80" t="str">
        <f>IF(VLOOKUP(A17,'Assess A'!A:P,16,FALSE)=0,"",VLOOKUP(A17,'Assess A'!A:P,16,FALSE))</f>
        <v/>
      </c>
      <c r="L17" s="78"/>
      <c r="M17" s="78"/>
      <c r="N17" s="78"/>
      <c r="O17" s="78"/>
      <c r="P17" s="78"/>
      <c r="Q17" s="78"/>
      <c r="R17" s="78"/>
      <c r="S17" s="78"/>
      <c r="T17" s="78"/>
      <c r="U17" s="78"/>
      <c r="V17" s="91"/>
      <c r="W17" s="91" t="str">
        <f>IF(AND(C17&gt;4,VLOOKUP(A17,'Assess A'!A:AH,34,FALSE)&lt;&gt;8),LEFT(B17,3),"")</f>
        <v/>
      </c>
      <c r="X17" s="91">
        <f>VLOOKUP(A17,Weightings!A:W,23,FALSE)</f>
        <v>0</v>
      </c>
      <c r="Y17" s="91">
        <f>IF(VLOOKUP(A17,'Assess A'!A:AH,34,FALSE)=8,0,1)</f>
        <v>1</v>
      </c>
      <c r="Z17" s="91">
        <f t="shared" si="3"/>
        <v>0</v>
      </c>
      <c r="AA17" s="90" t="str">
        <f t="shared" si="4"/>
        <v>4</v>
      </c>
      <c r="AF17" s="101">
        <f t="shared" si="5"/>
        <v>0</v>
      </c>
      <c r="AG17" s="101">
        <f t="shared" si="6"/>
        <v>0</v>
      </c>
      <c r="AH17" s="101" t="str">
        <f t="shared" si="7"/>
        <v/>
      </c>
      <c r="AI17" s="92">
        <f t="shared" si="8"/>
        <v>4</v>
      </c>
      <c r="AJ17" s="101"/>
      <c r="AK17" s="92"/>
    </row>
    <row r="18" spans="1:37" s="90" customFormat="1" ht="30" hidden="1" customHeight="1" x14ac:dyDescent="0.25">
      <c r="A18" s="76">
        <v>12</v>
      </c>
      <c r="B18" s="77" t="str">
        <f t="shared" si="0"/>
        <v/>
      </c>
      <c r="C18" s="78">
        <f t="shared" si="1"/>
        <v>0</v>
      </c>
      <c r="D18" s="20"/>
      <c r="E18" s="107" t="str">
        <f t="shared" si="2"/>
        <v/>
      </c>
      <c r="F18" s="80" t="str">
        <f t="shared" si="9"/>
        <v>Is stored data/information/intelligence regularly reviewed for legal and regulatory compliance? (E.g. GDPR)</v>
      </c>
      <c r="G18" s="224" t="str">
        <f>VLOOKUP($A18,'Assess A'!$A:$O,15,FALSE)</f>
        <v/>
      </c>
      <c r="H18" s="224" t="str">
        <f>VLOOKUP($A18,'Assess A'!$A:$O,15,FALSE)</f>
        <v/>
      </c>
      <c r="I18" s="223" t="e">
        <f>(VLOOKUP(LEFT($B18,3),targets_lookup,5,FALSE))*VLOOKUP($A18,Weightings!$A:$Y,23,FALSE)</f>
        <v>#N/A</v>
      </c>
      <c r="J18" s="223" t="e">
        <f>(VLOOKUP(LEFT($B18,3),targets_lookup,5,FALSE))*VLOOKUP($A18,Weightings!$A:$Y,23,FALSE)</f>
        <v>#N/A</v>
      </c>
      <c r="K18" s="80" t="str">
        <f>IF(VLOOKUP(A18,'Assess A'!A:P,16,FALSE)=0,"",VLOOKUP(A18,'Assess A'!A:P,16,FALSE))</f>
        <v/>
      </c>
      <c r="L18" s="78"/>
      <c r="M18" s="78"/>
      <c r="N18" s="78"/>
      <c r="O18" s="78"/>
      <c r="P18" s="78"/>
      <c r="Q18" s="78"/>
      <c r="R18" s="78"/>
      <c r="S18" s="78"/>
      <c r="T18" s="78"/>
      <c r="U18" s="78"/>
      <c r="V18" s="91"/>
      <c r="W18" s="91" t="str">
        <f>IF(AND(C18&gt;4,VLOOKUP(A18,'Assess A'!A:AH,34,FALSE)&lt;&gt;8),LEFT(B18,3),"")</f>
        <v/>
      </c>
      <c r="X18" s="91">
        <f>VLOOKUP(A18,Weightings!A:W,23,FALSE)</f>
        <v>0</v>
      </c>
      <c r="Y18" s="91">
        <f>IF(VLOOKUP(A18,'Assess A'!A:AH,34,FALSE)=8,0,1)</f>
        <v>1</v>
      </c>
      <c r="Z18" s="91">
        <f t="shared" si="3"/>
        <v>0</v>
      </c>
      <c r="AA18" s="90" t="str">
        <f t="shared" si="4"/>
        <v>4</v>
      </c>
      <c r="AF18" s="101">
        <f t="shared" si="5"/>
        <v>0</v>
      </c>
      <c r="AG18" s="101">
        <f t="shared" si="6"/>
        <v>0</v>
      </c>
      <c r="AH18" s="101" t="str">
        <f t="shared" si="7"/>
        <v/>
      </c>
      <c r="AI18" s="92">
        <f t="shared" si="8"/>
        <v>4</v>
      </c>
      <c r="AJ18" s="101"/>
      <c r="AK18" s="92"/>
    </row>
    <row r="19" spans="1:37" s="90" customFormat="1" ht="60" x14ac:dyDescent="0.25">
      <c r="A19" s="76">
        <v>13</v>
      </c>
      <c r="B19" s="77" t="str">
        <f t="shared" si="0"/>
        <v/>
      </c>
      <c r="C19" s="78">
        <f t="shared" si="1"/>
        <v>3</v>
      </c>
      <c r="D19" s="20"/>
      <c r="E19" s="107" t="str">
        <f t="shared" si="2"/>
        <v/>
      </c>
      <c r="F19" s="181" t="str">
        <f t="shared" si="9"/>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19" s="224"/>
      <c r="H19" s="224"/>
      <c r="I19" s="99"/>
      <c r="J19" s="99"/>
      <c r="K19" s="80"/>
      <c r="L19" s="78"/>
      <c r="M19" s="78"/>
      <c r="N19" s="78"/>
      <c r="O19" s="78"/>
      <c r="P19" s="78"/>
      <c r="Q19" s="78"/>
      <c r="R19" s="78"/>
      <c r="S19" s="78"/>
      <c r="T19" s="78"/>
      <c r="U19" s="78"/>
      <c r="V19" s="91"/>
      <c r="W19" s="91" t="str">
        <f>IF(AND(C19&gt;4,VLOOKUP(A19,'Assess A'!A:AH,34,FALSE)&lt;&gt;8),LEFT(B19,3),"")</f>
        <v/>
      </c>
      <c r="X19" s="91">
        <f>VLOOKUP(A19,Weightings!A:W,23,FALSE)</f>
        <v>0</v>
      </c>
      <c r="Y19" s="91">
        <f>IF(VLOOKUP(A19,'Assess A'!A:AH,34,FALSE)=8,0,1)</f>
        <v>1</v>
      </c>
      <c r="Z19" s="91">
        <f t="shared" si="3"/>
        <v>0</v>
      </c>
      <c r="AA19" s="90" t="str">
        <f t="shared" si="4"/>
        <v>3</v>
      </c>
      <c r="AF19" s="101">
        <f t="shared" si="5"/>
        <v>0</v>
      </c>
      <c r="AG19" s="101">
        <f t="shared" si="6"/>
        <v>0</v>
      </c>
      <c r="AH19" s="101" t="str">
        <f t="shared" si="7"/>
        <v>D</v>
      </c>
      <c r="AI19" s="92">
        <f t="shared" si="8"/>
        <v>3</v>
      </c>
      <c r="AJ19" s="101"/>
      <c r="AK19" s="92"/>
    </row>
    <row r="20" spans="1:37" s="90" customFormat="1" ht="30" customHeight="1" x14ac:dyDescent="0.25">
      <c r="A20" s="76">
        <v>14</v>
      </c>
      <c r="B20" s="77" t="str">
        <f t="shared" si="0"/>
        <v>A.1.01</v>
      </c>
      <c r="C20" s="78">
        <f t="shared" si="1"/>
        <v>5</v>
      </c>
      <c r="D20" s="20"/>
      <c r="E20" s="107" t="str">
        <f t="shared" si="2"/>
        <v>A.1.01</v>
      </c>
      <c r="F20" s="80" t="str">
        <f t="shared" si="9"/>
        <v>Have you established a governance structure to oversee and coordinate the intelligence function?</v>
      </c>
      <c r="G20" s="224" t="str">
        <f>VLOOKUP($A20,'Assess A'!$A:$O,15,FALSE)</f>
        <v/>
      </c>
      <c r="H20" s="224" t="str">
        <f>IFERROR(VLOOKUP(VLOOKUP($A20,'Assess A'!$A:$AH,34,FALSE),detail_maturity_score,3),"")</f>
        <v/>
      </c>
      <c r="I20" s="223">
        <f>(VLOOKUP(LEFT($B20,3),targets_lookup,5,FALSE))*VLOOKUP($A20,Weightings!$A:$Y,23,FALSE)</f>
        <v>7.1999999999999993</v>
      </c>
      <c r="J20" s="223">
        <f>(VLOOKUP(LEFT($B20,3),targets_lookup,5,FALSE))*IF(VLOOKUP($A20,Weightings!$A:$Y,23,FALSE)=0,0,1)</f>
        <v>2.4</v>
      </c>
      <c r="K20" s="80" t="str">
        <f>IF(VLOOKUP(A20,'Assess A'!A:P,16,FALSE)=0,"",VLOOKUP(A20,'Assess A'!A:P,16,FALSE))</f>
        <v/>
      </c>
      <c r="L20" s="78"/>
      <c r="M20" s="78"/>
      <c r="N20" s="78"/>
      <c r="O20" s="78"/>
      <c r="P20" s="78"/>
      <c r="Q20" s="78"/>
      <c r="R20" s="78"/>
      <c r="S20" s="78"/>
      <c r="T20" s="78"/>
      <c r="U20" s="78"/>
      <c r="V20" s="91"/>
      <c r="W20" s="91" t="str">
        <f>IF(AND(C20&gt;4,VLOOKUP(A20,'Assess A'!A:AH,34,FALSE)&lt;&gt;8),LEFT(B20,3),"")</f>
        <v>A.1</v>
      </c>
      <c r="X20" s="91">
        <f>VLOOKUP(A20,Weightings!A:W,23,FALSE)</f>
        <v>3</v>
      </c>
      <c r="Y20" s="91">
        <f>IF(VLOOKUP(A20,'Assess A'!A:AH,34,FALSE)=8,0,1)</f>
        <v>1</v>
      </c>
      <c r="Z20" s="91">
        <f t="shared" si="3"/>
        <v>12</v>
      </c>
      <c r="AA20" s="90" t="str">
        <f t="shared" si="4"/>
        <v>3A.1</v>
      </c>
      <c r="AF20" s="101">
        <f t="shared" si="5"/>
        <v>0</v>
      </c>
      <c r="AG20" s="101">
        <f t="shared" si="6"/>
        <v>0</v>
      </c>
      <c r="AH20" s="101" t="str">
        <f t="shared" si="7"/>
        <v>D</v>
      </c>
      <c r="AI20" s="92">
        <f t="shared" si="8"/>
        <v>3</v>
      </c>
      <c r="AJ20" s="101"/>
      <c r="AK20" s="92"/>
    </row>
    <row r="21" spans="1:37" s="90" customFormat="1" ht="30" customHeight="1" x14ac:dyDescent="0.25">
      <c r="A21" s="76">
        <v>15</v>
      </c>
      <c r="B21" s="77" t="str">
        <f t="shared" si="0"/>
        <v>A.1.02</v>
      </c>
      <c r="C21" s="78">
        <f t="shared" si="1"/>
        <v>5</v>
      </c>
      <c r="D21" s="20"/>
      <c r="E21" s="107" t="str">
        <f t="shared" si="2"/>
        <v>A.1.02</v>
      </c>
      <c r="F21" s="80" t="str">
        <f t="shared" si="9"/>
        <v>Has the Intelligence Function been review for legal and ethical compliance; including but no limited to intelligence source, processing of data (GDPR) and monitoring or employees activities?</v>
      </c>
      <c r="G21" s="224" t="str">
        <f>VLOOKUP($A21,'Assess A'!$A:$O,15,FALSE)</f>
        <v/>
      </c>
      <c r="H21" s="224" t="str">
        <f>IFERROR(VLOOKUP(VLOOKUP($A21,'Assess A'!$A:$AH,34,FALSE),detail_maturity_score,3),"")</f>
        <v/>
      </c>
      <c r="I21" s="223">
        <f>(VLOOKUP(LEFT($B21,3),targets_lookup,5,FALSE))*VLOOKUP($A21,Weightings!$A:$Y,23,FALSE)</f>
        <v>7.1999999999999993</v>
      </c>
      <c r="J21" s="223">
        <f>(VLOOKUP(LEFT($B21,3),targets_lookup,5,FALSE))*IF(VLOOKUP($A21,Weightings!$A:$Y,23,FALSE)=0,0,1)</f>
        <v>2.4</v>
      </c>
      <c r="K21" s="80" t="str">
        <f>IF(VLOOKUP(A21,'Assess A'!A:P,16,FALSE)=0,"",VLOOKUP(A21,'Assess A'!A:P,16,FALSE))</f>
        <v/>
      </c>
      <c r="L21" s="78"/>
      <c r="M21" s="78"/>
      <c r="N21" s="78"/>
      <c r="O21" s="78"/>
      <c r="P21" s="78"/>
      <c r="Q21" s="78"/>
      <c r="R21" s="78"/>
      <c r="S21" s="78"/>
      <c r="T21" s="78"/>
      <c r="U21" s="78"/>
      <c r="V21" s="91"/>
      <c r="W21" s="91" t="str">
        <f>IF(AND(C21&gt;4,VLOOKUP(A21,'Assess A'!A:AH,34,FALSE)&lt;&gt;8),LEFT(B21,3),"")</f>
        <v>A.1</v>
      </c>
      <c r="X21" s="91">
        <f>VLOOKUP(A21,Weightings!A:W,23,FALSE)</f>
        <v>3</v>
      </c>
      <c r="Y21" s="91">
        <f>IF(VLOOKUP(A21,'Assess A'!A:AH,34,FALSE)=8,0,1)</f>
        <v>1</v>
      </c>
      <c r="Z21" s="91">
        <f t="shared" si="3"/>
        <v>12</v>
      </c>
      <c r="AA21" s="90" t="str">
        <f t="shared" si="4"/>
        <v>3A.1</v>
      </c>
      <c r="AF21" s="101">
        <f t="shared" si="5"/>
        <v>0</v>
      </c>
      <c r="AG21" s="101">
        <f t="shared" si="6"/>
        <v>0</v>
      </c>
      <c r="AH21" s="101" t="str">
        <f t="shared" si="7"/>
        <v>D</v>
      </c>
      <c r="AI21" s="92">
        <f t="shared" si="8"/>
        <v>3</v>
      </c>
      <c r="AJ21" s="101"/>
      <c r="AK21" s="92"/>
    </row>
  </sheetData>
  <sheetProtection sheet="1" objects="1" scenarios="1"/>
  <sortState xmlns:xlrd2="http://schemas.microsoft.com/office/spreadsheetml/2017/richdata2" ref="A8:AI325">
    <sortCondition ref="A8:A325"/>
  </sortState>
  <mergeCells count="2">
    <mergeCell ref="F2:K3"/>
    <mergeCell ref="F4:K5"/>
  </mergeCells>
  <conditionalFormatting sqref="G15">
    <cfRule type="dataBar" priority="41">
      <dataBar>
        <cfvo type="num" val="0"/>
        <cfvo type="num" val="20"/>
        <color rgb="FF638EC6"/>
      </dataBar>
      <extLst>
        <ext xmlns:x14="http://schemas.microsoft.com/office/spreadsheetml/2009/9/main" uri="{B025F937-C7B1-47D3-B67F-A62EFF666E3E}">
          <x14:id>{96CE60F9-6FDA-439B-BC2D-532398CA1456}</x14:id>
        </ext>
      </extLst>
    </cfRule>
  </conditionalFormatting>
  <conditionalFormatting sqref="I15">
    <cfRule type="dataBar" priority="42">
      <dataBar>
        <cfvo type="num" val="0"/>
        <cfvo type="num" val="20"/>
        <color rgb="FF00B050"/>
      </dataBar>
      <extLst>
        <ext xmlns:x14="http://schemas.microsoft.com/office/spreadsheetml/2009/9/main" uri="{B025F937-C7B1-47D3-B67F-A62EFF666E3E}">
          <x14:id>{1C2BED6C-18AA-463A-91F5-A77F218D392D}</x14:id>
        </ext>
      </extLst>
    </cfRule>
  </conditionalFormatting>
  <conditionalFormatting sqref="G12">
    <cfRule type="dataBar" priority="15">
      <dataBar>
        <cfvo type="num" val="0"/>
        <cfvo type="num" val="20"/>
        <color rgb="FF638EC6"/>
      </dataBar>
      <extLst>
        <ext xmlns:x14="http://schemas.microsoft.com/office/spreadsheetml/2009/9/main" uri="{B025F937-C7B1-47D3-B67F-A62EFF666E3E}">
          <x14:id>{8333E6C5-EE40-41C2-BC4E-B62A62569ECA}</x14:id>
        </ext>
      </extLst>
    </cfRule>
  </conditionalFormatting>
  <conditionalFormatting sqref="I12">
    <cfRule type="dataBar" priority="16">
      <dataBar>
        <cfvo type="num" val="0"/>
        <cfvo type="num" val="20"/>
        <color rgb="FF00B050"/>
      </dataBar>
      <extLst>
        <ext xmlns:x14="http://schemas.microsoft.com/office/spreadsheetml/2009/9/main" uri="{B025F937-C7B1-47D3-B67F-A62EFF666E3E}">
          <x14:id>{A4691104-AB9D-4DBF-BF02-9D655F1F26EF}</x14:id>
        </ext>
      </extLst>
    </cfRule>
  </conditionalFormatting>
  <conditionalFormatting sqref="G16:G21">
    <cfRule type="dataBar" priority="33">
      <dataBar>
        <cfvo type="num" val="0"/>
        <cfvo type="num" val="20"/>
        <color rgb="FF638EC6"/>
      </dataBar>
      <extLst>
        <ext xmlns:x14="http://schemas.microsoft.com/office/spreadsheetml/2009/9/main" uri="{B025F937-C7B1-47D3-B67F-A62EFF666E3E}">
          <x14:id>{71F4D1DF-0099-4741-94C5-BFCEE2840C98}</x14:id>
        </ext>
      </extLst>
    </cfRule>
  </conditionalFormatting>
  <conditionalFormatting sqref="I16:I21">
    <cfRule type="dataBar" priority="34">
      <dataBar>
        <cfvo type="num" val="0"/>
        <cfvo type="num" val="20"/>
        <color rgb="FF00B050"/>
      </dataBar>
      <extLst>
        <ext xmlns:x14="http://schemas.microsoft.com/office/spreadsheetml/2009/9/main" uri="{B025F937-C7B1-47D3-B67F-A62EFF666E3E}">
          <x14:id>{6F5CDCE0-BC0D-4059-8C81-93D6B24B05A5}</x14:id>
        </ext>
      </extLst>
    </cfRule>
  </conditionalFormatting>
  <conditionalFormatting sqref="G13:G14">
    <cfRule type="dataBar" priority="23">
      <dataBar>
        <cfvo type="num" val="0"/>
        <cfvo type="num" val="20"/>
        <color rgb="FF638EC6"/>
      </dataBar>
      <extLst>
        <ext xmlns:x14="http://schemas.microsoft.com/office/spreadsheetml/2009/9/main" uri="{B025F937-C7B1-47D3-B67F-A62EFF666E3E}">
          <x14:id>{B9323702-EC75-4750-B769-97A7919E285D}</x14:id>
        </ext>
      </extLst>
    </cfRule>
  </conditionalFormatting>
  <conditionalFormatting sqref="I13:I14">
    <cfRule type="dataBar" priority="24">
      <dataBar>
        <cfvo type="num" val="0"/>
        <cfvo type="num" val="20"/>
        <color rgb="FF00B050"/>
      </dataBar>
      <extLst>
        <ext xmlns:x14="http://schemas.microsoft.com/office/spreadsheetml/2009/9/main" uri="{B025F937-C7B1-47D3-B67F-A62EFF666E3E}">
          <x14:id>{AC136531-879F-44CF-985C-04767C7B5498}</x14:id>
        </ext>
      </extLst>
    </cfRule>
  </conditionalFormatting>
  <conditionalFormatting sqref="G9">
    <cfRule type="dataBar" priority="21">
      <dataBar>
        <cfvo type="num" val="0"/>
        <cfvo type="num" val="20"/>
        <color rgb="FF638EC6"/>
      </dataBar>
      <extLst>
        <ext xmlns:x14="http://schemas.microsoft.com/office/spreadsheetml/2009/9/main" uri="{B025F937-C7B1-47D3-B67F-A62EFF666E3E}">
          <x14:id>{167D4046-5771-46C7-9342-1CA69482D5D1}</x14:id>
        </ext>
      </extLst>
    </cfRule>
  </conditionalFormatting>
  <conditionalFormatting sqref="I9">
    <cfRule type="dataBar" priority="22">
      <dataBar>
        <cfvo type="num" val="0"/>
        <cfvo type="num" val="20"/>
        <color rgb="FF00B050"/>
      </dataBar>
      <extLst>
        <ext xmlns:x14="http://schemas.microsoft.com/office/spreadsheetml/2009/9/main" uri="{B025F937-C7B1-47D3-B67F-A62EFF666E3E}">
          <x14:id>{596FEE8E-62E4-497B-903A-74DFFF8C64A5}</x14:id>
        </ext>
      </extLst>
    </cfRule>
  </conditionalFormatting>
  <conditionalFormatting sqref="G11">
    <cfRule type="dataBar" priority="19">
      <dataBar>
        <cfvo type="num" val="0"/>
        <cfvo type="num" val="20"/>
        <color rgb="FF638EC6"/>
      </dataBar>
      <extLst>
        <ext xmlns:x14="http://schemas.microsoft.com/office/spreadsheetml/2009/9/main" uri="{B025F937-C7B1-47D3-B67F-A62EFF666E3E}">
          <x14:id>{3687A9DD-2321-4F19-9209-138F4791B209}</x14:id>
        </ext>
      </extLst>
    </cfRule>
  </conditionalFormatting>
  <conditionalFormatting sqref="I11">
    <cfRule type="dataBar" priority="20">
      <dataBar>
        <cfvo type="num" val="0"/>
        <cfvo type="num" val="20"/>
        <color rgb="FF00B050"/>
      </dataBar>
      <extLst>
        <ext xmlns:x14="http://schemas.microsoft.com/office/spreadsheetml/2009/9/main" uri="{B025F937-C7B1-47D3-B67F-A62EFF666E3E}">
          <x14:id>{CDC79B8F-2B91-440E-87E4-67EFD6436112}</x14:id>
        </ext>
      </extLst>
    </cfRule>
  </conditionalFormatting>
  <conditionalFormatting sqref="G10">
    <cfRule type="dataBar" priority="17">
      <dataBar>
        <cfvo type="num" val="0"/>
        <cfvo type="num" val="20"/>
        <color rgb="FF638EC6"/>
      </dataBar>
      <extLst>
        <ext xmlns:x14="http://schemas.microsoft.com/office/spreadsheetml/2009/9/main" uri="{B025F937-C7B1-47D3-B67F-A62EFF666E3E}">
          <x14:id>{1E1D3A8B-7608-4728-BD3F-B3823DBEE599}</x14:id>
        </ext>
      </extLst>
    </cfRule>
  </conditionalFormatting>
  <conditionalFormatting sqref="I10">
    <cfRule type="dataBar" priority="18">
      <dataBar>
        <cfvo type="num" val="0"/>
        <cfvo type="num" val="20"/>
        <color rgb="FF00B050"/>
      </dataBar>
      <extLst>
        <ext xmlns:x14="http://schemas.microsoft.com/office/spreadsheetml/2009/9/main" uri="{B025F937-C7B1-47D3-B67F-A62EFF666E3E}">
          <x14:id>{5F3A4A25-D932-4309-A359-E82246673807}</x14:id>
        </ext>
      </extLst>
    </cfRule>
  </conditionalFormatting>
  <conditionalFormatting sqref="H15">
    <cfRule type="dataBar" priority="14">
      <dataBar>
        <cfvo type="num" val="0"/>
        <cfvo type="num" val="20"/>
        <color rgb="FF638EC6"/>
      </dataBar>
      <extLst>
        <ext xmlns:x14="http://schemas.microsoft.com/office/spreadsheetml/2009/9/main" uri="{B025F937-C7B1-47D3-B67F-A62EFF666E3E}">
          <x14:id>{B3924C37-A78E-4736-8899-36B4633B7A38}</x14:id>
        </ext>
      </extLst>
    </cfRule>
  </conditionalFormatting>
  <conditionalFormatting sqref="H12">
    <cfRule type="dataBar" priority="8">
      <dataBar>
        <cfvo type="num" val="0"/>
        <cfvo type="num" val="20"/>
        <color rgb="FF638EC6"/>
      </dataBar>
      <extLst>
        <ext xmlns:x14="http://schemas.microsoft.com/office/spreadsheetml/2009/9/main" uri="{B025F937-C7B1-47D3-B67F-A62EFF666E3E}">
          <x14:id>{02C25F93-39FA-44B9-A8F0-AF8498A972BF}</x14:id>
        </ext>
      </extLst>
    </cfRule>
  </conditionalFormatting>
  <conditionalFormatting sqref="H16:H21">
    <cfRule type="dataBar" priority="13">
      <dataBar>
        <cfvo type="num" val="0"/>
        <cfvo type="num" val="4"/>
        <color rgb="FF638EC6"/>
      </dataBar>
      <extLst>
        <ext xmlns:x14="http://schemas.microsoft.com/office/spreadsheetml/2009/9/main" uri="{B025F937-C7B1-47D3-B67F-A62EFF666E3E}">
          <x14:id>{C8D5E003-019D-443A-9F3E-AE4BFAC7E216}</x14:id>
        </ext>
      </extLst>
    </cfRule>
  </conditionalFormatting>
  <conditionalFormatting sqref="H13:H14">
    <cfRule type="dataBar" priority="12">
      <dataBar>
        <cfvo type="num" val="0"/>
        <cfvo type="num" val="20"/>
        <color rgb="FF638EC6"/>
      </dataBar>
      <extLst>
        <ext xmlns:x14="http://schemas.microsoft.com/office/spreadsheetml/2009/9/main" uri="{B025F937-C7B1-47D3-B67F-A62EFF666E3E}">
          <x14:id>{CFEF0F72-8B9D-49E3-8FD3-DF1DC4D3DA10}</x14:id>
        </ext>
      </extLst>
    </cfRule>
  </conditionalFormatting>
  <conditionalFormatting sqref="H9">
    <cfRule type="dataBar" priority="11">
      <dataBar>
        <cfvo type="num" val="0"/>
        <cfvo type="num" val="20"/>
        <color rgb="FF638EC6"/>
      </dataBar>
      <extLst>
        <ext xmlns:x14="http://schemas.microsoft.com/office/spreadsheetml/2009/9/main" uri="{B025F937-C7B1-47D3-B67F-A62EFF666E3E}">
          <x14:id>{0AFFB672-E60D-4DE8-942A-FF5383B57088}</x14:id>
        </ext>
      </extLst>
    </cfRule>
  </conditionalFormatting>
  <conditionalFormatting sqref="H11">
    <cfRule type="dataBar" priority="10">
      <dataBar>
        <cfvo type="num" val="0"/>
        <cfvo type="num" val="20"/>
        <color rgb="FF638EC6"/>
      </dataBar>
      <extLst>
        <ext xmlns:x14="http://schemas.microsoft.com/office/spreadsheetml/2009/9/main" uri="{B025F937-C7B1-47D3-B67F-A62EFF666E3E}">
          <x14:id>{B3DEED45-1E77-4FA3-9005-AA0C560EB801}</x14:id>
        </ext>
      </extLst>
    </cfRule>
  </conditionalFormatting>
  <conditionalFormatting sqref="H10">
    <cfRule type="dataBar" priority="9">
      <dataBar>
        <cfvo type="num" val="0"/>
        <cfvo type="num" val="20"/>
        <color rgb="FF638EC6"/>
      </dataBar>
      <extLst>
        <ext xmlns:x14="http://schemas.microsoft.com/office/spreadsheetml/2009/9/main" uri="{B025F937-C7B1-47D3-B67F-A62EFF666E3E}">
          <x14:id>{00B238D0-7274-4C83-A03B-14F40E9BF967}</x14:id>
        </ext>
      </extLst>
    </cfRule>
  </conditionalFormatting>
  <conditionalFormatting sqref="J20:J21">
    <cfRule type="dataBar" priority="7">
      <dataBar>
        <cfvo type="num" val="0"/>
        <cfvo type="num" val="5"/>
        <color rgb="FF00B050"/>
      </dataBar>
      <extLst>
        <ext xmlns:x14="http://schemas.microsoft.com/office/spreadsheetml/2009/9/main" uri="{B025F937-C7B1-47D3-B67F-A62EFF666E3E}">
          <x14:id>{3980B939-AFA8-4CB4-ADA0-1F751DC0BE63}</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96CE60F9-6FDA-439B-BC2D-532398CA1456}">
            <x14:dataBar minLength="0" maxLength="100" gradient="0">
              <x14:cfvo type="num">
                <xm:f>0</xm:f>
              </x14:cfvo>
              <x14:cfvo type="num">
                <xm:f>20</xm:f>
              </x14:cfvo>
              <x14:negativeFillColor rgb="FFFF0000"/>
              <x14:axisColor rgb="FF000000"/>
            </x14:dataBar>
          </x14:cfRule>
          <xm:sqref>G15</xm:sqref>
        </x14:conditionalFormatting>
        <x14:conditionalFormatting xmlns:xm="http://schemas.microsoft.com/office/excel/2006/main">
          <x14:cfRule type="dataBar" id="{1C2BED6C-18AA-463A-91F5-A77F218D392D}">
            <x14:dataBar minLength="0" maxLength="100" gradient="0">
              <x14:cfvo type="num">
                <xm:f>0</xm:f>
              </x14:cfvo>
              <x14:cfvo type="num">
                <xm:f>20</xm:f>
              </x14:cfvo>
              <x14:negativeFillColor rgb="FFFF0000"/>
              <x14:axisColor rgb="FF000000"/>
            </x14:dataBar>
          </x14:cfRule>
          <xm:sqref>I15</xm:sqref>
        </x14:conditionalFormatting>
        <x14:conditionalFormatting xmlns:xm="http://schemas.microsoft.com/office/excel/2006/main">
          <x14:cfRule type="dataBar" id="{8333E6C5-EE40-41C2-BC4E-B62A62569ECA}">
            <x14:dataBar minLength="0" maxLength="100" gradient="0">
              <x14:cfvo type="num">
                <xm:f>0</xm:f>
              </x14:cfvo>
              <x14:cfvo type="num">
                <xm:f>20</xm:f>
              </x14:cfvo>
              <x14:negativeFillColor rgb="FFFF0000"/>
              <x14:axisColor rgb="FF000000"/>
            </x14:dataBar>
          </x14:cfRule>
          <xm:sqref>G12</xm:sqref>
        </x14:conditionalFormatting>
        <x14:conditionalFormatting xmlns:xm="http://schemas.microsoft.com/office/excel/2006/main">
          <x14:cfRule type="dataBar" id="{A4691104-AB9D-4DBF-BF02-9D655F1F26EF}">
            <x14:dataBar minLength="0" maxLength="100" gradient="0">
              <x14:cfvo type="num">
                <xm:f>0</xm:f>
              </x14:cfvo>
              <x14:cfvo type="num">
                <xm:f>20</xm:f>
              </x14:cfvo>
              <x14:negativeFillColor rgb="FFFF0000"/>
              <x14:axisColor rgb="FF000000"/>
            </x14:dataBar>
          </x14:cfRule>
          <xm:sqref>I12</xm:sqref>
        </x14:conditionalFormatting>
        <x14:conditionalFormatting xmlns:xm="http://schemas.microsoft.com/office/excel/2006/main">
          <x14:cfRule type="dataBar" id="{71F4D1DF-0099-4741-94C5-BFCEE2840C98}">
            <x14:dataBar minLength="0" maxLength="100" gradient="0">
              <x14:cfvo type="num">
                <xm:f>0</xm:f>
              </x14:cfvo>
              <x14:cfvo type="num">
                <xm:f>20</xm:f>
              </x14:cfvo>
              <x14:negativeFillColor rgb="FFFF0000"/>
              <x14:axisColor rgb="FF000000"/>
            </x14:dataBar>
          </x14:cfRule>
          <xm:sqref>G16:G21</xm:sqref>
        </x14:conditionalFormatting>
        <x14:conditionalFormatting xmlns:xm="http://schemas.microsoft.com/office/excel/2006/main">
          <x14:cfRule type="dataBar" id="{6F5CDCE0-BC0D-4059-8C81-93D6B24B05A5}">
            <x14:dataBar minLength="0" maxLength="100" gradient="0">
              <x14:cfvo type="num">
                <xm:f>0</xm:f>
              </x14:cfvo>
              <x14:cfvo type="num">
                <xm:f>20</xm:f>
              </x14:cfvo>
              <x14:negativeFillColor rgb="FFFF0000"/>
              <x14:axisColor rgb="FF000000"/>
            </x14:dataBar>
          </x14:cfRule>
          <xm:sqref>I16:I21</xm:sqref>
        </x14:conditionalFormatting>
        <x14:conditionalFormatting xmlns:xm="http://schemas.microsoft.com/office/excel/2006/main">
          <x14:cfRule type="dataBar" id="{B9323702-EC75-4750-B769-97A7919E285D}">
            <x14:dataBar minLength="0" maxLength="100" gradient="0">
              <x14:cfvo type="num">
                <xm:f>0</xm:f>
              </x14:cfvo>
              <x14:cfvo type="num">
                <xm:f>20</xm:f>
              </x14:cfvo>
              <x14:negativeFillColor rgb="FFFF0000"/>
              <x14:axisColor rgb="FF000000"/>
            </x14:dataBar>
          </x14:cfRule>
          <xm:sqref>G13:G14</xm:sqref>
        </x14:conditionalFormatting>
        <x14:conditionalFormatting xmlns:xm="http://schemas.microsoft.com/office/excel/2006/main">
          <x14:cfRule type="dataBar" id="{AC136531-879F-44CF-985C-04767C7B5498}">
            <x14:dataBar minLength="0" maxLength="100" gradient="0">
              <x14:cfvo type="num">
                <xm:f>0</xm:f>
              </x14:cfvo>
              <x14:cfvo type="num">
                <xm:f>20</xm:f>
              </x14:cfvo>
              <x14:negativeFillColor rgb="FFFF0000"/>
              <x14:axisColor rgb="FF000000"/>
            </x14:dataBar>
          </x14:cfRule>
          <xm:sqref>I13:I14</xm:sqref>
        </x14:conditionalFormatting>
        <x14:conditionalFormatting xmlns:xm="http://schemas.microsoft.com/office/excel/2006/main">
          <x14:cfRule type="dataBar" id="{167D4046-5771-46C7-9342-1CA69482D5D1}">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596FEE8E-62E4-497B-903A-74DFFF8C64A5}">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3687A9DD-2321-4F19-9209-138F4791B209}">
            <x14:dataBar minLength="0" maxLength="100" gradient="0">
              <x14:cfvo type="num">
                <xm:f>0</xm:f>
              </x14:cfvo>
              <x14:cfvo type="num">
                <xm:f>20</xm:f>
              </x14:cfvo>
              <x14:negativeFillColor rgb="FFFF0000"/>
              <x14:axisColor rgb="FF000000"/>
            </x14:dataBar>
          </x14:cfRule>
          <xm:sqref>G11</xm:sqref>
        </x14:conditionalFormatting>
        <x14:conditionalFormatting xmlns:xm="http://schemas.microsoft.com/office/excel/2006/main">
          <x14:cfRule type="dataBar" id="{CDC79B8F-2B91-440E-87E4-67EFD6436112}">
            <x14:dataBar minLength="0" maxLength="100" gradient="0">
              <x14:cfvo type="num">
                <xm:f>0</xm:f>
              </x14:cfvo>
              <x14:cfvo type="num">
                <xm:f>20</xm:f>
              </x14:cfvo>
              <x14:negativeFillColor rgb="FFFF0000"/>
              <x14:axisColor rgb="FF000000"/>
            </x14:dataBar>
          </x14:cfRule>
          <xm:sqref>I11</xm:sqref>
        </x14:conditionalFormatting>
        <x14:conditionalFormatting xmlns:xm="http://schemas.microsoft.com/office/excel/2006/main">
          <x14:cfRule type="dataBar" id="{1E1D3A8B-7608-4728-BD3F-B3823DBEE599}">
            <x14:dataBar minLength="0" maxLength="100" gradient="0">
              <x14:cfvo type="num">
                <xm:f>0</xm:f>
              </x14:cfvo>
              <x14:cfvo type="num">
                <xm:f>20</xm:f>
              </x14:cfvo>
              <x14:negativeFillColor rgb="FFFF0000"/>
              <x14:axisColor rgb="FF000000"/>
            </x14:dataBar>
          </x14:cfRule>
          <xm:sqref>G10</xm:sqref>
        </x14:conditionalFormatting>
        <x14:conditionalFormatting xmlns:xm="http://schemas.microsoft.com/office/excel/2006/main">
          <x14:cfRule type="dataBar" id="{5F3A4A25-D932-4309-A359-E82246673807}">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B3924C37-A78E-4736-8899-36B4633B7A38}">
            <x14:dataBar minLength="0" maxLength="100" gradient="0">
              <x14:cfvo type="num">
                <xm:f>0</xm:f>
              </x14:cfvo>
              <x14:cfvo type="num">
                <xm:f>20</xm:f>
              </x14:cfvo>
              <x14:negativeFillColor rgb="FFFF0000"/>
              <x14:axisColor rgb="FF000000"/>
            </x14:dataBar>
          </x14:cfRule>
          <xm:sqref>H15</xm:sqref>
        </x14:conditionalFormatting>
        <x14:conditionalFormatting xmlns:xm="http://schemas.microsoft.com/office/excel/2006/main">
          <x14:cfRule type="dataBar" id="{02C25F93-39FA-44B9-A8F0-AF8498A972BF}">
            <x14:dataBar minLength="0" maxLength="100" gradient="0">
              <x14:cfvo type="num">
                <xm:f>0</xm:f>
              </x14:cfvo>
              <x14:cfvo type="num">
                <xm:f>20</xm:f>
              </x14:cfvo>
              <x14:negativeFillColor rgb="FFFF0000"/>
              <x14:axisColor rgb="FF000000"/>
            </x14:dataBar>
          </x14:cfRule>
          <xm:sqref>H12</xm:sqref>
        </x14:conditionalFormatting>
        <x14:conditionalFormatting xmlns:xm="http://schemas.microsoft.com/office/excel/2006/main">
          <x14:cfRule type="dataBar" id="{C8D5E003-019D-443A-9F3E-AE4BFAC7E216}">
            <x14:dataBar minLength="0" maxLength="100" gradient="0">
              <x14:cfvo type="num">
                <xm:f>0</xm:f>
              </x14:cfvo>
              <x14:cfvo type="num">
                <xm:f>4</xm:f>
              </x14:cfvo>
              <x14:negativeFillColor rgb="FFFF0000"/>
              <x14:axisColor rgb="FF000000"/>
            </x14:dataBar>
          </x14:cfRule>
          <xm:sqref>H16:H21</xm:sqref>
        </x14:conditionalFormatting>
        <x14:conditionalFormatting xmlns:xm="http://schemas.microsoft.com/office/excel/2006/main">
          <x14:cfRule type="dataBar" id="{CFEF0F72-8B9D-49E3-8FD3-DF1DC4D3DA10}">
            <x14:dataBar minLength="0" maxLength="100" gradient="0">
              <x14:cfvo type="num">
                <xm:f>0</xm:f>
              </x14:cfvo>
              <x14:cfvo type="num">
                <xm:f>20</xm:f>
              </x14:cfvo>
              <x14:negativeFillColor rgb="FFFF0000"/>
              <x14:axisColor rgb="FF000000"/>
            </x14:dataBar>
          </x14:cfRule>
          <xm:sqref>H13:H14</xm:sqref>
        </x14:conditionalFormatting>
        <x14:conditionalFormatting xmlns:xm="http://schemas.microsoft.com/office/excel/2006/main">
          <x14:cfRule type="dataBar" id="{0AFFB672-E60D-4DE8-942A-FF5383B57088}">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B3DEED45-1E77-4FA3-9005-AA0C560EB801}">
            <x14:dataBar minLength="0" maxLength="100" gradient="0">
              <x14:cfvo type="num">
                <xm:f>0</xm:f>
              </x14:cfvo>
              <x14:cfvo type="num">
                <xm:f>20</xm:f>
              </x14:cfvo>
              <x14:negativeFillColor rgb="FFFF0000"/>
              <x14:axisColor rgb="FF000000"/>
            </x14:dataBar>
          </x14:cfRule>
          <xm:sqref>H11</xm:sqref>
        </x14:conditionalFormatting>
        <x14:conditionalFormatting xmlns:xm="http://schemas.microsoft.com/office/excel/2006/main">
          <x14:cfRule type="dataBar" id="{00B238D0-7274-4C83-A03B-14F40E9BF967}">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3980B939-AFA8-4CB4-ADA0-1F751DC0BE63}">
            <x14:dataBar minLength="0" maxLength="100" gradient="0">
              <x14:cfvo type="num">
                <xm:f>0</xm:f>
              </x14:cfvo>
              <x14:cfvo type="num">
                <xm:f>5</xm:f>
              </x14:cfvo>
              <x14:negativeFillColor rgb="FFFF0000"/>
              <x14:axisColor rgb="FF000000"/>
            </x14:dataBar>
          </x14:cfRule>
          <xm:sqref>J20:J21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rgb="FF00B050"/>
    <pageSetUpPr autoPageBreaks="0" fitToPage="1"/>
  </sheetPr>
  <dimension ref="A2:AK58"/>
  <sheetViews>
    <sheetView showGridLines="0" showRowColHeaders="0" zoomScaleNormal="100" workbookViewId="0">
      <pane ySplit="7" topLeftCell="A8" activePane="bottomLeft" state="frozen"/>
      <selection activeCell="D1" sqref="D1"/>
      <selection pane="bottomLeft" activeCell="LF736" sqref="LF736"/>
    </sheetView>
  </sheetViews>
  <sheetFormatPr defaultColWidth="9.140625" defaultRowHeight="15" x14ac:dyDescent="0.25"/>
  <cols>
    <col min="1" max="1" width="7" style="197" hidden="1" customWidth="1"/>
    <col min="2" max="2" width="9.28515625" style="21" hidden="1" customWidth="1"/>
    <col min="3" max="3" width="5.42578125" style="21" hidden="1" customWidth="1"/>
    <col min="4" max="4" width="6.28515625" style="21" customWidth="1"/>
    <col min="5" max="5" width="15.5703125" style="21" customWidth="1"/>
    <col min="6" max="6" width="130.7109375" style="21" customWidth="1"/>
    <col min="7" max="7" width="27" style="21" customWidth="1"/>
    <col min="8" max="8" width="27" style="21" hidden="1" customWidth="1"/>
    <col min="9" max="9" width="0.28515625" style="21" hidden="1" customWidth="1"/>
    <col min="10" max="10" width="27" style="21" customWidth="1"/>
    <col min="11" max="11" width="142" style="102" customWidth="1"/>
    <col min="12" max="37" width="9" style="21" hidden="1" customWidth="1"/>
    <col min="38" max="39" width="9" style="21" customWidth="1"/>
    <col min="40" max="16384" width="9.140625" style="21"/>
  </cols>
  <sheetData>
    <row r="2" spans="1:37" s="53" customFormat="1" ht="15" customHeight="1" x14ac:dyDescent="0.25">
      <c r="A2" s="197"/>
      <c r="B2" s="21"/>
      <c r="C2" s="21"/>
      <c r="D2" s="21"/>
      <c r="E2" s="21"/>
      <c r="F2" s="351" t="str">
        <f>"Results"&amp;IF(LEN(profile_name_of_organisation)=0,""," for "&amp;profile_name_of_organisation)</f>
        <v>Results</v>
      </c>
      <c r="G2" s="351"/>
      <c r="H2" s="351"/>
      <c r="I2" s="351"/>
      <c r="J2" s="351"/>
      <c r="K2" s="351"/>
      <c r="L2" s="134"/>
      <c r="M2" s="134"/>
      <c r="N2" s="134"/>
      <c r="O2" s="134"/>
      <c r="P2" s="134"/>
      <c r="Q2" s="134"/>
      <c r="R2" s="134"/>
      <c r="S2" s="134"/>
      <c r="T2" s="134"/>
      <c r="U2" s="134"/>
      <c r="V2" s="134"/>
      <c r="W2" s="134"/>
      <c r="X2" s="134"/>
      <c r="Y2" s="134"/>
      <c r="Z2" s="134"/>
    </row>
    <row r="3" spans="1:37" s="53" customFormat="1" ht="15" customHeight="1" x14ac:dyDescent="0.25">
      <c r="A3" s="197"/>
      <c r="B3" s="21"/>
      <c r="C3" s="21"/>
      <c r="D3" s="21"/>
      <c r="E3" s="21"/>
      <c r="F3" s="351"/>
      <c r="G3" s="351"/>
      <c r="H3" s="351"/>
      <c r="I3" s="351"/>
      <c r="J3" s="351"/>
      <c r="K3" s="351"/>
      <c r="L3" s="134"/>
      <c r="M3" s="134"/>
      <c r="N3" s="134"/>
      <c r="O3" s="134"/>
      <c r="P3" s="134"/>
      <c r="Q3" s="134"/>
      <c r="R3" s="134"/>
      <c r="S3" s="134"/>
      <c r="T3" s="134"/>
      <c r="U3" s="134"/>
      <c r="V3" s="134"/>
      <c r="W3" s="134"/>
      <c r="X3" s="134"/>
      <c r="Y3" s="134"/>
      <c r="Z3" s="134"/>
      <c r="AK3" s="53" t="e">
        <f>VLOOKUP(#REF!,Weightings!$A:$Y,23,FALSE)</f>
        <v>#REF!</v>
      </c>
    </row>
    <row r="4" spans="1:37" s="53" customFormat="1" ht="15" customHeight="1" x14ac:dyDescent="0.25">
      <c r="A4" s="197"/>
      <c r="B4" s="21"/>
      <c r="C4" s="21"/>
      <c r="D4" s="21"/>
      <c r="E4" s="21"/>
      <c r="F4" s="352" t="str">
        <f>'Assess B'!F2</f>
        <v>Maturity model for Stage B - Program Planning &amp; Requirements</v>
      </c>
      <c r="G4" s="352"/>
      <c r="H4" s="352"/>
      <c r="I4" s="352"/>
      <c r="J4" s="352"/>
      <c r="K4" s="352"/>
      <c r="L4" s="134"/>
      <c r="M4" s="134"/>
      <c r="N4" s="134"/>
      <c r="O4" s="134"/>
      <c r="P4" s="134"/>
      <c r="Q4" s="134"/>
      <c r="R4" s="134"/>
      <c r="S4" s="134"/>
      <c r="T4" s="134"/>
      <c r="U4" s="134"/>
      <c r="V4" s="134"/>
      <c r="W4" s="134"/>
      <c r="X4" s="134"/>
      <c r="Y4" s="134"/>
      <c r="Z4" s="134"/>
    </row>
    <row r="5" spans="1:37" s="53" customFormat="1" ht="15" customHeight="1" x14ac:dyDescent="0.25">
      <c r="A5" s="197"/>
      <c r="B5" s="21"/>
      <c r="C5" s="21"/>
      <c r="D5" s="21"/>
      <c r="E5" s="21"/>
      <c r="F5" s="352"/>
      <c r="G5" s="352"/>
      <c r="H5" s="352"/>
      <c r="I5" s="352"/>
      <c r="J5" s="352"/>
      <c r="K5" s="352"/>
      <c r="L5" s="134"/>
      <c r="M5" s="134"/>
      <c r="N5" s="134"/>
      <c r="O5" s="134"/>
      <c r="P5" s="134"/>
      <c r="Q5" s="134"/>
      <c r="R5" s="134"/>
      <c r="S5" s="134"/>
      <c r="T5" s="134"/>
      <c r="U5" s="134"/>
      <c r="V5" s="134"/>
      <c r="W5" s="134"/>
      <c r="X5" s="134"/>
      <c r="Y5" s="134"/>
      <c r="Z5" s="134"/>
    </row>
    <row r="7" spans="1:37" ht="30" customHeight="1" thickBot="1" x14ac:dyDescent="0.35">
      <c r="A7" s="9" t="s">
        <v>99</v>
      </c>
      <c r="B7" s="74" t="s">
        <v>104</v>
      </c>
      <c r="C7" s="13" t="s">
        <v>103</v>
      </c>
      <c r="F7" s="54"/>
      <c r="G7" s="60" t="s">
        <v>217</v>
      </c>
      <c r="H7" s="60" t="s">
        <v>217</v>
      </c>
      <c r="I7" s="61" t="s">
        <v>200</v>
      </c>
      <c r="J7" s="61" t="s">
        <v>200</v>
      </c>
      <c r="K7" s="103" t="s">
        <v>79</v>
      </c>
      <c r="AF7" s="175" t="s">
        <v>173</v>
      </c>
      <c r="AG7" s="175" t="s">
        <v>174</v>
      </c>
      <c r="AH7" s="175" t="s">
        <v>122</v>
      </c>
      <c r="AI7" s="176" t="s">
        <v>176</v>
      </c>
      <c r="AJ7" s="175"/>
      <c r="AK7" s="176"/>
    </row>
    <row r="8" spans="1:37" s="89" customFormat="1" ht="30" customHeight="1" x14ac:dyDescent="0.25">
      <c r="A8" s="81">
        <v>336</v>
      </c>
      <c r="B8" s="82" t="str">
        <f t="shared" ref="B8:B41" si="0">VLOOKUP(A8,contentrefmockup,2,FALSE)</f>
        <v>B.1</v>
      </c>
      <c r="C8" s="20">
        <f t="shared" ref="C8:C41" si="1">VLOOKUP(A8,contentrefmockup,15,FALSE)</f>
        <v>2</v>
      </c>
      <c r="D8" s="108"/>
      <c r="E8" s="75" t="str">
        <f t="shared" ref="E8:E41" si="2">IF(C8=1,"Phase "&amp;B8,IF(C8=2,"Step "&amp;VLOOKUP(A8,contentrefmockup,4,FALSE),B8))</f>
        <v>Step 1</v>
      </c>
      <c r="F8" s="132" t="str">
        <f t="shared" ref="F8:F21" si="3">VLOOKUP(A8,contentrefmockup,7,FALSE)</f>
        <v>Evaluation of CTI drivers</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B.1</v>
      </c>
      <c r="O8" s="133">
        <f>SUMIF(AA:AA,U8&amp;N8,H:H)/(SUMIF(AA:AA,U8&amp;N8,Z:Z))</f>
        <v>0</v>
      </c>
      <c r="P8" s="133" t="str">
        <f>HLOOKUP(O8*100,level_ref,2,TRUE)</f>
        <v>Level 1</v>
      </c>
      <c r="Q8" s="133" t="str">
        <f>IF(ISERROR(P8),"",P8)</f>
        <v>Level 1</v>
      </c>
      <c r="R8" s="133">
        <f>HLOOKUP(O8*100,level_ref,3,TRUE)</f>
        <v>1</v>
      </c>
      <c r="S8" s="133">
        <f>IF(ISERROR(R8),"",R8)</f>
        <v>1</v>
      </c>
      <c r="T8" s="133">
        <f>O8*5</f>
        <v>0</v>
      </c>
      <c r="U8" s="133">
        <f>VLOOKUP(A8,'Assess B'!A:AI,35,FALSE)</f>
        <v>3</v>
      </c>
      <c r="V8" s="133"/>
      <c r="W8" s="133" t="str">
        <f>IF(AND(C8&gt;4,VLOOKUP(A8,'Assess B'!A:AH,34,FALSE)&lt;&gt;8),LEFT(B8,3),"")</f>
        <v/>
      </c>
      <c r="X8" s="133">
        <f>VLOOKUP(A8,Weightings!A:W,23,FALSE)</f>
        <v>0</v>
      </c>
      <c r="Y8" s="133">
        <f>IF(VLOOKUP(A8,'Assess B'!A:AH,34,FALSE)=8,0,1)</f>
        <v>1</v>
      </c>
      <c r="Z8" s="133">
        <f t="shared" ref="Z8:Z41" si="4">Y8*X8*4</f>
        <v>0</v>
      </c>
      <c r="AA8" s="89" t="str">
        <f t="shared" ref="AA8:AA41" si="5">AI8&amp;W8</f>
        <v>3</v>
      </c>
      <c r="AF8" s="101">
        <f t="shared" ref="AF8:AF41" si="6">VLOOKUP($A8,contentrefmockup,26,FALSE)</f>
        <v>0</v>
      </c>
      <c r="AG8" s="101">
        <f t="shared" ref="AG8:AG41" si="7">VLOOKUP($A8,contentrefmockup,27,FALSE)</f>
        <v>0</v>
      </c>
      <c r="AH8" s="101" t="str">
        <f t="shared" ref="AH8:AH41" si="8">VLOOKUP($A8,contentrefmockup,28,FALSE)</f>
        <v>D</v>
      </c>
      <c r="AI8" s="92">
        <f t="shared" ref="AI8:AI41" si="9">IF(AF8="S",1,IF(AG8="I",2,IF(AH8="D",3,4)))</f>
        <v>3</v>
      </c>
      <c r="AJ8" s="101"/>
      <c r="AK8" s="92"/>
    </row>
    <row r="9" spans="1:37" s="90" customFormat="1" ht="30.75" hidden="1" customHeight="1" x14ac:dyDescent="0.25">
      <c r="A9" s="76">
        <v>337</v>
      </c>
      <c r="B9" s="77" t="str">
        <f t="shared" si="0"/>
        <v/>
      </c>
      <c r="C9" s="78">
        <f t="shared" si="1"/>
        <v>3</v>
      </c>
      <c r="D9" s="20"/>
      <c r="E9" s="107" t="str">
        <f t="shared" si="2"/>
        <v/>
      </c>
      <c r="F9" s="305"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223" t="str">
        <f>VLOOKUP($A9,'Assess B'!$A:$O,15,FALSE)</f>
        <v/>
      </c>
      <c r="H9" s="223" t="str">
        <f>VLOOKUP($A9,'Assess B'!$A:$O,15,FALSE)</f>
        <v/>
      </c>
      <c r="I9" s="223" t="e">
        <f>(VLOOKUP(LEFT($B9,3),targets_lookup,5,FALSE))*VLOOKUP($A9,Weightings!$A:$Y,23,FALSE)</f>
        <v>#N/A</v>
      </c>
      <c r="J9" s="223" t="e">
        <f>(VLOOKUP(LEFT($B9,3),targets_lookup,5,FALSE))*VLOOKUP($A9,Weightings!$A:$Y,23,FALSE)</f>
        <v>#N/A</v>
      </c>
      <c r="K9" s="80" t="str">
        <f>IF(VLOOKUP(A9,'Assess B'!A:P,16,FALSE)=0,"",VLOOKUP(A9,'Assess B'!A:P,16,FALSE))</f>
        <v/>
      </c>
      <c r="L9" s="78"/>
      <c r="M9" s="78"/>
      <c r="N9" s="78"/>
      <c r="O9" s="78"/>
      <c r="P9" s="78"/>
      <c r="Q9" s="78"/>
      <c r="R9" s="78"/>
      <c r="S9" s="78"/>
      <c r="T9" s="78"/>
      <c r="U9" s="78"/>
      <c r="V9" s="91"/>
      <c r="W9" s="91" t="str">
        <f>IF(AND(C9&gt;4,VLOOKUP(A9,'Assess B'!A:AH,34,FALSE)&lt;&gt;8),LEFT(B9,3),"")</f>
        <v/>
      </c>
      <c r="X9" s="91">
        <f>VLOOKUP(A9,Weightings!A:W,23,FALSE)</f>
        <v>0</v>
      </c>
      <c r="Y9" s="91">
        <f>IF(VLOOKUP(A9,'Assess B'!A:AH,34,FALSE)=8,0,1)</f>
        <v>1</v>
      </c>
      <c r="Z9" s="91">
        <f t="shared" si="4"/>
        <v>0</v>
      </c>
      <c r="AA9" s="90" t="str">
        <f t="shared" si="5"/>
        <v>3</v>
      </c>
      <c r="AF9" s="101">
        <f t="shared" si="6"/>
        <v>0</v>
      </c>
      <c r="AG9" s="101">
        <f t="shared" si="7"/>
        <v>0</v>
      </c>
      <c r="AH9" s="101" t="str">
        <f t="shared" si="8"/>
        <v>D</v>
      </c>
      <c r="AI9" s="92">
        <f t="shared" si="9"/>
        <v>3</v>
      </c>
      <c r="AJ9" s="101"/>
      <c r="AK9" s="92"/>
    </row>
    <row r="10" spans="1:37" s="90" customFormat="1" ht="30.75" hidden="1" customHeight="1" x14ac:dyDescent="0.25">
      <c r="A10" s="76">
        <v>338</v>
      </c>
      <c r="B10" s="77" t="str">
        <f t="shared" si="0"/>
        <v/>
      </c>
      <c r="C10" s="78">
        <f t="shared" si="1"/>
        <v>3</v>
      </c>
      <c r="D10" s="20"/>
      <c r="E10" s="107" t="str">
        <f t="shared" si="2"/>
        <v/>
      </c>
      <c r="F10" s="305" t="str">
        <f t="shared" si="3"/>
        <v>Have you identified drivers for the creation and operationalising of a CTI function?</v>
      </c>
      <c r="G10" s="99"/>
      <c r="H10" s="99"/>
      <c r="I10" s="99"/>
      <c r="J10" s="99"/>
      <c r="K10" s="80"/>
      <c r="L10" s="78"/>
      <c r="M10" s="78"/>
      <c r="N10" s="78"/>
      <c r="O10" s="78"/>
      <c r="P10" s="78"/>
      <c r="Q10" s="78"/>
      <c r="R10" s="78"/>
      <c r="S10" s="78"/>
      <c r="T10" s="78"/>
      <c r="U10" s="78"/>
      <c r="V10" s="91"/>
      <c r="W10" s="91" t="str">
        <f>IF(AND(C10&gt;4,VLOOKUP(A10,'Assess B'!A:AH,34,FALSE)&lt;&gt;8),LEFT(B10,3),"")</f>
        <v/>
      </c>
      <c r="X10" s="91">
        <f>VLOOKUP(A10,Weightings!A:W,23,FALSE)</f>
        <v>0</v>
      </c>
      <c r="Y10" s="91">
        <f>IF(VLOOKUP(A10,'Assess B'!A:AH,34,FALSE)=8,0,1)</f>
        <v>1</v>
      </c>
      <c r="Z10" s="91">
        <f t="shared" si="4"/>
        <v>0</v>
      </c>
      <c r="AA10" s="90" t="str">
        <f t="shared" si="5"/>
        <v>3</v>
      </c>
      <c r="AF10" s="101">
        <f t="shared" si="6"/>
        <v>0</v>
      </c>
      <c r="AG10" s="101">
        <f t="shared" si="7"/>
        <v>0</v>
      </c>
      <c r="AH10" s="101" t="str">
        <f t="shared" si="8"/>
        <v>D</v>
      </c>
      <c r="AI10" s="92">
        <f t="shared" si="9"/>
        <v>3</v>
      </c>
      <c r="AJ10" s="101"/>
      <c r="AK10" s="92"/>
    </row>
    <row r="11" spans="1:37" s="90" customFormat="1" ht="30.75" hidden="1" customHeight="1" x14ac:dyDescent="0.25">
      <c r="A11" s="76">
        <v>339</v>
      </c>
      <c r="B11" s="77" t="str">
        <f t="shared" si="0"/>
        <v/>
      </c>
      <c r="C11" s="78">
        <f t="shared" si="1"/>
        <v>3</v>
      </c>
      <c r="D11" s="20"/>
      <c r="E11" s="107" t="str">
        <f t="shared" si="2"/>
        <v/>
      </c>
      <c r="F11" s="305" t="str">
        <f t="shared" si="3"/>
        <v xml:space="preserve">Are your drivers for a CTI function based on evaluation of: </v>
      </c>
      <c r="G11" s="223" t="str">
        <f>VLOOKUP($A11,'Assess B'!$A:$O,15,FALSE)</f>
        <v/>
      </c>
      <c r="H11" s="223" t="str">
        <f>VLOOKUP($A11,'Assess B'!$A:$O,15,FALSE)</f>
        <v/>
      </c>
      <c r="I11" s="223" t="e">
        <f>(VLOOKUP(LEFT($B11,3),targets_lookup,5,FALSE))*VLOOKUP($A11,Weightings!$A:$Y,23,FALSE)</f>
        <v>#N/A</v>
      </c>
      <c r="J11" s="223" t="e">
        <f>(VLOOKUP(LEFT($B11,3),targets_lookup,5,FALSE))*VLOOKUP($A11,Weightings!$A:$Y,23,FALSE)</f>
        <v>#N/A</v>
      </c>
      <c r="K11" s="80" t="str">
        <f>IF(VLOOKUP(A11,'Assess B'!A:P,16,FALSE)=0,"",VLOOKUP(A11,'Assess B'!A:P,16,FALSE))</f>
        <v/>
      </c>
      <c r="L11" s="78"/>
      <c r="M11" s="78"/>
      <c r="N11" s="78"/>
      <c r="O11" s="78"/>
      <c r="P11" s="78"/>
      <c r="Q11" s="78"/>
      <c r="R11" s="78"/>
      <c r="S11" s="78"/>
      <c r="T11" s="78"/>
      <c r="U11" s="78"/>
      <c r="V11" s="91"/>
      <c r="W11" s="91" t="str">
        <f>IF(AND(C11&gt;4,VLOOKUP(A11,'Assess B'!A:AH,34,FALSE)&lt;&gt;8),LEFT(B11,3),"")</f>
        <v/>
      </c>
      <c r="X11" s="91">
        <f>VLOOKUP(A11,Weightings!A:W,23,FALSE)</f>
        <v>0</v>
      </c>
      <c r="Y11" s="91">
        <f>IF(VLOOKUP(A11,'Assess B'!A:AH,34,FALSE)=8,0,1)</f>
        <v>1</v>
      </c>
      <c r="Z11" s="91">
        <f t="shared" si="4"/>
        <v>0</v>
      </c>
      <c r="AA11" s="90" t="str">
        <f t="shared" si="5"/>
        <v>3</v>
      </c>
      <c r="AF11" s="101">
        <f t="shared" si="6"/>
        <v>0</v>
      </c>
      <c r="AG11" s="101">
        <f t="shared" si="7"/>
        <v>0</v>
      </c>
      <c r="AH11" s="101" t="str">
        <f t="shared" si="8"/>
        <v>D</v>
      </c>
      <c r="AI11" s="92">
        <f t="shared" si="9"/>
        <v>3</v>
      </c>
      <c r="AJ11" s="101"/>
      <c r="AK11" s="92"/>
    </row>
    <row r="12" spans="1:37" s="90" customFormat="1" ht="30.75" hidden="1" customHeight="1" x14ac:dyDescent="0.25">
      <c r="A12" s="76">
        <v>340</v>
      </c>
      <c r="B12" s="77" t="str">
        <f t="shared" si="0"/>
        <v/>
      </c>
      <c r="C12" s="78">
        <f t="shared" si="1"/>
        <v>3</v>
      </c>
      <c r="D12" s="20"/>
      <c r="E12" s="107" t="str">
        <f t="shared" si="2"/>
        <v/>
      </c>
      <c r="F12" s="305" t="str">
        <f t="shared" si="3"/>
        <v>The likelihood and impact of serious (often cyber related) security attacks on the organisation?</v>
      </c>
      <c r="G12" s="223" t="str">
        <f>VLOOKUP($A12,'Assess B'!$A:$O,15,FALSE)</f>
        <v/>
      </c>
      <c r="H12" s="223" t="str">
        <f>VLOOKUP($A12,'Assess B'!$A:$O,15,FALSE)</f>
        <v/>
      </c>
      <c r="I12" s="223" t="e">
        <f>(VLOOKUP(LEFT($B12,3),targets_lookup,5,FALSE))*VLOOKUP($A12,Weightings!$A:$Y,23,FALSE)</f>
        <v>#N/A</v>
      </c>
      <c r="J12" s="223" t="e">
        <f>(VLOOKUP(LEFT($B12,3),targets_lookup,5,FALSE))*VLOOKUP($A12,Weightings!$A:$Y,23,FALSE)</f>
        <v>#N/A</v>
      </c>
      <c r="K12" s="80" t="str">
        <f>IF(VLOOKUP(A12,'Assess B'!A:P,16,FALSE)=0,"",VLOOKUP(A12,'Assess B'!A:P,16,FALSE))</f>
        <v/>
      </c>
      <c r="L12" s="78"/>
      <c r="M12" s="78"/>
      <c r="N12" s="78"/>
      <c r="O12" s="78"/>
      <c r="P12" s="78"/>
      <c r="Q12" s="78"/>
      <c r="R12" s="78"/>
      <c r="S12" s="78"/>
      <c r="T12" s="78"/>
      <c r="U12" s="78"/>
      <c r="V12" s="91"/>
      <c r="W12" s="91" t="str">
        <f>IF(AND(C12&gt;4,VLOOKUP(A12,'Assess B'!A:AH,34,FALSE)&lt;&gt;8),LEFT(B12,3),"")</f>
        <v/>
      </c>
      <c r="X12" s="91">
        <f>VLOOKUP(A12,Weightings!A:W,23,FALSE)</f>
        <v>0</v>
      </c>
      <c r="Y12" s="91">
        <f>IF(VLOOKUP(A12,'Assess B'!A:AH,34,FALSE)=8,0,1)</f>
        <v>1</v>
      </c>
      <c r="Z12" s="91">
        <f t="shared" si="4"/>
        <v>0</v>
      </c>
      <c r="AA12" s="90" t="str">
        <f t="shared" si="5"/>
        <v>3</v>
      </c>
      <c r="AF12" s="101">
        <f t="shared" si="6"/>
        <v>0</v>
      </c>
      <c r="AG12" s="101">
        <f t="shared" si="7"/>
        <v>0</v>
      </c>
      <c r="AH12" s="101" t="str">
        <f t="shared" si="8"/>
        <v>D</v>
      </c>
      <c r="AI12" s="92">
        <f t="shared" si="9"/>
        <v>3</v>
      </c>
      <c r="AJ12" s="101"/>
      <c r="AK12" s="92"/>
    </row>
    <row r="13" spans="1:37" s="90" customFormat="1" ht="30.75" hidden="1" customHeight="1" x14ac:dyDescent="0.25">
      <c r="A13" s="76">
        <v>341</v>
      </c>
      <c r="B13" s="77" t="str">
        <f t="shared" si="0"/>
        <v/>
      </c>
      <c r="C13" s="78">
        <f t="shared" si="1"/>
        <v>3</v>
      </c>
      <c r="D13" s="20"/>
      <c r="E13" s="107" t="str">
        <f t="shared" si="2"/>
        <v/>
      </c>
      <c r="F13" s="305" t="str">
        <f t="shared" si="3"/>
        <v>The likelihood and impact of serious (often cyber related) security attacks on other similar organisations?</v>
      </c>
      <c r="G13" s="223" t="str">
        <f>VLOOKUP($A13,'Assess B'!$A:$O,15,FALSE)</f>
        <v/>
      </c>
      <c r="H13" s="223" t="str">
        <f>VLOOKUP($A13,'Assess B'!$A:$O,15,FALSE)</f>
        <v/>
      </c>
      <c r="I13" s="223" t="e">
        <f>(VLOOKUP(LEFT($B13,3),targets_lookup,5,FALSE))*VLOOKUP($A13,Weightings!$A:$Y,23,FALSE)</f>
        <v>#N/A</v>
      </c>
      <c r="J13" s="223" t="e">
        <f>(VLOOKUP(LEFT($B13,3),targets_lookup,5,FALSE))*VLOOKUP($A13,Weightings!$A:$Y,23,FALSE)</f>
        <v>#N/A</v>
      </c>
      <c r="K13" s="80" t="str">
        <f>IF(VLOOKUP(A13,'Assess B'!A:P,16,FALSE)=0,"",VLOOKUP(A13,'Assess B'!A:P,16,FALSE))</f>
        <v/>
      </c>
      <c r="L13" s="78"/>
      <c r="M13" s="78"/>
      <c r="N13" s="78"/>
      <c r="O13" s="78"/>
      <c r="P13" s="78"/>
      <c r="Q13" s="78"/>
      <c r="R13" s="78"/>
      <c r="S13" s="78"/>
      <c r="T13" s="78"/>
      <c r="U13" s="78"/>
      <c r="V13" s="91"/>
      <c r="W13" s="91" t="str">
        <f>IF(AND(C13&gt;4,VLOOKUP(A13,'Assess B'!A:AH,34,FALSE)&lt;&gt;8),LEFT(B13,3),"")</f>
        <v/>
      </c>
      <c r="X13" s="91">
        <f>VLOOKUP(A13,Weightings!A:W,23,FALSE)</f>
        <v>0</v>
      </c>
      <c r="Y13" s="91">
        <f>IF(VLOOKUP(A13,'Assess B'!A:AH,34,FALSE)=8,0,1)</f>
        <v>1</v>
      </c>
      <c r="Z13" s="91">
        <f t="shared" si="4"/>
        <v>0</v>
      </c>
      <c r="AA13" s="90" t="str">
        <f t="shared" si="5"/>
        <v>3</v>
      </c>
      <c r="AF13" s="101">
        <f t="shared" si="6"/>
        <v>0</v>
      </c>
      <c r="AG13" s="101">
        <f t="shared" si="7"/>
        <v>0</v>
      </c>
      <c r="AH13" s="101" t="str">
        <f t="shared" si="8"/>
        <v>D</v>
      </c>
      <c r="AI13" s="92">
        <f t="shared" si="9"/>
        <v>3</v>
      </c>
      <c r="AJ13" s="101"/>
      <c r="AK13" s="92"/>
    </row>
    <row r="14" spans="1:37" s="90" customFormat="1" ht="30.75" hidden="1" customHeight="1" x14ac:dyDescent="0.25">
      <c r="A14" s="76">
        <v>342</v>
      </c>
      <c r="B14" s="77" t="str">
        <f t="shared" si="0"/>
        <v/>
      </c>
      <c r="C14" s="78">
        <f t="shared" si="1"/>
        <v>3</v>
      </c>
      <c r="D14" s="20"/>
      <c r="E14" s="107" t="str">
        <f t="shared" si="2"/>
        <v/>
      </c>
      <c r="F14" s="305" t="str">
        <f t="shared" si="3"/>
        <v>The likelihood and impact of serious (often cyber related) security attacks on the supply chain?</v>
      </c>
      <c r="G14" s="223" t="str">
        <f>VLOOKUP($A14,'Assess B'!$A:$O,15,FALSE)</f>
        <v/>
      </c>
      <c r="H14" s="223" t="str">
        <f>VLOOKUP($A14,'Assess B'!$A:$O,15,FALSE)</f>
        <v/>
      </c>
      <c r="I14" s="223" t="e">
        <f>(VLOOKUP(LEFT($B14,3),targets_lookup,5,FALSE))*VLOOKUP($A14,Weightings!$A:$Y,23,FALSE)</f>
        <v>#N/A</v>
      </c>
      <c r="J14" s="223" t="e">
        <f>(VLOOKUP(LEFT($B14,3),targets_lookup,5,FALSE))*VLOOKUP($A14,Weightings!$A:$Y,23,FALSE)</f>
        <v>#N/A</v>
      </c>
      <c r="K14" s="80" t="str">
        <f>IF(VLOOKUP(A14,'Assess B'!A:P,16,FALSE)=0,"",VLOOKUP(A14,'Assess B'!A:P,16,FALSE))</f>
        <v/>
      </c>
      <c r="L14" s="78"/>
      <c r="M14" s="78"/>
      <c r="N14" s="78"/>
      <c r="O14" s="78"/>
      <c r="P14" s="78"/>
      <c r="Q14" s="78"/>
      <c r="R14" s="78"/>
      <c r="S14" s="78"/>
      <c r="T14" s="78"/>
      <c r="U14" s="78"/>
      <c r="V14" s="91"/>
      <c r="W14" s="91" t="str">
        <f>IF(AND(C14&gt;4,VLOOKUP(A14,'Assess B'!A:AH,34,FALSE)&lt;&gt;8),LEFT(B14,3),"")</f>
        <v/>
      </c>
      <c r="X14" s="91">
        <f>VLOOKUP(A14,Weightings!A:W,23,FALSE)</f>
        <v>0</v>
      </c>
      <c r="Y14" s="91">
        <f>IF(VLOOKUP(A14,'Assess B'!A:AH,34,FALSE)=8,0,1)</f>
        <v>1</v>
      </c>
      <c r="Z14" s="91">
        <f t="shared" si="4"/>
        <v>0</v>
      </c>
      <c r="AA14" s="90" t="str">
        <f t="shared" si="5"/>
        <v>3</v>
      </c>
      <c r="AF14" s="101">
        <f t="shared" si="6"/>
        <v>0</v>
      </c>
      <c r="AG14" s="101">
        <f t="shared" si="7"/>
        <v>0</v>
      </c>
      <c r="AH14" s="101" t="str">
        <f t="shared" si="8"/>
        <v>D</v>
      </c>
      <c r="AI14" s="92">
        <f t="shared" si="9"/>
        <v>3</v>
      </c>
      <c r="AJ14" s="101"/>
      <c r="AK14" s="92"/>
    </row>
    <row r="15" spans="1:37" s="90" customFormat="1" ht="30.75" hidden="1" customHeight="1" x14ac:dyDescent="0.25">
      <c r="A15" s="76">
        <v>343</v>
      </c>
      <c r="B15" s="77" t="str">
        <f t="shared" si="0"/>
        <v/>
      </c>
      <c r="C15" s="78">
        <f t="shared" si="1"/>
        <v>3</v>
      </c>
      <c r="D15" s="20"/>
      <c r="E15" s="107" t="str">
        <f t="shared" si="2"/>
        <v/>
      </c>
      <c r="F15" s="305" t="str">
        <f t="shared" si="3"/>
        <v>Changes in the perceived threat?</v>
      </c>
      <c r="G15" s="223" t="str">
        <f>VLOOKUP($A15,'Assess B'!$A:$O,15,FALSE)</f>
        <v/>
      </c>
      <c r="H15" s="223" t="str">
        <f>VLOOKUP($A15,'Assess B'!$A:$O,15,FALSE)</f>
        <v/>
      </c>
      <c r="I15" s="223" t="e">
        <f>(VLOOKUP(LEFT($B15,3),targets_lookup,5,FALSE))*VLOOKUP($A15,Weightings!$A:$Y,23,FALSE)</f>
        <v>#N/A</v>
      </c>
      <c r="J15" s="223" t="e">
        <f>(VLOOKUP(LEFT($B15,3),targets_lookup,5,FALSE))*VLOOKUP($A15,Weightings!$A:$Y,23,FALSE)</f>
        <v>#N/A</v>
      </c>
      <c r="K15" s="80" t="str">
        <f>IF(VLOOKUP(A15,'Assess B'!A:P,16,FALSE)=0,"",VLOOKUP(A15,'Assess B'!A:P,16,FALSE))</f>
        <v/>
      </c>
      <c r="L15" s="78"/>
      <c r="M15" s="78"/>
      <c r="N15" s="78"/>
      <c r="O15" s="78"/>
      <c r="P15" s="78"/>
      <c r="Q15" s="78"/>
      <c r="R15" s="78"/>
      <c r="S15" s="78"/>
      <c r="T15" s="78"/>
      <c r="U15" s="78"/>
      <c r="V15" s="91"/>
      <c r="W15" s="91" t="str">
        <f>IF(AND(C15&gt;4,VLOOKUP(A15,'Assess B'!A:AH,34,FALSE)&lt;&gt;8),LEFT(B15,3),"")</f>
        <v/>
      </c>
      <c r="X15" s="91">
        <f>VLOOKUP(A15,Weightings!A:W,23,FALSE)</f>
        <v>0</v>
      </c>
      <c r="Y15" s="91">
        <f>IF(VLOOKUP(A15,'Assess B'!A:AH,34,FALSE)=8,0,1)</f>
        <v>1</v>
      </c>
      <c r="Z15" s="91">
        <f t="shared" si="4"/>
        <v>0</v>
      </c>
      <c r="AA15" s="90" t="str">
        <f t="shared" si="5"/>
        <v>3</v>
      </c>
      <c r="AF15" s="101">
        <f t="shared" si="6"/>
        <v>0</v>
      </c>
      <c r="AG15" s="101">
        <f t="shared" si="7"/>
        <v>0</v>
      </c>
      <c r="AH15" s="101" t="str">
        <f t="shared" si="8"/>
        <v>D</v>
      </c>
      <c r="AI15" s="92">
        <f t="shared" si="9"/>
        <v>3</v>
      </c>
      <c r="AJ15" s="101"/>
      <c r="AK15" s="92"/>
    </row>
    <row r="16" spans="1:37" s="90" customFormat="1" ht="30.75" hidden="1" customHeight="1" x14ac:dyDescent="0.25">
      <c r="A16" s="76">
        <v>344</v>
      </c>
      <c r="B16" s="77" t="str">
        <f t="shared" si="0"/>
        <v/>
      </c>
      <c r="C16" s="78">
        <f t="shared" si="1"/>
        <v>3</v>
      </c>
      <c r="D16" s="20"/>
      <c r="E16" s="107" t="str">
        <f t="shared" si="2"/>
        <v/>
      </c>
      <c r="F16" s="305" t="str">
        <f t="shared" si="3"/>
        <v xml:space="preserve">Compliance requirements (Inc Cyber or Other Insurance requirements)? </v>
      </c>
      <c r="G16" s="223" t="str">
        <f>VLOOKUP($A16,'Assess B'!$A:$O,15,FALSE)</f>
        <v/>
      </c>
      <c r="H16" s="223" t="str">
        <f>VLOOKUP($A16,'Assess B'!$A:$O,15,FALSE)</f>
        <v/>
      </c>
      <c r="I16" s="223" t="e">
        <f>(VLOOKUP(LEFT($B16,3),targets_lookup,5,FALSE))*VLOOKUP($A16,Weightings!$A:$Y,23,FALSE)</f>
        <v>#N/A</v>
      </c>
      <c r="J16" s="223" t="e">
        <f>(VLOOKUP(LEFT($B16,3),targets_lookup,5,FALSE))*VLOOKUP($A16,Weightings!$A:$Y,23,FALSE)</f>
        <v>#N/A</v>
      </c>
      <c r="K16" s="80" t="str">
        <f>IF(VLOOKUP(A16,'Assess B'!A:P,16,FALSE)=0,"",VLOOKUP(A16,'Assess B'!A:P,16,FALSE))</f>
        <v/>
      </c>
      <c r="L16" s="78"/>
      <c r="M16" s="78"/>
      <c r="N16" s="78"/>
      <c r="O16" s="78"/>
      <c r="P16" s="78"/>
      <c r="Q16" s="78"/>
      <c r="R16" s="78"/>
      <c r="S16" s="78"/>
      <c r="T16" s="78"/>
      <c r="U16" s="78"/>
      <c r="V16" s="91"/>
      <c r="W16" s="91" t="str">
        <f>IF(AND(C16&gt;4,VLOOKUP(A16,'Assess B'!A:AH,34,FALSE)&lt;&gt;8),LEFT(B16,3),"")</f>
        <v/>
      </c>
      <c r="X16" s="91">
        <f>VLOOKUP(A16,Weightings!A:W,23,FALSE)</f>
        <v>0</v>
      </c>
      <c r="Y16" s="91">
        <f>IF(VLOOKUP(A16,'Assess B'!A:AH,34,FALSE)=8,0,1)</f>
        <v>1</v>
      </c>
      <c r="Z16" s="91">
        <f t="shared" si="4"/>
        <v>0</v>
      </c>
      <c r="AA16" s="90" t="str">
        <f t="shared" si="5"/>
        <v>3</v>
      </c>
      <c r="AF16" s="101">
        <f t="shared" si="6"/>
        <v>0</v>
      </c>
      <c r="AG16" s="101">
        <f t="shared" si="7"/>
        <v>0</v>
      </c>
      <c r="AH16" s="101" t="str">
        <f t="shared" si="8"/>
        <v>D</v>
      </c>
      <c r="AI16" s="92">
        <f t="shared" si="9"/>
        <v>3</v>
      </c>
      <c r="AJ16" s="101"/>
      <c r="AK16" s="92"/>
    </row>
    <row r="17" spans="1:37" s="90" customFormat="1" ht="45" x14ac:dyDescent="0.25">
      <c r="A17" s="76">
        <v>345</v>
      </c>
      <c r="B17" s="77" t="str">
        <f t="shared" si="0"/>
        <v/>
      </c>
      <c r="C17" s="78">
        <f t="shared" si="1"/>
        <v>0</v>
      </c>
      <c r="D17" s="20"/>
      <c r="E17" s="107" t="str">
        <f t="shared" si="2"/>
        <v/>
      </c>
      <c r="F17" s="181"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223" t="str">
        <f>IFERROR(VLOOKUP(VLOOKUP($A17,'Assess B'!$A:$AH,34,FALSE),detail_maturity_score,3),"")</f>
        <v/>
      </c>
      <c r="H17" s="223" t="str">
        <f>VLOOKUP($A17,'Assess B'!$A:$O,15,FALSE)</f>
        <v/>
      </c>
      <c r="I17" s="223"/>
      <c r="J17" s="223"/>
      <c r="K17" s="80" t="str">
        <f>IF(VLOOKUP(A17,'Assess B'!A:P,16,FALSE)=0,"",VLOOKUP(A17,'Assess B'!A:P,16,FALSE))</f>
        <v/>
      </c>
      <c r="L17" s="78"/>
      <c r="M17" s="78"/>
      <c r="N17" s="78"/>
      <c r="O17" s="78"/>
      <c r="P17" s="78"/>
      <c r="Q17" s="78"/>
      <c r="R17" s="78"/>
      <c r="S17" s="78"/>
      <c r="T17" s="78"/>
      <c r="U17" s="78"/>
      <c r="V17" s="91"/>
      <c r="W17" s="91" t="str">
        <f>IF(AND(C17&gt;4,VLOOKUP(A17,'Assess B'!A:AH,34,FALSE)&lt;&gt;8),LEFT(B17,3),"")</f>
        <v/>
      </c>
      <c r="X17" s="91">
        <f>VLOOKUP(A17,Weightings!A:W,23,FALSE)</f>
        <v>0</v>
      </c>
      <c r="Y17" s="91">
        <f>IF(VLOOKUP(A17,'Assess B'!A:AH,34,FALSE)=8,0,1)</f>
        <v>1</v>
      </c>
      <c r="Z17" s="91">
        <f t="shared" si="4"/>
        <v>0</v>
      </c>
      <c r="AA17" s="90" t="str">
        <f t="shared" si="5"/>
        <v>3</v>
      </c>
      <c r="AF17" s="101">
        <f t="shared" si="6"/>
        <v>0</v>
      </c>
      <c r="AG17" s="101">
        <f t="shared" si="7"/>
        <v>0</v>
      </c>
      <c r="AH17" s="101" t="str">
        <f t="shared" si="8"/>
        <v>D</v>
      </c>
      <c r="AI17" s="92">
        <f t="shared" si="9"/>
        <v>3</v>
      </c>
      <c r="AJ17" s="101"/>
      <c r="AK17" s="92"/>
    </row>
    <row r="18" spans="1:37" s="90" customFormat="1" ht="30" customHeight="1" x14ac:dyDescent="0.25">
      <c r="A18" s="76">
        <v>346</v>
      </c>
      <c r="B18" s="77" t="str">
        <f t="shared" si="0"/>
        <v>B.1.01</v>
      </c>
      <c r="C18" s="78">
        <f t="shared" si="1"/>
        <v>5</v>
      </c>
      <c r="D18" s="20"/>
      <c r="E18" s="107" t="str">
        <f t="shared" si="2"/>
        <v>B.1.01</v>
      </c>
      <c r="F18" s="80" t="str">
        <f t="shared" si="3"/>
        <v>Have you identified all of the drivers for the creation and operationalising of a CTI function and mapped these to understand what capability the function should have? (these should at least include ; likelihood and impact of cyber attacks on/to you/the sector/supply chain; compliance requirements; support to business operations; support to security operations etc)</v>
      </c>
      <c r="G18" s="223" t="str">
        <f>IFERROR(VLOOKUP(VLOOKUP($A18,'Assess B'!$A:$AH,34,FALSE),detail_maturity_score,3),"")</f>
        <v/>
      </c>
      <c r="H18" s="223" t="str">
        <f>VLOOKUP($A18,'Assess B'!$A:$O,15,FALSE)</f>
        <v/>
      </c>
      <c r="I18" s="223">
        <f>(VLOOKUP(LEFT($B18,3),targets_lookup,5,FALSE))*VLOOKUP($A18,Weightings!$A:$Y,23,FALSE)</f>
        <v>7.1999999999999993</v>
      </c>
      <c r="J18" s="223">
        <f>(VLOOKUP(LEFT($B18,3),targets_lookup,5,FALSE))*IF(VLOOKUP($A18,Weightings!$A:$Y,23,FALSE) = 0, 0,1)</f>
        <v>2.4</v>
      </c>
      <c r="K18" s="80" t="str">
        <f>IF(VLOOKUP(A18,'Assess B'!A:P,16,FALSE)=0,"",VLOOKUP(A18,'Assess B'!A:P,16,FALSE))</f>
        <v/>
      </c>
      <c r="L18" s="78"/>
      <c r="M18" s="78"/>
      <c r="N18" s="78"/>
      <c r="O18" s="78"/>
      <c r="P18" s="78"/>
      <c r="Q18" s="78"/>
      <c r="R18" s="78"/>
      <c r="S18" s="78"/>
      <c r="T18" s="78"/>
      <c r="U18" s="78"/>
      <c r="V18" s="91"/>
      <c r="W18" s="91" t="str">
        <f>IF(AND(C18&gt;4,VLOOKUP(A18,'Assess B'!A:AH,34,FALSE)&lt;&gt;8),LEFT(B18,3),"")</f>
        <v>B.1</v>
      </c>
      <c r="X18" s="91">
        <f>VLOOKUP(A18,Weightings!A:W,23,FALSE)</f>
        <v>3</v>
      </c>
      <c r="Y18" s="91">
        <f>IF(VLOOKUP(A18,'Assess B'!A:AH,34,FALSE)=8,0,1)</f>
        <v>1</v>
      </c>
      <c r="Z18" s="91">
        <f t="shared" si="4"/>
        <v>12</v>
      </c>
      <c r="AA18" s="90" t="str">
        <f t="shared" si="5"/>
        <v>3B.1</v>
      </c>
      <c r="AF18" s="101">
        <f t="shared" si="6"/>
        <v>0</v>
      </c>
      <c r="AG18" s="101">
        <f t="shared" si="7"/>
        <v>0</v>
      </c>
      <c r="AH18" s="101" t="str">
        <f t="shared" si="8"/>
        <v>D</v>
      </c>
      <c r="AI18" s="92">
        <f t="shared" si="9"/>
        <v>3</v>
      </c>
      <c r="AJ18" s="101"/>
      <c r="AK18" s="92"/>
    </row>
    <row r="19" spans="1:37" s="90" customFormat="1" ht="30" hidden="1" customHeight="1" x14ac:dyDescent="0.25">
      <c r="A19" s="76">
        <v>362</v>
      </c>
      <c r="B19" s="77" t="e">
        <f t="shared" si="0"/>
        <v>#N/A</v>
      </c>
      <c r="C19" s="78" t="e">
        <f t="shared" si="1"/>
        <v>#N/A</v>
      </c>
      <c r="D19" s="20"/>
      <c r="E19" s="107" t="e">
        <f t="shared" si="2"/>
        <v>#N/A</v>
      </c>
      <c r="F19" s="83" t="e">
        <f t="shared" si="3"/>
        <v>#N/A</v>
      </c>
      <c r="G19" s="223" t="str">
        <f>VLOOKUP($A19,'Assess B'!$A:$O,15,FALSE)</f>
        <v/>
      </c>
      <c r="H19" s="223" t="str">
        <f>VLOOKUP($A19,'Assess B'!$A:$O,15,FALSE)</f>
        <v/>
      </c>
      <c r="I19" s="223" t="e">
        <f>(VLOOKUP(LEFT($B19,3),targets_lookup,5,FALSE))*VLOOKUP($A19,Weightings!$A:$Y,23,FALSE)</f>
        <v>#N/A</v>
      </c>
      <c r="J19" s="223" t="e">
        <f>(VLOOKUP(LEFT($B19,3),targets_lookup,5,FALSE))*VLOOKUP($A19,Weightings!$A:$Y,23,FALSE)</f>
        <v>#N/A</v>
      </c>
      <c r="K19" s="80" t="str">
        <f>IF(VLOOKUP(A19,'Assess B'!A:P,16,FALSE)=0,"",VLOOKUP(A19,'Assess B'!A:P,16,FALSE))</f>
        <v/>
      </c>
      <c r="L19" s="78"/>
      <c r="M19" s="78"/>
      <c r="N19" s="78"/>
      <c r="O19" s="78"/>
      <c r="P19" s="78"/>
      <c r="Q19" s="78"/>
      <c r="R19" s="78"/>
      <c r="S19" s="78"/>
      <c r="T19" s="78"/>
      <c r="U19" s="78"/>
      <c r="V19" s="91"/>
      <c r="W19" s="91" t="e">
        <f>IF(AND(C19&gt;4,VLOOKUP(A19,'Assess B'!A:AH,34,FALSE)&lt;&gt;8),LEFT(B19,3),"")</f>
        <v>#N/A</v>
      </c>
      <c r="X19" s="91">
        <f>VLOOKUP(A19,Weightings!A:W,23,FALSE)</f>
        <v>0</v>
      </c>
      <c r="Y19" s="91">
        <f>IF(VLOOKUP(A19,'Assess B'!A:AH,34,FALSE)=8,0,1)</f>
        <v>1</v>
      </c>
      <c r="Z19" s="91">
        <f t="shared" si="4"/>
        <v>0</v>
      </c>
      <c r="AA19" s="90" t="e">
        <f t="shared" si="5"/>
        <v>#N/A</v>
      </c>
      <c r="AF19" s="101" t="e">
        <f t="shared" si="6"/>
        <v>#N/A</v>
      </c>
      <c r="AG19" s="101" t="e">
        <f t="shared" si="7"/>
        <v>#N/A</v>
      </c>
      <c r="AH19" s="101" t="e">
        <f t="shared" si="8"/>
        <v>#N/A</v>
      </c>
      <c r="AI19" s="92" t="e">
        <f t="shared" si="9"/>
        <v>#N/A</v>
      </c>
      <c r="AJ19" s="101"/>
      <c r="AK19" s="92"/>
    </row>
    <row r="20" spans="1:37" s="90" customFormat="1" ht="30" hidden="1" customHeight="1" x14ac:dyDescent="0.25">
      <c r="A20" s="76">
        <v>363</v>
      </c>
      <c r="B20" s="77" t="e">
        <f t="shared" si="0"/>
        <v>#N/A</v>
      </c>
      <c r="C20" s="78" t="e">
        <f t="shared" si="1"/>
        <v>#N/A</v>
      </c>
      <c r="D20" s="20"/>
      <c r="E20" s="107" t="e">
        <f t="shared" si="2"/>
        <v>#N/A</v>
      </c>
      <c r="F20" s="83" t="e">
        <f t="shared" si="3"/>
        <v>#N/A</v>
      </c>
      <c r="G20" s="223" t="str">
        <f>VLOOKUP($A20,'Assess B'!$A:$O,15,FALSE)</f>
        <v/>
      </c>
      <c r="H20" s="223" t="str">
        <f>VLOOKUP($A20,'Assess B'!$A:$O,15,FALSE)</f>
        <v/>
      </c>
      <c r="I20" s="223" t="e">
        <f>(VLOOKUP(LEFT($B20,3),targets_lookup,5,FALSE))*VLOOKUP($A20,Weightings!$A:$Y,23,FALSE)</f>
        <v>#N/A</v>
      </c>
      <c r="J20" s="223" t="e">
        <f>(VLOOKUP(LEFT($B20,3),targets_lookup,5,FALSE))*VLOOKUP($A20,Weightings!$A:$Y,23,FALSE)</f>
        <v>#N/A</v>
      </c>
      <c r="K20" s="80" t="str">
        <f>IF(VLOOKUP(A20,'Assess B'!A:P,16,FALSE)=0,"",VLOOKUP(A20,'Assess B'!A:P,16,FALSE))</f>
        <v/>
      </c>
      <c r="L20" s="78"/>
      <c r="M20" s="78"/>
      <c r="N20" s="78"/>
      <c r="O20" s="78"/>
      <c r="P20" s="78"/>
      <c r="Q20" s="78"/>
      <c r="R20" s="78"/>
      <c r="S20" s="78"/>
      <c r="T20" s="78"/>
      <c r="U20" s="78"/>
      <c r="V20" s="91"/>
      <c r="W20" s="91" t="e">
        <f>IF(AND(C20&gt;4,VLOOKUP(A20,'Assess B'!A:AH,34,FALSE)&lt;&gt;8),LEFT(B20,3),"")</f>
        <v>#N/A</v>
      </c>
      <c r="X20" s="91">
        <f>VLOOKUP(A20,Weightings!A:W,23,FALSE)</f>
        <v>0</v>
      </c>
      <c r="Y20" s="91">
        <f>IF(VLOOKUP(A20,'Assess B'!A:AH,34,FALSE)=8,0,1)</f>
        <v>1</v>
      </c>
      <c r="Z20" s="91">
        <f t="shared" si="4"/>
        <v>0</v>
      </c>
      <c r="AA20" s="90" t="e">
        <f t="shared" si="5"/>
        <v>#N/A</v>
      </c>
      <c r="AF20" s="101" t="e">
        <f t="shared" si="6"/>
        <v>#N/A</v>
      </c>
      <c r="AG20" s="101" t="e">
        <f t="shared" si="7"/>
        <v>#N/A</v>
      </c>
      <c r="AH20" s="101" t="e">
        <f t="shared" si="8"/>
        <v>#N/A</v>
      </c>
      <c r="AI20" s="92" t="e">
        <f t="shared" si="9"/>
        <v>#N/A</v>
      </c>
      <c r="AJ20" s="101"/>
      <c r="AK20" s="92"/>
    </row>
    <row r="21" spans="1:37" s="90" customFormat="1" ht="30" hidden="1" customHeight="1" x14ac:dyDescent="0.25">
      <c r="A21" s="76">
        <v>364</v>
      </c>
      <c r="B21" s="77" t="e">
        <f t="shared" si="0"/>
        <v>#N/A</v>
      </c>
      <c r="C21" s="78" t="e">
        <f t="shared" si="1"/>
        <v>#N/A</v>
      </c>
      <c r="D21" s="20"/>
      <c r="E21" s="107" t="e">
        <f t="shared" si="2"/>
        <v>#N/A</v>
      </c>
      <c r="F21" s="80" t="e">
        <f t="shared" si="3"/>
        <v>#N/A</v>
      </c>
      <c r="G21" s="223" t="str">
        <f>VLOOKUP($A21,'Assess B'!$A:$O,15,FALSE)</f>
        <v/>
      </c>
      <c r="H21" s="223" t="str">
        <f>VLOOKUP($A21,'Assess B'!$A:$O,15,FALSE)</f>
        <v/>
      </c>
      <c r="I21" s="223" t="e">
        <f>(VLOOKUP(LEFT($B21,3),targets_lookup,5,FALSE))*VLOOKUP($A21,Weightings!$A:$Y,23,FALSE)</f>
        <v>#N/A</v>
      </c>
      <c r="J21" s="223" t="e">
        <f>(VLOOKUP(LEFT($B21,3),targets_lookup,5,FALSE))*VLOOKUP($A21,Weightings!$A:$Y,23,FALSE)</f>
        <v>#N/A</v>
      </c>
      <c r="K21" s="80" t="str">
        <f>IF(VLOOKUP(A21,'Assess B'!A:P,16,FALSE)=0,"",VLOOKUP(A21,'Assess B'!A:P,16,FALSE))</f>
        <v/>
      </c>
      <c r="L21" s="78"/>
      <c r="M21" s="78"/>
      <c r="N21" s="78"/>
      <c r="O21" s="78"/>
      <c r="P21" s="78"/>
      <c r="Q21" s="78"/>
      <c r="R21" s="78"/>
      <c r="S21" s="78"/>
      <c r="T21" s="78"/>
      <c r="U21" s="78"/>
      <c r="V21" s="91"/>
      <c r="W21" s="91" t="e">
        <f>IF(AND(C21&gt;4,VLOOKUP(A21,'Assess B'!A:AH,34,FALSE)&lt;&gt;8),LEFT(B21,3),"")</f>
        <v>#N/A</v>
      </c>
      <c r="X21" s="91">
        <f>VLOOKUP(A21,Weightings!A:W,23,FALSE)</f>
        <v>0</v>
      </c>
      <c r="Y21" s="91">
        <f>IF(VLOOKUP(A21,'Assess B'!A:AH,34,FALSE)=8,0,1)</f>
        <v>1</v>
      </c>
      <c r="Z21" s="91">
        <f t="shared" si="4"/>
        <v>0</v>
      </c>
      <c r="AA21" s="90" t="e">
        <f t="shared" si="5"/>
        <v>#N/A</v>
      </c>
      <c r="AF21" s="101" t="e">
        <f t="shared" si="6"/>
        <v>#N/A</v>
      </c>
      <c r="AG21" s="101" t="e">
        <f t="shared" si="7"/>
        <v>#N/A</v>
      </c>
      <c r="AH21" s="101" t="e">
        <f t="shared" si="8"/>
        <v>#N/A</v>
      </c>
      <c r="AI21" s="92" t="e">
        <f t="shared" si="9"/>
        <v>#N/A</v>
      </c>
      <c r="AJ21" s="101"/>
      <c r="AK21" s="92"/>
    </row>
    <row r="22" spans="1:37" s="90" customFormat="1" ht="30" customHeight="1" x14ac:dyDescent="0.25">
      <c r="A22" s="76">
        <v>365</v>
      </c>
      <c r="B22" s="77" t="str">
        <f t="shared" si="0"/>
        <v>B.2</v>
      </c>
      <c r="C22" s="78">
        <f t="shared" si="1"/>
        <v>2</v>
      </c>
      <c r="D22" s="20"/>
      <c r="E22" s="75" t="str">
        <f t="shared" si="2"/>
        <v>Step 2</v>
      </c>
      <c r="F22" s="132" t="str">
        <f>VLOOKUP(A22,contentrefmockup,7,FALSE)</f>
        <v>Identifying the environment</v>
      </c>
      <c r="G22" s="133" t="str">
        <f>"Maturity level:  "&amp;Q22</f>
        <v>Maturity level:  Level 1</v>
      </c>
      <c r="H22" s="133" t="str">
        <f>"Maturity level:  "&amp;Q22</f>
        <v>Maturity level:  Level 1</v>
      </c>
      <c r="I22" s="134" t="str">
        <f>"Maturity rating: "&amp;TEXT(T22,"0.00")</f>
        <v>Maturity rating: 0.00</v>
      </c>
      <c r="J22" s="134" t="str">
        <f>"Maturity rating: "&amp;TEXT(T22,"0.00")</f>
        <v>Maturity rating: 0.00</v>
      </c>
      <c r="K22" s="139"/>
      <c r="L22" s="134"/>
      <c r="M22" s="134"/>
      <c r="N22" s="134" t="str">
        <f>TEXT(B22,"0.0")</f>
        <v>B.2</v>
      </c>
      <c r="O22" s="133">
        <f>SUMIF(AA:AA,U22&amp;N22,H:H)/(SUMIF(AA:AA,U22&amp;N22,Z:Z))</f>
        <v>0</v>
      </c>
      <c r="P22" s="133" t="str">
        <f>HLOOKUP(O22*100,level_ref,2,TRUE)</f>
        <v>Level 1</v>
      </c>
      <c r="Q22" s="133" t="str">
        <f>IF(ISERROR(P22),"",P22)</f>
        <v>Level 1</v>
      </c>
      <c r="R22" s="133">
        <f>HLOOKUP(O22*100,level_ref,3,TRUE)</f>
        <v>1</v>
      </c>
      <c r="S22" s="133">
        <f>IF(ISERROR(R22),"",R22)</f>
        <v>1</v>
      </c>
      <c r="T22" s="133">
        <f>O22*5</f>
        <v>0</v>
      </c>
      <c r="U22" s="133">
        <f>VLOOKUP(A22,'Assess B'!A:AI,35,FALSE)</f>
        <v>3</v>
      </c>
      <c r="V22" s="133"/>
      <c r="W22" s="126" t="str">
        <f>IF(AND(C22&gt;4,VLOOKUP(A22,'Assess B'!A:AH,34,FALSE)&lt;&gt;8),LEFT(B22,3),"")</f>
        <v/>
      </c>
      <c r="X22" s="126">
        <f>VLOOKUP(A22,Weightings!A:W,23,FALSE)</f>
        <v>0</v>
      </c>
      <c r="Y22" s="126">
        <f>IF(VLOOKUP(A22,'Assess B'!A:AH,34,FALSE)=8,0,1)</f>
        <v>1</v>
      </c>
      <c r="Z22" s="126">
        <f t="shared" si="4"/>
        <v>0</v>
      </c>
      <c r="AA22" s="90" t="str">
        <f t="shared" si="5"/>
        <v>3</v>
      </c>
      <c r="AF22" s="101"/>
      <c r="AG22" s="101"/>
      <c r="AH22" s="101" t="str">
        <f t="shared" si="8"/>
        <v>D</v>
      </c>
      <c r="AI22" s="92">
        <f t="shared" si="9"/>
        <v>3</v>
      </c>
      <c r="AJ22" s="101"/>
      <c r="AK22" s="92"/>
    </row>
    <row r="23" spans="1:37" s="90" customFormat="1" ht="30" hidden="1" customHeight="1" x14ac:dyDescent="0.25">
      <c r="A23" s="76">
        <v>366</v>
      </c>
      <c r="B23" s="77" t="str">
        <f t="shared" si="0"/>
        <v/>
      </c>
      <c r="C23" s="78">
        <f t="shared" si="1"/>
        <v>3</v>
      </c>
      <c r="D23" s="20"/>
      <c r="E23" s="107" t="str">
        <f t="shared" si="2"/>
        <v/>
      </c>
      <c r="F23" s="80" t="str">
        <f t="shared" ref="F23:F45" si="10">VLOOKUP(A23,contentrefmockup,7,FALSE)</f>
        <v>Does the function have insight into change control process or security architecture function to monitor for new areas of risk?</v>
      </c>
      <c r="G23" s="223" t="str">
        <f>VLOOKUP($A23,'Assess B'!$A:$O,15,FALSE)</f>
        <v/>
      </c>
      <c r="H23" s="223" t="str">
        <f>VLOOKUP($A23,'Assess B'!$A:$O,15,FALSE)</f>
        <v/>
      </c>
      <c r="I23" s="223" t="e">
        <f>(VLOOKUP(LEFT($B23,3),targets_lookup,5,FALSE))*VLOOKUP($A23,Weightings!$A:$Y,23,FALSE)</f>
        <v>#N/A</v>
      </c>
      <c r="J23" s="223" t="e">
        <f>(VLOOKUP(LEFT($B23,3),targets_lookup,5,FALSE))*VLOOKUP($A23,Weightings!$A:$Y,23,FALSE)</f>
        <v>#N/A</v>
      </c>
      <c r="K23" s="80" t="str">
        <f>IF(VLOOKUP(A23,'Assess B'!A:P,16,FALSE)=0,"",VLOOKUP(A23,'Assess B'!A:P,16,FALSE))</f>
        <v/>
      </c>
      <c r="L23" s="78"/>
      <c r="M23" s="78"/>
      <c r="N23" s="78"/>
      <c r="O23" s="78"/>
      <c r="P23" s="78"/>
      <c r="Q23" s="78"/>
      <c r="R23" s="78"/>
      <c r="S23" s="78"/>
      <c r="T23" s="78"/>
      <c r="U23" s="78"/>
      <c r="V23" s="91"/>
      <c r="W23" s="91" t="str">
        <f>IF(AND(C23&gt;4,VLOOKUP(A23,'Assess B'!A:AH,34,FALSE)&lt;&gt;8),LEFT(B23,3),"")</f>
        <v/>
      </c>
      <c r="X23" s="91">
        <f>VLOOKUP(A23,Weightings!A:W,23,FALSE)</f>
        <v>0</v>
      </c>
      <c r="Y23" s="91">
        <f>IF(VLOOKUP(A23,'Assess B'!A:AH,34,FALSE)=8,0,1)</f>
        <v>1</v>
      </c>
      <c r="Z23" s="91">
        <f t="shared" si="4"/>
        <v>0</v>
      </c>
      <c r="AA23" s="90" t="str">
        <f t="shared" si="5"/>
        <v>3</v>
      </c>
      <c r="AF23" s="101">
        <f t="shared" si="6"/>
        <v>0</v>
      </c>
      <c r="AG23" s="101">
        <f t="shared" si="7"/>
        <v>0</v>
      </c>
      <c r="AH23" s="101" t="str">
        <f t="shared" si="8"/>
        <v>D</v>
      </c>
      <c r="AI23" s="92">
        <f t="shared" si="9"/>
        <v>3</v>
      </c>
      <c r="AJ23" s="101"/>
      <c r="AK23" s="92"/>
    </row>
    <row r="24" spans="1:37" s="90" customFormat="1" ht="18.75" hidden="1" x14ac:dyDescent="0.25">
      <c r="A24" s="76">
        <v>367</v>
      </c>
      <c r="B24" s="77" t="str">
        <f t="shared" si="0"/>
        <v/>
      </c>
      <c r="C24" s="78">
        <f t="shared" si="1"/>
        <v>3</v>
      </c>
      <c r="D24" s="20"/>
      <c r="E24" s="107" t="str">
        <f t="shared" si="2"/>
        <v/>
      </c>
      <c r="F24" s="181" t="str">
        <f t="shared" si="10"/>
        <v xml:space="preserve">Has the function mapped the internal network infrastructure? </v>
      </c>
      <c r="G24" s="99"/>
      <c r="H24" s="99"/>
      <c r="I24" s="99"/>
      <c r="J24" s="99"/>
      <c r="K24" s="80"/>
      <c r="L24" s="78"/>
      <c r="M24" s="78"/>
      <c r="N24" s="78"/>
      <c r="O24" s="78"/>
      <c r="P24" s="78"/>
      <c r="Q24" s="78"/>
      <c r="R24" s="78"/>
      <c r="S24" s="78"/>
      <c r="T24" s="78"/>
      <c r="U24" s="78"/>
      <c r="V24" s="91"/>
      <c r="W24" s="91" t="str">
        <f>IF(AND(C24&gt;4,VLOOKUP(A24,'Assess B'!A:AH,34,FALSE)&lt;&gt;8),LEFT(B24,3),"")</f>
        <v/>
      </c>
      <c r="X24" s="91">
        <f>VLOOKUP(A24,Weightings!A:W,23,FALSE)</f>
        <v>0</v>
      </c>
      <c r="Y24" s="91">
        <f>IF(VLOOKUP(A24,'Assess B'!A:AH,34,FALSE)=8,0,1)</f>
        <v>1</v>
      </c>
      <c r="Z24" s="91">
        <f t="shared" si="4"/>
        <v>0</v>
      </c>
      <c r="AA24" s="90" t="str">
        <f t="shared" si="5"/>
        <v>3</v>
      </c>
      <c r="AF24" s="101">
        <f t="shared" si="6"/>
        <v>0</v>
      </c>
      <c r="AG24" s="101">
        <f t="shared" si="7"/>
        <v>0</v>
      </c>
      <c r="AH24" s="101" t="str">
        <f t="shared" si="8"/>
        <v>D</v>
      </c>
      <c r="AI24" s="92">
        <f t="shared" si="9"/>
        <v>3</v>
      </c>
      <c r="AJ24" s="101"/>
      <c r="AK24" s="92"/>
    </row>
    <row r="25" spans="1:37" s="90" customFormat="1" ht="30" hidden="1" x14ac:dyDescent="0.25">
      <c r="A25" s="76">
        <v>368</v>
      </c>
      <c r="B25" s="77" t="str">
        <f t="shared" si="0"/>
        <v/>
      </c>
      <c r="C25" s="78">
        <f t="shared" si="1"/>
        <v>3</v>
      </c>
      <c r="D25" s="20"/>
      <c r="E25" s="107" t="str">
        <f t="shared" si="2"/>
        <v/>
      </c>
      <c r="F25" s="80" t="str">
        <f t="shared" si="10"/>
        <v>Do the diagram / documentation also maintain important metadata of the infrastructure, including such things as hardware models, firmware versions, software versions, patching status etc?</v>
      </c>
      <c r="G25" s="223" t="str">
        <f>VLOOKUP($A25,'Assess B'!$A:$O,15,FALSE)</f>
        <v/>
      </c>
      <c r="H25" s="223" t="str">
        <f>VLOOKUP($A25,'Assess B'!$A:$O,15,FALSE)</f>
        <v/>
      </c>
      <c r="I25" s="223" t="e">
        <f>(VLOOKUP(LEFT($B25,3),targets_lookup,5,FALSE))*VLOOKUP($A25,Weightings!$A:$Y,23,FALSE)</f>
        <v>#N/A</v>
      </c>
      <c r="J25" s="223" t="e">
        <f>(VLOOKUP(LEFT($B25,3),targets_lookup,5,FALSE))*VLOOKUP($A25,Weightings!$A:$Y,23,FALSE)</f>
        <v>#N/A</v>
      </c>
      <c r="K25" s="80" t="str">
        <f>IF(VLOOKUP(A25,'Assess B'!A:P,16,FALSE)=0,"",VLOOKUP(A25,'Assess B'!A:P,16,FALSE))</f>
        <v/>
      </c>
      <c r="L25" s="78"/>
      <c r="M25" s="78"/>
      <c r="N25" s="78"/>
      <c r="O25" s="78"/>
      <c r="P25" s="78"/>
      <c r="Q25" s="78"/>
      <c r="R25" s="78"/>
      <c r="S25" s="78"/>
      <c r="T25" s="78"/>
      <c r="U25" s="78"/>
      <c r="V25" s="91"/>
      <c r="W25" s="91" t="str">
        <f>IF(AND(C25&gt;4,VLOOKUP(A25,'Assess B'!A:AH,34,FALSE)&lt;&gt;8),LEFT(B25,3),"")</f>
        <v/>
      </c>
      <c r="X25" s="91">
        <f>VLOOKUP(A25,Weightings!A:W,23,FALSE)</f>
        <v>0</v>
      </c>
      <c r="Y25" s="91">
        <f>IF(VLOOKUP(A25,'Assess B'!A:AH,34,FALSE)=8,0,1)</f>
        <v>1</v>
      </c>
      <c r="Z25" s="91">
        <f t="shared" si="4"/>
        <v>0</v>
      </c>
      <c r="AA25" s="90" t="str">
        <f t="shared" si="5"/>
        <v>3</v>
      </c>
      <c r="AF25" s="101">
        <f t="shared" si="6"/>
        <v>0</v>
      </c>
      <c r="AG25" s="101">
        <f t="shared" si="7"/>
        <v>0</v>
      </c>
      <c r="AH25" s="101" t="str">
        <f t="shared" si="8"/>
        <v>D</v>
      </c>
      <c r="AI25" s="92">
        <f t="shared" si="9"/>
        <v>3</v>
      </c>
      <c r="AJ25" s="101"/>
      <c r="AK25" s="92"/>
    </row>
    <row r="26" spans="1:37" s="90" customFormat="1" ht="18.75" hidden="1" x14ac:dyDescent="0.25">
      <c r="A26" s="76">
        <v>369</v>
      </c>
      <c r="B26" s="77" t="str">
        <f t="shared" si="0"/>
        <v/>
      </c>
      <c r="C26" s="78">
        <f t="shared" si="1"/>
        <v>3</v>
      </c>
      <c r="D26" s="20"/>
      <c r="E26" s="107" t="str">
        <f t="shared" si="2"/>
        <v/>
      </c>
      <c r="F26" s="80" t="str">
        <f t="shared" si="10"/>
        <v>Has the function mapped the internet facing infrastructure (Inc Cloud) of the organisation?</v>
      </c>
      <c r="G26" s="223" t="str">
        <f>VLOOKUP($A26,'Assess B'!$A:$O,15,FALSE)</f>
        <v/>
      </c>
      <c r="H26" s="223" t="str">
        <f>VLOOKUP($A26,'Assess B'!$A:$O,15,FALSE)</f>
        <v/>
      </c>
      <c r="I26" s="223" t="e">
        <f>(VLOOKUP(LEFT($B26,3),targets_lookup,5,FALSE))*VLOOKUP($A26,Weightings!$A:$Y,23,FALSE)</f>
        <v>#N/A</v>
      </c>
      <c r="J26" s="223" t="e">
        <f>(VLOOKUP(LEFT($B26,3),targets_lookup,5,FALSE))*VLOOKUP($A26,Weightings!$A:$Y,23,FALSE)</f>
        <v>#N/A</v>
      </c>
      <c r="K26" s="80" t="str">
        <f>IF(VLOOKUP(A26,'Assess B'!A:P,16,FALSE)=0,"",VLOOKUP(A26,'Assess B'!A:P,16,FALSE))</f>
        <v/>
      </c>
      <c r="L26" s="78"/>
      <c r="M26" s="78"/>
      <c r="N26" s="78"/>
      <c r="O26" s="78"/>
      <c r="P26" s="78"/>
      <c r="Q26" s="78"/>
      <c r="R26" s="78"/>
      <c r="S26" s="78"/>
      <c r="T26" s="78"/>
      <c r="U26" s="78"/>
      <c r="V26" s="91"/>
      <c r="W26" s="91" t="str">
        <f>IF(AND(C26&gt;4,VLOOKUP(A26,'Assess B'!A:AH,34,FALSE)&lt;&gt;8),LEFT(B26,3),"")</f>
        <v/>
      </c>
      <c r="X26" s="91">
        <f>VLOOKUP(A26,Weightings!A:W,23,FALSE)</f>
        <v>0</v>
      </c>
      <c r="Y26" s="91">
        <f>IF(VLOOKUP(A26,'Assess B'!A:AH,34,FALSE)=8,0,1)</f>
        <v>1</v>
      </c>
      <c r="Z26" s="91">
        <f t="shared" si="4"/>
        <v>0</v>
      </c>
      <c r="AA26" s="90" t="str">
        <f t="shared" si="5"/>
        <v>3</v>
      </c>
      <c r="AF26" s="101">
        <f t="shared" si="6"/>
        <v>0</v>
      </c>
      <c r="AG26" s="101">
        <f t="shared" si="7"/>
        <v>0</v>
      </c>
      <c r="AH26" s="101" t="str">
        <f t="shared" si="8"/>
        <v>D</v>
      </c>
      <c r="AI26" s="92">
        <f t="shared" si="9"/>
        <v>3</v>
      </c>
      <c r="AJ26" s="101"/>
      <c r="AK26" s="92"/>
    </row>
    <row r="27" spans="1:37" s="90" customFormat="1" ht="18.75" hidden="1" x14ac:dyDescent="0.25">
      <c r="A27" s="76">
        <v>370</v>
      </c>
      <c r="B27" s="77" t="str">
        <f t="shared" si="0"/>
        <v/>
      </c>
      <c r="C27" s="78">
        <f t="shared" si="1"/>
        <v>3</v>
      </c>
      <c r="D27" s="20"/>
      <c r="E27" s="107" t="str">
        <f t="shared" si="2"/>
        <v/>
      </c>
      <c r="F27" s="80" t="str">
        <f t="shared" si="10"/>
        <v>Does this mapping also include identification of software and service types and versions?</v>
      </c>
      <c r="G27" s="223"/>
      <c r="H27" s="223"/>
      <c r="I27" s="223"/>
      <c r="J27" s="223"/>
      <c r="K27" s="80"/>
      <c r="L27" s="78"/>
      <c r="M27" s="78"/>
      <c r="N27" s="78"/>
      <c r="O27" s="78"/>
      <c r="P27" s="78"/>
      <c r="Q27" s="78"/>
      <c r="R27" s="78"/>
      <c r="S27" s="78"/>
      <c r="T27" s="78"/>
      <c r="U27" s="78"/>
      <c r="V27" s="91"/>
      <c r="W27" s="91" t="str">
        <f>IF(AND(C27&gt;4,VLOOKUP(A27,'Assess B'!A:AH,34,FALSE)&lt;&gt;8),LEFT(B27,3),"")</f>
        <v/>
      </c>
      <c r="X27" s="91">
        <f>VLOOKUP(A27,Weightings!A:W,23,FALSE)</f>
        <v>0</v>
      </c>
      <c r="Y27" s="91">
        <f>IF(VLOOKUP(A27,'Assess B'!A:AH,34,FALSE)=8,0,1)</f>
        <v>1</v>
      </c>
      <c r="Z27" s="91">
        <f t="shared" si="4"/>
        <v>0</v>
      </c>
      <c r="AA27" s="90" t="str">
        <f t="shared" si="5"/>
        <v>3</v>
      </c>
      <c r="AF27" s="101">
        <f t="shared" si="6"/>
        <v>0</v>
      </c>
      <c r="AG27" s="101">
        <f t="shared" si="7"/>
        <v>0</v>
      </c>
      <c r="AH27" s="101" t="str">
        <f t="shared" si="8"/>
        <v>D</v>
      </c>
      <c r="AI27" s="92">
        <f t="shared" si="9"/>
        <v>3</v>
      </c>
      <c r="AJ27" s="101"/>
      <c r="AK27" s="92"/>
    </row>
    <row r="28" spans="1:37" s="90" customFormat="1" ht="18.75" hidden="1" x14ac:dyDescent="0.25">
      <c r="A28" s="76">
        <v>371</v>
      </c>
      <c r="B28" s="77" t="str">
        <f t="shared" si="0"/>
        <v/>
      </c>
      <c r="C28" s="78">
        <f t="shared" si="1"/>
        <v>3</v>
      </c>
      <c r="D28" s="20"/>
      <c r="E28" s="107" t="str">
        <f t="shared" si="2"/>
        <v/>
      </c>
      <c r="F28" s="80" t="str">
        <f t="shared" si="10"/>
        <v>Have you identified all main third party systems that are linked to your critical assets/functions?</v>
      </c>
      <c r="G28" s="223" t="str">
        <f>VLOOKUP($A28,'Assess B'!$A:$O,15,FALSE)</f>
        <v/>
      </c>
      <c r="H28" s="223" t="str">
        <f>VLOOKUP($A28,'Assess B'!$A:$O,15,FALSE)</f>
        <v/>
      </c>
      <c r="I28" s="223" t="e">
        <f>(VLOOKUP(LEFT($B28,3),targets_lookup,5,FALSE))*VLOOKUP($A28,Weightings!$A:$Y,23,FALSE)</f>
        <v>#N/A</v>
      </c>
      <c r="J28" s="223" t="e">
        <f>(VLOOKUP(LEFT($B28,3),targets_lookup,5,FALSE))*VLOOKUP($A28,Weightings!$A:$Y,23,FALSE)</f>
        <v>#N/A</v>
      </c>
      <c r="K28" s="80" t="str">
        <f>IF(VLOOKUP(A28,'Assess B'!A:P,16,FALSE)=0,"",VLOOKUP(A28,'Assess B'!A:P,16,FALSE))</f>
        <v/>
      </c>
      <c r="L28" s="78"/>
      <c r="M28" s="78"/>
      <c r="N28" s="78"/>
      <c r="O28" s="78"/>
      <c r="P28" s="78"/>
      <c r="Q28" s="78"/>
      <c r="R28" s="78"/>
      <c r="S28" s="78"/>
      <c r="T28" s="78"/>
      <c r="U28" s="78"/>
      <c r="V28" s="91"/>
      <c r="W28" s="91" t="str">
        <f>IF(AND(C28&gt;4,VLOOKUP(A28,'Assess B'!A:AH,34,FALSE)&lt;&gt;8),LEFT(B28,3),"")</f>
        <v/>
      </c>
      <c r="X28" s="91">
        <f>VLOOKUP(A28,Weightings!A:W,23,FALSE)</f>
        <v>0</v>
      </c>
      <c r="Y28" s="91">
        <f>IF(VLOOKUP(A28,'Assess B'!A:AH,34,FALSE)=8,0,1)</f>
        <v>1</v>
      </c>
      <c r="Z28" s="91">
        <f t="shared" si="4"/>
        <v>0</v>
      </c>
      <c r="AA28" s="90" t="str">
        <f t="shared" si="5"/>
        <v>3</v>
      </c>
      <c r="AF28" s="101">
        <f t="shared" si="6"/>
        <v>0</v>
      </c>
      <c r="AG28" s="101">
        <f t="shared" si="7"/>
        <v>0</v>
      </c>
      <c r="AH28" s="101" t="str">
        <f t="shared" si="8"/>
        <v>D</v>
      </c>
      <c r="AI28" s="92">
        <f t="shared" si="9"/>
        <v>3</v>
      </c>
      <c r="AJ28" s="101"/>
      <c r="AK28" s="92"/>
    </row>
    <row r="29" spans="1:37" s="90" customFormat="1" ht="18.75" hidden="1" x14ac:dyDescent="0.25">
      <c r="A29" s="76">
        <v>372</v>
      </c>
      <c r="B29" s="77" t="str">
        <f t="shared" si="0"/>
        <v/>
      </c>
      <c r="C29" s="78">
        <f t="shared" si="1"/>
        <v>3</v>
      </c>
      <c r="D29" s="20"/>
      <c r="E29" s="107" t="str">
        <f t="shared" si="2"/>
        <v/>
      </c>
      <c r="F29" s="80" t="str">
        <f t="shared" si="10"/>
        <v>Have you identified and categorised all main third party:</v>
      </c>
      <c r="G29" s="223"/>
      <c r="H29" s="223"/>
      <c r="I29" s="223"/>
      <c r="J29" s="223"/>
      <c r="K29" s="80"/>
      <c r="L29" s="78"/>
      <c r="M29" s="78"/>
      <c r="N29" s="78"/>
      <c r="O29" s="78"/>
      <c r="P29" s="78"/>
      <c r="Q29" s="78"/>
      <c r="R29" s="78"/>
      <c r="S29" s="78"/>
      <c r="T29" s="78"/>
      <c r="U29" s="78"/>
      <c r="V29" s="91"/>
      <c r="W29" s="91" t="str">
        <f>IF(AND(C29&gt;4,VLOOKUP(A29,'Assess B'!A:AH,34,FALSE)&lt;&gt;8),LEFT(B29,3),"")</f>
        <v/>
      </c>
      <c r="X29" s="91">
        <f>VLOOKUP(A29,Weightings!A:W,23,FALSE)</f>
        <v>0</v>
      </c>
      <c r="Y29" s="91">
        <f>IF(VLOOKUP(A29,'Assess B'!A:AH,34,FALSE)=8,0,1)</f>
        <v>1</v>
      </c>
      <c r="Z29" s="91">
        <f t="shared" si="4"/>
        <v>0</v>
      </c>
      <c r="AA29" s="90" t="str">
        <f t="shared" si="5"/>
        <v>3</v>
      </c>
      <c r="AF29" s="101">
        <f t="shared" si="6"/>
        <v>0</v>
      </c>
      <c r="AG29" s="101">
        <f t="shared" si="7"/>
        <v>0</v>
      </c>
      <c r="AH29" s="101" t="str">
        <f t="shared" si="8"/>
        <v>D</v>
      </c>
      <c r="AI29" s="92">
        <f t="shared" si="9"/>
        <v>3</v>
      </c>
      <c r="AJ29" s="101"/>
      <c r="AK29" s="92"/>
    </row>
    <row r="30" spans="1:37" s="90" customFormat="1" ht="18.75" hidden="1" x14ac:dyDescent="0.25">
      <c r="A30" s="76">
        <v>373</v>
      </c>
      <c r="B30" s="77" t="str">
        <f t="shared" si="0"/>
        <v/>
      </c>
      <c r="C30" s="78">
        <f t="shared" si="1"/>
        <v>3</v>
      </c>
      <c r="D30" s="20"/>
      <c r="E30" s="107" t="str">
        <f t="shared" si="2"/>
        <v/>
      </c>
      <c r="F30" s="80" t="str">
        <f t="shared" si="10"/>
        <v>Systems that could be utilised to compromise the technical security environment of your organisation?</v>
      </c>
      <c r="G30" s="223" t="str">
        <f>VLOOKUP($A30,'Assess B'!$A:$O,15,FALSE)</f>
        <v/>
      </c>
      <c r="H30" s="223" t="str">
        <f>VLOOKUP($A30,'Assess B'!$A:$O,15,FALSE)</f>
        <v/>
      </c>
      <c r="I30" s="223" t="e">
        <f>(VLOOKUP(LEFT($B30,3),targets_lookup,5,FALSE))*VLOOKUP($A30,Weightings!$A:$Y,23,FALSE)</f>
        <v>#N/A</v>
      </c>
      <c r="J30" s="223" t="e">
        <f>(VLOOKUP(LEFT($B30,3),targets_lookup,5,FALSE))*VLOOKUP($A30,Weightings!$A:$Y,23,FALSE)</f>
        <v>#N/A</v>
      </c>
      <c r="K30" s="80" t="str">
        <f>IF(VLOOKUP(A30,'Assess B'!A:P,16,FALSE)=0,"",VLOOKUP(A30,'Assess B'!A:P,16,FALSE))</f>
        <v/>
      </c>
      <c r="L30" s="78"/>
      <c r="M30" s="78"/>
      <c r="N30" s="78"/>
      <c r="O30" s="78"/>
      <c r="P30" s="78"/>
      <c r="Q30" s="78"/>
      <c r="R30" s="78"/>
      <c r="S30" s="78"/>
      <c r="T30" s="78"/>
      <c r="U30" s="78"/>
      <c r="V30" s="91"/>
      <c r="W30" s="91" t="str">
        <f>IF(AND(C30&gt;4,VLOOKUP(A30,'Assess B'!A:AH,34,FALSE)&lt;&gt;8),LEFT(B30,3),"")</f>
        <v/>
      </c>
      <c r="X30" s="91">
        <f>VLOOKUP(A30,Weightings!A:W,23,FALSE)</f>
        <v>0</v>
      </c>
      <c r="Y30" s="91">
        <f>IF(VLOOKUP(A30,'Assess B'!A:AH,34,FALSE)=8,0,1)</f>
        <v>1</v>
      </c>
      <c r="Z30" s="91">
        <f t="shared" si="4"/>
        <v>0</v>
      </c>
      <c r="AA30" s="90" t="str">
        <f t="shared" si="5"/>
        <v>3</v>
      </c>
      <c r="AF30" s="101">
        <f t="shared" si="6"/>
        <v>0</v>
      </c>
      <c r="AG30" s="101">
        <f t="shared" si="7"/>
        <v>0</v>
      </c>
      <c r="AH30" s="101" t="str">
        <f t="shared" si="8"/>
        <v>D</v>
      </c>
      <c r="AI30" s="92">
        <f t="shared" si="9"/>
        <v>3</v>
      </c>
      <c r="AJ30" s="101"/>
      <c r="AK30" s="92"/>
    </row>
    <row r="31" spans="1:37" s="90" customFormat="1" ht="30" hidden="1" x14ac:dyDescent="0.25">
      <c r="A31" s="76">
        <v>374</v>
      </c>
      <c r="B31" s="77" t="str">
        <f t="shared" si="0"/>
        <v/>
      </c>
      <c r="C31" s="78">
        <f t="shared" si="1"/>
        <v>3</v>
      </c>
      <c r="D31" s="20"/>
      <c r="E31" s="107" t="str">
        <f t="shared" si="2"/>
        <v/>
      </c>
      <c r="F31" s="305" t="str">
        <f t="shared" si="10"/>
        <v>Functions that could be utilised to provide information from which information could be obtained to mount a social engineering attack on the business?</v>
      </c>
      <c r="G31" s="223"/>
      <c r="H31" s="223"/>
      <c r="I31" s="223"/>
      <c r="J31" s="223"/>
      <c r="K31" s="80"/>
      <c r="L31" s="78"/>
      <c r="M31" s="78"/>
      <c r="N31" s="78"/>
      <c r="O31" s="78"/>
      <c r="P31" s="78"/>
      <c r="Q31" s="78"/>
      <c r="R31" s="78"/>
      <c r="S31" s="78"/>
      <c r="T31" s="78"/>
      <c r="U31" s="78"/>
      <c r="V31" s="91"/>
      <c r="W31" s="91" t="str">
        <f>IF(AND(C31&gt;4,VLOOKUP(A31,'Assess B'!A:AH,34,FALSE)&lt;&gt;8),LEFT(B31,3),"")</f>
        <v/>
      </c>
      <c r="X31" s="91">
        <f>VLOOKUP(A31,Weightings!A:W,23,FALSE)</f>
        <v>0</v>
      </c>
      <c r="Y31" s="91">
        <f>IF(VLOOKUP(A31,'Assess B'!A:AH,34,FALSE)=8,0,1)</f>
        <v>1</v>
      </c>
      <c r="Z31" s="91">
        <f t="shared" si="4"/>
        <v>0</v>
      </c>
      <c r="AA31" s="90" t="str">
        <f t="shared" si="5"/>
        <v>3</v>
      </c>
      <c r="AF31" s="101">
        <f t="shared" si="6"/>
        <v>0</v>
      </c>
      <c r="AG31" s="101">
        <f t="shared" si="7"/>
        <v>0</v>
      </c>
      <c r="AH31" s="101" t="str">
        <f t="shared" si="8"/>
        <v>D</v>
      </c>
      <c r="AI31" s="92">
        <f t="shared" si="9"/>
        <v>3</v>
      </c>
      <c r="AJ31" s="101"/>
      <c r="AK31" s="92"/>
    </row>
    <row r="32" spans="1:37" s="90" customFormat="1" ht="18.75" hidden="1" x14ac:dyDescent="0.25">
      <c r="A32" s="76">
        <v>375</v>
      </c>
      <c r="B32" s="77" t="str">
        <f t="shared" si="0"/>
        <v/>
      </c>
      <c r="C32" s="78">
        <f t="shared" si="1"/>
        <v>3</v>
      </c>
      <c r="D32" s="20"/>
      <c r="E32" s="107" t="str">
        <f t="shared" si="2"/>
        <v/>
      </c>
      <c r="F32" s="80" t="str">
        <f t="shared" si="10"/>
        <v>Does your function have sight of the risk concerns of the business:</v>
      </c>
      <c r="G32" s="223" t="str">
        <f>VLOOKUP($A32,'Assess B'!$A:$O,15,FALSE)</f>
        <v/>
      </c>
      <c r="H32" s="223" t="str">
        <f>VLOOKUP($A32,'Assess B'!$A:$O,15,FALSE)</f>
        <v/>
      </c>
      <c r="I32" s="223" t="e">
        <f>(VLOOKUP(LEFT($B32,3),targets_lookup,5,FALSE))*VLOOKUP($A32,Weightings!$A:$Y,23,FALSE)</f>
        <v>#N/A</v>
      </c>
      <c r="J32" s="223" t="e">
        <f>(VLOOKUP(LEFT($B32,3),targets_lookup,5,FALSE))*VLOOKUP($A32,Weightings!$A:$Y,23,FALSE)</f>
        <v>#N/A</v>
      </c>
      <c r="K32" s="80" t="str">
        <f>IF(VLOOKUP(A32,'Assess B'!A:P,16,FALSE)=0,"",VLOOKUP(A32,'Assess B'!A:P,16,FALSE))</f>
        <v/>
      </c>
      <c r="L32" s="78"/>
      <c r="M32" s="78"/>
      <c r="N32" s="78"/>
      <c r="O32" s="78"/>
      <c r="P32" s="78"/>
      <c r="Q32" s="78"/>
      <c r="R32" s="78"/>
      <c r="S32" s="78"/>
      <c r="T32" s="78"/>
      <c r="U32" s="78"/>
      <c r="V32" s="91"/>
      <c r="W32" s="91" t="str">
        <f>IF(AND(C32&gt;4,VLOOKUP(A32,'Assess B'!A:AH,34,FALSE)&lt;&gt;8),LEFT(B32,3),"")</f>
        <v/>
      </c>
      <c r="X32" s="91">
        <f>VLOOKUP(A32,Weightings!A:W,23,FALSE)</f>
        <v>0</v>
      </c>
      <c r="Y32" s="91">
        <f>IF(VLOOKUP(A32,'Assess B'!A:AH,34,FALSE)=8,0,1)</f>
        <v>1</v>
      </c>
      <c r="Z32" s="91">
        <f t="shared" si="4"/>
        <v>0</v>
      </c>
      <c r="AA32" s="90" t="str">
        <f t="shared" si="5"/>
        <v>3</v>
      </c>
      <c r="AF32" s="101">
        <f t="shared" si="6"/>
        <v>0</v>
      </c>
      <c r="AG32" s="101">
        <f t="shared" si="7"/>
        <v>0</v>
      </c>
      <c r="AH32" s="101" t="str">
        <f t="shared" si="8"/>
        <v>D</v>
      </c>
      <c r="AI32" s="92">
        <f t="shared" si="9"/>
        <v>3</v>
      </c>
      <c r="AJ32" s="101"/>
      <c r="AK32" s="92"/>
    </row>
    <row r="33" spans="1:37" s="90" customFormat="1" ht="30" hidden="1" x14ac:dyDescent="0.25">
      <c r="A33" s="76">
        <v>376</v>
      </c>
      <c r="B33" s="77" t="str">
        <f t="shared" si="0"/>
        <v/>
      </c>
      <c r="C33" s="78">
        <f t="shared" si="1"/>
        <v>3</v>
      </c>
      <c r="D33" s="20"/>
      <c r="E33" s="107" t="str">
        <f t="shared" si="2"/>
        <v/>
      </c>
      <c r="F33" s="83" t="str">
        <f t="shared" si="10"/>
        <v>Details of your organisations primary concerns for the protection of the confidentiality, integrity and availability of information and supporting systems (e.g. in a documented risk appetite statement)?</v>
      </c>
      <c r="G33" s="223"/>
      <c r="H33" s="223"/>
      <c r="I33" s="223"/>
      <c r="J33" s="223"/>
      <c r="K33" s="80"/>
      <c r="L33" s="78"/>
      <c r="M33" s="78"/>
      <c r="N33" s="78"/>
      <c r="O33" s="78"/>
      <c r="P33" s="78"/>
      <c r="Q33" s="78"/>
      <c r="R33" s="78"/>
      <c r="S33" s="78"/>
      <c r="T33" s="78"/>
      <c r="U33" s="78"/>
      <c r="V33" s="91"/>
      <c r="W33" s="91" t="str">
        <f>IF(AND(C33&gt;4,VLOOKUP(A33,'Assess B'!A:AH,34,FALSE)&lt;&gt;8),LEFT(B33,3),"")</f>
        <v/>
      </c>
      <c r="X33" s="91">
        <f>VLOOKUP(A33,Weightings!A:W,23,FALSE)</f>
        <v>0</v>
      </c>
      <c r="Y33" s="91">
        <f>IF(VLOOKUP(A33,'Assess B'!A:AH,34,FALSE)=8,0,1)</f>
        <v>1</v>
      </c>
      <c r="Z33" s="91">
        <f t="shared" si="4"/>
        <v>0</v>
      </c>
      <c r="AA33" s="90" t="str">
        <f t="shared" si="5"/>
        <v>3</v>
      </c>
      <c r="AF33" s="101">
        <f t="shared" si="6"/>
        <v>0</v>
      </c>
      <c r="AG33" s="101">
        <f t="shared" si="7"/>
        <v>0</v>
      </c>
      <c r="AH33" s="101" t="str">
        <f t="shared" si="8"/>
        <v>D</v>
      </c>
      <c r="AI33" s="92">
        <f t="shared" si="9"/>
        <v>3</v>
      </c>
      <c r="AJ33" s="101"/>
      <c r="AK33" s="92"/>
    </row>
    <row r="34" spans="1:37" s="90" customFormat="1" ht="18.75" hidden="1" x14ac:dyDescent="0.25">
      <c r="A34" s="76">
        <v>377</v>
      </c>
      <c r="B34" s="77" t="str">
        <f t="shared" si="0"/>
        <v/>
      </c>
      <c r="C34" s="78">
        <f t="shared" si="1"/>
        <v>3</v>
      </c>
      <c r="D34" s="20"/>
      <c r="E34" s="107" t="str">
        <f t="shared" si="2"/>
        <v/>
      </c>
      <c r="F34" s="83" t="str">
        <f t="shared" si="10"/>
        <v>An up-to-date list of all relevant legal, regulatory and contractual compliance requirements?</v>
      </c>
      <c r="G34" s="223" t="str">
        <f>VLOOKUP($A34,'Assess B'!$A:$O,15,FALSE)</f>
        <v/>
      </c>
      <c r="H34" s="223" t="str">
        <f>VLOOKUP($A34,'Assess B'!$A:$O,15,FALSE)</f>
        <v/>
      </c>
      <c r="I34" s="223" t="e">
        <f>(VLOOKUP(LEFT($B34,3),targets_lookup,5,FALSE))*VLOOKUP($A34,Weightings!$A:$Y,23,FALSE)</f>
        <v>#N/A</v>
      </c>
      <c r="J34" s="223" t="e">
        <f>(VLOOKUP(LEFT($B34,3),targets_lookup,5,FALSE))*VLOOKUP($A34,Weightings!$A:$Y,23,FALSE)</f>
        <v>#N/A</v>
      </c>
      <c r="K34" s="80" t="str">
        <f>IF(VLOOKUP(A34,'Assess B'!A:P,16,FALSE)=0,"",VLOOKUP(A34,'Assess B'!A:P,16,FALSE))</f>
        <v/>
      </c>
      <c r="L34" s="78"/>
      <c r="M34" s="78"/>
      <c r="N34" s="78"/>
      <c r="O34" s="78"/>
      <c r="P34" s="78"/>
      <c r="Q34" s="78"/>
      <c r="R34" s="78"/>
      <c r="S34" s="78"/>
      <c r="T34" s="78"/>
      <c r="U34" s="78"/>
      <c r="V34" s="91"/>
      <c r="W34" s="91" t="str">
        <f>IF(AND(C34&gt;4,VLOOKUP(A34,'Assess B'!A:AH,34,FALSE)&lt;&gt;8),LEFT(B34,3),"")</f>
        <v/>
      </c>
      <c r="X34" s="91">
        <f>VLOOKUP(A34,Weightings!A:W,23,FALSE)</f>
        <v>0</v>
      </c>
      <c r="Y34" s="91">
        <f>IF(VLOOKUP(A34,'Assess B'!A:AH,34,FALSE)=8,0,1)</f>
        <v>1</v>
      </c>
      <c r="Z34" s="91">
        <f t="shared" si="4"/>
        <v>0</v>
      </c>
      <c r="AA34" s="90" t="str">
        <f t="shared" si="5"/>
        <v>3</v>
      </c>
      <c r="AF34" s="101">
        <f t="shared" si="6"/>
        <v>0</v>
      </c>
      <c r="AG34" s="101">
        <f t="shared" si="7"/>
        <v>0</v>
      </c>
      <c r="AH34" s="101" t="str">
        <f t="shared" si="8"/>
        <v>D</v>
      </c>
      <c r="AI34" s="92">
        <f t="shared" si="9"/>
        <v>3</v>
      </c>
      <c r="AJ34" s="101"/>
      <c r="AK34" s="92"/>
    </row>
    <row r="35" spans="1:37" s="90" customFormat="1" ht="18.75" hidden="1" x14ac:dyDescent="0.25">
      <c r="A35" s="76">
        <v>378</v>
      </c>
      <c r="B35" s="77" t="str">
        <f t="shared" si="0"/>
        <v/>
      </c>
      <c r="C35" s="78">
        <f t="shared" si="1"/>
        <v>3</v>
      </c>
      <c r="D35" s="20"/>
      <c r="E35" s="107" t="str">
        <f t="shared" si="2"/>
        <v/>
      </c>
      <c r="F35" s="83" t="str">
        <f t="shared" si="10"/>
        <v>Access to the risk register showing exposure of key assets?</v>
      </c>
      <c r="G35" s="223"/>
      <c r="H35" s="223"/>
      <c r="I35" s="223"/>
      <c r="J35" s="223"/>
      <c r="K35" s="80"/>
      <c r="L35" s="78"/>
      <c r="M35" s="78"/>
      <c r="N35" s="78"/>
      <c r="O35" s="78"/>
      <c r="P35" s="78"/>
      <c r="Q35" s="78"/>
      <c r="R35" s="78"/>
      <c r="S35" s="78"/>
      <c r="T35" s="78"/>
      <c r="U35" s="78"/>
      <c r="V35" s="91"/>
      <c r="W35" s="91" t="str">
        <f>IF(AND(C35&gt;4,VLOOKUP(A35,'Assess B'!A:AH,34,FALSE)&lt;&gt;8),LEFT(B35,3),"")</f>
        <v/>
      </c>
      <c r="X35" s="91">
        <f>VLOOKUP(A35,Weightings!A:W,23,FALSE)</f>
        <v>0</v>
      </c>
      <c r="Y35" s="91">
        <f>IF(VLOOKUP(A35,'Assess B'!A:AH,34,FALSE)=8,0,1)</f>
        <v>1</v>
      </c>
      <c r="Z35" s="91">
        <f t="shared" si="4"/>
        <v>0</v>
      </c>
      <c r="AA35" s="90" t="str">
        <f t="shared" si="5"/>
        <v>3</v>
      </c>
      <c r="AF35" s="101">
        <f t="shared" si="6"/>
        <v>0</v>
      </c>
      <c r="AG35" s="101">
        <f t="shared" si="7"/>
        <v>0</v>
      </c>
      <c r="AH35" s="101" t="str">
        <f t="shared" si="8"/>
        <v>D</v>
      </c>
      <c r="AI35" s="92">
        <f t="shared" si="9"/>
        <v>3</v>
      </c>
      <c r="AJ35" s="101"/>
      <c r="AK35" s="92"/>
    </row>
    <row r="36" spans="1:37" s="90" customFormat="1" ht="30" hidden="1" x14ac:dyDescent="0.25">
      <c r="A36" s="76">
        <v>379</v>
      </c>
      <c r="B36" s="77" t="str">
        <f t="shared" si="0"/>
        <v/>
      </c>
      <c r="C36" s="78">
        <f t="shared" si="1"/>
        <v>3</v>
      </c>
      <c r="D36" s="20"/>
      <c r="E36" s="107" t="str">
        <f t="shared" si="2"/>
        <v/>
      </c>
      <c r="F36" s="80" t="str">
        <f t="shared" si="10"/>
        <v>Does the function have a process to monitor and address all of the information about your organisation that is currently being shared publicly by the employees?</v>
      </c>
      <c r="G36" s="223" t="str">
        <f>VLOOKUP($A36,'Assess B'!$A:$O,15,FALSE)</f>
        <v/>
      </c>
      <c r="H36" s="223" t="str">
        <f>VLOOKUP($A36,'Assess B'!$A:$O,15,FALSE)</f>
        <v/>
      </c>
      <c r="I36" s="223" t="e">
        <f>(VLOOKUP(LEFT($B36,3),targets_lookup,5,FALSE))*VLOOKUP($A36,Weightings!$A:$Y,23,FALSE)</f>
        <v>#N/A</v>
      </c>
      <c r="J36" s="223" t="e">
        <f>(VLOOKUP(LEFT($B36,3),targets_lookup,5,FALSE))*VLOOKUP($A36,Weightings!$A:$Y,23,FALSE)</f>
        <v>#N/A</v>
      </c>
      <c r="K36" s="80" t="str">
        <f>IF(VLOOKUP(A36,'Assess B'!A:P,16,FALSE)=0,"",VLOOKUP(A36,'Assess B'!A:P,16,FALSE))</f>
        <v/>
      </c>
      <c r="L36" s="78"/>
      <c r="M36" s="78"/>
      <c r="N36" s="78"/>
      <c r="O36" s="78"/>
      <c r="P36" s="78"/>
      <c r="Q36" s="78"/>
      <c r="R36" s="78"/>
      <c r="S36" s="78"/>
      <c r="T36" s="78"/>
      <c r="U36" s="78"/>
      <c r="V36" s="91"/>
      <c r="W36" s="91" t="str">
        <f>IF(AND(C36&gt;4,VLOOKUP(A36,'Assess B'!A:AH,34,FALSE)&lt;&gt;8),LEFT(B36,3),"")</f>
        <v/>
      </c>
      <c r="X36" s="91">
        <f>VLOOKUP(A36,Weightings!A:W,23,FALSE)</f>
        <v>0</v>
      </c>
      <c r="Y36" s="91">
        <f>IF(VLOOKUP(A36,'Assess B'!A:AH,34,FALSE)=8,0,1)</f>
        <v>1</v>
      </c>
      <c r="Z36" s="91">
        <f t="shared" si="4"/>
        <v>0</v>
      </c>
      <c r="AA36" s="90" t="str">
        <f t="shared" si="5"/>
        <v>3</v>
      </c>
      <c r="AF36" s="101">
        <f t="shared" si="6"/>
        <v>0</v>
      </c>
      <c r="AG36" s="101">
        <f t="shared" si="7"/>
        <v>0</v>
      </c>
      <c r="AH36" s="101" t="str">
        <f t="shared" si="8"/>
        <v>D</v>
      </c>
      <c r="AI36" s="92">
        <f t="shared" si="9"/>
        <v>3</v>
      </c>
      <c r="AJ36" s="101"/>
      <c r="AK36" s="92"/>
    </row>
    <row r="37" spans="1:37" s="90" customFormat="1" ht="30" hidden="1" x14ac:dyDescent="0.25">
      <c r="A37" s="76">
        <v>380</v>
      </c>
      <c r="B37" s="77" t="str">
        <f t="shared" si="0"/>
        <v/>
      </c>
      <c r="C37" s="78">
        <f t="shared" si="1"/>
        <v>3</v>
      </c>
      <c r="D37" s="20"/>
      <c r="E37" s="107" t="str">
        <f t="shared" si="2"/>
        <v/>
      </c>
      <c r="F37" s="83" t="str">
        <f t="shared" si="10"/>
        <v>Does the function have a process to monitor and address all of the information about your organisation that is currently being shared publicly by the organisations supply chain?</v>
      </c>
      <c r="G37" s="223"/>
      <c r="H37" s="223"/>
      <c r="I37" s="223"/>
      <c r="J37" s="223"/>
      <c r="K37" s="80"/>
      <c r="L37" s="78"/>
      <c r="M37" s="78"/>
      <c r="N37" s="78"/>
      <c r="O37" s="78"/>
      <c r="P37" s="78"/>
      <c r="Q37" s="78"/>
      <c r="R37" s="78"/>
      <c r="S37" s="78"/>
      <c r="T37" s="78"/>
      <c r="U37" s="78"/>
      <c r="V37" s="91"/>
      <c r="W37" s="91" t="str">
        <f>IF(AND(C37&gt;4,VLOOKUP(A37,'Assess B'!A:AH,34,FALSE)&lt;&gt;8),LEFT(B37,3),"")</f>
        <v/>
      </c>
      <c r="X37" s="91">
        <f>VLOOKUP(A37,Weightings!A:W,23,FALSE)</f>
        <v>0</v>
      </c>
      <c r="Y37" s="91">
        <f>IF(VLOOKUP(A37,'Assess B'!A:AH,34,FALSE)=8,0,1)</f>
        <v>1</v>
      </c>
      <c r="Z37" s="91">
        <f t="shared" si="4"/>
        <v>0</v>
      </c>
      <c r="AA37" s="90" t="str">
        <f t="shared" si="5"/>
        <v>3</v>
      </c>
      <c r="AF37" s="101">
        <f t="shared" si="6"/>
        <v>0</v>
      </c>
      <c r="AG37" s="101">
        <f t="shared" si="7"/>
        <v>0</v>
      </c>
      <c r="AH37" s="101" t="str">
        <f t="shared" si="8"/>
        <v>D</v>
      </c>
      <c r="AI37" s="92">
        <f t="shared" si="9"/>
        <v>3</v>
      </c>
      <c r="AJ37" s="101"/>
      <c r="AK37" s="92"/>
    </row>
    <row r="38" spans="1:37" s="90" customFormat="1" ht="18.75" hidden="1" x14ac:dyDescent="0.25">
      <c r="A38" s="76">
        <v>381</v>
      </c>
      <c r="B38" s="77" t="str">
        <f t="shared" si="0"/>
        <v/>
      </c>
      <c r="C38" s="78">
        <f t="shared" si="1"/>
        <v>3</v>
      </c>
      <c r="D38" s="20"/>
      <c r="E38" s="107" t="str">
        <f t="shared" si="2"/>
        <v/>
      </c>
      <c r="F38" s="83" t="str">
        <f t="shared" si="10"/>
        <v>Identifying the environment</v>
      </c>
      <c r="G38" s="223" t="str">
        <f>VLOOKUP($A38,'Assess B'!$A:$O,15,FALSE)</f>
        <v/>
      </c>
      <c r="H38" s="223" t="str">
        <f>VLOOKUP($A38,'Assess B'!$A:$O,15,FALSE)</f>
        <v/>
      </c>
      <c r="I38" s="223" t="e">
        <f>(VLOOKUP(LEFT($B38,3),targets_lookup,5,FALSE))*VLOOKUP($A38,Weightings!$A:$Y,23,FALSE)</f>
        <v>#N/A</v>
      </c>
      <c r="J38" s="223" t="e">
        <f>(VLOOKUP(LEFT($B38,3),targets_lookup,5,FALSE))*VLOOKUP($A38,Weightings!$A:$Y,23,FALSE)</f>
        <v>#N/A</v>
      </c>
      <c r="K38" s="80" t="str">
        <f>IF(VLOOKUP(A38,'Assess B'!A:P,16,FALSE)=0,"",VLOOKUP(A38,'Assess B'!A:P,16,FALSE))</f>
        <v/>
      </c>
      <c r="L38" s="78"/>
      <c r="M38" s="78"/>
      <c r="N38" s="78"/>
      <c r="O38" s="78"/>
      <c r="P38" s="78"/>
      <c r="Q38" s="78"/>
      <c r="R38" s="78"/>
      <c r="S38" s="78"/>
      <c r="T38" s="78"/>
      <c r="U38" s="78"/>
      <c r="V38" s="91"/>
      <c r="W38" s="91" t="str">
        <f>IF(AND(C38&gt;4,VLOOKUP(A38,'Assess B'!A:AH,34,FALSE)&lt;&gt;8),LEFT(B38,3),"")</f>
        <v/>
      </c>
      <c r="X38" s="91">
        <f>VLOOKUP(A38,Weightings!A:W,23,FALSE)</f>
        <v>0</v>
      </c>
      <c r="Y38" s="91">
        <f>IF(VLOOKUP(A38,'Assess B'!A:AH,34,FALSE)=8,0,1)</f>
        <v>1</v>
      </c>
      <c r="Z38" s="91">
        <f t="shared" si="4"/>
        <v>0</v>
      </c>
      <c r="AA38" s="90" t="str">
        <f t="shared" si="5"/>
        <v>3</v>
      </c>
      <c r="AF38" s="101">
        <f t="shared" si="6"/>
        <v>0</v>
      </c>
      <c r="AG38" s="101">
        <f t="shared" si="7"/>
        <v>0</v>
      </c>
      <c r="AH38" s="101" t="str">
        <f t="shared" si="8"/>
        <v>D</v>
      </c>
      <c r="AI38" s="92">
        <f t="shared" si="9"/>
        <v>3</v>
      </c>
      <c r="AJ38" s="101"/>
      <c r="AK38" s="92"/>
    </row>
    <row r="39" spans="1:37" s="90" customFormat="1" ht="30" customHeight="1" x14ac:dyDescent="0.25">
      <c r="A39" s="76">
        <v>383</v>
      </c>
      <c r="B39" s="77" t="str">
        <f t="shared" si="0"/>
        <v>B.2.01</v>
      </c>
      <c r="C39" s="78">
        <f t="shared" si="1"/>
        <v>5</v>
      </c>
      <c r="D39" s="20"/>
      <c r="E39" s="107" t="str">
        <f t="shared" si="2"/>
        <v>B.2.01</v>
      </c>
      <c r="F39" s="80" t="str">
        <f t="shared" si="10"/>
        <v>Have you identified the entire internal environment of the organisation? (this should include but is not limited to the infrastructure of the estate, including hardware, software, firmware and versions; Information Assets; people)</v>
      </c>
      <c r="G39" s="223" t="str">
        <f>IFERROR(VLOOKUP(VLOOKUP($A39,'Assess B'!$A:$AH,34,FALSE),detail_maturity_score,3),"")</f>
        <v/>
      </c>
      <c r="H39" s="223" t="str">
        <f>VLOOKUP($A39,'Assess B'!$A:$O,15,FALSE)</f>
        <v/>
      </c>
      <c r="I39" s="223">
        <f>(VLOOKUP(LEFT($B39,3),targets_lookup,5,FALSE))*VLOOKUP($A39,Weightings!$A:$Y,23,FALSE)</f>
        <v>7.1999999999999993</v>
      </c>
      <c r="J39" s="223">
        <f>(VLOOKUP(LEFT($B39,3),targets_lookup,5,FALSE))*IF(VLOOKUP($A39,Weightings!$A:$Y,23,FALSE)=0,0,1)</f>
        <v>2.4</v>
      </c>
      <c r="K39" s="80" t="str">
        <f>IF(VLOOKUP(A39,'Assess B'!A:P,16,FALSE)=0,"",VLOOKUP(A39,'Assess B'!A:P,16,FALSE))</f>
        <v/>
      </c>
      <c r="L39" s="78"/>
      <c r="M39" s="78"/>
      <c r="N39" s="78"/>
      <c r="O39" s="78"/>
      <c r="P39" s="78"/>
      <c r="Q39" s="78"/>
      <c r="R39" s="78"/>
      <c r="S39" s="78"/>
      <c r="T39" s="78"/>
      <c r="U39" s="78"/>
      <c r="V39" s="91"/>
      <c r="W39" s="91" t="str">
        <f>IF(AND(C39&gt;4,VLOOKUP(A39,'Assess B'!A:AH,34,FALSE)&lt;&gt;8),LEFT(B39,3),"")</f>
        <v>B.2</v>
      </c>
      <c r="X39" s="91">
        <f>VLOOKUP(A39,Weightings!A:W,23,FALSE)</f>
        <v>3</v>
      </c>
      <c r="Y39" s="91">
        <f>IF(VLOOKUP(A39,'Assess B'!A:AH,34,FALSE)=8,0,1)</f>
        <v>1</v>
      </c>
      <c r="Z39" s="91">
        <f t="shared" si="4"/>
        <v>12</v>
      </c>
      <c r="AA39" s="90" t="str">
        <f t="shared" si="5"/>
        <v>3B.2</v>
      </c>
      <c r="AF39" s="101">
        <f t="shared" si="6"/>
        <v>0</v>
      </c>
      <c r="AG39" s="101">
        <f t="shared" si="7"/>
        <v>0</v>
      </c>
      <c r="AH39" s="101" t="str">
        <f t="shared" si="8"/>
        <v>D</v>
      </c>
      <c r="AI39" s="92">
        <f t="shared" si="9"/>
        <v>3</v>
      </c>
      <c r="AJ39" s="101"/>
      <c r="AK39" s="92"/>
    </row>
    <row r="40" spans="1:37" s="90" customFormat="1" ht="30" customHeight="1" x14ac:dyDescent="0.25">
      <c r="A40" s="76">
        <v>386</v>
      </c>
      <c r="B40" s="77" t="str">
        <f t="shared" si="0"/>
        <v>B.2.02</v>
      </c>
      <c r="C40" s="78">
        <f t="shared" si="1"/>
        <v>5</v>
      </c>
      <c r="D40" s="20"/>
      <c r="E40" s="107" t="str">
        <f t="shared" si="2"/>
        <v>B.2.02</v>
      </c>
      <c r="F40" s="80" t="str">
        <f t="shared" si="10"/>
        <v>Have you identified the entire external environment of the organisation? (this should include but is not limited to external assets held by 3rd parties such as cloud providers, service providers and services that may host company or company employee corporate data.)</v>
      </c>
      <c r="G40" s="223" t="str">
        <f>IFERROR(VLOOKUP(VLOOKUP($A40,'Assess B'!$A:$AH,34,FALSE),detail_maturity_score,3),"")</f>
        <v/>
      </c>
      <c r="H40" s="223" t="str">
        <f>VLOOKUP($A40,'Assess B'!$A:$O,15,FALSE)</f>
        <v/>
      </c>
      <c r="I40" s="223">
        <f>(VLOOKUP(LEFT($B40,3),targets_lookup,5,FALSE))*VLOOKUP($A40,Weightings!$A:$Y,23,FALSE)</f>
        <v>7.1999999999999993</v>
      </c>
      <c r="J40" s="223">
        <f>(VLOOKUP(LEFT($B40,3),targets_lookup,5,FALSE))*IF(VLOOKUP($A40,Weightings!$A:$Y,23,FALSE)=0,0,1)</f>
        <v>2.4</v>
      </c>
      <c r="K40" s="80" t="str">
        <f>IF(VLOOKUP(A40,'Assess B'!A:P,16,FALSE)=0,"",VLOOKUP(A40,'Assess B'!A:P,16,FALSE))</f>
        <v/>
      </c>
      <c r="L40" s="78"/>
      <c r="M40" s="78"/>
      <c r="N40" s="78"/>
      <c r="O40" s="78"/>
      <c r="P40" s="78"/>
      <c r="Q40" s="78"/>
      <c r="R40" s="78"/>
      <c r="S40" s="78"/>
      <c r="T40" s="78"/>
      <c r="U40" s="78"/>
      <c r="V40" s="91"/>
      <c r="W40" s="91" t="str">
        <f>IF(AND(C40&gt;4,VLOOKUP(A40,'Assess B'!A:AH,34,FALSE)&lt;&gt;8),LEFT(B40,3),"")</f>
        <v>B.2</v>
      </c>
      <c r="X40" s="91">
        <f>VLOOKUP(A40,Weightings!A:W,23,FALSE)</f>
        <v>3</v>
      </c>
      <c r="Y40" s="91">
        <f>IF(VLOOKUP(A40,'Assess B'!A:AH,34,FALSE)=8,0,1)</f>
        <v>1</v>
      </c>
      <c r="Z40" s="91">
        <f t="shared" si="4"/>
        <v>12</v>
      </c>
      <c r="AA40" s="90" t="str">
        <f t="shared" si="5"/>
        <v>3B.2</v>
      </c>
      <c r="AF40" s="101">
        <f t="shared" si="6"/>
        <v>0</v>
      </c>
      <c r="AG40" s="101">
        <f t="shared" si="7"/>
        <v>0</v>
      </c>
      <c r="AH40" s="101" t="str">
        <f t="shared" si="8"/>
        <v>D</v>
      </c>
      <c r="AI40" s="92">
        <f t="shared" si="9"/>
        <v>3</v>
      </c>
      <c r="AJ40" s="101"/>
      <c r="AK40" s="92"/>
    </row>
    <row r="41" spans="1:37" s="90" customFormat="1" ht="30" customHeight="1" x14ac:dyDescent="0.25">
      <c r="A41" s="76">
        <v>387</v>
      </c>
      <c r="B41" s="77" t="str">
        <f t="shared" si="0"/>
        <v>B.2.03</v>
      </c>
      <c r="C41" s="78">
        <f t="shared" si="1"/>
        <v>5</v>
      </c>
      <c r="D41" s="20"/>
      <c r="E41" s="107" t="str">
        <f t="shared" si="2"/>
        <v>B.2.03</v>
      </c>
      <c r="F41" s="80" t="str">
        <f t="shared" si="10"/>
        <v>Have you identified elements of the supply chain that could provide external actors access to the organisation?</v>
      </c>
      <c r="G41" s="223" t="str">
        <f>IFERROR(VLOOKUP(VLOOKUP($A41,'Assess B'!$A:$AH,34,FALSE),detail_maturity_score,3),"")</f>
        <v/>
      </c>
      <c r="H41" s="223" t="str">
        <f>VLOOKUP($A41,'Assess B'!$A:$O,15,FALSE)</f>
        <v/>
      </c>
      <c r="I41" s="223">
        <f>(VLOOKUP(LEFT($B41,3),targets_lookup,5,FALSE))*VLOOKUP($A41,Weightings!$A:$Y,23,FALSE)</f>
        <v>7.1999999999999993</v>
      </c>
      <c r="J41" s="223">
        <f>(VLOOKUP(LEFT($B41,3),targets_lookup,5,FALSE))*IF(VLOOKUP($A41,Weightings!$A:$Y,23,FALSE)=0,0,1)</f>
        <v>2.4</v>
      </c>
      <c r="K41" s="80" t="str">
        <f>IF(VLOOKUP(A41,'Assess B'!A:P,16,FALSE)=0,"",VLOOKUP(A41,'Assess B'!A:P,16,FALSE))</f>
        <v/>
      </c>
      <c r="L41" s="78"/>
      <c r="M41" s="78"/>
      <c r="N41" s="78"/>
      <c r="O41" s="78"/>
      <c r="P41" s="78"/>
      <c r="Q41" s="78"/>
      <c r="R41" s="78"/>
      <c r="S41" s="78"/>
      <c r="T41" s="78"/>
      <c r="U41" s="78"/>
      <c r="V41" s="91"/>
      <c r="W41" s="91" t="str">
        <f>IF(AND(C41&gt;4,VLOOKUP(A41,'Assess B'!A:AH,34,FALSE)&lt;&gt;8),LEFT(B41,3),"")</f>
        <v>B.2</v>
      </c>
      <c r="X41" s="91">
        <f>VLOOKUP(A41,Weightings!A:W,23,FALSE)</f>
        <v>3</v>
      </c>
      <c r="Y41" s="91">
        <f>IF(VLOOKUP(A41,'Assess B'!A:AH,34,FALSE)=8,0,1)</f>
        <v>1</v>
      </c>
      <c r="Z41" s="91">
        <f t="shared" si="4"/>
        <v>12</v>
      </c>
      <c r="AA41" s="90" t="str">
        <f t="shared" si="5"/>
        <v>3B.2</v>
      </c>
      <c r="AF41" s="101">
        <f t="shared" si="6"/>
        <v>0</v>
      </c>
      <c r="AG41" s="101">
        <f t="shared" si="7"/>
        <v>0</v>
      </c>
      <c r="AH41" s="101" t="str">
        <f t="shared" si="8"/>
        <v>D</v>
      </c>
      <c r="AI41" s="92">
        <f t="shared" si="9"/>
        <v>3</v>
      </c>
      <c r="AJ41" s="101"/>
      <c r="AK41" s="92"/>
    </row>
    <row r="42" spans="1:37" s="90" customFormat="1" ht="30" customHeight="1" x14ac:dyDescent="0.25">
      <c r="A42" s="76">
        <v>402</v>
      </c>
      <c r="B42" s="77" t="str">
        <f t="shared" ref="B42:B54" si="11">VLOOKUP(A42,contentrefmockup,2,FALSE)</f>
        <v>B.3</v>
      </c>
      <c r="C42" s="78">
        <f t="shared" ref="C42:C54" si="12">VLOOKUP(A42,contentrefmockup,15,FALSE)</f>
        <v>2</v>
      </c>
      <c r="D42" s="20"/>
      <c r="E42" s="75" t="str">
        <f t="shared" ref="E42:E54" si="13">IF(C42=1,"Phase "&amp;B42,IF(C42=2,"Step "&amp;VLOOKUP(A42,contentrefmockup,4,FALSE),B42))</f>
        <v>Step 3</v>
      </c>
      <c r="F42" s="132" t="str">
        <f t="shared" si="10"/>
        <v>Function Identification</v>
      </c>
      <c r="G42" s="133" t="str">
        <f>"Maturity level:  "&amp;Q42</f>
        <v>Maturity level:  Level 1</v>
      </c>
      <c r="H42" s="133" t="str">
        <f>"Maturity level:  "&amp;Q42</f>
        <v>Maturity level:  Level 1</v>
      </c>
      <c r="I42" s="134" t="str">
        <f>"Maturity rating: "&amp;TEXT(T42,"0.00")</f>
        <v>Maturity rating: 0.00</v>
      </c>
      <c r="J42" s="134" t="str">
        <f>"Maturity rating: "&amp;TEXT(T42,"0.00")</f>
        <v>Maturity rating: 0.00</v>
      </c>
      <c r="K42" s="139" t="str">
        <f>IF(VLOOKUP(A42,'Assess B'!A:P,16,FALSE)=0,"",VLOOKUP(A42,'Assess B'!A:P,16,FALSE))</f>
        <v/>
      </c>
      <c r="L42" s="134"/>
      <c r="M42" s="134"/>
      <c r="N42" s="134" t="str">
        <f>TEXT(B42,"0.0")</f>
        <v>B.3</v>
      </c>
      <c r="O42" s="133">
        <f>SUMIF(AA:AA,U42&amp;N42,H:H)/(SUMIF(AA:AA,U42&amp;N42,Z:Z))</f>
        <v>0</v>
      </c>
      <c r="P42" s="133" t="str">
        <f>HLOOKUP(O42*100,level_ref,2,TRUE)</f>
        <v>Level 1</v>
      </c>
      <c r="Q42" s="133" t="str">
        <f>IF(ISERROR(P42),"",P42)</f>
        <v>Level 1</v>
      </c>
      <c r="R42" s="133">
        <f>HLOOKUP(O42*100,level_ref,3,TRUE)</f>
        <v>1</v>
      </c>
      <c r="S42" s="133">
        <f>IF(ISERROR(R42),"",R42)</f>
        <v>1</v>
      </c>
      <c r="T42" s="133">
        <f>O42*5</f>
        <v>0</v>
      </c>
      <c r="U42" s="133">
        <f>VLOOKUP(A42,'Assess B'!A:AI,35,FALSE)</f>
        <v>3</v>
      </c>
      <c r="V42" s="133"/>
      <c r="W42" s="91" t="str">
        <f>IF(AND(C42&gt;4,VLOOKUP(A42,'Assess B'!A:AH,34,FALSE)&lt;&gt;8),LEFT(B42,3),"")</f>
        <v/>
      </c>
      <c r="X42" s="91">
        <f>VLOOKUP(A42,Weightings!A:W,23,FALSE)</f>
        <v>0</v>
      </c>
      <c r="Y42" s="91">
        <f>IF(VLOOKUP(A42,'Assess B'!A:AH,34,FALSE)=8,0,1)</f>
        <v>1</v>
      </c>
      <c r="Z42" s="91">
        <f t="shared" ref="Z42:Z54" si="14">Y42*X42*4</f>
        <v>0</v>
      </c>
      <c r="AA42" s="90" t="str">
        <f t="shared" ref="AA42:AA54" si="15">AI42&amp;W42</f>
        <v>3</v>
      </c>
      <c r="AF42" s="101">
        <f t="shared" ref="AF42:AF54" si="16">VLOOKUP($A42,contentrefmockup,26,FALSE)</f>
        <v>0</v>
      </c>
      <c r="AG42" s="101">
        <f t="shared" ref="AG42:AG54" si="17">VLOOKUP($A42,contentrefmockup,27,FALSE)</f>
        <v>0</v>
      </c>
      <c r="AH42" s="101" t="str">
        <f t="shared" ref="AH42:AH54" si="18">VLOOKUP($A42,contentrefmockup,28,FALSE)</f>
        <v>D</v>
      </c>
      <c r="AI42" s="92">
        <f t="shared" ref="AI42:AI54" si="19">IF(AF42="S",1,IF(AG42="I",2,IF(AH42="D",3,4)))</f>
        <v>3</v>
      </c>
      <c r="AJ42" s="101"/>
      <c r="AK42" s="92"/>
    </row>
    <row r="43" spans="1:37" s="90" customFormat="1" ht="30" customHeight="1" x14ac:dyDescent="0.25">
      <c r="A43" s="76">
        <v>403</v>
      </c>
      <c r="B43" s="77" t="str">
        <f t="shared" si="11"/>
        <v/>
      </c>
      <c r="C43" s="78">
        <f t="shared" si="12"/>
        <v>3</v>
      </c>
      <c r="D43" s="20"/>
      <c r="E43" s="107" t="str">
        <f t="shared" si="13"/>
        <v/>
      </c>
      <c r="F43" s="305" t="str">
        <f t="shared" si="10"/>
        <v>As part of mapping the threat landscape, most mature Organisations will focus security around their core activities, functions and supporting assets within the business. These elements should be reflected in the ICP.</v>
      </c>
      <c r="G43" s="223" t="str">
        <f>IFERROR(VLOOKUP(VLOOKUP($A43,'Assess B'!$A:$AH,34,FALSE),detail_maturity_score,3),"")</f>
        <v/>
      </c>
      <c r="H43" s="223" t="str">
        <f>VLOOKUP($A43,'Assess B'!$A:$O,15,FALSE)</f>
        <v/>
      </c>
      <c r="I43" s="223"/>
      <c r="J43" s="223"/>
      <c r="K43" s="80" t="str">
        <f>IF(VLOOKUP(A43,'Assess B'!A:P,16,FALSE)=0,"",VLOOKUP(A43,'Assess B'!A:P,16,FALSE))</f>
        <v/>
      </c>
      <c r="L43" s="78"/>
      <c r="M43" s="78"/>
      <c r="N43" s="78"/>
      <c r="O43" s="78"/>
      <c r="P43" s="78"/>
      <c r="Q43" s="78"/>
      <c r="R43" s="78"/>
      <c r="S43" s="78"/>
      <c r="T43" s="78"/>
      <c r="U43" s="78"/>
      <c r="V43" s="91"/>
      <c r="W43" s="91" t="str">
        <f>IF(AND(C43&gt;4,VLOOKUP(A43,'Assess B'!A:AH,34,FALSE)&lt;&gt;8),LEFT(B43,3),"")</f>
        <v/>
      </c>
      <c r="X43" s="91">
        <f>VLOOKUP(A43,Weightings!A:W,23,FALSE)</f>
        <v>0</v>
      </c>
      <c r="Y43" s="91">
        <f>IF(VLOOKUP(A43,'Assess B'!A:AH,34,FALSE)=8,0,1)</f>
        <v>1</v>
      </c>
      <c r="Z43" s="91">
        <f t="shared" si="14"/>
        <v>0</v>
      </c>
      <c r="AA43" s="90" t="str">
        <f t="shared" si="15"/>
        <v>3</v>
      </c>
      <c r="AF43" s="101">
        <f t="shared" si="16"/>
        <v>0</v>
      </c>
      <c r="AG43" s="101">
        <f t="shared" si="17"/>
        <v>0</v>
      </c>
      <c r="AH43" s="101" t="str">
        <f t="shared" si="18"/>
        <v>D</v>
      </c>
      <c r="AI43" s="92">
        <f t="shared" si="19"/>
        <v>3</v>
      </c>
      <c r="AJ43" s="101"/>
      <c r="AK43" s="92"/>
    </row>
    <row r="44" spans="1:37" s="90" customFormat="1" ht="30" customHeight="1" x14ac:dyDescent="0.25">
      <c r="A44" s="76">
        <v>404</v>
      </c>
      <c r="B44" s="77" t="str">
        <f t="shared" si="11"/>
        <v>B.3.01</v>
      </c>
      <c r="C44" s="78">
        <f t="shared" si="12"/>
        <v>5</v>
      </c>
      <c r="D44" s="20"/>
      <c r="E44" s="107" t="str">
        <f t="shared" si="13"/>
        <v>B.3.01</v>
      </c>
      <c r="F44" s="306" t="str">
        <f t="shared" si="10"/>
        <v>Have you identified the critical functions of your business and aligned their supporting systems/assets/infrastructure/personnel?</v>
      </c>
      <c r="G44" s="223" t="str">
        <f>IFERROR(VLOOKUP(VLOOKUP($A44,'Assess B'!$A:$AH,34,FALSE),detail_maturity_score,3),"")</f>
        <v/>
      </c>
      <c r="H44" s="223" t="str">
        <f>VLOOKUP($A44,'Assess B'!$A:$O,15,FALSE)</f>
        <v/>
      </c>
      <c r="I44" s="223">
        <f>(VLOOKUP(LEFT($B44,3),targets_lookup,5,FALSE))*VLOOKUP($A44,Weightings!$A:$Y,23,FALSE)</f>
        <v>7.1999999999999993</v>
      </c>
      <c r="J44" s="223">
        <f>(VLOOKUP(LEFT($B44,3),targets_lookup,5,FALSE))*IF(VLOOKUP($A44,Weightings!$A:$Y,23,FALSE)=0,0,1)</f>
        <v>2.4</v>
      </c>
      <c r="K44" s="80" t="str">
        <f>IF(VLOOKUP(A44,'Assess B'!A:P,16,FALSE)=0,"",VLOOKUP(A44,'Assess B'!A:P,16,FALSE))</f>
        <v/>
      </c>
      <c r="L44" s="78"/>
      <c r="M44" s="78"/>
      <c r="N44" s="78"/>
      <c r="O44" s="78"/>
      <c r="P44" s="78"/>
      <c r="Q44" s="78"/>
      <c r="R44" s="78"/>
      <c r="S44" s="78"/>
      <c r="T44" s="78"/>
      <c r="U44" s="78"/>
      <c r="V44" s="91"/>
      <c r="W44" s="91" t="str">
        <f>IF(AND(C44&gt;4,VLOOKUP(A44,'Assess B'!A:AH,34,FALSE)&lt;&gt;8),LEFT(B44,3),"")</f>
        <v>B.3</v>
      </c>
      <c r="X44" s="91">
        <f>VLOOKUP(A44,Weightings!A:W,23,FALSE)</f>
        <v>3</v>
      </c>
      <c r="Y44" s="91">
        <f>IF(VLOOKUP(A44,'Assess B'!A:AH,34,FALSE)=8,0,1)</f>
        <v>1</v>
      </c>
      <c r="Z44" s="91">
        <f t="shared" si="14"/>
        <v>12</v>
      </c>
      <c r="AA44" s="90" t="str">
        <f t="shared" si="15"/>
        <v>3B.3</v>
      </c>
      <c r="AF44" s="101">
        <f t="shared" si="16"/>
        <v>0</v>
      </c>
      <c r="AG44" s="101">
        <f t="shared" si="17"/>
        <v>0</v>
      </c>
      <c r="AH44" s="101" t="str">
        <f t="shared" si="18"/>
        <v>D</v>
      </c>
      <c r="AI44" s="92">
        <f t="shared" si="19"/>
        <v>3</v>
      </c>
      <c r="AJ44" s="101"/>
      <c r="AK44" s="92"/>
    </row>
    <row r="45" spans="1:37" s="90" customFormat="1" ht="30" customHeight="1" x14ac:dyDescent="0.25">
      <c r="A45" s="76">
        <v>405</v>
      </c>
      <c r="B45" s="77" t="str">
        <f t="shared" si="11"/>
        <v>B.3.02</v>
      </c>
      <c r="C45" s="78">
        <f t="shared" si="12"/>
        <v>5</v>
      </c>
      <c r="D45" s="20"/>
      <c r="E45" s="107" t="str">
        <f t="shared" si="13"/>
        <v>B.3.02</v>
      </c>
      <c r="F45" s="306" t="str">
        <f t="shared" si="10"/>
        <v>For each of these critical functions have you mapped their criticality to the organisation, the possible compromise actions and the impact of different types of compromise?</v>
      </c>
      <c r="G45" s="223" t="str">
        <f>IFERROR(VLOOKUP(VLOOKUP($A45,'Assess B'!$A:$AH,34,FALSE),detail_maturity_score,3),"")</f>
        <v/>
      </c>
      <c r="H45" s="223" t="str">
        <f>VLOOKUP($A45,'Assess B'!$A:$O,15,FALSE)</f>
        <v/>
      </c>
      <c r="I45" s="223">
        <f>(VLOOKUP(LEFT($B45,3),targets_lookup,5,FALSE))*VLOOKUP($A45,Weightings!$A:$Y,23,FALSE)</f>
        <v>7.1999999999999993</v>
      </c>
      <c r="J45" s="223">
        <f>(VLOOKUP(LEFT($B45,3),targets_lookup,5,FALSE))*IF(VLOOKUP($A45,Weightings!$A:$Y,23,FALSE)=0,0,1)</f>
        <v>2.4</v>
      </c>
      <c r="K45" s="80" t="str">
        <f>IF(VLOOKUP(A45,'Assess B'!A:P,16,FALSE)=0,"",VLOOKUP(A45,'Assess B'!A:P,16,FALSE))</f>
        <v/>
      </c>
      <c r="L45" s="78"/>
      <c r="M45" s="78"/>
      <c r="N45" s="78"/>
      <c r="O45" s="78"/>
      <c r="P45" s="78"/>
      <c r="Q45" s="78"/>
      <c r="R45" s="78"/>
      <c r="S45" s="78"/>
      <c r="T45" s="78"/>
      <c r="U45" s="78"/>
      <c r="V45" s="91"/>
      <c r="W45" s="91" t="str">
        <f>IF(AND(C45&gt;4,VLOOKUP(A45,'Assess B'!A:AH,34,FALSE)&lt;&gt;8),LEFT(B45,3),"")</f>
        <v>B.3</v>
      </c>
      <c r="X45" s="91">
        <f>VLOOKUP(A45,Weightings!A:W,23,FALSE)</f>
        <v>3</v>
      </c>
      <c r="Y45" s="91">
        <f>IF(VLOOKUP(A45,'Assess B'!A:AH,34,FALSE)=8,0,1)</f>
        <v>1</v>
      </c>
      <c r="Z45" s="91">
        <f t="shared" si="14"/>
        <v>12</v>
      </c>
      <c r="AA45" s="90" t="str">
        <f t="shared" si="15"/>
        <v>3B.3</v>
      </c>
      <c r="AF45" s="101">
        <f t="shared" si="16"/>
        <v>0</v>
      </c>
      <c r="AG45" s="101">
        <f t="shared" si="17"/>
        <v>0</v>
      </c>
      <c r="AH45" s="101" t="str">
        <f t="shared" si="18"/>
        <v>D</v>
      </c>
      <c r="AI45" s="92">
        <f t="shared" si="19"/>
        <v>3</v>
      </c>
      <c r="AJ45" s="101"/>
      <c r="AK45" s="92"/>
    </row>
    <row r="46" spans="1:37" s="90" customFormat="1" ht="30" customHeight="1" x14ac:dyDescent="0.25">
      <c r="A46" s="76">
        <v>417</v>
      </c>
      <c r="B46" s="77" t="str">
        <f t="shared" si="11"/>
        <v>B.4</v>
      </c>
      <c r="C46" s="78">
        <f t="shared" si="12"/>
        <v>2</v>
      </c>
      <c r="D46" s="20"/>
      <c r="E46" s="75" t="str">
        <f t="shared" si="13"/>
        <v>Step 4</v>
      </c>
      <c r="F46" s="132" t="str">
        <f t="shared" ref="F46:F50" si="20">VLOOKUP(A46,contentrefmockup,7,FALSE)</f>
        <v>Human Resources</v>
      </c>
      <c r="G46" s="133" t="str">
        <f>"Maturity level:  "&amp;Q46</f>
        <v>Maturity level:  Level 1</v>
      </c>
      <c r="H46" s="133" t="str">
        <f>"Maturity level:  "&amp;Q46</f>
        <v>Maturity level:  Level 1</v>
      </c>
      <c r="I46" s="134" t="str">
        <f>"Maturity rating: "&amp;TEXT(T46,"0.00")</f>
        <v>Maturity rating: 0.00</v>
      </c>
      <c r="J46" s="134" t="str">
        <f>"Maturity rating: "&amp;TEXT(T46,"0.00")</f>
        <v>Maturity rating: 0.00</v>
      </c>
      <c r="K46" s="139" t="str">
        <f>IF(VLOOKUP(A46,'Assess B'!A:P,16,FALSE)=0,"",VLOOKUP(A46,'Assess B'!A:P,16,FALSE))</f>
        <v/>
      </c>
      <c r="L46" s="134"/>
      <c r="M46" s="134"/>
      <c r="N46" s="134" t="str">
        <f>TEXT(B46,"0.0")</f>
        <v>B.4</v>
      </c>
      <c r="O46" s="133">
        <f>SUMIF(AA:AA,U46&amp;N46,H:H)/(SUMIF(AA:AA,U46&amp;N46,Z:Z))</f>
        <v>0</v>
      </c>
      <c r="P46" s="133" t="str">
        <f>HLOOKUP(O46*100,level_ref,2,TRUE)</f>
        <v>Level 1</v>
      </c>
      <c r="Q46" s="133" t="str">
        <f>IF(ISERROR(P46),"",P46)</f>
        <v>Level 1</v>
      </c>
      <c r="R46" s="133">
        <f>HLOOKUP(O46*100,level_ref,3,TRUE)</f>
        <v>1</v>
      </c>
      <c r="S46" s="133">
        <f>IF(ISERROR(R46),"",R46)</f>
        <v>1</v>
      </c>
      <c r="T46" s="133">
        <f>O46*5</f>
        <v>0</v>
      </c>
      <c r="U46" s="133">
        <f>VLOOKUP(A46,'Assess B'!A:AI,35,FALSE)</f>
        <v>3</v>
      </c>
      <c r="V46" s="133"/>
      <c r="W46" s="91" t="str">
        <f>IF(AND(C46&gt;4,VLOOKUP(A46,'Assess B'!A:AH,34,FALSE)&lt;&gt;8),LEFT(B46,3),"")</f>
        <v/>
      </c>
      <c r="X46" s="91">
        <f>VLOOKUP(A46,Weightings!A:W,23,FALSE)</f>
        <v>0</v>
      </c>
      <c r="Y46" s="91">
        <f>IF(VLOOKUP(A46,'Assess B'!A:AH,34,FALSE)=8,0,1)</f>
        <v>1</v>
      </c>
      <c r="Z46" s="91">
        <f t="shared" si="14"/>
        <v>0</v>
      </c>
      <c r="AA46" s="90" t="str">
        <f t="shared" si="15"/>
        <v>3</v>
      </c>
      <c r="AF46" s="101">
        <f t="shared" si="16"/>
        <v>0</v>
      </c>
      <c r="AG46" s="101">
        <f t="shared" si="17"/>
        <v>0</v>
      </c>
      <c r="AH46" s="101" t="str">
        <f t="shared" si="18"/>
        <v>D</v>
      </c>
      <c r="AI46" s="92">
        <f t="shared" si="19"/>
        <v>3</v>
      </c>
      <c r="AJ46" s="101"/>
      <c r="AK46" s="92"/>
    </row>
    <row r="47" spans="1:37" s="90" customFormat="1" ht="30" customHeight="1" x14ac:dyDescent="0.25">
      <c r="A47" s="76">
        <v>419</v>
      </c>
      <c r="B47" s="77" t="str">
        <f t="shared" si="11"/>
        <v>B.4.01</v>
      </c>
      <c r="C47" s="78">
        <f t="shared" si="12"/>
        <v>5</v>
      </c>
      <c r="D47" s="20"/>
      <c r="E47" s="107" t="str">
        <f t="shared" si="13"/>
        <v>B.4.01</v>
      </c>
      <c r="F47" s="306" t="str">
        <f t="shared" si="20"/>
        <v xml:space="preserve">CTI is a specialist role. On top of cyber security and IT knowledge their is the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47" s="223" t="str">
        <f>IFERROR(VLOOKUP(VLOOKUP($A47,'Assess B'!$A:$AH,34,FALSE),detail_maturity_score,3),"")</f>
        <v/>
      </c>
      <c r="H47" s="223" t="str">
        <f>VLOOKUP($A47,'Assess B'!$A:$O,15,FALSE)</f>
        <v/>
      </c>
      <c r="I47" s="223">
        <f>(VLOOKUP(LEFT($B47,3),targets_lookup,5,FALSE))*VLOOKUP($A47,Weightings!$A:$Y,23,FALSE)</f>
        <v>7.1999999999999993</v>
      </c>
      <c r="J47" s="223">
        <f>(VLOOKUP(LEFT($B47,3),targets_lookup,5,FALSE))*IF(VLOOKUP($A47,Weightings!$A:$Y,23,FALSE)=0,0,1)</f>
        <v>2.4</v>
      </c>
      <c r="K47" s="80" t="str">
        <f>IF(VLOOKUP(A47,'Assess B'!A:P,16,FALSE)=0,"",VLOOKUP(A47,'Assess B'!A:P,16,FALSE))</f>
        <v/>
      </c>
      <c r="L47" s="78"/>
      <c r="M47" s="78"/>
      <c r="N47" s="78"/>
      <c r="O47" s="78"/>
      <c r="P47" s="78"/>
      <c r="Q47" s="78"/>
      <c r="R47" s="78"/>
      <c r="S47" s="78"/>
      <c r="T47" s="78"/>
      <c r="U47" s="78"/>
      <c r="V47" s="91"/>
      <c r="W47" s="91" t="str">
        <f>IF(AND(C47&gt;4,VLOOKUP(A47,'Assess B'!A:AH,34,FALSE)&lt;&gt;8),LEFT(B47,3),"")</f>
        <v>B.4</v>
      </c>
      <c r="X47" s="91">
        <f>VLOOKUP(A47,Weightings!A:W,23,FALSE)</f>
        <v>3</v>
      </c>
      <c r="Y47" s="91">
        <f>IF(VLOOKUP(A47,'Assess B'!A:AH,34,FALSE)=8,0,1)</f>
        <v>1</v>
      </c>
      <c r="Z47" s="91">
        <f t="shared" si="14"/>
        <v>12</v>
      </c>
      <c r="AA47" s="90" t="str">
        <f t="shared" si="15"/>
        <v>3B.4</v>
      </c>
      <c r="AF47" s="101">
        <f t="shared" si="16"/>
        <v>0</v>
      </c>
      <c r="AG47" s="101">
        <f t="shared" si="17"/>
        <v>0</v>
      </c>
      <c r="AH47" s="101" t="str">
        <f t="shared" si="18"/>
        <v>D</v>
      </c>
      <c r="AI47" s="92">
        <f t="shared" si="19"/>
        <v>3</v>
      </c>
      <c r="AJ47" s="101"/>
      <c r="AK47" s="92"/>
    </row>
    <row r="48" spans="1:37" s="90" customFormat="1" ht="30" customHeight="1" x14ac:dyDescent="0.25">
      <c r="A48" s="76">
        <v>422</v>
      </c>
      <c r="B48" s="77" t="str">
        <f t="shared" si="11"/>
        <v>B.4.02</v>
      </c>
      <c r="C48" s="78">
        <f t="shared" si="12"/>
        <v>5</v>
      </c>
      <c r="D48" s="20"/>
      <c r="E48" s="107" t="str">
        <f t="shared" si="13"/>
        <v>B.4.02</v>
      </c>
      <c r="F48" s="306" t="str">
        <f t="shared" si="20"/>
        <v xml:space="preserve">Do the Intelligence roles have clear training and career paths defined? </v>
      </c>
      <c r="G48" s="223" t="str">
        <f>IFERROR(VLOOKUP(VLOOKUP($A48,'Assess B'!$A:$AH,34,FALSE),detail_maturity_score,3),"")</f>
        <v/>
      </c>
      <c r="H48" s="223" t="str">
        <f>VLOOKUP($A48,'Assess B'!$A:$O,15,FALSE)</f>
        <v/>
      </c>
      <c r="I48" s="223">
        <f>(VLOOKUP(LEFT($B48,3),targets_lookup,5,FALSE))*VLOOKUP($A48,Weightings!$A:$Y,23,FALSE)</f>
        <v>7.1999999999999993</v>
      </c>
      <c r="J48" s="223">
        <f>(VLOOKUP(LEFT($B48,3),targets_lookup,5,FALSE))*IF(VLOOKUP($A48,Weightings!$A:$Y,23,FALSE)=0,0,1)</f>
        <v>2.4</v>
      </c>
      <c r="K48" s="80"/>
      <c r="L48" s="78"/>
      <c r="M48" s="78"/>
      <c r="N48" s="78"/>
      <c r="O48" s="78"/>
      <c r="P48" s="78"/>
      <c r="Q48" s="78"/>
      <c r="R48" s="78"/>
      <c r="S48" s="78"/>
      <c r="T48" s="78"/>
      <c r="U48" s="78"/>
      <c r="V48" s="91"/>
      <c r="W48" s="91" t="str">
        <f>IF(AND(C48&gt;4,VLOOKUP(A48,'Assess B'!A:AH,34,FALSE)&lt;&gt;8),LEFT(B48,3),"")</f>
        <v>B.4</v>
      </c>
      <c r="X48" s="91">
        <f>VLOOKUP(A48,Weightings!A:W,23,FALSE)</f>
        <v>3</v>
      </c>
      <c r="Y48" s="91">
        <f>IF(VLOOKUP(A48,'Assess B'!A:AH,34,FALSE)=8,0,1)</f>
        <v>1</v>
      </c>
      <c r="Z48" s="91">
        <f t="shared" si="14"/>
        <v>12</v>
      </c>
      <c r="AA48" s="90" t="str">
        <f t="shared" si="15"/>
        <v>3B.4</v>
      </c>
      <c r="AF48" s="101">
        <f t="shared" si="16"/>
        <v>0</v>
      </c>
      <c r="AG48" s="101">
        <f t="shared" si="17"/>
        <v>0</v>
      </c>
      <c r="AH48" s="101" t="str">
        <f t="shared" si="18"/>
        <v>D</v>
      </c>
      <c r="AI48" s="92">
        <f t="shared" si="19"/>
        <v>3</v>
      </c>
      <c r="AJ48" s="101"/>
      <c r="AK48" s="92"/>
    </row>
    <row r="49" spans="1:37" s="90" customFormat="1" ht="30" customHeight="1" x14ac:dyDescent="0.25">
      <c r="A49" s="76">
        <v>438</v>
      </c>
      <c r="B49" s="77" t="str">
        <f t="shared" si="11"/>
        <v>B.5</v>
      </c>
      <c r="C49" s="78">
        <f t="shared" si="12"/>
        <v>2</v>
      </c>
      <c r="D49" s="20"/>
      <c r="E49" s="75" t="str">
        <f t="shared" si="13"/>
        <v>Step 5</v>
      </c>
      <c r="F49" s="132" t="str">
        <f t="shared" si="20"/>
        <v>Context</v>
      </c>
      <c r="G49" s="133" t="str">
        <f>"Maturity level:  "&amp;Q49</f>
        <v>Maturity level:  Level 1</v>
      </c>
      <c r="H49" s="133" t="str">
        <f>"Maturity level:  "&amp;Q49</f>
        <v>Maturity level:  Level 1</v>
      </c>
      <c r="I49" s="134" t="str">
        <f>"Maturity rating: "&amp;TEXT(T49,"0.00")</f>
        <v>Maturity rating: 0.00</v>
      </c>
      <c r="J49" s="134" t="str">
        <f>"Maturity rating: "&amp;TEXT(T49,"0.00")</f>
        <v>Maturity rating: 0.00</v>
      </c>
      <c r="K49" s="139" t="str">
        <f>IF(VLOOKUP(A49,'Assess B'!A:P,16,FALSE)=0,"",VLOOKUP(A49,'Assess B'!A:P,16,FALSE))</f>
        <v/>
      </c>
      <c r="L49" s="134"/>
      <c r="M49" s="134"/>
      <c r="N49" s="134" t="str">
        <f>TEXT(B49,"0.0")</f>
        <v>B.5</v>
      </c>
      <c r="O49" s="133">
        <f>SUMIF(AA:AA,U49&amp;N49,H:H)/(SUMIF(AA:AA,U49&amp;N49,Z:Z))</f>
        <v>0</v>
      </c>
      <c r="P49" s="133" t="str">
        <f>HLOOKUP(O49*100,level_ref,2,TRUE)</f>
        <v>Level 1</v>
      </c>
      <c r="Q49" s="133" t="str">
        <f>IF(ISERROR(P49),"",P49)</f>
        <v>Level 1</v>
      </c>
      <c r="R49" s="133">
        <f>HLOOKUP(O49*100,level_ref,3,TRUE)</f>
        <v>1</v>
      </c>
      <c r="S49" s="133">
        <f>IF(ISERROR(R49),"",R49)</f>
        <v>1</v>
      </c>
      <c r="T49" s="133">
        <f>O49*5</f>
        <v>0</v>
      </c>
      <c r="U49" s="133">
        <f>VLOOKUP(A49,'Assess B'!A:AI,35,FALSE)</f>
        <v>3</v>
      </c>
      <c r="V49" s="133"/>
      <c r="W49" s="91" t="str">
        <f>IF(AND(C49&gt;4,VLOOKUP(A49,'Assess B'!A:AH,34,FALSE)&lt;&gt;8),LEFT(B49,3),"")</f>
        <v/>
      </c>
      <c r="X49" s="91">
        <f>VLOOKUP(A49,Weightings!A:W,23,FALSE)</f>
        <v>0</v>
      </c>
      <c r="Y49" s="91">
        <f>IF(VLOOKUP(A49,'Assess B'!A:AH,34,FALSE)=8,0,1)</f>
        <v>1</v>
      </c>
      <c r="Z49" s="91">
        <f t="shared" si="14"/>
        <v>0</v>
      </c>
      <c r="AA49" s="90" t="str">
        <f t="shared" si="15"/>
        <v>3</v>
      </c>
      <c r="AF49" s="101">
        <f t="shared" si="16"/>
        <v>0</v>
      </c>
      <c r="AG49" s="101">
        <f t="shared" si="17"/>
        <v>0</v>
      </c>
      <c r="AH49" s="101" t="str">
        <f t="shared" si="18"/>
        <v>D</v>
      </c>
      <c r="AI49" s="92">
        <f t="shared" si="19"/>
        <v>3</v>
      </c>
      <c r="AJ49" s="101"/>
      <c r="AK49" s="92"/>
    </row>
    <row r="50" spans="1:37" s="90" customFormat="1" ht="30" customHeight="1" x14ac:dyDescent="0.25">
      <c r="A50" s="76">
        <v>440</v>
      </c>
      <c r="B50" s="77" t="str">
        <f t="shared" si="11"/>
        <v>B.5.01</v>
      </c>
      <c r="C50" s="78">
        <f t="shared" si="12"/>
        <v>5</v>
      </c>
      <c r="D50" s="20"/>
      <c r="E50" s="107" t="str">
        <f t="shared" si="13"/>
        <v>B.5.01</v>
      </c>
      <c r="F50" s="306" t="str">
        <f t="shared" si="20"/>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50" s="223" t="str">
        <f>IFERROR(VLOOKUP(VLOOKUP($A50,'Assess B'!$A:$AH,34,FALSE),detail_maturity_score,3),"")</f>
        <v/>
      </c>
      <c r="H50" s="223" t="str">
        <f>VLOOKUP($A50,'Assess B'!$A:$O,15,FALSE)</f>
        <v/>
      </c>
      <c r="I50" s="223">
        <f>(VLOOKUP(LEFT($B50,3),targets_lookup,5,FALSE))*VLOOKUP($A50,Weightings!$A:$Y,23,FALSE)</f>
        <v>7.1999999999999993</v>
      </c>
      <c r="J50" s="223">
        <f>(VLOOKUP(LEFT($B50,3),targets_lookup,5,FALSE))*IF(VLOOKUP($A50,Weightings!$A:$Y,23,FALSE)=0,0,1)</f>
        <v>2.4</v>
      </c>
      <c r="K50" s="80" t="str">
        <f>IF(VLOOKUP(A50,'Assess B'!A:P,16,FALSE)=0,"",VLOOKUP(A50,'Assess B'!A:P,16,FALSE))</f>
        <v/>
      </c>
      <c r="L50" s="78"/>
      <c r="M50" s="78"/>
      <c r="N50" s="78"/>
      <c r="O50" s="78"/>
      <c r="P50" s="78"/>
      <c r="Q50" s="78"/>
      <c r="R50" s="78"/>
      <c r="S50" s="78"/>
      <c r="T50" s="78"/>
      <c r="U50" s="78"/>
      <c r="V50" s="91"/>
      <c r="W50" s="91" t="str">
        <f>IF(AND(C50&gt;4,VLOOKUP(A50,'Assess B'!A:AH,34,FALSE)&lt;&gt;8),LEFT(B50,3),"")</f>
        <v>B.5</v>
      </c>
      <c r="X50" s="91">
        <f>VLOOKUP(A50,Weightings!A:W,23,FALSE)</f>
        <v>3</v>
      </c>
      <c r="Y50" s="91">
        <f>IF(VLOOKUP(A50,'Assess B'!A:AH,34,FALSE)=8,0,1)</f>
        <v>1</v>
      </c>
      <c r="Z50" s="91">
        <f t="shared" si="14"/>
        <v>12</v>
      </c>
      <c r="AA50" s="90" t="str">
        <f t="shared" si="15"/>
        <v>3B.5</v>
      </c>
      <c r="AF50" s="101">
        <f t="shared" si="16"/>
        <v>0</v>
      </c>
      <c r="AG50" s="101">
        <f t="shared" si="17"/>
        <v>0</v>
      </c>
      <c r="AH50" s="101" t="str">
        <f t="shared" si="18"/>
        <v>D</v>
      </c>
      <c r="AI50" s="92">
        <f t="shared" si="19"/>
        <v>3</v>
      </c>
      <c r="AJ50" s="101"/>
      <c r="AK50" s="92"/>
    </row>
    <row r="51" spans="1:37" s="90" customFormat="1" ht="30" customHeight="1" x14ac:dyDescent="0.25">
      <c r="A51" s="76">
        <v>446</v>
      </c>
      <c r="B51" s="77" t="str">
        <f t="shared" si="11"/>
        <v>B.6</v>
      </c>
      <c r="C51" s="78">
        <f t="shared" si="12"/>
        <v>2</v>
      </c>
      <c r="D51" s="20"/>
      <c r="E51" s="75" t="str">
        <f t="shared" si="13"/>
        <v>Step 6</v>
      </c>
      <c r="F51" s="132" t="str">
        <f t="shared" ref="F51:F55" si="21">VLOOKUP(A51,contentrefmockup,7,FALSE)</f>
        <v>Purpose</v>
      </c>
      <c r="G51" s="133" t="str">
        <f>"Maturity level:  "&amp;Q51</f>
        <v>Maturity level:  Level 1</v>
      </c>
      <c r="H51" s="133" t="str">
        <f>"Maturity level:  "&amp;Q51</f>
        <v>Maturity level:  Level 1</v>
      </c>
      <c r="I51" s="134" t="str">
        <f>"Maturity rating: "&amp;TEXT(T51,"0.00")</f>
        <v>Maturity rating: 0.00</v>
      </c>
      <c r="J51" s="134" t="str">
        <f>"Maturity rating: "&amp;TEXT(T51,"0.00")</f>
        <v>Maturity rating: 0.00</v>
      </c>
      <c r="K51" s="139" t="str">
        <f>IF(VLOOKUP(A51,'Assess B'!A:P,16,FALSE)=0,"",VLOOKUP(A51,'Assess B'!A:P,16,FALSE))</f>
        <v/>
      </c>
      <c r="L51" s="134"/>
      <c r="M51" s="134"/>
      <c r="N51" s="134" t="str">
        <f>TEXT(B51,"0.0")</f>
        <v>B.6</v>
      </c>
      <c r="O51" s="133">
        <f>SUMIF(AA:AA,U51&amp;N51,H:H)/(SUMIF(AA:AA,U51&amp;N51,Z:Z))</f>
        <v>0</v>
      </c>
      <c r="P51" s="133" t="str">
        <f>HLOOKUP(O51*100,level_ref,2,TRUE)</f>
        <v>Level 1</v>
      </c>
      <c r="Q51" s="133" t="str">
        <f>IF(ISERROR(P51),"",P51)</f>
        <v>Level 1</v>
      </c>
      <c r="R51" s="133">
        <f>HLOOKUP(O51*100,level_ref,3,TRUE)</f>
        <v>1</v>
      </c>
      <c r="S51" s="133">
        <f>IF(ISERROR(R51),"",R51)</f>
        <v>1</v>
      </c>
      <c r="T51" s="133">
        <f>O51*5</f>
        <v>0</v>
      </c>
      <c r="U51" s="133">
        <f>VLOOKUP(A51,'Assess B'!A:AI,35,FALSE)</f>
        <v>3</v>
      </c>
      <c r="V51" s="133"/>
      <c r="W51" s="91" t="str">
        <f>IF(AND(C51&gt;4,VLOOKUP(A51,'Assess B'!A:AH,34,FALSE)&lt;&gt;8),LEFT(B51,3),"")</f>
        <v/>
      </c>
      <c r="X51" s="91">
        <f>VLOOKUP(A51,Weightings!A:W,23,FALSE)</f>
        <v>0</v>
      </c>
      <c r="Y51" s="91">
        <f>IF(VLOOKUP(A51,'Assess B'!A:AH,34,FALSE)=8,0,1)</f>
        <v>1</v>
      </c>
      <c r="Z51" s="91">
        <f t="shared" si="14"/>
        <v>0</v>
      </c>
      <c r="AA51" s="90" t="str">
        <f t="shared" si="15"/>
        <v>3</v>
      </c>
      <c r="AF51" s="101">
        <f t="shared" si="16"/>
        <v>0</v>
      </c>
      <c r="AG51" s="101">
        <f t="shared" si="17"/>
        <v>0</v>
      </c>
      <c r="AH51" s="101" t="str">
        <f t="shared" si="18"/>
        <v>D</v>
      </c>
      <c r="AI51" s="92">
        <f t="shared" si="19"/>
        <v>3</v>
      </c>
      <c r="AJ51" s="101"/>
      <c r="AK51" s="92"/>
    </row>
    <row r="52" spans="1:37" s="90" customFormat="1" ht="30" customHeight="1" x14ac:dyDescent="0.25">
      <c r="A52" s="76">
        <v>447</v>
      </c>
      <c r="B52" s="77" t="str">
        <f t="shared" si="11"/>
        <v/>
      </c>
      <c r="C52" s="78">
        <f t="shared" si="12"/>
        <v>3</v>
      </c>
      <c r="D52" s="20"/>
      <c r="E52" s="107" t="str">
        <f t="shared" si="13"/>
        <v/>
      </c>
      <c r="F52" s="181" t="str">
        <f t="shared" si="21"/>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52" s="223" t="str">
        <f>IFERROR(VLOOKUP(VLOOKUP($A52,'Assess B'!$A:$AH,34,FALSE),detail_maturity_score,3),"")</f>
        <v/>
      </c>
      <c r="H52" s="223" t="str">
        <f>VLOOKUP($A52,'Assess B'!$A:$O,15,FALSE)</f>
        <v/>
      </c>
      <c r="I52" s="223"/>
      <c r="J52" s="223"/>
      <c r="K52" s="80" t="str">
        <f>IF(VLOOKUP(A52,'Assess B'!A:P,16,FALSE)=0,"",VLOOKUP(A52,'Assess B'!A:P,16,FALSE))</f>
        <v/>
      </c>
      <c r="L52" s="78"/>
      <c r="M52" s="78"/>
      <c r="N52" s="78"/>
      <c r="O52" s="78"/>
      <c r="P52" s="78"/>
      <c r="Q52" s="78"/>
      <c r="R52" s="78"/>
      <c r="S52" s="78"/>
      <c r="T52" s="78"/>
      <c r="U52" s="78"/>
      <c r="V52" s="91"/>
      <c r="W52" s="91" t="str">
        <f>IF(AND(C52&gt;4,VLOOKUP(A52,'Assess B'!A:AH,34,FALSE)&lt;&gt;8),LEFT(B52,3),"")</f>
        <v/>
      </c>
      <c r="X52" s="91">
        <f>VLOOKUP(A52,Weightings!A:W,23,FALSE)</f>
        <v>0</v>
      </c>
      <c r="Y52" s="91">
        <f>IF(VLOOKUP(A52,'Assess B'!A:AH,34,FALSE)=8,0,1)</f>
        <v>1</v>
      </c>
      <c r="Z52" s="91">
        <f t="shared" si="14"/>
        <v>0</v>
      </c>
      <c r="AA52" s="90" t="str">
        <f t="shared" si="15"/>
        <v>3</v>
      </c>
      <c r="AF52" s="101">
        <f t="shared" si="16"/>
        <v>0</v>
      </c>
      <c r="AG52" s="101">
        <f t="shared" si="17"/>
        <v>0</v>
      </c>
      <c r="AH52" s="101" t="str">
        <f t="shared" si="18"/>
        <v>D</v>
      </c>
      <c r="AI52" s="92">
        <f t="shared" si="19"/>
        <v>3</v>
      </c>
      <c r="AJ52" s="101"/>
      <c r="AK52" s="92"/>
    </row>
    <row r="53" spans="1:37" s="90" customFormat="1" ht="30" customHeight="1" x14ac:dyDescent="0.25">
      <c r="A53" s="76">
        <v>448</v>
      </c>
      <c r="B53" s="77" t="str">
        <f t="shared" si="11"/>
        <v>B.6.01</v>
      </c>
      <c r="C53" s="78">
        <f t="shared" si="12"/>
        <v>5</v>
      </c>
      <c r="D53" s="20"/>
      <c r="E53" s="107" t="str">
        <f t="shared" si="13"/>
        <v>B.6.01</v>
      </c>
      <c r="F53" s="306" t="str">
        <f t="shared" si="21"/>
        <v>Have you defined the role of the function providing it with a clear mission, strategy, objectives and KPIs?</v>
      </c>
      <c r="G53" s="223" t="str">
        <f>IFERROR(VLOOKUP(VLOOKUP($A53,'Assess B'!$A:$AH,34,FALSE),detail_maturity_score,3),"")</f>
        <v/>
      </c>
      <c r="H53" s="223" t="str">
        <f>VLOOKUP($A53,'Assess B'!$A:$O,15,FALSE)</f>
        <v/>
      </c>
      <c r="I53" s="223">
        <f>(VLOOKUP(LEFT($B53,3),targets_lookup,5,FALSE))*VLOOKUP($A53,Weightings!$A:$Y,23,FALSE)</f>
        <v>7.1999999999999993</v>
      </c>
      <c r="J53" s="223">
        <f>(VLOOKUP(LEFT($B53,3),targets_lookup,5,FALSE))*IF(VLOOKUP($A53,Weightings!$A:$Y,23,FALSE)=0,0,1)</f>
        <v>2.4</v>
      </c>
      <c r="K53" s="80" t="str">
        <f>IF(VLOOKUP(A53,'Assess B'!A:P,16,FALSE)=0,"",VLOOKUP(A53,'Assess B'!A:P,16,FALSE))</f>
        <v/>
      </c>
      <c r="L53" s="78"/>
      <c r="M53" s="78"/>
      <c r="N53" s="78"/>
      <c r="O53" s="78"/>
      <c r="P53" s="78"/>
      <c r="Q53" s="78"/>
      <c r="R53" s="78"/>
      <c r="S53" s="78"/>
      <c r="T53" s="78"/>
      <c r="U53" s="78"/>
      <c r="V53" s="91"/>
      <c r="W53" s="91" t="str">
        <f>IF(AND(C53&gt;4,VLOOKUP(A53,'Assess B'!A:AH,34,FALSE)&lt;&gt;8),LEFT(B53,3),"")</f>
        <v>B.6</v>
      </c>
      <c r="X53" s="91">
        <f>VLOOKUP(A53,Weightings!A:W,23,FALSE)</f>
        <v>3</v>
      </c>
      <c r="Y53" s="91">
        <f>IF(VLOOKUP(A53,'Assess B'!A:AH,34,FALSE)=8,0,1)</f>
        <v>1</v>
      </c>
      <c r="Z53" s="91">
        <f t="shared" si="14"/>
        <v>12</v>
      </c>
      <c r="AA53" s="90" t="str">
        <f t="shared" si="15"/>
        <v>3B.6</v>
      </c>
      <c r="AF53" s="101">
        <f t="shared" si="16"/>
        <v>0</v>
      </c>
      <c r="AG53" s="101">
        <f t="shared" si="17"/>
        <v>0</v>
      </c>
      <c r="AH53" s="101" t="str">
        <f t="shared" si="18"/>
        <v>D</v>
      </c>
      <c r="AI53" s="92">
        <f t="shared" si="19"/>
        <v>3</v>
      </c>
      <c r="AJ53" s="101"/>
      <c r="AK53" s="92"/>
    </row>
    <row r="54" spans="1:37" s="90" customFormat="1" ht="30" customHeight="1" x14ac:dyDescent="0.25">
      <c r="A54" s="76">
        <v>449</v>
      </c>
      <c r="B54" s="77" t="str">
        <f t="shared" si="11"/>
        <v>B.6.02</v>
      </c>
      <c r="C54" s="78">
        <f t="shared" si="12"/>
        <v>5</v>
      </c>
      <c r="D54" s="20"/>
      <c r="E54" s="107" t="str">
        <f t="shared" si="13"/>
        <v>B.6.02</v>
      </c>
      <c r="F54" s="306" t="str">
        <f t="shared" si="21"/>
        <v xml:space="preserve">Has the mission and objectives been aligned to requirements such as Legal, Regulatory, Contractual, Business Operations, Security whilst also illustrating the intelligence functions limitations? </v>
      </c>
      <c r="G54" s="223" t="str">
        <f>IFERROR(VLOOKUP(VLOOKUP($A54,'Assess B'!$A:$AH,34,FALSE),detail_maturity_score,3),"")</f>
        <v/>
      </c>
      <c r="H54" s="223" t="str">
        <f>VLOOKUP($A54,'Assess B'!$A:$O,15,FALSE)</f>
        <v/>
      </c>
      <c r="I54" s="223">
        <f>(VLOOKUP(LEFT($B54,3),targets_lookup,5,FALSE))*VLOOKUP($A54,Weightings!$A:$Y,23,FALSE)</f>
        <v>7.1999999999999993</v>
      </c>
      <c r="J54" s="223">
        <f>(VLOOKUP(LEFT($B54,3),targets_lookup,5,FALSE))*IF(VLOOKUP($A54,Weightings!$A:$Y,23,FALSE)=0,0,1)</f>
        <v>2.4</v>
      </c>
      <c r="K54" s="80" t="str">
        <f>IF(VLOOKUP(A54,'Assess B'!A:P,16,FALSE)=0,"",VLOOKUP(A54,'Assess B'!A:P,16,FALSE))</f>
        <v/>
      </c>
      <c r="L54" s="78"/>
      <c r="M54" s="78"/>
      <c r="N54" s="78"/>
      <c r="O54" s="78"/>
      <c r="P54" s="78"/>
      <c r="Q54" s="78"/>
      <c r="R54" s="78"/>
      <c r="S54" s="78"/>
      <c r="T54" s="78"/>
      <c r="U54" s="78"/>
      <c r="V54" s="91"/>
      <c r="W54" s="91" t="str">
        <f>IF(AND(C54&gt;4,VLOOKUP(A54,'Assess B'!A:AH,34,FALSE)&lt;&gt;8),LEFT(B54,3),"")</f>
        <v>B.6</v>
      </c>
      <c r="X54" s="91">
        <f>VLOOKUP(A54,Weightings!A:W,23,FALSE)</f>
        <v>3</v>
      </c>
      <c r="Y54" s="91">
        <f>IF(VLOOKUP(A54,'Assess B'!A:AH,34,FALSE)=8,0,1)</f>
        <v>1</v>
      </c>
      <c r="Z54" s="91">
        <f t="shared" si="14"/>
        <v>12</v>
      </c>
      <c r="AA54" s="90" t="str">
        <f t="shared" si="15"/>
        <v>3B.6</v>
      </c>
      <c r="AF54" s="101">
        <f t="shared" si="16"/>
        <v>0</v>
      </c>
      <c r="AG54" s="101">
        <f t="shared" si="17"/>
        <v>0</v>
      </c>
      <c r="AH54" s="101" t="str">
        <f t="shared" si="18"/>
        <v>D</v>
      </c>
      <c r="AI54" s="92">
        <f t="shared" si="19"/>
        <v>3</v>
      </c>
      <c r="AJ54" s="101"/>
      <c r="AK54" s="92"/>
    </row>
    <row r="55" spans="1:37" s="90" customFormat="1" ht="30" customHeight="1" x14ac:dyDescent="0.25">
      <c r="A55" s="76">
        <v>478</v>
      </c>
      <c r="B55" s="77" t="str">
        <f t="shared" ref="B55:B58" si="22">VLOOKUP(A55,contentrefmockup,2,FALSE)</f>
        <v>B.7</v>
      </c>
      <c r="C55" s="78">
        <f t="shared" ref="C55:C58" si="23">VLOOKUP(A55,contentrefmockup,15,FALSE)</f>
        <v>2</v>
      </c>
      <c r="D55" s="20"/>
      <c r="E55" s="131" t="str">
        <f t="shared" ref="E55:E58" si="24">IF(C55=1,"Phase "&amp;B55,IF(C55=2,"Step "&amp;VLOOKUP(A55,contentrefmockup,4,FALSE),B55))</f>
        <v>Step 7</v>
      </c>
      <c r="F55" s="132" t="str">
        <f t="shared" si="21"/>
        <v>Supplier Selection</v>
      </c>
      <c r="G55" s="220" t="str">
        <f>"Maturity level:  "&amp;Q55</f>
        <v>Maturity level:  Level 1</v>
      </c>
      <c r="H55" s="220" t="str">
        <f>"Maturity level:  "&amp;Q55</f>
        <v>Maturity level:  Level 1</v>
      </c>
      <c r="I55" s="222" t="str">
        <f>"Maturity rating: "&amp;TEXT(T55,"0.00")</f>
        <v>Maturity rating: 0.00</v>
      </c>
      <c r="J55" s="222" t="str">
        <f>"Maturity rating: "&amp;TEXT(T55,"0.00")</f>
        <v>Maturity rating: 0.00</v>
      </c>
      <c r="K55" s="198"/>
      <c r="L55" s="127"/>
      <c r="M55" s="127"/>
      <c r="N55" s="127" t="str">
        <f>TEXT(B55,"0.0")</f>
        <v>B.7</v>
      </c>
      <c r="O55" s="126">
        <f>SUMIF(AA:AA,U55&amp;N55,H:H)/(SUMIF(AA:AA,U55&amp;N55,Z:Z))</f>
        <v>0</v>
      </c>
      <c r="P55" s="126" t="str">
        <f>HLOOKUP(O55*100,level_ref,2,TRUE)</f>
        <v>Level 1</v>
      </c>
      <c r="Q55" s="126" t="str">
        <f>IF(ISERROR(P55),"",P55)</f>
        <v>Level 1</v>
      </c>
      <c r="R55" s="126">
        <f>HLOOKUP(O55*100,level_ref,3,TRUE)</f>
        <v>1</v>
      </c>
      <c r="S55" s="126">
        <f>IF(ISERROR(R55),"",R55)</f>
        <v>1</v>
      </c>
      <c r="T55" s="126">
        <f>O55*5</f>
        <v>0</v>
      </c>
      <c r="U55" s="126">
        <f>VLOOKUP(A55,'Assess B'!A:AI,35,FALSE)</f>
        <v>3</v>
      </c>
      <c r="V55" s="126"/>
      <c r="W55" s="126" t="str">
        <f>IF(AND(C55&gt;4,VLOOKUP(A55,'Assess B'!A:AH,34,FALSE)&lt;&gt;8),LEFT(B55,3),"")</f>
        <v/>
      </c>
      <c r="X55" s="126">
        <f>VLOOKUP(A55,Weightings!A:W,23,FALSE)</f>
        <v>0</v>
      </c>
      <c r="Y55" s="126">
        <f>IF(VLOOKUP(A55,'Assess B'!A:AH,34,FALSE)=8,0,1)</f>
        <v>1</v>
      </c>
      <c r="Z55" s="126">
        <f t="shared" ref="Z55:Z58" si="25">Y55*X55*4</f>
        <v>0</v>
      </c>
      <c r="AA55" s="90" t="str">
        <f t="shared" ref="AA55:AA58" si="26">AI55&amp;W55</f>
        <v>3</v>
      </c>
      <c r="AF55" s="101">
        <f t="shared" ref="AF55:AF58" si="27">VLOOKUP($A55,contentrefmockup,26,FALSE)</f>
        <v>0</v>
      </c>
      <c r="AG55" s="101">
        <f t="shared" ref="AG55:AG58" si="28">VLOOKUP($A55,contentrefmockup,27,FALSE)</f>
        <v>0</v>
      </c>
      <c r="AH55" s="101" t="str">
        <f t="shared" ref="AH55:AH58" si="29">VLOOKUP($A55,contentrefmockup,28,FALSE)</f>
        <v>D</v>
      </c>
      <c r="AI55" s="92">
        <f t="shared" ref="AI55:AI58" si="30">IF(AF55="S",1,IF(AG55="I",2,IF(AH55="D",3,4)))</f>
        <v>3</v>
      </c>
      <c r="AJ55" s="101"/>
      <c r="AK55" s="92"/>
    </row>
    <row r="56" spans="1:37" s="90" customFormat="1" ht="30" customHeight="1" x14ac:dyDescent="0.25">
      <c r="A56" s="76">
        <v>479</v>
      </c>
      <c r="B56" s="77" t="str">
        <f t="shared" si="22"/>
        <v/>
      </c>
      <c r="C56" s="78">
        <f t="shared" si="23"/>
        <v>3</v>
      </c>
      <c r="D56" s="20"/>
      <c r="E56" s="107" t="str">
        <f t="shared" si="24"/>
        <v/>
      </c>
      <c r="F56" s="181" t="str">
        <f t="shared" ref="F56:F58" si="31">VLOOKUP(A56,contentrefmockup,7,FALSE)</f>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56" s="223" t="str">
        <f>IFERROR(VLOOKUP(VLOOKUP($A56,'Assess B'!$A:$AH,34,FALSE),detail_maturity_score,3),"")</f>
        <v/>
      </c>
      <c r="H56" s="223" t="str">
        <f>VLOOKUP($A56,'Assess B'!$A:$O,15,FALSE)</f>
        <v/>
      </c>
      <c r="I56" s="223"/>
      <c r="J56" s="223"/>
      <c r="K56" s="80" t="str">
        <f>IF(VLOOKUP(A56,'Assess B'!A:P,16,FALSE)=0,"",VLOOKUP(A56,'Assess B'!A:P,16,FALSE))</f>
        <v/>
      </c>
      <c r="L56" s="78"/>
      <c r="M56" s="78"/>
      <c r="N56" s="78"/>
      <c r="O56" s="78"/>
      <c r="P56" s="78"/>
      <c r="Q56" s="78"/>
      <c r="R56" s="78"/>
      <c r="S56" s="78"/>
      <c r="T56" s="78"/>
      <c r="U56" s="78"/>
      <c r="V56" s="91"/>
      <c r="W56" s="91" t="str">
        <f>IF(AND(C56&gt;4,VLOOKUP(A56,'Assess B'!A:AH,34,FALSE)&lt;&gt;8),LEFT(B56,3),"")</f>
        <v/>
      </c>
      <c r="X56" s="91">
        <f>VLOOKUP(A56,Weightings!A:W,23,FALSE)</f>
        <v>0</v>
      </c>
      <c r="Y56" s="91">
        <f>IF(VLOOKUP(A56,'Assess B'!A:AH,34,FALSE)=8,0,1)</f>
        <v>1</v>
      </c>
      <c r="Z56" s="91">
        <f t="shared" si="25"/>
        <v>0</v>
      </c>
      <c r="AA56" s="90" t="str">
        <f t="shared" si="26"/>
        <v>3</v>
      </c>
      <c r="AF56" s="101">
        <f t="shared" si="27"/>
        <v>0</v>
      </c>
      <c r="AG56" s="101">
        <f t="shared" si="28"/>
        <v>0</v>
      </c>
      <c r="AH56" s="101" t="str">
        <f t="shared" si="29"/>
        <v>D</v>
      </c>
      <c r="AI56" s="92">
        <f t="shared" si="30"/>
        <v>3</v>
      </c>
      <c r="AJ56" s="101"/>
      <c r="AK56" s="92"/>
    </row>
    <row r="57" spans="1:37" s="90" customFormat="1" ht="30" customHeight="1" x14ac:dyDescent="0.25">
      <c r="A57" s="76">
        <v>480</v>
      </c>
      <c r="B57" s="77" t="str">
        <f t="shared" si="22"/>
        <v>B.7.01</v>
      </c>
      <c r="C57" s="78">
        <f t="shared" si="23"/>
        <v>5</v>
      </c>
      <c r="D57" s="20"/>
      <c r="E57" s="107" t="str">
        <f t="shared" si="24"/>
        <v>B.7.01</v>
      </c>
      <c r="F57" s="306" t="str">
        <f t="shared" si="31"/>
        <v xml:space="preserve">If you work with 3rd party Intelligence providers is their appointment based on and their Intelligence direction aligned to your mission and objectives, with their performance regularly reviewed? </v>
      </c>
      <c r="G57" s="223" t="str">
        <f>IFERROR(VLOOKUP(VLOOKUP($A57,'Assess B'!$A:$AH,34,FALSE),detail_maturity_score,3),"")</f>
        <v/>
      </c>
      <c r="H57" s="223" t="str">
        <f>VLOOKUP($A57,'Assess B'!$A:$O,15,FALSE)</f>
        <v/>
      </c>
      <c r="I57" s="223">
        <f>(VLOOKUP(LEFT($B57,3),targets_lookup,5,FALSE))*VLOOKUP($A57,Weightings!$A:$Y,23,FALSE)</f>
        <v>7.1999999999999993</v>
      </c>
      <c r="J57" s="223">
        <f>(VLOOKUP(LEFT($B57,3),targets_lookup,5,FALSE))*IF(VLOOKUP($A57,Weightings!$A:$Y,23,FALSE)=0,0,1)</f>
        <v>2.4</v>
      </c>
      <c r="K57" s="80"/>
      <c r="L57" s="78"/>
      <c r="M57" s="78"/>
      <c r="N57" s="78"/>
      <c r="O57" s="78"/>
      <c r="P57" s="78"/>
      <c r="Q57" s="78"/>
      <c r="R57" s="78"/>
      <c r="S57" s="78"/>
      <c r="T57" s="78"/>
      <c r="U57" s="78"/>
      <c r="V57" s="91"/>
      <c r="W57" s="91" t="str">
        <f>IF(AND(C57&gt;4,VLOOKUP(A57,'Assess B'!A:AH,34,FALSE)&lt;&gt;8),LEFT(B57,3),"")</f>
        <v>B.7</v>
      </c>
      <c r="X57" s="91">
        <f>VLOOKUP(A57,Weightings!A:W,23,FALSE)</f>
        <v>3</v>
      </c>
      <c r="Y57" s="91">
        <f>IF(VLOOKUP(A57,'Assess B'!A:AH,34,FALSE)=8,0,1)</f>
        <v>1</v>
      </c>
      <c r="Z57" s="91">
        <f t="shared" si="25"/>
        <v>12</v>
      </c>
      <c r="AA57" s="90" t="str">
        <f t="shared" si="26"/>
        <v>3B.7</v>
      </c>
      <c r="AF57" s="101">
        <f t="shared" si="27"/>
        <v>0</v>
      </c>
      <c r="AG57" s="101">
        <f t="shared" si="28"/>
        <v>0</v>
      </c>
      <c r="AH57" s="101" t="str">
        <f t="shared" si="29"/>
        <v>D</v>
      </c>
      <c r="AI57" s="92">
        <f t="shared" si="30"/>
        <v>3</v>
      </c>
      <c r="AJ57" s="101"/>
      <c r="AK57" s="92"/>
    </row>
    <row r="58" spans="1:37" s="90" customFormat="1" ht="30" customHeight="1" x14ac:dyDescent="0.25">
      <c r="A58" s="76">
        <v>481</v>
      </c>
      <c r="B58" s="77" t="str">
        <f t="shared" si="22"/>
        <v>B.7.02</v>
      </c>
      <c r="C58" s="78">
        <f t="shared" si="23"/>
        <v>5</v>
      </c>
      <c r="D58" s="20"/>
      <c r="E58" s="107" t="str">
        <f t="shared" si="24"/>
        <v>B.7.02</v>
      </c>
      <c r="F58" s="306" t="str">
        <f t="shared" si="31"/>
        <v>Have your 3rd party suppliers also been evaluated for their legal, ethical and information security standards?</v>
      </c>
      <c r="G58" s="223" t="str">
        <f>IFERROR(VLOOKUP(VLOOKUP($A58,'Assess B'!$A:$AH,34,FALSE),detail_maturity_score,3),"")</f>
        <v/>
      </c>
      <c r="H58" s="223" t="str">
        <f>VLOOKUP($A58,'Assess B'!$A:$O,15,FALSE)</f>
        <v/>
      </c>
      <c r="I58" s="223">
        <f>(VLOOKUP(LEFT($B58,3),targets_lookup,5,FALSE))*VLOOKUP($A58,Weightings!$A:$Y,23,FALSE)</f>
        <v>7.1999999999999993</v>
      </c>
      <c r="J58" s="223">
        <f>(VLOOKUP(LEFT($B58,3),targets_lookup,5,FALSE))*IF(VLOOKUP($A58,Weightings!$A:$Y,23,FALSE)=0,0,1)</f>
        <v>2.4</v>
      </c>
      <c r="K58" s="80" t="str">
        <f>IF(VLOOKUP(A58,'Assess B'!A:P,16,FALSE)=0,"",VLOOKUP(A58,'Assess B'!A:P,16,FALSE))</f>
        <v/>
      </c>
      <c r="L58" s="78"/>
      <c r="M58" s="78"/>
      <c r="N58" s="78"/>
      <c r="O58" s="78"/>
      <c r="P58" s="78"/>
      <c r="Q58" s="78"/>
      <c r="R58" s="78"/>
      <c r="S58" s="78"/>
      <c r="T58" s="78"/>
      <c r="U58" s="78"/>
      <c r="V58" s="91"/>
      <c r="W58" s="91" t="str">
        <f>IF(AND(C58&gt;4,VLOOKUP(A58,'Assess B'!A:AH,34,FALSE)&lt;&gt;8),LEFT(B58,3),"")</f>
        <v>B.7</v>
      </c>
      <c r="X58" s="91">
        <f>VLOOKUP(A58,Weightings!A:W,23,FALSE)</f>
        <v>3</v>
      </c>
      <c r="Y58" s="91">
        <f>IF(VLOOKUP(A58,'Assess B'!A:AH,34,FALSE)=8,0,1)</f>
        <v>1</v>
      </c>
      <c r="Z58" s="91">
        <f t="shared" si="25"/>
        <v>12</v>
      </c>
      <c r="AA58" s="90" t="str">
        <f t="shared" si="26"/>
        <v>3B.7</v>
      </c>
      <c r="AF58" s="101">
        <f t="shared" si="27"/>
        <v>0</v>
      </c>
      <c r="AG58" s="101">
        <f t="shared" si="28"/>
        <v>0</v>
      </c>
      <c r="AH58" s="101" t="str">
        <f t="shared" si="29"/>
        <v>D</v>
      </c>
      <c r="AI58" s="92">
        <f t="shared" si="30"/>
        <v>3</v>
      </c>
      <c r="AJ58" s="101"/>
      <c r="AK58" s="92"/>
    </row>
  </sheetData>
  <sheetProtection sheet="1" objects="1" scenarios="1"/>
  <sortState xmlns:xlrd2="http://schemas.microsoft.com/office/spreadsheetml/2017/richdata2" ref="A8:AI273">
    <sortCondition ref="A8:A273"/>
  </sortState>
  <mergeCells count="2">
    <mergeCell ref="F2:K3"/>
    <mergeCell ref="F4:K5"/>
  </mergeCells>
  <conditionalFormatting sqref="H52:H58 H50 H47:H48 H39:H41 H17:H21">
    <cfRule type="dataBar" priority="209">
      <dataBar>
        <cfvo type="num" val="0"/>
        <cfvo type="num" val="20"/>
        <color rgb="FF638EC6"/>
      </dataBar>
      <extLst>
        <ext xmlns:x14="http://schemas.microsoft.com/office/spreadsheetml/2009/9/main" uri="{B025F937-C7B1-47D3-B67F-A62EFF666E3E}">
          <x14:id>{018D2FA3-DA45-45D1-99D6-F32F5C9CE8AA}</x14:id>
        </ext>
      </extLst>
    </cfRule>
  </conditionalFormatting>
  <conditionalFormatting sqref="I52:I58 I50 I47:I48 I39:I41 I17:I21">
    <cfRule type="dataBar" priority="208">
      <dataBar>
        <cfvo type="num" val="0"/>
        <cfvo type="num" val="20"/>
        <color rgb="FF00B050"/>
      </dataBar>
      <extLst>
        <ext xmlns:x14="http://schemas.microsoft.com/office/spreadsheetml/2009/9/main" uri="{B025F937-C7B1-47D3-B67F-A62EFF666E3E}">
          <x14:id>{4BB5F45C-8F86-417D-8A10-26420E98D74D}</x14:id>
        </ext>
      </extLst>
    </cfRule>
  </conditionalFormatting>
  <conditionalFormatting sqref="I11:I16">
    <cfRule type="dataBar" priority="186">
      <dataBar>
        <cfvo type="num" val="0"/>
        <cfvo type="num" val="20"/>
        <color rgb="FF00B050"/>
      </dataBar>
      <extLst>
        <ext xmlns:x14="http://schemas.microsoft.com/office/spreadsheetml/2009/9/main" uri="{B025F937-C7B1-47D3-B67F-A62EFF666E3E}">
          <x14:id>{57A457AC-CBEF-47D3-A1B9-51F0303B8D20}</x14:id>
        </ext>
      </extLst>
    </cfRule>
  </conditionalFormatting>
  <conditionalFormatting sqref="H10">
    <cfRule type="dataBar" priority="193">
      <dataBar>
        <cfvo type="num" val="0"/>
        <cfvo type="num" val="20"/>
        <color rgb="FF638EC6"/>
      </dataBar>
      <extLst>
        <ext xmlns:x14="http://schemas.microsoft.com/office/spreadsheetml/2009/9/main" uri="{B025F937-C7B1-47D3-B67F-A62EFF666E3E}">
          <x14:id>{45DB64CD-59E3-4781-89E0-6732B11EF49F}</x14:id>
        </ext>
      </extLst>
    </cfRule>
  </conditionalFormatting>
  <conditionalFormatting sqref="I10">
    <cfRule type="dataBar" priority="192">
      <dataBar>
        <cfvo type="num" val="0"/>
        <cfvo type="num" val="20"/>
        <color rgb="FF00B050"/>
      </dataBar>
      <extLst>
        <ext xmlns:x14="http://schemas.microsoft.com/office/spreadsheetml/2009/9/main" uri="{B025F937-C7B1-47D3-B67F-A62EFF666E3E}">
          <x14:id>{66E7FF27-F002-4C07-94CB-3C36C1CD5D38}</x14:id>
        </ext>
      </extLst>
    </cfRule>
  </conditionalFormatting>
  <conditionalFormatting sqref="H10">
    <cfRule type="dataBar" priority="191">
      <dataBar>
        <cfvo type="num" val="0"/>
        <cfvo type="num" val="20"/>
        <color rgb="FF638EC6"/>
      </dataBar>
      <extLst>
        <ext xmlns:x14="http://schemas.microsoft.com/office/spreadsheetml/2009/9/main" uri="{B025F937-C7B1-47D3-B67F-A62EFF666E3E}">
          <x14:id>{34222041-1AB7-47F2-B9E3-23E16036965F}</x14:id>
        </ext>
      </extLst>
    </cfRule>
  </conditionalFormatting>
  <conditionalFormatting sqref="I10">
    <cfRule type="dataBar" priority="190">
      <dataBar>
        <cfvo type="num" val="0"/>
        <cfvo type="num" val="20"/>
        <color rgb="FF00B050"/>
      </dataBar>
      <extLst>
        <ext xmlns:x14="http://schemas.microsoft.com/office/spreadsheetml/2009/9/main" uri="{B025F937-C7B1-47D3-B67F-A62EFF666E3E}">
          <x14:id>{08B84852-1A79-4AB1-B4FF-225AFC037904}</x14:id>
        </ext>
      </extLst>
    </cfRule>
  </conditionalFormatting>
  <conditionalFormatting sqref="H9">
    <cfRule type="dataBar" priority="189">
      <dataBar>
        <cfvo type="num" val="0"/>
        <cfvo type="num" val="20"/>
        <color rgb="FF638EC6"/>
      </dataBar>
      <extLst>
        <ext xmlns:x14="http://schemas.microsoft.com/office/spreadsheetml/2009/9/main" uri="{B025F937-C7B1-47D3-B67F-A62EFF666E3E}">
          <x14:id>{A2BD0D8D-7641-4B81-8F6D-9982236BC4C2}</x14:id>
        </ext>
      </extLst>
    </cfRule>
  </conditionalFormatting>
  <conditionalFormatting sqref="I9">
    <cfRule type="dataBar" priority="188">
      <dataBar>
        <cfvo type="num" val="0"/>
        <cfvo type="num" val="20"/>
        <color rgb="FF00B050"/>
      </dataBar>
      <extLst>
        <ext xmlns:x14="http://schemas.microsoft.com/office/spreadsheetml/2009/9/main" uri="{B025F937-C7B1-47D3-B67F-A62EFF666E3E}">
          <x14:id>{93FE31A5-B84F-4360-AA4B-553F3408EE8E}</x14:id>
        </ext>
      </extLst>
    </cfRule>
  </conditionalFormatting>
  <conditionalFormatting sqref="H11:H16">
    <cfRule type="dataBar" priority="187">
      <dataBar>
        <cfvo type="num" val="0"/>
        <cfvo type="num" val="20"/>
        <color rgb="FF638EC6"/>
      </dataBar>
      <extLst>
        <ext xmlns:x14="http://schemas.microsoft.com/office/spreadsheetml/2009/9/main" uri="{B025F937-C7B1-47D3-B67F-A62EFF666E3E}">
          <x14:id>{7387446A-91C4-475B-8CD8-CEB91CCD1291}</x14:id>
        </ext>
      </extLst>
    </cfRule>
  </conditionalFormatting>
  <conditionalFormatting sqref="H31:H38">
    <cfRule type="dataBar" priority="179">
      <dataBar>
        <cfvo type="num" val="0"/>
        <cfvo type="num" val="20"/>
        <color rgb="FF638EC6"/>
      </dataBar>
      <extLst>
        <ext xmlns:x14="http://schemas.microsoft.com/office/spreadsheetml/2009/9/main" uri="{B025F937-C7B1-47D3-B67F-A62EFF666E3E}">
          <x14:id>{B8210111-B3E2-4C11-BC38-0FDD9FA2F758}</x14:id>
        </ext>
      </extLst>
    </cfRule>
  </conditionalFormatting>
  <conditionalFormatting sqref="I31:I38">
    <cfRule type="dataBar" priority="178">
      <dataBar>
        <cfvo type="num" val="0"/>
        <cfvo type="num" val="20"/>
        <color rgb="FF00B050"/>
      </dataBar>
      <extLst>
        <ext xmlns:x14="http://schemas.microsoft.com/office/spreadsheetml/2009/9/main" uri="{B025F937-C7B1-47D3-B67F-A62EFF666E3E}">
          <x14:id>{51C89155-123C-4435-A7B4-35CAA3B16C95}</x14:id>
        </ext>
      </extLst>
    </cfRule>
  </conditionalFormatting>
  <conditionalFormatting sqref="H31:H38">
    <cfRule type="dataBar" priority="177">
      <dataBar>
        <cfvo type="num" val="0"/>
        <cfvo type="num" val="20"/>
        <color rgb="FF638EC6"/>
      </dataBar>
      <extLst>
        <ext xmlns:x14="http://schemas.microsoft.com/office/spreadsheetml/2009/9/main" uri="{B025F937-C7B1-47D3-B67F-A62EFF666E3E}">
          <x14:id>{7EC4D5E0-BCEF-42BB-9C35-C9A5753B5BEF}</x14:id>
        </ext>
      </extLst>
    </cfRule>
  </conditionalFormatting>
  <conditionalFormatting sqref="I31:I38">
    <cfRule type="dataBar" priority="176">
      <dataBar>
        <cfvo type="num" val="0"/>
        <cfvo type="num" val="20"/>
        <color rgb="FF00B050"/>
      </dataBar>
      <extLst>
        <ext xmlns:x14="http://schemas.microsoft.com/office/spreadsheetml/2009/9/main" uri="{B025F937-C7B1-47D3-B67F-A62EFF666E3E}">
          <x14:id>{5B4ACEC3-AEAD-4485-85A9-29E78A50686F}</x14:id>
        </ext>
      </extLst>
    </cfRule>
  </conditionalFormatting>
  <conditionalFormatting sqref="I25:I30">
    <cfRule type="dataBar" priority="168">
      <dataBar>
        <cfvo type="num" val="0"/>
        <cfvo type="num" val="20"/>
        <color rgb="FF00B050"/>
      </dataBar>
      <extLst>
        <ext xmlns:x14="http://schemas.microsoft.com/office/spreadsheetml/2009/9/main" uri="{B025F937-C7B1-47D3-B67F-A62EFF666E3E}">
          <x14:id>{791EBD9D-D3C6-4680-AA17-FCC0215B0D62}</x14:id>
        </ext>
      </extLst>
    </cfRule>
  </conditionalFormatting>
  <conditionalFormatting sqref="H24">
    <cfRule type="dataBar" priority="175">
      <dataBar>
        <cfvo type="num" val="0"/>
        <cfvo type="num" val="20"/>
        <color rgb="FF638EC6"/>
      </dataBar>
      <extLst>
        <ext xmlns:x14="http://schemas.microsoft.com/office/spreadsheetml/2009/9/main" uri="{B025F937-C7B1-47D3-B67F-A62EFF666E3E}">
          <x14:id>{7EB4A128-E048-4FC5-9C91-9EEB8CF72FB9}</x14:id>
        </ext>
      </extLst>
    </cfRule>
  </conditionalFormatting>
  <conditionalFormatting sqref="I24">
    <cfRule type="dataBar" priority="174">
      <dataBar>
        <cfvo type="num" val="0"/>
        <cfvo type="num" val="20"/>
        <color rgb="FF00B050"/>
      </dataBar>
      <extLst>
        <ext xmlns:x14="http://schemas.microsoft.com/office/spreadsheetml/2009/9/main" uri="{B025F937-C7B1-47D3-B67F-A62EFF666E3E}">
          <x14:id>{C2CFE8A6-4DDC-478D-BF5F-89AEF2CE7637}</x14:id>
        </ext>
      </extLst>
    </cfRule>
  </conditionalFormatting>
  <conditionalFormatting sqref="H24">
    <cfRule type="dataBar" priority="173">
      <dataBar>
        <cfvo type="num" val="0"/>
        <cfvo type="num" val="20"/>
        <color rgb="FF638EC6"/>
      </dataBar>
      <extLst>
        <ext xmlns:x14="http://schemas.microsoft.com/office/spreadsheetml/2009/9/main" uri="{B025F937-C7B1-47D3-B67F-A62EFF666E3E}">
          <x14:id>{96271BE5-B628-4767-9B96-EE83FFB9D400}</x14:id>
        </ext>
      </extLst>
    </cfRule>
  </conditionalFormatting>
  <conditionalFormatting sqref="I24">
    <cfRule type="dataBar" priority="172">
      <dataBar>
        <cfvo type="num" val="0"/>
        <cfvo type="num" val="20"/>
        <color rgb="FF00B050"/>
      </dataBar>
      <extLst>
        <ext xmlns:x14="http://schemas.microsoft.com/office/spreadsheetml/2009/9/main" uri="{B025F937-C7B1-47D3-B67F-A62EFF666E3E}">
          <x14:id>{E052C0D3-8F4F-4183-8B82-CEDC039624A6}</x14:id>
        </ext>
      </extLst>
    </cfRule>
  </conditionalFormatting>
  <conditionalFormatting sqref="H23">
    <cfRule type="dataBar" priority="171">
      <dataBar>
        <cfvo type="num" val="0"/>
        <cfvo type="num" val="20"/>
        <color rgb="FF638EC6"/>
      </dataBar>
      <extLst>
        <ext xmlns:x14="http://schemas.microsoft.com/office/spreadsheetml/2009/9/main" uri="{B025F937-C7B1-47D3-B67F-A62EFF666E3E}">
          <x14:id>{E295B375-0115-4E7A-A61C-D96F9D4CE44C}</x14:id>
        </ext>
      </extLst>
    </cfRule>
  </conditionalFormatting>
  <conditionalFormatting sqref="I23">
    <cfRule type="dataBar" priority="170">
      <dataBar>
        <cfvo type="num" val="0"/>
        <cfvo type="num" val="20"/>
        <color rgb="FF00B050"/>
      </dataBar>
      <extLst>
        <ext xmlns:x14="http://schemas.microsoft.com/office/spreadsheetml/2009/9/main" uri="{B025F937-C7B1-47D3-B67F-A62EFF666E3E}">
          <x14:id>{C5A343AF-95E8-4F12-BE4E-011559E3C812}</x14:id>
        </ext>
      </extLst>
    </cfRule>
  </conditionalFormatting>
  <conditionalFormatting sqref="H25:H30">
    <cfRule type="dataBar" priority="169">
      <dataBar>
        <cfvo type="num" val="0"/>
        <cfvo type="num" val="20"/>
        <color rgb="FF638EC6"/>
      </dataBar>
      <extLst>
        <ext xmlns:x14="http://schemas.microsoft.com/office/spreadsheetml/2009/9/main" uri="{B025F937-C7B1-47D3-B67F-A62EFF666E3E}">
          <x14:id>{DDF9CB26-D230-49FF-A60B-6E9D2F2D8D71}</x14:id>
        </ext>
      </extLst>
    </cfRule>
  </conditionalFormatting>
  <conditionalFormatting sqref="H44:H45">
    <cfRule type="dataBar" priority="167">
      <dataBar>
        <cfvo type="num" val="0"/>
        <cfvo type="num" val="20"/>
        <color rgb="FF638EC6"/>
      </dataBar>
      <extLst>
        <ext xmlns:x14="http://schemas.microsoft.com/office/spreadsheetml/2009/9/main" uri="{B025F937-C7B1-47D3-B67F-A62EFF666E3E}">
          <x14:id>{0ACD38A3-557E-4176-B506-BCB6D9AFBD57}</x14:id>
        </ext>
      </extLst>
    </cfRule>
  </conditionalFormatting>
  <conditionalFormatting sqref="I44:I45">
    <cfRule type="dataBar" priority="166">
      <dataBar>
        <cfvo type="num" val="0"/>
        <cfvo type="num" val="20"/>
        <color rgb="FF00B050"/>
      </dataBar>
      <extLst>
        <ext xmlns:x14="http://schemas.microsoft.com/office/spreadsheetml/2009/9/main" uri="{B025F937-C7B1-47D3-B67F-A62EFF666E3E}">
          <x14:id>{1B955AAB-F16B-45FD-A6BF-8F960B849B6A}</x14:id>
        </ext>
      </extLst>
    </cfRule>
  </conditionalFormatting>
  <conditionalFormatting sqref="H44:H45">
    <cfRule type="dataBar" priority="165">
      <dataBar>
        <cfvo type="num" val="0"/>
        <cfvo type="num" val="20"/>
        <color rgb="FF638EC6"/>
      </dataBar>
      <extLst>
        <ext xmlns:x14="http://schemas.microsoft.com/office/spreadsheetml/2009/9/main" uri="{B025F937-C7B1-47D3-B67F-A62EFF666E3E}">
          <x14:id>{FC88FE86-A97A-4054-8E64-B91062A580E8}</x14:id>
        </ext>
      </extLst>
    </cfRule>
  </conditionalFormatting>
  <conditionalFormatting sqref="I44:I45">
    <cfRule type="dataBar" priority="164">
      <dataBar>
        <cfvo type="num" val="0"/>
        <cfvo type="num" val="20"/>
        <color rgb="FF00B050"/>
      </dataBar>
      <extLst>
        <ext xmlns:x14="http://schemas.microsoft.com/office/spreadsheetml/2009/9/main" uri="{B025F937-C7B1-47D3-B67F-A62EFF666E3E}">
          <x14:id>{A8B64571-A1CA-44CA-A7EB-099D6C3C907F}</x14:id>
        </ext>
      </extLst>
    </cfRule>
  </conditionalFormatting>
  <conditionalFormatting sqref="H43">
    <cfRule type="dataBar" priority="159">
      <dataBar>
        <cfvo type="num" val="0"/>
        <cfvo type="num" val="20"/>
        <color rgb="FF638EC6"/>
      </dataBar>
      <extLst>
        <ext xmlns:x14="http://schemas.microsoft.com/office/spreadsheetml/2009/9/main" uri="{B025F937-C7B1-47D3-B67F-A62EFF666E3E}">
          <x14:id>{41CCCA24-E614-488F-9144-6D7BFCB0A9CC}</x14:id>
        </ext>
      </extLst>
    </cfRule>
  </conditionalFormatting>
  <conditionalFormatting sqref="I43">
    <cfRule type="dataBar" priority="158">
      <dataBar>
        <cfvo type="num" val="0"/>
        <cfvo type="num" val="20"/>
        <color rgb="FF00B050"/>
      </dataBar>
      <extLst>
        <ext xmlns:x14="http://schemas.microsoft.com/office/spreadsheetml/2009/9/main" uri="{B025F937-C7B1-47D3-B67F-A62EFF666E3E}">
          <x14:id>{A1729CF1-D5CD-4627-AF8E-9EF6DA61B744}</x14:id>
        </ext>
      </extLst>
    </cfRule>
  </conditionalFormatting>
  <conditionalFormatting sqref="I52">
    <cfRule type="dataBar" priority="155">
      <dataBar>
        <cfvo type="num" val="0"/>
        <cfvo type="num" val="20"/>
        <color rgb="FF00B050"/>
      </dataBar>
      <extLst>
        <ext xmlns:x14="http://schemas.microsoft.com/office/spreadsheetml/2009/9/main" uri="{B025F937-C7B1-47D3-B67F-A62EFF666E3E}">
          <x14:id>{61562868-2680-42D3-9761-A2126EF0A67B}</x14:id>
        </ext>
      </extLst>
    </cfRule>
  </conditionalFormatting>
  <conditionalFormatting sqref="H52">
    <cfRule type="dataBar" priority="154">
      <dataBar>
        <cfvo type="num" val="0"/>
        <cfvo type="num" val="20"/>
        <color rgb="FF638EC6"/>
      </dataBar>
      <extLst>
        <ext xmlns:x14="http://schemas.microsoft.com/office/spreadsheetml/2009/9/main" uri="{B025F937-C7B1-47D3-B67F-A62EFF666E3E}">
          <x14:id>{2BFDF763-FAAA-4660-AE0D-61613C9FC940}</x14:id>
        </ext>
      </extLst>
    </cfRule>
  </conditionalFormatting>
  <conditionalFormatting sqref="I52 I50">
    <cfRule type="dataBar" priority="141">
      <dataBar>
        <cfvo type="num" val="0"/>
        <cfvo type="num" val="20"/>
        <color rgb="FF00B050"/>
      </dataBar>
      <extLst>
        <ext xmlns:x14="http://schemas.microsoft.com/office/spreadsheetml/2009/9/main" uri="{B025F937-C7B1-47D3-B67F-A62EFF666E3E}">
          <x14:id>{4C70003A-30AB-47E6-A219-72B0220C3E4A}</x14:id>
        </ext>
      </extLst>
    </cfRule>
  </conditionalFormatting>
  <conditionalFormatting sqref="H52 H50">
    <cfRule type="dataBar" priority="140">
      <dataBar>
        <cfvo type="num" val="0"/>
        <cfvo type="num" val="20"/>
        <color rgb="FF638EC6"/>
      </dataBar>
      <extLst>
        <ext xmlns:x14="http://schemas.microsoft.com/office/spreadsheetml/2009/9/main" uri="{B025F937-C7B1-47D3-B67F-A62EFF666E3E}">
          <x14:id>{EE838AD1-3A21-471C-86EF-939DEF71774A}</x14:id>
        </ext>
      </extLst>
    </cfRule>
  </conditionalFormatting>
  <conditionalFormatting sqref="H52">
    <cfRule type="dataBar" priority="133">
      <dataBar>
        <cfvo type="num" val="0"/>
        <cfvo type="num" val="20"/>
        <color rgb="FF638EC6"/>
      </dataBar>
      <extLst>
        <ext xmlns:x14="http://schemas.microsoft.com/office/spreadsheetml/2009/9/main" uri="{B025F937-C7B1-47D3-B67F-A62EFF666E3E}">
          <x14:id>{078EFA9D-08F4-4433-A96D-0EA9B33C77F3}</x14:id>
        </ext>
      </extLst>
    </cfRule>
  </conditionalFormatting>
  <conditionalFormatting sqref="I52">
    <cfRule type="dataBar" priority="132">
      <dataBar>
        <cfvo type="num" val="0"/>
        <cfvo type="num" val="20"/>
        <color rgb="FF00B050"/>
      </dataBar>
      <extLst>
        <ext xmlns:x14="http://schemas.microsoft.com/office/spreadsheetml/2009/9/main" uri="{B025F937-C7B1-47D3-B67F-A62EFF666E3E}">
          <x14:id>{7C727016-B27D-4532-AE3A-1EEE6345808F}</x14:id>
        </ext>
      </extLst>
    </cfRule>
  </conditionalFormatting>
  <conditionalFormatting sqref="H52">
    <cfRule type="dataBar" priority="131">
      <dataBar>
        <cfvo type="num" val="0"/>
        <cfvo type="num" val="20"/>
        <color rgb="FF638EC6"/>
      </dataBar>
      <extLst>
        <ext xmlns:x14="http://schemas.microsoft.com/office/spreadsheetml/2009/9/main" uri="{B025F937-C7B1-47D3-B67F-A62EFF666E3E}">
          <x14:id>{CA650801-B35B-49B1-AD30-D96886823A89}</x14:id>
        </ext>
      </extLst>
    </cfRule>
  </conditionalFormatting>
  <conditionalFormatting sqref="I52">
    <cfRule type="dataBar" priority="130">
      <dataBar>
        <cfvo type="num" val="0"/>
        <cfvo type="num" val="20"/>
        <color rgb="FF00B050"/>
      </dataBar>
      <extLst>
        <ext xmlns:x14="http://schemas.microsoft.com/office/spreadsheetml/2009/9/main" uri="{B025F937-C7B1-47D3-B67F-A62EFF666E3E}">
          <x14:id>{5F27BB67-140C-4FFB-9A18-42582067E57E}</x14:id>
        </ext>
      </extLst>
    </cfRule>
  </conditionalFormatting>
  <conditionalFormatting sqref="I50">
    <cfRule type="dataBar" priority="122">
      <dataBar>
        <cfvo type="num" val="0"/>
        <cfvo type="num" val="20"/>
        <color rgb="FF00B050"/>
      </dataBar>
      <extLst>
        <ext xmlns:x14="http://schemas.microsoft.com/office/spreadsheetml/2009/9/main" uri="{B025F937-C7B1-47D3-B67F-A62EFF666E3E}">
          <x14:id>{A516D8A2-081E-473B-9EC7-004851400D45}</x14:id>
        </ext>
      </extLst>
    </cfRule>
  </conditionalFormatting>
  <conditionalFormatting sqref="H50">
    <cfRule type="dataBar" priority="123">
      <dataBar>
        <cfvo type="num" val="0"/>
        <cfvo type="num" val="20"/>
        <color rgb="FF638EC6"/>
      </dataBar>
      <extLst>
        <ext xmlns:x14="http://schemas.microsoft.com/office/spreadsheetml/2009/9/main" uri="{B025F937-C7B1-47D3-B67F-A62EFF666E3E}">
          <x14:id>{A78BFB68-6559-4401-A31B-10AFF3B034B9}</x14:id>
        </ext>
      </extLst>
    </cfRule>
  </conditionalFormatting>
  <conditionalFormatting sqref="H52">
    <cfRule type="dataBar" priority="117">
      <dataBar>
        <cfvo type="num" val="0"/>
        <cfvo type="num" val="20"/>
        <color rgb="FF638EC6"/>
      </dataBar>
      <extLst>
        <ext xmlns:x14="http://schemas.microsoft.com/office/spreadsheetml/2009/9/main" uri="{B025F937-C7B1-47D3-B67F-A62EFF666E3E}">
          <x14:id>{38B28ED0-7585-4243-808D-39EA397F2609}</x14:id>
        </ext>
      </extLst>
    </cfRule>
  </conditionalFormatting>
  <conditionalFormatting sqref="I52">
    <cfRule type="dataBar" priority="116">
      <dataBar>
        <cfvo type="num" val="0"/>
        <cfvo type="num" val="20"/>
        <color rgb="FF00B050"/>
      </dataBar>
      <extLst>
        <ext xmlns:x14="http://schemas.microsoft.com/office/spreadsheetml/2009/9/main" uri="{B025F937-C7B1-47D3-B67F-A62EFF666E3E}">
          <x14:id>{D9ED2950-AC9B-44FA-AAC4-475F326750E1}</x14:id>
        </ext>
      </extLst>
    </cfRule>
  </conditionalFormatting>
  <conditionalFormatting sqref="H52">
    <cfRule type="dataBar" priority="115">
      <dataBar>
        <cfvo type="num" val="0"/>
        <cfvo type="num" val="20"/>
        <color rgb="FF638EC6"/>
      </dataBar>
      <extLst>
        <ext xmlns:x14="http://schemas.microsoft.com/office/spreadsheetml/2009/9/main" uri="{B025F937-C7B1-47D3-B67F-A62EFF666E3E}">
          <x14:id>{CB768A5E-9CA4-4F72-B95F-263A564446DF}</x14:id>
        </ext>
      </extLst>
    </cfRule>
  </conditionalFormatting>
  <conditionalFormatting sqref="I52">
    <cfRule type="dataBar" priority="114">
      <dataBar>
        <cfvo type="num" val="0"/>
        <cfvo type="num" val="20"/>
        <color rgb="FF00B050"/>
      </dataBar>
      <extLst>
        <ext xmlns:x14="http://schemas.microsoft.com/office/spreadsheetml/2009/9/main" uri="{B025F937-C7B1-47D3-B67F-A62EFF666E3E}">
          <x14:id>{3A66F7D2-92E4-4867-B177-F3342E50D944}</x14:id>
        </ext>
      </extLst>
    </cfRule>
  </conditionalFormatting>
  <conditionalFormatting sqref="H52">
    <cfRule type="dataBar" priority="109">
      <dataBar>
        <cfvo type="num" val="0"/>
        <cfvo type="num" val="20"/>
        <color rgb="FF638EC6"/>
      </dataBar>
      <extLst>
        <ext xmlns:x14="http://schemas.microsoft.com/office/spreadsheetml/2009/9/main" uri="{B025F937-C7B1-47D3-B67F-A62EFF666E3E}">
          <x14:id>{9B3E9674-EE57-4FBE-AA01-0F1222871E27}</x14:id>
        </ext>
      </extLst>
    </cfRule>
  </conditionalFormatting>
  <conditionalFormatting sqref="I52">
    <cfRule type="dataBar" priority="108">
      <dataBar>
        <cfvo type="num" val="0"/>
        <cfvo type="num" val="20"/>
        <color rgb="FF00B050"/>
      </dataBar>
      <extLst>
        <ext xmlns:x14="http://schemas.microsoft.com/office/spreadsheetml/2009/9/main" uri="{B025F937-C7B1-47D3-B67F-A62EFF666E3E}">
          <x14:id>{237B6821-389F-4238-BE44-DA8B48A45660}</x14:id>
        </ext>
      </extLst>
    </cfRule>
  </conditionalFormatting>
  <conditionalFormatting sqref="J44:J45 J18 J50 J53:J54 J57:J58 J47:J48 J39:J41">
    <cfRule type="dataBar" priority="105">
      <dataBar>
        <cfvo type="num" val="0"/>
        <cfvo type="num" val="5"/>
        <color rgb="FF00B050"/>
      </dataBar>
      <extLst>
        <ext xmlns:x14="http://schemas.microsoft.com/office/spreadsheetml/2009/9/main" uri="{B025F937-C7B1-47D3-B67F-A62EFF666E3E}">
          <x14:id>{33D3C0F8-463A-43A5-B924-28A761646ACE}</x14:id>
        </ext>
      </extLst>
    </cfRule>
  </conditionalFormatting>
  <conditionalFormatting sqref="G44:G45 G18 G50 G53:G54 G57:G58 G47:G48 G39:G41">
    <cfRule type="dataBar" priority="43">
      <dataBar>
        <cfvo type="num" val="0"/>
        <cfvo type="num" val="4"/>
        <color rgb="FF638EC6"/>
      </dataBar>
      <extLst>
        <ext xmlns:x14="http://schemas.microsoft.com/office/spreadsheetml/2009/9/main" uri="{B025F937-C7B1-47D3-B67F-A62EFF666E3E}">
          <x14:id>{2CD37F99-D17E-46BF-B444-6C40ACFE18E8}</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018D2FA3-DA45-45D1-99D6-F32F5C9CE8AA}">
            <x14:dataBar minLength="0" maxLength="100" gradient="0">
              <x14:cfvo type="num">
                <xm:f>0</xm:f>
              </x14:cfvo>
              <x14:cfvo type="num">
                <xm:f>20</xm:f>
              </x14:cfvo>
              <x14:negativeFillColor rgb="FFFF0000"/>
              <x14:axisColor rgb="FF000000"/>
            </x14:dataBar>
          </x14:cfRule>
          <xm:sqref>H52:H58 H50 H47:H48 H39:H41 H17:H21</xm:sqref>
        </x14:conditionalFormatting>
        <x14:conditionalFormatting xmlns:xm="http://schemas.microsoft.com/office/excel/2006/main">
          <x14:cfRule type="dataBar" id="{4BB5F45C-8F86-417D-8A10-26420E98D74D}">
            <x14:dataBar minLength="0" maxLength="100" gradient="0">
              <x14:cfvo type="num">
                <xm:f>0</xm:f>
              </x14:cfvo>
              <x14:cfvo type="num">
                <xm:f>20</xm:f>
              </x14:cfvo>
              <x14:negativeFillColor rgb="FFFF0000"/>
              <x14:axisColor rgb="FF000000"/>
            </x14:dataBar>
          </x14:cfRule>
          <xm:sqref>I52:I58 I50 I47:I48 I39:I41 I17:I21</xm:sqref>
        </x14:conditionalFormatting>
        <x14:conditionalFormatting xmlns:xm="http://schemas.microsoft.com/office/excel/2006/main">
          <x14:cfRule type="dataBar" id="{57A457AC-CBEF-47D3-A1B9-51F0303B8D20}">
            <x14:dataBar minLength="0" maxLength="100" gradient="0">
              <x14:cfvo type="num">
                <xm:f>0</xm:f>
              </x14:cfvo>
              <x14:cfvo type="num">
                <xm:f>20</xm:f>
              </x14:cfvo>
              <x14:negativeFillColor rgb="FFFF0000"/>
              <x14:axisColor rgb="FF000000"/>
            </x14:dataBar>
          </x14:cfRule>
          <xm:sqref>I11:I16</xm:sqref>
        </x14:conditionalFormatting>
        <x14:conditionalFormatting xmlns:xm="http://schemas.microsoft.com/office/excel/2006/main">
          <x14:cfRule type="dataBar" id="{45DB64CD-59E3-4781-89E0-6732B11EF49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66E7FF27-F002-4C07-94CB-3C36C1CD5D38}">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34222041-1AB7-47F2-B9E3-23E16036965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08B84852-1A79-4AB1-B4FF-225AFC037904}">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A2BD0D8D-7641-4B81-8F6D-9982236BC4C2}">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93FE31A5-B84F-4360-AA4B-553F3408EE8E}">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7387446A-91C4-475B-8CD8-CEB91CCD1291}">
            <x14:dataBar minLength="0" maxLength="100" gradient="0">
              <x14:cfvo type="num">
                <xm:f>0</xm:f>
              </x14:cfvo>
              <x14:cfvo type="num">
                <xm:f>20</xm:f>
              </x14:cfvo>
              <x14:negativeFillColor rgb="FFFF0000"/>
              <x14:axisColor rgb="FF000000"/>
            </x14:dataBar>
          </x14:cfRule>
          <xm:sqref>H11:H16</xm:sqref>
        </x14:conditionalFormatting>
        <x14:conditionalFormatting xmlns:xm="http://schemas.microsoft.com/office/excel/2006/main">
          <x14:cfRule type="dataBar" id="{B8210111-B3E2-4C11-BC38-0FDD9FA2F758}">
            <x14:dataBar minLength="0" maxLength="100" gradient="0">
              <x14:cfvo type="num">
                <xm:f>0</xm:f>
              </x14:cfvo>
              <x14:cfvo type="num">
                <xm:f>20</xm:f>
              </x14:cfvo>
              <x14:negativeFillColor rgb="FFFF0000"/>
              <x14:axisColor rgb="FF000000"/>
            </x14:dataBar>
          </x14:cfRule>
          <xm:sqref>H31:H38</xm:sqref>
        </x14:conditionalFormatting>
        <x14:conditionalFormatting xmlns:xm="http://schemas.microsoft.com/office/excel/2006/main">
          <x14:cfRule type="dataBar" id="{51C89155-123C-4435-A7B4-35CAA3B16C95}">
            <x14:dataBar minLength="0" maxLength="100" gradient="0">
              <x14:cfvo type="num">
                <xm:f>0</xm:f>
              </x14:cfvo>
              <x14:cfvo type="num">
                <xm:f>20</xm:f>
              </x14:cfvo>
              <x14:negativeFillColor rgb="FFFF0000"/>
              <x14:axisColor rgb="FF000000"/>
            </x14:dataBar>
          </x14:cfRule>
          <xm:sqref>I31:I38</xm:sqref>
        </x14:conditionalFormatting>
        <x14:conditionalFormatting xmlns:xm="http://schemas.microsoft.com/office/excel/2006/main">
          <x14:cfRule type="dataBar" id="{7EC4D5E0-BCEF-42BB-9C35-C9A5753B5BEF}">
            <x14:dataBar minLength="0" maxLength="100" gradient="0">
              <x14:cfvo type="num">
                <xm:f>0</xm:f>
              </x14:cfvo>
              <x14:cfvo type="num">
                <xm:f>20</xm:f>
              </x14:cfvo>
              <x14:negativeFillColor rgb="FFFF0000"/>
              <x14:axisColor rgb="FF000000"/>
            </x14:dataBar>
          </x14:cfRule>
          <xm:sqref>H31:H38</xm:sqref>
        </x14:conditionalFormatting>
        <x14:conditionalFormatting xmlns:xm="http://schemas.microsoft.com/office/excel/2006/main">
          <x14:cfRule type="dataBar" id="{5B4ACEC3-AEAD-4485-85A9-29E78A50686F}">
            <x14:dataBar minLength="0" maxLength="100" gradient="0">
              <x14:cfvo type="num">
                <xm:f>0</xm:f>
              </x14:cfvo>
              <x14:cfvo type="num">
                <xm:f>20</xm:f>
              </x14:cfvo>
              <x14:negativeFillColor rgb="FFFF0000"/>
              <x14:axisColor rgb="FF000000"/>
            </x14:dataBar>
          </x14:cfRule>
          <xm:sqref>I31:I38</xm:sqref>
        </x14:conditionalFormatting>
        <x14:conditionalFormatting xmlns:xm="http://schemas.microsoft.com/office/excel/2006/main">
          <x14:cfRule type="dataBar" id="{791EBD9D-D3C6-4680-AA17-FCC0215B0D62}">
            <x14:dataBar minLength="0" maxLength="100" gradient="0">
              <x14:cfvo type="num">
                <xm:f>0</xm:f>
              </x14:cfvo>
              <x14:cfvo type="num">
                <xm:f>20</xm:f>
              </x14:cfvo>
              <x14:negativeFillColor rgb="FFFF0000"/>
              <x14:axisColor rgb="FF000000"/>
            </x14:dataBar>
          </x14:cfRule>
          <xm:sqref>I25:I30</xm:sqref>
        </x14:conditionalFormatting>
        <x14:conditionalFormatting xmlns:xm="http://schemas.microsoft.com/office/excel/2006/main">
          <x14:cfRule type="dataBar" id="{7EB4A128-E048-4FC5-9C91-9EEB8CF72FB9}">
            <x14:dataBar minLength="0" maxLength="100" gradient="0">
              <x14:cfvo type="num">
                <xm:f>0</xm:f>
              </x14:cfvo>
              <x14:cfvo type="num">
                <xm:f>20</xm:f>
              </x14:cfvo>
              <x14:negativeFillColor rgb="FFFF0000"/>
              <x14:axisColor rgb="FF000000"/>
            </x14:dataBar>
          </x14:cfRule>
          <xm:sqref>H24</xm:sqref>
        </x14:conditionalFormatting>
        <x14:conditionalFormatting xmlns:xm="http://schemas.microsoft.com/office/excel/2006/main">
          <x14:cfRule type="dataBar" id="{C2CFE8A6-4DDC-478D-BF5F-89AEF2CE7637}">
            <x14:dataBar minLength="0" maxLength="100" gradient="0">
              <x14:cfvo type="num">
                <xm:f>0</xm:f>
              </x14:cfvo>
              <x14:cfvo type="num">
                <xm:f>20</xm:f>
              </x14:cfvo>
              <x14:negativeFillColor rgb="FFFF0000"/>
              <x14:axisColor rgb="FF000000"/>
            </x14:dataBar>
          </x14:cfRule>
          <xm:sqref>I24</xm:sqref>
        </x14:conditionalFormatting>
        <x14:conditionalFormatting xmlns:xm="http://schemas.microsoft.com/office/excel/2006/main">
          <x14:cfRule type="dataBar" id="{96271BE5-B628-4767-9B96-EE83FFB9D400}">
            <x14:dataBar minLength="0" maxLength="100" gradient="0">
              <x14:cfvo type="num">
                <xm:f>0</xm:f>
              </x14:cfvo>
              <x14:cfvo type="num">
                <xm:f>20</xm:f>
              </x14:cfvo>
              <x14:negativeFillColor rgb="FFFF0000"/>
              <x14:axisColor rgb="FF000000"/>
            </x14:dataBar>
          </x14:cfRule>
          <xm:sqref>H24</xm:sqref>
        </x14:conditionalFormatting>
        <x14:conditionalFormatting xmlns:xm="http://schemas.microsoft.com/office/excel/2006/main">
          <x14:cfRule type="dataBar" id="{E052C0D3-8F4F-4183-8B82-CEDC039624A6}">
            <x14:dataBar minLength="0" maxLength="100" gradient="0">
              <x14:cfvo type="num">
                <xm:f>0</xm:f>
              </x14:cfvo>
              <x14:cfvo type="num">
                <xm:f>20</xm:f>
              </x14:cfvo>
              <x14:negativeFillColor rgb="FFFF0000"/>
              <x14:axisColor rgb="FF000000"/>
            </x14:dataBar>
          </x14:cfRule>
          <xm:sqref>I24</xm:sqref>
        </x14:conditionalFormatting>
        <x14:conditionalFormatting xmlns:xm="http://schemas.microsoft.com/office/excel/2006/main">
          <x14:cfRule type="dataBar" id="{E295B375-0115-4E7A-A61C-D96F9D4CE44C}">
            <x14:dataBar minLength="0" maxLength="100" gradient="0">
              <x14:cfvo type="num">
                <xm:f>0</xm:f>
              </x14:cfvo>
              <x14:cfvo type="num">
                <xm:f>20</xm:f>
              </x14:cfvo>
              <x14:negativeFillColor rgb="FFFF0000"/>
              <x14:axisColor rgb="FF000000"/>
            </x14:dataBar>
          </x14:cfRule>
          <xm:sqref>H23</xm:sqref>
        </x14:conditionalFormatting>
        <x14:conditionalFormatting xmlns:xm="http://schemas.microsoft.com/office/excel/2006/main">
          <x14:cfRule type="dataBar" id="{C5A343AF-95E8-4F12-BE4E-011559E3C812}">
            <x14:dataBar minLength="0" maxLength="100" gradient="0">
              <x14:cfvo type="num">
                <xm:f>0</xm:f>
              </x14:cfvo>
              <x14:cfvo type="num">
                <xm:f>20</xm:f>
              </x14:cfvo>
              <x14:negativeFillColor rgb="FFFF0000"/>
              <x14:axisColor rgb="FF000000"/>
            </x14:dataBar>
          </x14:cfRule>
          <xm:sqref>I23</xm:sqref>
        </x14:conditionalFormatting>
        <x14:conditionalFormatting xmlns:xm="http://schemas.microsoft.com/office/excel/2006/main">
          <x14:cfRule type="dataBar" id="{DDF9CB26-D230-49FF-A60B-6E9D2F2D8D71}">
            <x14:dataBar minLength="0" maxLength="100" gradient="0">
              <x14:cfvo type="num">
                <xm:f>0</xm:f>
              </x14:cfvo>
              <x14:cfvo type="num">
                <xm:f>20</xm:f>
              </x14:cfvo>
              <x14:negativeFillColor rgb="FFFF0000"/>
              <x14:axisColor rgb="FF000000"/>
            </x14:dataBar>
          </x14:cfRule>
          <xm:sqref>H25:H30</xm:sqref>
        </x14:conditionalFormatting>
        <x14:conditionalFormatting xmlns:xm="http://schemas.microsoft.com/office/excel/2006/main">
          <x14:cfRule type="dataBar" id="{0ACD38A3-557E-4176-B506-BCB6D9AFBD57}">
            <x14:dataBar minLength="0" maxLength="100" gradient="0">
              <x14:cfvo type="num">
                <xm:f>0</xm:f>
              </x14:cfvo>
              <x14:cfvo type="num">
                <xm:f>20</xm:f>
              </x14:cfvo>
              <x14:negativeFillColor rgb="FFFF0000"/>
              <x14:axisColor rgb="FF000000"/>
            </x14:dataBar>
          </x14:cfRule>
          <xm:sqref>H44:H45</xm:sqref>
        </x14:conditionalFormatting>
        <x14:conditionalFormatting xmlns:xm="http://schemas.microsoft.com/office/excel/2006/main">
          <x14:cfRule type="dataBar" id="{1B955AAB-F16B-45FD-A6BF-8F960B849B6A}">
            <x14:dataBar minLength="0" maxLength="100" gradient="0">
              <x14:cfvo type="num">
                <xm:f>0</xm:f>
              </x14:cfvo>
              <x14:cfvo type="num">
                <xm:f>20</xm:f>
              </x14:cfvo>
              <x14:negativeFillColor rgb="FFFF0000"/>
              <x14:axisColor rgb="FF000000"/>
            </x14:dataBar>
          </x14:cfRule>
          <xm:sqref>I44:I45</xm:sqref>
        </x14:conditionalFormatting>
        <x14:conditionalFormatting xmlns:xm="http://schemas.microsoft.com/office/excel/2006/main">
          <x14:cfRule type="dataBar" id="{FC88FE86-A97A-4054-8E64-B91062A580E8}">
            <x14:dataBar minLength="0" maxLength="100" gradient="0">
              <x14:cfvo type="num">
                <xm:f>0</xm:f>
              </x14:cfvo>
              <x14:cfvo type="num">
                <xm:f>20</xm:f>
              </x14:cfvo>
              <x14:negativeFillColor rgb="FFFF0000"/>
              <x14:axisColor rgb="FF000000"/>
            </x14:dataBar>
          </x14:cfRule>
          <xm:sqref>H44:H45</xm:sqref>
        </x14:conditionalFormatting>
        <x14:conditionalFormatting xmlns:xm="http://schemas.microsoft.com/office/excel/2006/main">
          <x14:cfRule type="dataBar" id="{A8B64571-A1CA-44CA-A7EB-099D6C3C907F}">
            <x14:dataBar minLength="0" maxLength="100" gradient="0">
              <x14:cfvo type="num">
                <xm:f>0</xm:f>
              </x14:cfvo>
              <x14:cfvo type="num">
                <xm:f>20</xm:f>
              </x14:cfvo>
              <x14:negativeFillColor rgb="FFFF0000"/>
              <x14:axisColor rgb="FF000000"/>
            </x14:dataBar>
          </x14:cfRule>
          <xm:sqref>I44:I45</xm:sqref>
        </x14:conditionalFormatting>
        <x14:conditionalFormatting xmlns:xm="http://schemas.microsoft.com/office/excel/2006/main">
          <x14:cfRule type="dataBar" id="{41CCCA24-E614-488F-9144-6D7BFCB0A9CC}">
            <x14:dataBar minLength="0" maxLength="100" gradient="0">
              <x14:cfvo type="num">
                <xm:f>0</xm:f>
              </x14:cfvo>
              <x14:cfvo type="num">
                <xm:f>20</xm:f>
              </x14:cfvo>
              <x14:negativeFillColor rgb="FFFF0000"/>
              <x14:axisColor rgb="FF000000"/>
            </x14:dataBar>
          </x14:cfRule>
          <xm:sqref>H43</xm:sqref>
        </x14:conditionalFormatting>
        <x14:conditionalFormatting xmlns:xm="http://schemas.microsoft.com/office/excel/2006/main">
          <x14:cfRule type="dataBar" id="{A1729CF1-D5CD-4627-AF8E-9EF6DA61B744}">
            <x14:dataBar minLength="0" maxLength="100" gradient="0">
              <x14:cfvo type="num">
                <xm:f>0</xm:f>
              </x14:cfvo>
              <x14:cfvo type="num">
                <xm:f>20</xm:f>
              </x14:cfvo>
              <x14:negativeFillColor rgb="FFFF0000"/>
              <x14:axisColor rgb="FF000000"/>
            </x14:dataBar>
          </x14:cfRule>
          <xm:sqref>I43</xm:sqref>
        </x14:conditionalFormatting>
        <x14:conditionalFormatting xmlns:xm="http://schemas.microsoft.com/office/excel/2006/main">
          <x14:cfRule type="dataBar" id="{61562868-2680-42D3-9761-A2126EF0A67B}">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2BFDF763-FAAA-4660-AE0D-61613C9FC940}">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4C70003A-30AB-47E6-A219-72B0220C3E4A}">
            <x14:dataBar minLength="0" maxLength="100" gradient="0">
              <x14:cfvo type="num">
                <xm:f>0</xm:f>
              </x14:cfvo>
              <x14:cfvo type="num">
                <xm:f>20</xm:f>
              </x14:cfvo>
              <x14:negativeFillColor rgb="FFFF0000"/>
              <x14:axisColor rgb="FF000000"/>
            </x14:dataBar>
          </x14:cfRule>
          <xm:sqref>I52 I50</xm:sqref>
        </x14:conditionalFormatting>
        <x14:conditionalFormatting xmlns:xm="http://schemas.microsoft.com/office/excel/2006/main">
          <x14:cfRule type="dataBar" id="{EE838AD1-3A21-471C-86EF-939DEF71774A}">
            <x14:dataBar minLength="0" maxLength="100" gradient="0">
              <x14:cfvo type="num">
                <xm:f>0</xm:f>
              </x14:cfvo>
              <x14:cfvo type="num">
                <xm:f>20</xm:f>
              </x14:cfvo>
              <x14:negativeFillColor rgb="FFFF0000"/>
              <x14:axisColor rgb="FF000000"/>
            </x14:dataBar>
          </x14:cfRule>
          <xm:sqref>H52 H50</xm:sqref>
        </x14:conditionalFormatting>
        <x14:conditionalFormatting xmlns:xm="http://schemas.microsoft.com/office/excel/2006/main">
          <x14:cfRule type="dataBar" id="{078EFA9D-08F4-4433-A96D-0EA9B33C77F3}">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7C727016-B27D-4532-AE3A-1EEE6345808F}">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CA650801-B35B-49B1-AD30-D96886823A89}">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5F27BB67-140C-4FFB-9A18-42582067E57E}">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A516D8A2-081E-473B-9EC7-004851400D45}">
            <x14:dataBar minLength="0" maxLength="100" gradient="0">
              <x14:cfvo type="num">
                <xm:f>0</xm:f>
              </x14:cfvo>
              <x14:cfvo type="num">
                <xm:f>20</xm:f>
              </x14:cfvo>
              <x14:negativeFillColor rgb="FFFF0000"/>
              <x14:axisColor rgb="FF000000"/>
            </x14:dataBar>
          </x14:cfRule>
          <xm:sqref>I50</xm:sqref>
        </x14:conditionalFormatting>
        <x14:conditionalFormatting xmlns:xm="http://schemas.microsoft.com/office/excel/2006/main">
          <x14:cfRule type="dataBar" id="{A78BFB68-6559-4401-A31B-10AFF3B034B9}">
            <x14:dataBar minLength="0" maxLength="100" gradient="0">
              <x14:cfvo type="num">
                <xm:f>0</xm:f>
              </x14:cfvo>
              <x14:cfvo type="num">
                <xm:f>20</xm:f>
              </x14:cfvo>
              <x14:negativeFillColor rgb="FFFF0000"/>
              <x14:axisColor rgb="FF000000"/>
            </x14:dataBar>
          </x14:cfRule>
          <xm:sqref>H50</xm:sqref>
        </x14:conditionalFormatting>
        <x14:conditionalFormatting xmlns:xm="http://schemas.microsoft.com/office/excel/2006/main">
          <x14:cfRule type="dataBar" id="{38B28ED0-7585-4243-808D-39EA397F2609}">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D9ED2950-AC9B-44FA-AAC4-475F326750E1}">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CB768A5E-9CA4-4F72-B95F-263A564446DF}">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3A66F7D2-92E4-4867-B177-F3342E50D944}">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9B3E9674-EE57-4FBE-AA01-0F1222871E27}">
            <x14:dataBar minLength="0" maxLength="100" gradient="0">
              <x14:cfvo type="num">
                <xm:f>0</xm:f>
              </x14:cfvo>
              <x14:cfvo type="num">
                <xm:f>20</xm:f>
              </x14:cfvo>
              <x14:negativeFillColor rgb="FFFF0000"/>
              <x14:axisColor rgb="FF000000"/>
            </x14:dataBar>
          </x14:cfRule>
          <xm:sqref>H52</xm:sqref>
        </x14:conditionalFormatting>
        <x14:conditionalFormatting xmlns:xm="http://schemas.microsoft.com/office/excel/2006/main">
          <x14:cfRule type="dataBar" id="{237B6821-389F-4238-BE44-DA8B48A45660}">
            <x14:dataBar minLength="0" maxLength="100" gradient="0">
              <x14:cfvo type="num">
                <xm:f>0</xm:f>
              </x14:cfvo>
              <x14:cfvo type="num">
                <xm:f>20</xm:f>
              </x14:cfvo>
              <x14:negativeFillColor rgb="FFFF0000"/>
              <x14:axisColor rgb="FF000000"/>
            </x14:dataBar>
          </x14:cfRule>
          <xm:sqref>I52</xm:sqref>
        </x14:conditionalFormatting>
        <x14:conditionalFormatting xmlns:xm="http://schemas.microsoft.com/office/excel/2006/main">
          <x14:cfRule type="dataBar" id="{33D3C0F8-463A-43A5-B924-28A761646ACE}">
            <x14:dataBar minLength="0" maxLength="100" gradient="0">
              <x14:cfvo type="num">
                <xm:f>0</xm:f>
              </x14:cfvo>
              <x14:cfvo type="num">
                <xm:f>5</xm:f>
              </x14:cfvo>
              <x14:negativeFillColor rgb="FFFF0000"/>
              <x14:axisColor rgb="FF000000"/>
            </x14:dataBar>
          </x14:cfRule>
          <xm:sqref>J44:J45 J18 J50 J53:J54 J57:J58 J47:J48 J39:J41</xm:sqref>
        </x14:conditionalFormatting>
        <x14:conditionalFormatting xmlns:xm="http://schemas.microsoft.com/office/excel/2006/main">
          <x14:cfRule type="dataBar" id="{2CD37F99-D17E-46BF-B444-6C40ACFE18E8}">
            <x14:dataBar minLength="0" maxLength="100" gradient="0">
              <x14:cfvo type="num">
                <xm:f>0</xm:f>
              </x14:cfvo>
              <x14:cfvo type="num">
                <xm:f>4</xm:f>
              </x14:cfvo>
              <x14:negativeFillColor rgb="FFFF0000"/>
              <x14:axisColor rgb="FF000000"/>
            </x14:dataBar>
          </x14:cfRule>
          <xm:sqref>G44:G45 G18 G50 G53:G54 G57:G58 G47:G48 G39:G41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00B050"/>
    <pageSetUpPr autoPageBreaks="0" fitToPage="1"/>
  </sheetPr>
  <dimension ref="A2:AK30"/>
  <sheetViews>
    <sheetView showGridLines="0" showRowColHeaders="0" zoomScaleNormal="100" workbookViewId="0">
      <pane ySplit="7" topLeftCell="A8" activePane="bottomLeft" state="frozen"/>
      <selection activeCell="D1" sqref="D1"/>
      <selection pane="bottomLeft" activeCell="KT525" sqref="KT525"/>
    </sheetView>
  </sheetViews>
  <sheetFormatPr defaultColWidth="9.140625" defaultRowHeight="15" x14ac:dyDescent="0.25"/>
  <cols>
    <col min="1" max="1" width="11.140625" style="197" hidden="1" customWidth="1"/>
    <col min="2" max="2" width="10.5703125" style="21" hidden="1" customWidth="1"/>
    <col min="3" max="3" width="7" style="21" hidden="1" customWidth="1"/>
    <col min="4" max="4" width="6.28515625" style="21" customWidth="1"/>
    <col min="5" max="5" width="15.5703125" style="21" customWidth="1"/>
    <col min="6" max="6" width="130.7109375" style="21" customWidth="1"/>
    <col min="7" max="7" width="27" style="21" hidden="1" customWidth="1"/>
    <col min="8" max="8" width="27" style="21" customWidth="1"/>
    <col min="9" max="9" width="27" style="21" hidden="1" customWidth="1"/>
    <col min="10" max="10" width="27" style="21" customWidth="1"/>
    <col min="11" max="11" width="142.85546875" style="102" customWidth="1"/>
    <col min="12" max="13" width="72" style="21" hidden="1" customWidth="1"/>
    <col min="14" max="28" width="9.140625" style="21" hidden="1" customWidth="1"/>
    <col min="29" max="29" width="6.85546875" style="21" hidden="1" customWidth="1"/>
    <col min="30" max="31" width="9.140625" style="21" customWidth="1"/>
    <col min="32" max="37" width="9.140625" style="21" hidden="1" customWidth="1"/>
    <col min="38" max="16384" width="9.140625" style="21"/>
  </cols>
  <sheetData>
    <row r="2" spans="1:37" s="53" customFormat="1" ht="15" customHeight="1" x14ac:dyDescent="0.25">
      <c r="A2" s="197"/>
      <c r="B2" s="21"/>
      <c r="C2" s="21"/>
      <c r="D2" s="21"/>
      <c r="E2" s="21"/>
      <c r="F2" s="351" t="str">
        <f>"Results"&amp;IF(LEN(profile_name_of_organisation)=0,""," for "&amp;profile_name_of_organisation)</f>
        <v>Results</v>
      </c>
      <c r="G2" s="351"/>
      <c r="H2" s="351"/>
      <c r="I2" s="351"/>
      <c r="J2" s="351"/>
      <c r="K2" s="351"/>
      <c r="L2" s="134"/>
      <c r="M2" s="134"/>
      <c r="N2" s="134"/>
      <c r="O2" s="134"/>
      <c r="P2" s="134"/>
      <c r="Q2" s="134"/>
      <c r="R2" s="134"/>
      <c r="S2" s="134"/>
      <c r="T2" s="134"/>
      <c r="U2" s="134"/>
      <c r="V2" s="134"/>
      <c r="W2" s="134"/>
      <c r="X2" s="134"/>
      <c r="Y2" s="134"/>
      <c r="Z2" s="134"/>
    </row>
    <row r="3" spans="1:37" s="53" customFormat="1" ht="15" customHeight="1" x14ac:dyDescent="0.25">
      <c r="A3" s="197"/>
      <c r="B3" s="21"/>
      <c r="C3" s="21"/>
      <c r="D3" s="21"/>
      <c r="E3" s="21"/>
      <c r="F3" s="351"/>
      <c r="G3" s="351"/>
      <c r="H3" s="351"/>
      <c r="I3" s="351"/>
      <c r="J3" s="351"/>
      <c r="K3" s="351"/>
      <c r="L3" s="134"/>
      <c r="M3" s="134"/>
      <c r="N3" s="134"/>
      <c r="O3" s="134"/>
      <c r="P3" s="134"/>
      <c r="Q3" s="134"/>
      <c r="R3" s="134"/>
      <c r="S3" s="134"/>
      <c r="T3" s="134"/>
      <c r="U3" s="134"/>
      <c r="V3" s="134"/>
      <c r="W3" s="134"/>
      <c r="X3" s="134"/>
      <c r="Y3" s="134"/>
      <c r="Z3" s="134"/>
    </row>
    <row r="4" spans="1:37" s="53" customFormat="1" ht="15" customHeight="1" x14ac:dyDescent="0.25">
      <c r="A4" s="197"/>
      <c r="B4" s="21"/>
      <c r="C4" s="21"/>
      <c r="D4" s="21"/>
      <c r="E4" s="21"/>
      <c r="F4" s="352" t="str">
        <f>'Assess C'!F2</f>
        <v>Maturity model for Stage C - Threat Intelligence Operations</v>
      </c>
      <c r="G4" s="352"/>
      <c r="H4" s="352"/>
      <c r="I4" s="352"/>
      <c r="J4" s="352"/>
      <c r="K4" s="352"/>
      <c r="L4" s="134"/>
      <c r="M4" s="134"/>
      <c r="N4" s="134"/>
      <c r="O4" s="134"/>
      <c r="P4" s="134"/>
      <c r="Q4" s="134"/>
      <c r="R4" s="134"/>
      <c r="S4" s="134"/>
      <c r="T4" s="134"/>
      <c r="U4" s="134"/>
      <c r="V4" s="134"/>
      <c r="W4" s="134"/>
      <c r="X4" s="134"/>
      <c r="Y4" s="134"/>
      <c r="Z4" s="134"/>
    </row>
    <row r="5" spans="1:37" s="53" customFormat="1" ht="15" customHeight="1" x14ac:dyDescent="0.25">
      <c r="A5" s="197"/>
      <c r="B5" s="21"/>
      <c r="C5" s="21"/>
      <c r="D5" s="21"/>
      <c r="E5" s="21"/>
      <c r="F5" s="352"/>
      <c r="G5" s="352"/>
      <c r="H5" s="352"/>
      <c r="I5" s="352"/>
      <c r="J5" s="352"/>
      <c r="K5" s="352"/>
      <c r="L5" s="134"/>
      <c r="M5" s="134"/>
      <c r="N5" s="134"/>
      <c r="O5" s="134"/>
      <c r="P5" s="134"/>
      <c r="Q5" s="134"/>
      <c r="R5" s="134"/>
      <c r="S5" s="134"/>
      <c r="T5" s="134"/>
      <c r="U5" s="134"/>
      <c r="V5" s="134"/>
      <c r="W5" s="134"/>
      <c r="X5" s="134"/>
      <c r="Y5" s="134"/>
      <c r="Z5" s="134"/>
    </row>
    <row r="7" spans="1:37" ht="30" customHeight="1" thickBot="1" x14ac:dyDescent="0.35">
      <c r="A7" s="9" t="s">
        <v>99</v>
      </c>
      <c r="B7" s="74" t="s">
        <v>104</v>
      </c>
      <c r="C7" s="13" t="s">
        <v>103</v>
      </c>
      <c r="F7" s="54"/>
      <c r="G7" s="60" t="s">
        <v>217</v>
      </c>
      <c r="H7" s="60" t="s">
        <v>217</v>
      </c>
      <c r="I7" s="61" t="s">
        <v>200</v>
      </c>
      <c r="J7" s="61" t="s">
        <v>200</v>
      </c>
      <c r="K7" s="103" t="s">
        <v>79</v>
      </c>
      <c r="AF7" s="175" t="s">
        <v>173</v>
      </c>
      <c r="AG7" s="175" t="s">
        <v>174</v>
      </c>
      <c r="AH7" s="175" t="s">
        <v>122</v>
      </c>
      <c r="AI7" s="176" t="s">
        <v>176</v>
      </c>
      <c r="AJ7" s="175"/>
      <c r="AK7" s="176"/>
    </row>
    <row r="8" spans="1:37" s="89" customFormat="1" ht="30" customHeight="1" x14ac:dyDescent="0.25">
      <c r="A8" s="81">
        <v>532</v>
      </c>
      <c r="B8" s="82" t="str">
        <f t="shared" ref="B8:B11" si="0">VLOOKUP(A8,contentrefmockup,2,FALSE)</f>
        <v>C.1</v>
      </c>
      <c r="C8" s="20">
        <f t="shared" ref="C8:C11" si="1">VLOOKUP(A8,contentrefmockup,15,FALSE)</f>
        <v>2</v>
      </c>
      <c r="D8" s="108"/>
      <c r="E8" s="75" t="str">
        <f t="shared" ref="E8:E11" si="2">IF(C8=1,"Phase "&amp;B8,IF(C8=2,"Step "&amp;VLOOKUP(A8,contentrefmockup,4,FALSE),B8))</f>
        <v>Step 1</v>
      </c>
      <c r="F8" s="132" t="str">
        <f>VLOOKUP(A8,contentrefmockup,7,FALSE)</f>
        <v>Direction</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C.1</v>
      </c>
      <c r="O8" s="133">
        <f>SUMIF(AA:AA,U8&amp;N8,G:G)/(SUMIF(AA:AA,U8&amp;N8,Z:Z))</f>
        <v>0</v>
      </c>
      <c r="P8" s="133" t="str">
        <f>HLOOKUP(O8*100,level_ref,2,TRUE)</f>
        <v>Level 1</v>
      </c>
      <c r="Q8" s="133" t="str">
        <f>IF(ISERROR(P8),"",P8)</f>
        <v>Level 1</v>
      </c>
      <c r="R8" s="133">
        <f>HLOOKUP(O8*100,level_ref,3,TRUE)</f>
        <v>1</v>
      </c>
      <c r="S8" s="133">
        <f>IF(ISERROR(R8),"",R8)</f>
        <v>1</v>
      </c>
      <c r="T8" s="133">
        <f>O8*5</f>
        <v>0</v>
      </c>
      <c r="U8" s="133">
        <f>VLOOKUP(A8,'Assess C'!A:AI,35,FALSE)</f>
        <v>3</v>
      </c>
      <c r="V8" s="133"/>
      <c r="W8" s="133" t="str">
        <f>IF(AND(C8&gt;4,VLOOKUP(A8,'Assess C'!A:AH,34,FALSE)&lt;&gt;8),LEFT(B8,3),"")</f>
        <v/>
      </c>
      <c r="X8" s="133">
        <f>VLOOKUP(A8,Weightings!A:W,23,FALSE)</f>
        <v>0</v>
      </c>
      <c r="Y8" s="133">
        <f>IF(VLOOKUP(A8,'Assess C'!A:AH,34,FALSE)=8,0,1)</f>
        <v>1</v>
      </c>
      <c r="Z8" s="133">
        <f t="shared" ref="Z8:Z11" si="3">Y8*X8*4</f>
        <v>0</v>
      </c>
      <c r="AA8" s="89" t="str">
        <f t="shared" ref="AA8:AA11" si="4">AI8&amp;W8</f>
        <v>3</v>
      </c>
      <c r="AF8" s="101">
        <f t="shared" ref="AF8:AF11" si="5">VLOOKUP($A8,contentrefmockup,26,FALSE)</f>
        <v>0</v>
      </c>
      <c r="AG8" s="101">
        <f t="shared" ref="AG8:AG11" si="6">VLOOKUP($A8,contentrefmockup,27,FALSE)</f>
        <v>0</v>
      </c>
      <c r="AH8" s="101" t="str">
        <f t="shared" ref="AH8:AH11" si="7">VLOOKUP($A8,contentrefmockup,28,FALSE)</f>
        <v>D</v>
      </c>
      <c r="AI8" s="92">
        <f t="shared" ref="AI8:AI11" si="8">IF(AF8="S",1,IF(AG8="I",2,IF(AH8="D",3,4)))</f>
        <v>3</v>
      </c>
      <c r="AJ8" s="101"/>
      <c r="AK8" s="92"/>
    </row>
    <row r="9" spans="1:37" s="90" customFormat="1" ht="45" customHeight="1" x14ac:dyDescent="0.25">
      <c r="A9" s="76">
        <v>533</v>
      </c>
      <c r="B9" s="77" t="str">
        <f t="shared" si="0"/>
        <v/>
      </c>
      <c r="C9" s="78">
        <f t="shared" si="1"/>
        <v>3</v>
      </c>
      <c r="D9" s="20"/>
      <c r="E9" s="107" t="str">
        <f t="shared" si="2"/>
        <v/>
      </c>
      <c r="F9" s="181" t="str">
        <f t="shared" ref="F9:F11" si="9">VLOOKUP(A9,contentrefmockup,7,FALSE)</f>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9" s="223"/>
      <c r="H9" s="223"/>
      <c r="I9" s="223"/>
      <c r="J9" s="223"/>
      <c r="K9" s="80" t="str">
        <f>IF(VLOOKUP(A9,'Assess C'!A:P,16,FALSE)=0,"",VLOOKUP(A9,'Assess C'!A:P,16,FALSE))</f>
        <v/>
      </c>
      <c r="L9" s="78"/>
      <c r="M9" s="78"/>
      <c r="N9" s="78"/>
      <c r="O9" s="78"/>
      <c r="P9" s="78"/>
      <c r="Q9" s="78"/>
      <c r="R9" s="78"/>
      <c r="S9" s="78"/>
      <c r="T9" s="78"/>
      <c r="U9" s="78"/>
      <c r="V9" s="91"/>
      <c r="W9" s="91" t="str">
        <f>IF(AND(C9&gt;4,VLOOKUP(A9,'Assess C'!A:AH,34,FALSE)&lt;&gt;8),LEFT(B9,3),"")</f>
        <v/>
      </c>
      <c r="X9" s="91">
        <f>VLOOKUP(A9,Weightings!A:W,23,FALSE)</f>
        <v>0</v>
      </c>
      <c r="Y9" s="91">
        <f>IF(VLOOKUP(A9,'Assess C'!A:AH,34,FALSE)=8,0,1)</f>
        <v>1</v>
      </c>
      <c r="Z9" s="91">
        <f t="shared" si="3"/>
        <v>0</v>
      </c>
      <c r="AA9" s="90" t="str">
        <f t="shared" si="4"/>
        <v>3</v>
      </c>
      <c r="AF9" s="101">
        <f t="shared" si="5"/>
        <v>0</v>
      </c>
      <c r="AG9" s="101">
        <f t="shared" si="6"/>
        <v>0</v>
      </c>
      <c r="AH9" s="101" t="str">
        <f t="shared" si="7"/>
        <v>D</v>
      </c>
      <c r="AI9" s="92">
        <f t="shared" si="8"/>
        <v>3</v>
      </c>
      <c r="AJ9" s="101"/>
      <c r="AK9" s="92"/>
    </row>
    <row r="10" spans="1:37" s="90" customFormat="1" ht="30" customHeight="1" x14ac:dyDescent="0.25">
      <c r="A10" s="81">
        <v>534</v>
      </c>
      <c r="B10" s="77" t="str">
        <f t="shared" si="0"/>
        <v>C.1.01</v>
      </c>
      <c r="C10" s="78">
        <f t="shared" si="1"/>
        <v>5</v>
      </c>
      <c r="D10" s="20"/>
      <c r="E10" s="107" t="str">
        <f t="shared" si="2"/>
        <v>C.1.01</v>
      </c>
      <c r="F10" s="306" t="str">
        <f t="shared" si="9"/>
        <v>Have you identified all of your internal and external intelligence customers whose Intelligence Requirements will form the basis of you Intelligence Direction?</v>
      </c>
      <c r="G10" s="224" t="str">
        <f>VLOOKUP($A10,'Assess C'!$A:$O,15,FALSE)</f>
        <v/>
      </c>
      <c r="H10" s="223" t="str">
        <f>IFERROR(VLOOKUP(VLOOKUP($A10,'Assess C'!$A:$AH,34,FALSE),detail_maturity_score,3),"")</f>
        <v/>
      </c>
      <c r="I10" s="224">
        <f>(VLOOKUP(LEFT($B10,3),targets_lookup,5,FALSE))*VLOOKUP($A10,Weightings!$A:$Y,23,FALSE)</f>
        <v>7.1999999999999993</v>
      </c>
      <c r="J10" s="224">
        <f>(VLOOKUP(LEFT($B10,3),targets_lookup,5,FALSE))*IF(VLOOKUP($A10,Weightings!$A:$Y,23,FALSE)=0,0,1)</f>
        <v>2.4</v>
      </c>
      <c r="K10" s="80"/>
      <c r="L10" s="78"/>
      <c r="M10" s="78"/>
      <c r="N10" s="78"/>
      <c r="O10" s="78"/>
      <c r="P10" s="78"/>
      <c r="Q10" s="78"/>
      <c r="R10" s="78"/>
      <c r="S10" s="78"/>
      <c r="T10" s="78"/>
      <c r="U10" s="78"/>
      <c r="V10" s="91"/>
      <c r="W10" s="91" t="str">
        <f>IF(AND(C10&gt;4,VLOOKUP(A10,'Assess C'!A:AH,34,FALSE)&lt;&gt;8),LEFT(B10,3),"")</f>
        <v>C.1</v>
      </c>
      <c r="X10" s="91">
        <f>VLOOKUP(A10,Weightings!A:W,23,FALSE)</f>
        <v>3</v>
      </c>
      <c r="Y10" s="91">
        <f>IF(VLOOKUP(A10,'Assess C'!A:AH,34,FALSE)=8,0,1)</f>
        <v>1</v>
      </c>
      <c r="Z10" s="91">
        <f t="shared" si="3"/>
        <v>12</v>
      </c>
      <c r="AA10" s="90" t="str">
        <f t="shared" si="4"/>
        <v>3C.1</v>
      </c>
      <c r="AF10" s="101">
        <f t="shared" si="5"/>
        <v>0</v>
      </c>
      <c r="AG10" s="101">
        <f t="shared" si="6"/>
        <v>0</v>
      </c>
      <c r="AH10" s="101" t="str">
        <f t="shared" si="7"/>
        <v>D</v>
      </c>
      <c r="AI10" s="92">
        <f t="shared" si="8"/>
        <v>3</v>
      </c>
      <c r="AJ10" s="101"/>
      <c r="AK10" s="92"/>
    </row>
    <row r="11" spans="1:37" s="90" customFormat="1" ht="30" customHeight="1" x14ac:dyDescent="0.25">
      <c r="A11" s="76">
        <v>535</v>
      </c>
      <c r="B11" s="77" t="str">
        <f t="shared" si="0"/>
        <v>C.1.02</v>
      </c>
      <c r="C11" s="78">
        <f t="shared" si="1"/>
        <v>5</v>
      </c>
      <c r="D11" s="20"/>
      <c r="E11" s="107" t="str">
        <f t="shared" si="2"/>
        <v>C.1.02</v>
      </c>
      <c r="F11" s="306" t="str">
        <f t="shared" si="9"/>
        <v>If working with 3rd party suppliers do you have a clear and secure process for disseminating your own Intelligence Requirements to them?</v>
      </c>
      <c r="G11" s="224" t="str">
        <f>VLOOKUP($A11,'Assess C'!$A:$O,15,FALSE)</f>
        <v/>
      </c>
      <c r="H11" s="223" t="str">
        <f>IFERROR(VLOOKUP(VLOOKUP($A11,'Assess C'!$A:$AH,34,FALSE),detail_maturity_score,3),"")</f>
        <v/>
      </c>
      <c r="I11" s="224">
        <f>(VLOOKUP(LEFT($B11,3),targets_lookup,5,FALSE))*VLOOKUP($A11,Weightings!$A:$Y,23,FALSE)</f>
        <v>7.1999999999999993</v>
      </c>
      <c r="J11" s="224">
        <f>(VLOOKUP(LEFT($B11,3),targets_lookup,5,FALSE))*IF(VLOOKUP($A11,Weightings!$A:$Y,23,FALSE)=0,0,1)</f>
        <v>2.4</v>
      </c>
      <c r="K11" s="80" t="str">
        <f>IF(VLOOKUP(A11,'Assess C'!A:P,16,FALSE)=0,"",VLOOKUP(A11,'Assess C'!A:P,16,FALSE))</f>
        <v/>
      </c>
      <c r="L11" s="78"/>
      <c r="M11" s="78"/>
      <c r="N11" s="78"/>
      <c r="O11" s="78"/>
      <c r="P11" s="78"/>
      <c r="Q11" s="78"/>
      <c r="R11" s="78"/>
      <c r="S11" s="78"/>
      <c r="T11" s="78"/>
      <c r="U11" s="78"/>
      <c r="V11" s="91"/>
      <c r="W11" s="91" t="str">
        <f>IF(AND(C11&gt;4,VLOOKUP(A11,'Assess C'!A:AH,34,FALSE)&lt;&gt;8),LEFT(B11,3),"")</f>
        <v>C.1</v>
      </c>
      <c r="X11" s="91">
        <f>VLOOKUP(A11,Weightings!A:W,23,FALSE)</f>
        <v>3</v>
      </c>
      <c r="Y11" s="91">
        <f>IF(VLOOKUP(A11,'Assess C'!A:AH,34,FALSE)=8,0,1)</f>
        <v>1</v>
      </c>
      <c r="Z11" s="91">
        <f t="shared" si="3"/>
        <v>12</v>
      </c>
      <c r="AA11" s="90" t="str">
        <f t="shared" si="4"/>
        <v>3C.1</v>
      </c>
      <c r="AF11" s="101">
        <f t="shared" si="5"/>
        <v>0</v>
      </c>
      <c r="AG11" s="101">
        <f t="shared" si="6"/>
        <v>0</v>
      </c>
      <c r="AH11" s="101" t="str">
        <f t="shared" si="7"/>
        <v>D</v>
      </c>
      <c r="AI11" s="92">
        <f t="shared" si="8"/>
        <v>3</v>
      </c>
      <c r="AJ11" s="101"/>
      <c r="AK11" s="92"/>
    </row>
    <row r="12" spans="1:37" s="90" customFormat="1" ht="30" customHeight="1" x14ac:dyDescent="0.25">
      <c r="A12" s="76">
        <v>564</v>
      </c>
      <c r="B12" s="77" t="str">
        <f t="shared" ref="B12:B18" si="10">VLOOKUP(A12,contentrefmockup,2,FALSE)</f>
        <v>C.2</v>
      </c>
      <c r="C12" s="78">
        <f t="shared" ref="C12:C18" si="11">VLOOKUP(A12,contentrefmockup,15,FALSE)</f>
        <v>2</v>
      </c>
      <c r="D12" s="20"/>
      <c r="E12" s="75" t="str">
        <f t="shared" ref="E12:E18" si="12">IF(C12=1,"Phase "&amp;B12,IF(C12=2,"Step "&amp;VLOOKUP(A12,contentrefmockup,4,FALSE),B12))</f>
        <v>Step 2</v>
      </c>
      <c r="F12" s="132" t="str">
        <f t="shared" ref="F12:F15" si="13">VLOOKUP(A12,contentrefmockup,7,FALSE)</f>
        <v xml:space="preserve">Intelligence Collection </v>
      </c>
      <c r="G12" s="219" t="str">
        <f>"Maturity level:  "&amp;Q12</f>
        <v>Maturity level:  Level 1</v>
      </c>
      <c r="H12" s="219" t="str">
        <f>"Maturity level:  "&amp;Q12</f>
        <v>Maturity level:  Level 1</v>
      </c>
      <c r="I12" s="221" t="str">
        <f>"Maturity rating: "&amp;TEXT(S12,"0.00")</f>
        <v>Maturity rating: 1.00</v>
      </c>
      <c r="J12" s="221" t="str">
        <f>"Maturity rating: "&amp;TEXT(T12,"0.00")</f>
        <v>Maturity rating: 0.00</v>
      </c>
      <c r="K12" s="198"/>
      <c r="L12" s="127"/>
      <c r="M12" s="127"/>
      <c r="N12" s="127" t="str">
        <f>TEXT(B12,"0.0")</f>
        <v>C.2</v>
      </c>
      <c r="O12" s="126">
        <f>SUMIF(AA:AA,U12&amp;N12,G:G)/(SUMIF(AA:AA,U12&amp;N12,Z:Z))</f>
        <v>0</v>
      </c>
      <c r="P12" s="126" t="str">
        <f>HLOOKUP(O12*100,level_ref,2,TRUE)</f>
        <v>Level 1</v>
      </c>
      <c r="Q12" s="126" t="str">
        <f>IF(ISERROR(P12),"",P12)</f>
        <v>Level 1</v>
      </c>
      <c r="R12" s="126">
        <f>HLOOKUP(O12*100,level_ref,3,TRUE)</f>
        <v>1</v>
      </c>
      <c r="S12" s="126">
        <f>IF(ISERROR(R12),"",R12)</f>
        <v>1</v>
      </c>
      <c r="T12" s="126">
        <f>O12*5</f>
        <v>0</v>
      </c>
      <c r="U12" s="126">
        <f>VLOOKUP(A12,'Assess C'!A:AI,35,FALSE)</f>
        <v>3</v>
      </c>
      <c r="V12" s="133"/>
      <c r="W12" s="133" t="str">
        <f>IF(AND(C12&gt;4,VLOOKUP(A12,'Assess C'!A:AH,34,FALSE)&lt;&gt;8),LEFT(B12,3),"")</f>
        <v/>
      </c>
      <c r="X12" s="133">
        <f>VLOOKUP(A12,Weightings!A:W,23,FALSE)</f>
        <v>0</v>
      </c>
      <c r="Y12" s="133">
        <f>IF(VLOOKUP(A12,'Assess C'!A:AH,34,FALSE)=8,0,1)</f>
        <v>1</v>
      </c>
      <c r="Z12" s="133">
        <f t="shared" ref="Z12:Z18" si="14">Y12*X12*4</f>
        <v>0</v>
      </c>
      <c r="AA12" s="90" t="str">
        <f t="shared" ref="AA12:AA18" si="15">AI12&amp;W12</f>
        <v>3</v>
      </c>
      <c r="AF12" s="101">
        <f t="shared" ref="AF12:AF18" si="16">VLOOKUP($A12,contentrefmockup,26,FALSE)</f>
        <v>0</v>
      </c>
      <c r="AG12" s="101">
        <f t="shared" ref="AG12:AG18" si="17">VLOOKUP($A12,contentrefmockup,27,FALSE)</f>
        <v>0</v>
      </c>
      <c r="AH12" s="101" t="str">
        <f t="shared" ref="AH12:AH18" si="18">VLOOKUP($A12,contentrefmockup,28,FALSE)</f>
        <v>D</v>
      </c>
      <c r="AI12" s="92">
        <f t="shared" ref="AI12:AI18" si="19">IF(AF12="S",1,IF(AG12="I",2,IF(AH12="D",3,4)))</f>
        <v>3</v>
      </c>
      <c r="AJ12" s="101"/>
      <c r="AK12" s="92"/>
    </row>
    <row r="13" spans="1:37" s="90" customFormat="1" ht="60" x14ac:dyDescent="0.25">
      <c r="A13" s="81">
        <v>565</v>
      </c>
      <c r="B13" s="77" t="str">
        <f t="shared" si="10"/>
        <v/>
      </c>
      <c r="C13" s="78">
        <f t="shared" si="11"/>
        <v>3</v>
      </c>
      <c r="D13" s="20"/>
      <c r="E13" s="107" t="str">
        <f t="shared" si="12"/>
        <v/>
      </c>
      <c r="F13" s="181" t="str">
        <f t="shared" si="13"/>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13" s="224" t="str">
        <f>VLOOKUP($A13,'Assess C'!$A:$O,15,FALSE)</f>
        <v/>
      </c>
      <c r="H13" s="223" t="str">
        <f>IFERROR(VLOOKUP(VLOOKUP($A13,'Assess C'!$A:$AH,34,FALSE),detail_maturity_score,3),"")</f>
        <v/>
      </c>
      <c r="I13" s="224"/>
      <c r="J13" s="224"/>
      <c r="K13" s="80" t="str">
        <f>IF(VLOOKUP(A13,'Assess C'!A:P,16,FALSE)=0,"",VLOOKUP(A13,'Assess C'!A:P,16,FALSE))</f>
        <v/>
      </c>
      <c r="L13" s="78"/>
      <c r="M13" s="78"/>
      <c r="N13" s="78"/>
      <c r="O13" s="78"/>
      <c r="P13" s="78"/>
      <c r="Q13" s="78"/>
      <c r="R13" s="78"/>
      <c r="S13" s="78"/>
      <c r="T13" s="78"/>
      <c r="U13" s="78"/>
      <c r="V13" s="91"/>
      <c r="W13" s="91" t="str">
        <f>IF(AND(C13&gt;4,VLOOKUP(A13,'Assess C'!A:AH,34,FALSE)&lt;&gt;8),LEFT(B13,3),"")</f>
        <v/>
      </c>
      <c r="X13" s="91">
        <f>VLOOKUP(A13,Weightings!A:W,23,FALSE)</f>
        <v>0</v>
      </c>
      <c r="Y13" s="91">
        <f>IF(VLOOKUP(A13,'Assess C'!A:AH,34,FALSE)=8,0,1)</f>
        <v>1</v>
      </c>
      <c r="Z13" s="91">
        <f t="shared" si="14"/>
        <v>0</v>
      </c>
      <c r="AA13" s="90" t="str">
        <f t="shared" si="15"/>
        <v>3</v>
      </c>
      <c r="AF13" s="101">
        <f t="shared" si="16"/>
        <v>0</v>
      </c>
      <c r="AG13" s="101">
        <f t="shared" si="17"/>
        <v>0</v>
      </c>
      <c r="AH13" s="101" t="str">
        <f t="shared" si="18"/>
        <v>D</v>
      </c>
      <c r="AI13" s="92">
        <f t="shared" si="19"/>
        <v>3</v>
      </c>
      <c r="AJ13" s="101"/>
      <c r="AK13" s="92"/>
    </row>
    <row r="14" spans="1:37" s="90" customFormat="1" ht="30" customHeight="1" x14ac:dyDescent="0.25">
      <c r="A14" s="76">
        <v>566</v>
      </c>
      <c r="B14" s="77" t="str">
        <f t="shared" si="10"/>
        <v>C.2.01</v>
      </c>
      <c r="C14" s="78">
        <f t="shared" si="11"/>
        <v>5</v>
      </c>
      <c r="D14" s="20"/>
      <c r="E14" s="107" t="str">
        <f t="shared" si="12"/>
        <v>C.2.01</v>
      </c>
      <c r="F14" s="306" t="str">
        <f t="shared" si="13"/>
        <v xml:space="preserve">Do you have a documented and formal ‘Intelligence Collection Plan’ (ICP) that is reviewed regularly and at minimum maps your Intelligence Requirements to Intelligence Sources? </v>
      </c>
      <c r="G14" s="224" t="str">
        <f>VLOOKUP($A14,'Assess C'!$A:$O,15,FALSE)</f>
        <v/>
      </c>
      <c r="H14" s="223" t="str">
        <f>IFERROR(VLOOKUP(VLOOKUP($A14,'Assess C'!$A:$AH,34,FALSE),detail_maturity_score,3),"")</f>
        <v/>
      </c>
      <c r="I14" s="224">
        <f>(VLOOKUP(LEFT($B14,3),targets_lookup,5,FALSE))*VLOOKUP($A14,Weightings!$A:$Y,23,FALSE)</f>
        <v>7.1999999999999993</v>
      </c>
      <c r="J14" s="224">
        <f>(VLOOKUP(LEFT($B14,3),targets_lookup,5,FALSE))*IF(VLOOKUP($A14,Weightings!$A:$Y,23,FALSE)=0,0,1)</f>
        <v>2.4</v>
      </c>
      <c r="K14" s="80" t="str">
        <f>IF(VLOOKUP(A14,'Assess C'!A:P,16,FALSE)=0,"",VLOOKUP(A14,'Assess C'!A:P,16,FALSE))</f>
        <v/>
      </c>
      <c r="L14" s="78"/>
      <c r="M14" s="78"/>
      <c r="N14" s="78"/>
      <c r="O14" s="78"/>
      <c r="P14" s="78"/>
      <c r="Q14" s="78"/>
      <c r="R14" s="78"/>
      <c r="S14" s="78"/>
      <c r="T14" s="78"/>
      <c r="U14" s="78"/>
      <c r="V14" s="91"/>
      <c r="W14" s="91" t="str">
        <f>IF(AND(C14&gt;4,VLOOKUP(A14,'Assess C'!A:AH,34,FALSE)&lt;&gt;8),LEFT(B14,3),"")</f>
        <v>C.2</v>
      </c>
      <c r="X14" s="91">
        <f>VLOOKUP(A14,Weightings!A:W,23,FALSE)</f>
        <v>3</v>
      </c>
      <c r="Y14" s="91">
        <f>IF(VLOOKUP(A14,'Assess C'!A:AH,34,FALSE)=8,0,1)</f>
        <v>1</v>
      </c>
      <c r="Z14" s="91">
        <f t="shared" si="14"/>
        <v>12</v>
      </c>
      <c r="AA14" s="90" t="str">
        <f t="shared" si="15"/>
        <v>3C.2</v>
      </c>
      <c r="AF14" s="101">
        <f t="shared" si="16"/>
        <v>0</v>
      </c>
      <c r="AG14" s="101">
        <f t="shared" si="17"/>
        <v>0</v>
      </c>
      <c r="AH14" s="101" t="str">
        <f t="shared" si="18"/>
        <v>D</v>
      </c>
      <c r="AI14" s="92">
        <f t="shared" si="19"/>
        <v>3</v>
      </c>
      <c r="AJ14" s="101"/>
      <c r="AK14" s="92"/>
    </row>
    <row r="15" spans="1:37" s="90" customFormat="1" ht="30" customHeight="1" x14ac:dyDescent="0.25">
      <c r="A15" s="81">
        <v>573</v>
      </c>
      <c r="B15" s="77" t="str">
        <f t="shared" si="10"/>
        <v>C.2.02</v>
      </c>
      <c r="C15" s="78">
        <f t="shared" si="11"/>
        <v>5</v>
      </c>
      <c r="D15" s="20"/>
      <c r="E15" s="107" t="str">
        <f t="shared" si="12"/>
        <v>C.2.02</v>
      </c>
      <c r="F15" s="306" t="str">
        <f t="shared" si="13"/>
        <v>Does the function keep a list of SANDAs?</v>
      </c>
      <c r="G15" s="224" t="str">
        <f>VLOOKUP($A15,'Assess C'!$A:$O,15,FALSE)</f>
        <v/>
      </c>
      <c r="H15" s="223" t="str">
        <f>IFERROR(VLOOKUP(VLOOKUP($A15,'Assess C'!$A:$AH,34,FALSE),detail_maturity_score,3),"")</f>
        <v/>
      </c>
      <c r="I15" s="224">
        <f>(VLOOKUP(LEFT($B15,3),targets_lookup,5,FALSE))*VLOOKUP($A15,Weightings!$A:$Y,23,FALSE)</f>
        <v>7.1999999999999993</v>
      </c>
      <c r="J15" s="224">
        <f>(VLOOKUP(LEFT($B15,3),targets_lookup,5,FALSE))*IF(VLOOKUP($A15,Weightings!$A:$Y,23,FALSE)=0,0,1)</f>
        <v>2.4</v>
      </c>
      <c r="K15" s="80" t="str">
        <f>IF(VLOOKUP(A15,'Assess C'!A:P,16,FALSE)=0,"",VLOOKUP(A15,'Assess C'!A:P,16,FALSE))</f>
        <v/>
      </c>
      <c r="L15" s="78"/>
      <c r="M15" s="78"/>
      <c r="N15" s="78"/>
      <c r="O15" s="78"/>
      <c r="P15" s="78"/>
      <c r="Q15" s="78"/>
      <c r="R15" s="78"/>
      <c r="S15" s="78"/>
      <c r="T15" s="78"/>
      <c r="U15" s="78"/>
      <c r="V15" s="91"/>
      <c r="W15" s="91" t="str">
        <f>IF(AND(C15&gt;4,VLOOKUP(A15,'Assess C'!A:AH,34,FALSE)&lt;&gt;8),LEFT(B15,3),"")</f>
        <v>C.2</v>
      </c>
      <c r="X15" s="91">
        <f>VLOOKUP(A15,Weightings!A:W,23,FALSE)</f>
        <v>3</v>
      </c>
      <c r="Y15" s="91">
        <f>IF(VLOOKUP(A15,'Assess C'!A:AH,34,FALSE)=8,0,1)</f>
        <v>1</v>
      </c>
      <c r="Z15" s="91">
        <f t="shared" si="14"/>
        <v>12</v>
      </c>
      <c r="AA15" s="90" t="str">
        <f t="shared" si="15"/>
        <v>3C.2</v>
      </c>
      <c r="AF15" s="101">
        <f t="shared" si="16"/>
        <v>0</v>
      </c>
      <c r="AG15" s="101">
        <f t="shared" si="17"/>
        <v>0</v>
      </c>
      <c r="AH15" s="101" t="str">
        <f t="shared" si="18"/>
        <v>D</v>
      </c>
      <c r="AI15" s="92">
        <f t="shared" si="19"/>
        <v>3</v>
      </c>
      <c r="AJ15" s="101"/>
      <c r="AK15" s="92"/>
    </row>
    <row r="16" spans="1:37" s="90" customFormat="1" ht="30" customHeight="1" x14ac:dyDescent="0.25">
      <c r="A16" s="76">
        <v>592</v>
      </c>
      <c r="B16" s="77" t="str">
        <f t="shared" si="10"/>
        <v>C.3</v>
      </c>
      <c r="C16" s="78">
        <f t="shared" si="11"/>
        <v>2</v>
      </c>
      <c r="D16" s="20"/>
      <c r="E16" s="131" t="str">
        <f t="shared" si="12"/>
        <v>Step 3</v>
      </c>
      <c r="F16" s="128" t="str">
        <f t="shared" ref="F16:F17" si="20">VLOOKUP(A16,contentrefmockup,7,FALSE)</f>
        <v>Processing</v>
      </c>
      <c r="G16" s="219" t="str">
        <f>"Maturity level:  "&amp;Q16</f>
        <v>Maturity level:  Level 1</v>
      </c>
      <c r="H16" s="219" t="str">
        <f>"Maturity level:  "&amp;Q16</f>
        <v>Maturity level:  Level 1</v>
      </c>
      <c r="I16" s="221" t="str">
        <f>"Maturity rating: "&amp;TEXT(S16,"0.00")</f>
        <v>Maturity rating: 1.00</v>
      </c>
      <c r="J16" s="221" t="str">
        <f>"Maturity rating: "&amp;TEXT(T16,"0.00")</f>
        <v>Maturity rating: 0.00</v>
      </c>
      <c r="K16" s="198"/>
      <c r="L16" s="127"/>
      <c r="M16" s="127"/>
      <c r="N16" s="127" t="str">
        <f>TEXT(B16,"0.0")</f>
        <v>C.3</v>
      </c>
      <c r="O16" s="126">
        <f>SUMIF(AA:AA,U16&amp;N16,G:G)/(SUMIF(AA:AA,U16&amp;N16,Z:Z))</f>
        <v>0</v>
      </c>
      <c r="P16" s="126" t="str">
        <f>HLOOKUP(O16*100,level_ref,2,TRUE)</f>
        <v>Level 1</v>
      </c>
      <c r="Q16" s="126" t="str">
        <f>IF(ISERROR(P16),"",P16)</f>
        <v>Level 1</v>
      </c>
      <c r="R16" s="126">
        <f>HLOOKUP(O16*100,level_ref,3,TRUE)</f>
        <v>1</v>
      </c>
      <c r="S16" s="126">
        <f>IF(ISERROR(R16),"",R16)</f>
        <v>1</v>
      </c>
      <c r="T16" s="126">
        <f>O16*5</f>
        <v>0</v>
      </c>
      <c r="U16" s="126">
        <f>VLOOKUP(A16,'Assess C'!A:AI,35,FALSE)</f>
        <v>3</v>
      </c>
      <c r="V16" s="133"/>
      <c r="W16" s="133" t="str">
        <f>IF(AND(C16&gt;4,VLOOKUP(A16,'Assess C'!A:AH,34,FALSE)&lt;&gt;8),LEFT(B16,3),"")</f>
        <v/>
      </c>
      <c r="X16" s="133">
        <f>VLOOKUP(A16,Weightings!A:W,23,FALSE)</f>
        <v>0</v>
      </c>
      <c r="Y16" s="133">
        <f>IF(VLOOKUP(A16,'Assess C'!A:AH,34,FALSE)=8,0,1)</f>
        <v>1</v>
      </c>
      <c r="Z16" s="133">
        <f t="shared" ref="Z16" si="21">Y16*X16*4</f>
        <v>0</v>
      </c>
      <c r="AA16" s="90" t="str">
        <f t="shared" si="15"/>
        <v>3</v>
      </c>
      <c r="AF16" s="101">
        <f t="shared" si="16"/>
        <v>0</v>
      </c>
      <c r="AG16" s="101">
        <f t="shared" si="17"/>
        <v>0</v>
      </c>
      <c r="AH16" s="101" t="str">
        <f t="shared" si="18"/>
        <v>D</v>
      </c>
      <c r="AI16" s="92">
        <f t="shared" si="19"/>
        <v>3</v>
      </c>
      <c r="AJ16" s="101"/>
      <c r="AK16" s="92"/>
    </row>
    <row r="17" spans="1:37" s="90" customFormat="1" ht="30" x14ac:dyDescent="0.25">
      <c r="A17" s="81">
        <v>593</v>
      </c>
      <c r="B17" s="77" t="str">
        <f t="shared" si="10"/>
        <v/>
      </c>
      <c r="C17" s="78">
        <f t="shared" si="11"/>
        <v>3</v>
      </c>
      <c r="D17" s="20"/>
      <c r="E17" s="107" t="str">
        <f t="shared" ref="E17" si="22">IF(C17=1,"Phase "&amp;B17,IF(C17=2,"Step "&amp;VLOOKUP(A17,contentrefmockup,4,FALSE),B17))</f>
        <v/>
      </c>
      <c r="F17" s="181" t="str">
        <f t="shared" si="20"/>
        <v>Data, information and intelligence exists in many formats and be collected, processed and stored appropriately. In order to exploit raw material to its full extent the ingestion and processing methods should, at a minimum, be consistent, resilient and secure.</v>
      </c>
      <c r="G17" s="224" t="str">
        <f>VLOOKUP($A17,'Assess C'!$A:$O,15,FALSE)</f>
        <v/>
      </c>
      <c r="H17" s="223" t="str">
        <f>IFERROR(VLOOKUP(VLOOKUP($A17,'Assess C'!$A:$AH,34,FALSE),detail_maturity_score,3),"")</f>
        <v/>
      </c>
      <c r="I17" s="224"/>
      <c r="J17" s="224"/>
      <c r="K17" s="80" t="str">
        <f>IF(VLOOKUP(A17,'Assess C'!A:P,16,FALSE)=0,"",VLOOKUP(A17,'Assess C'!A:P,16,FALSE))</f>
        <v/>
      </c>
      <c r="L17" s="78"/>
      <c r="M17" s="78"/>
      <c r="N17" s="78"/>
      <c r="O17" s="78"/>
      <c r="P17" s="78"/>
      <c r="Q17" s="78"/>
      <c r="R17" s="78"/>
      <c r="S17" s="78"/>
      <c r="T17" s="78"/>
      <c r="U17" s="78"/>
      <c r="V17" s="91"/>
      <c r="W17" s="91" t="str">
        <f>IF(AND(C17&gt;4,VLOOKUP(A17,'Assess C'!A:AH,34,FALSE)&lt;&gt;8),LEFT(B17,3),"")</f>
        <v/>
      </c>
      <c r="X17" s="91">
        <f>VLOOKUP(A17,Weightings!A:W,23,FALSE)</f>
        <v>0</v>
      </c>
      <c r="Y17" s="91">
        <f>IF(VLOOKUP(A17,'Assess C'!A:AH,34,FALSE)=8,0,1)</f>
        <v>1</v>
      </c>
      <c r="Z17" s="91">
        <f t="shared" ref="Z17" si="23">Y17*X17*4</f>
        <v>0</v>
      </c>
      <c r="AA17" s="90" t="str">
        <f t="shared" ref="AA17" si="24">AI17&amp;W17</f>
        <v>3</v>
      </c>
      <c r="AF17" s="101">
        <f t="shared" si="16"/>
        <v>0</v>
      </c>
      <c r="AG17" s="101">
        <f t="shared" si="17"/>
        <v>0</v>
      </c>
      <c r="AH17" s="101" t="str">
        <f t="shared" si="18"/>
        <v>D</v>
      </c>
      <c r="AI17" s="92">
        <f t="shared" si="19"/>
        <v>3</v>
      </c>
      <c r="AJ17" s="101"/>
      <c r="AK17" s="92"/>
    </row>
    <row r="18" spans="1:37" s="90" customFormat="1" ht="30" customHeight="1" x14ac:dyDescent="0.25">
      <c r="A18" s="76">
        <v>594</v>
      </c>
      <c r="B18" s="77" t="str">
        <f t="shared" si="10"/>
        <v>C.3.01</v>
      </c>
      <c r="C18" s="78">
        <f t="shared" si="11"/>
        <v>5</v>
      </c>
      <c r="D18" s="20"/>
      <c r="E18" s="107" t="str">
        <f t="shared" si="12"/>
        <v>C.3.01</v>
      </c>
      <c r="F18" s="306" t="str">
        <f t="shared" ref="F18:F22" si="25">VLOOKUP(A18,contentrefmockup,7,FALSE)</f>
        <v>Is the Intelligence function able to ingest  and store data, information and intelligence from multiple sources?</v>
      </c>
      <c r="G18" s="224" t="str">
        <f>VLOOKUP($A18,'Assess C'!$A:$O,15,FALSE)</f>
        <v/>
      </c>
      <c r="H18" s="223" t="str">
        <f>IFERROR(VLOOKUP(VLOOKUP($A18,'Assess C'!$A:$AH,34,FALSE),detail_maturity_score,3),"")</f>
        <v/>
      </c>
      <c r="I18" s="224">
        <f>(VLOOKUP(LEFT($B18,3),targets_lookup,5,FALSE))*VLOOKUP($A18,Weightings!$A:$Y,23,FALSE)</f>
        <v>7.1999999999999993</v>
      </c>
      <c r="J18" s="224">
        <f>(VLOOKUP(LEFT($B18,3),targets_lookup,5,FALSE))*IF(VLOOKUP($A18,Weightings!$A:$Y,23,FALSE)=0,0,1)</f>
        <v>2.4</v>
      </c>
      <c r="K18" s="80" t="str">
        <f>IF(VLOOKUP(A18,'Assess C'!A:P,16,FALSE)=0,"",VLOOKUP(A18,'Assess C'!A:P,16,FALSE))</f>
        <v/>
      </c>
      <c r="L18" s="78"/>
      <c r="M18" s="78"/>
      <c r="N18" s="78"/>
      <c r="O18" s="78"/>
      <c r="P18" s="78"/>
      <c r="Q18" s="78"/>
      <c r="R18" s="78"/>
      <c r="S18" s="78"/>
      <c r="T18" s="78"/>
      <c r="U18" s="78"/>
      <c r="V18" s="91"/>
      <c r="W18" s="91" t="str">
        <f>IF(AND(C18&gt;4,VLOOKUP(A18,'Assess C'!A:AH,34,FALSE)&lt;&gt;8),LEFT(B18,3),"")</f>
        <v>C.3</v>
      </c>
      <c r="X18" s="91">
        <f>VLOOKUP(A18,Weightings!A:W,23,FALSE)</f>
        <v>3</v>
      </c>
      <c r="Y18" s="91">
        <f>IF(VLOOKUP(A18,'Assess C'!A:AH,34,FALSE)=8,0,1)</f>
        <v>1</v>
      </c>
      <c r="Z18" s="91">
        <f t="shared" si="14"/>
        <v>12</v>
      </c>
      <c r="AA18" s="90" t="str">
        <f t="shared" si="15"/>
        <v>3C.3</v>
      </c>
      <c r="AF18" s="101">
        <f t="shared" si="16"/>
        <v>0</v>
      </c>
      <c r="AG18" s="101">
        <f t="shared" si="17"/>
        <v>0</v>
      </c>
      <c r="AH18" s="101" t="str">
        <f t="shared" si="18"/>
        <v>D</v>
      </c>
      <c r="AI18" s="92">
        <f t="shared" si="19"/>
        <v>3</v>
      </c>
      <c r="AJ18" s="101"/>
      <c r="AK18" s="92"/>
    </row>
    <row r="19" spans="1:37" s="90" customFormat="1" ht="30" customHeight="1" x14ac:dyDescent="0.25">
      <c r="A19" s="81">
        <v>605</v>
      </c>
      <c r="B19" s="77" t="str">
        <f t="shared" ref="B19:B25" si="26">VLOOKUP(A19,contentrefmockup,2,FALSE)</f>
        <v>C.4</v>
      </c>
      <c r="C19" s="78">
        <f t="shared" ref="C19:C25" si="27">VLOOKUP(A19,contentrefmockup,15,FALSE)</f>
        <v>2</v>
      </c>
      <c r="D19" s="20"/>
      <c r="E19" s="131" t="str">
        <f t="shared" ref="E19:E25" si="28">IF(C19=1,"Phase "&amp;B19,IF(C19=2,"Step "&amp;VLOOKUP(A19,contentrefmockup,4,FALSE),B19))</f>
        <v>Step 4</v>
      </c>
      <c r="F19" s="128" t="str">
        <f t="shared" si="25"/>
        <v xml:space="preserve">Analysis </v>
      </c>
      <c r="G19" s="219" t="str">
        <f>"Maturity level:  "&amp;Q19</f>
        <v>Maturity level:  Level 1</v>
      </c>
      <c r="H19" s="219" t="str">
        <f>"Maturity level:  "&amp;Q19</f>
        <v>Maturity level:  Level 1</v>
      </c>
      <c r="I19" s="221" t="str">
        <f>"Maturity rating: "&amp;TEXT(S19,"0.00")</f>
        <v>Maturity rating: 1.00</v>
      </c>
      <c r="J19" s="221" t="str">
        <f>"Maturity rating: "&amp;TEXT(T19,"0.00")</f>
        <v>Maturity rating: 0.00</v>
      </c>
      <c r="K19" s="198"/>
      <c r="L19" s="127"/>
      <c r="M19" s="127"/>
      <c r="N19" s="127" t="str">
        <f>TEXT(B19,"0.0")</f>
        <v>C.4</v>
      </c>
      <c r="O19" s="126">
        <f>SUMIF(AA:AA,U19&amp;N19,G:G)/(SUMIF(AA:AA,U19&amp;N19,Z:Z))</f>
        <v>0</v>
      </c>
      <c r="P19" s="126" t="str">
        <f>HLOOKUP(O19*100,level_ref,2,TRUE)</f>
        <v>Level 1</v>
      </c>
      <c r="Q19" s="126" t="str">
        <f>IF(ISERROR(P19),"",P19)</f>
        <v>Level 1</v>
      </c>
      <c r="R19" s="126">
        <f>HLOOKUP(O19*100,level_ref,3,TRUE)</f>
        <v>1</v>
      </c>
      <c r="S19" s="126">
        <f>IF(ISERROR(R19),"",R19)</f>
        <v>1</v>
      </c>
      <c r="T19" s="126">
        <f>O19*5</f>
        <v>0</v>
      </c>
      <c r="U19" s="126">
        <f>VLOOKUP(A19,'Assess C'!A:AI,35,FALSE)</f>
        <v>3</v>
      </c>
      <c r="V19" s="133"/>
      <c r="W19" s="133" t="str">
        <f>IF(AND(C19&gt;4,VLOOKUP(A19,'Assess C'!A:AH,34,FALSE)&lt;&gt;8),LEFT(B19,3),"")</f>
        <v/>
      </c>
      <c r="X19" s="133">
        <f>VLOOKUP(A19,Weightings!A:W,23,FALSE)</f>
        <v>0</v>
      </c>
      <c r="Y19" s="133">
        <f>IF(VLOOKUP(A19,'Assess C'!A:AH,34,FALSE)=8,0,1)</f>
        <v>1</v>
      </c>
      <c r="Z19" s="133">
        <f t="shared" ref="Z19:Z25" si="29">Y19*X19*4</f>
        <v>0</v>
      </c>
      <c r="AA19" s="90" t="str">
        <f t="shared" ref="AA19:AA25" si="30">AI19&amp;W19</f>
        <v>3</v>
      </c>
      <c r="AF19" s="101">
        <f t="shared" ref="AF19:AF25" si="31">VLOOKUP($A19,contentrefmockup,26,FALSE)</f>
        <v>0</v>
      </c>
      <c r="AG19" s="101">
        <f t="shared" ref="AG19:AG25" si="32">VLOOKUP($A19,contentrefmockup,27,FALSE)</f>
        <v>0</v>
      </c>
      <c r="AH19" s="101" t="str">
        <f t="shared" ref="AH19:AH25" si="33">VLOOKUP($A19,contentrefmockup,28,FALSE)</f>
        <v>D</v>
      </c>
      <c r="AI19" s="92">
        <f t="shared" ref="AI19:AI25" si="34">IF(AF19="S",1,IF(AG19="I",2,IF(AH19="D",3,4)))</f>
        <v>3</v>
      </c>
      <c r="AJ19" s="101"/>
      <c r="AK19" s="92"/>
    </row>
    <row r="20" spans="1:37" s="90" customFormat="1" ht="45" x14ac:dyDescent="0.25">
      <c r="A20" s="76">
        <v>606</v>
      </c>
      <c r="B20" s="77" t="str">
        <f t="shared" si="26"/>
        <v/>
      </c>
      <c r="C20" s="78">
        <f t="shared" si="27"/>
        <v>3</v>
      </c>
      <c r="D20" s="20"/>
      <c r="E20" s="107" t="str">
        <f t="shared" si="28"/>
        <v/>
      </c>
      <c r="F20" s="181" t="str">
        <f t="shared" si="25"/>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20" s="224" t="str">
        <f>VLOOKUP($A20,'Assess C'!$A:$O,15,FALSE)</f>
        <v/>
      </c>
      <c r="H20" s="223" t="str">
        <f>IFERROR(VLOOKUP(VLOOKUP($A20,'Assess C'!$A:$AH,34,FALSE),detail_maturity_score,3),"")</f>
        <v/>
      </c>
      <c r="I20" s="224"/>
      <c r="J20" s="224"/>
      <c r="K20" s="80" t="str">
        <f>IF(VLOOKUP(A20,'Assess C'!A:P,16,FALSE)=0,"",VLOOKUP(A20,'Assess C'!A:P,16,FALSE))</f>
        <v/>
      </c>
      <c r="L20" s="78"/>
      <c r="M20" s="78"/>
      <c r="N20" s="78"/>
      <c r="O20" s="78"/>
      <c r="P20" s="78"/>
      <c r="Q20" s="78"/>
      <c r="R20" s="78"/>
      <c r="S20" s="78"/>
      <c r="T20" s="78"/>
      <c r="U20" s="78"/>
      <c r="V20" s="91"/>
      <c r="W20" s="91" t="str">
        <f>IF(AND(C20&gt;4,VLOOKUP(A20,'Assess C'!A:AH,34,FALSE)&lt;&gt;8),LEFT(B20,3),"")</f>
        <v/>
      </c>
      <c r="X20" s="91">
        <f>VLOOKUP(A20,Weightings!A:W,23,FALSE)</f>
        <v>0</v>
      </c>
      <c r="Y20" s="91">
        <f>IF(VLOOKUP(A20,'Assess C'!A:AH,34,FALSE)=8,0,1)</f>
        <v>1</v>
      </c>
      <c r="Z20" s="91">
        <f t="shared" si="29"/>
        <v>0</v>
      </c>
      <c r="AA20" s="90" t="str">
        <f t="shared" si="30"/>
        <v>3</v>
      </c>
      <c r="AF20" s="101">
        <f t="shared" si="31"/>
        <v>0</v>
      </c>
      <c r="AG20" s="101">
        <f t="shared" si="32"/>
        <v>0</v>
      </c>
      <c r="AH20" s="101" t="str">
        <f t="shared" si="33"/>
        <v>D</v>
      </c>
      <c r="AI20" s="92">
        <f t="shared" si="34"/>
        <v>3</v>
      </c>
      <c r="AJ20" s="101"/>
      <c r="AK20" s="92"/>
    </row>
    <row r="21" spans="1:37" s="90" customFormat="1" ht="30" customHeight="1" x14ac:dyDescent="0.25">
      <c r="A21" s="81">
        <v>607</v>
      </c>
      <c r="B21" s="77" t="str">
        <f t="shared" si="26"/>
        <v>C.4.01</v>
      </c>
      <c r="C21" s="78">
        <f t="shared" si="27"/>
        <v>5</v>
      </c>
      <c r="D21" s="20"/>
      <c r="E21" s="107" t="str">
        <f t="shared" si="28"/>
        <v>C.4.01</v>
      </c>
      <c r="F21" s="306" t="str">
        <f t="shared" si="25"/>
        <v>Does the Intelligence function use multiple ‘basic’ Intelligence techniques to completed its analysis? (E.g. timeline analysis, pattern analysis, hypothesis generation)</v>
      </c>
      <c r="G21" s="224" t="str">
        <f>VLOOKUP($A21,'Assess C'!$A:$O,15,FALSE)</f>
        <v/>
      </c>
      <c r="H21" s="223" t="str">
        <f>IFERROR(VLOOKUP(VLOOKUP($A21,'Assess C'!$A:$AH,34,FALSE),detail_maturity_score,3),"")</f>
        <v/>
      </c>
      <c r="I21" s="224">
        <f>(VLOOKUP(LEFT($B21,3),targets_lookup,5,FALSE))*VLOOKUP($A21,Weightings!$A:$Y,23,FALSE)</f>
        <v>7.1999999999999993</v>
      </c>
      <c r="J21" s="224">
        <f>(VLOOKUP(LEFT($B21,3),targets_lookup,5,FALSE))*IF(VLOOKUP($A21,Weightings!$A:$Y,23,FALSE)=0,0,1)</f>
        <v>2.4</v>
      </c>
      <c r="K21" s="80" t="str">
        <f>IF(VLOOKUP(A21,'Assess C'!A:P,16,FALSE)=0,"",VLOOKUP(A21,'Assess C'!A:P,16,FALSE))</f>
        <v/>
      </c>
      <c r="L21" s="78"/>
      <c r="M21" s="78"/>
      <c r="N21" s="78"/>
      <c r="O21" s="78"/>
      <c r="P21" s="78"/>
      <c r="Q21" s="78"/>
      <c r="R21" s="78"/>
      <c r="S21" s="78"/>
      <c r="T21" s="78"/>
      <c r="U21" s="78"/>
      <c r="V21" s="91"/>
      <c r="W21" s="91" t="str">
        <f>IF(AND(C21&gt;4,VLOOKUP(A21,'Assess C'!A:AH,34,FALSE)&lt;&gt;8),LEFT(B21,3),"")</f>
        <v>C.4</v>
      </c>
      <c r="X21" s="91">
        <f>VLOOKUP(A21,Weightings!A:W,23,FALSE)</f>
        <v>3</v>
      </c>
      <c r="Y21" s="91">
        <f>IF(VLOOKUP(A21,'Assess C'!A:AH,34,FALSE)=8,0,1)</f>
        <v>1</v>
      </c>
      <c r="Z21" s="91">
        <f t="shared" si="29"/>
        <v>12</v>
      </c>
      <c r="AA21" s="90" t="str">
        <f t="shared" si="30"/>
        <v>3C.4</v>
      </c>
      <c r="AF21" s="101">
        <f t="shared" si="31"/>
        <v>0</v>
      </c>
      <c r="AG21" s="101">
        <f t="shared" si="32"/>
        <v>0</v>
      </c>
      <c r="AH21" s="101" t="str">
        <f t="shared" si="33"/>
        <v>D</v>
      </c>
      <c r="AI21" s="92">
        <f t="shared" si="34"/>
        <v>3</v>
      </c>
      <c r="AJ21" s="101"/>
      <c r="AK21" s="92"/>
    </row>
    <row r="22" spans="1:37" s="90" customFormat="1" ht="30" customHeight="1" x14ac:dyDescent="0.25">
      <c r="A22" s="76">
        <v>610</v>
      </c>
      <c r="B22" s="77" t="str">
        <f t="shared" si="26"/>
        <v>C.4.02</v>
      </c>
      <c r="C22" s="78">
        <f t="shared" si="27"/>
        <v>5</v>
      </c>
      <c r="D22" s="20"/>
      <c r="E22" s="107" t="str">
        <f t="shared" si="28"/>
        <v>C.4.02</v>
      </c>
      <c r="F22" s="306" t="str">
        <f t="shared" si="25"/>
        <v>Does the Intelligence function use multiple ‘advanced’ Intelligence techniques to completed its analysis? (E.g. Analysis of Competing Hypothesis and Cones of Plausibility)</v>
      </c>
      <c r="G22" s="224" t="str">
        <f>VLOOKUP($A22,'Assess C'!$A:$O,15,FALSE)</f>
        <v/>
      </c>
      <c r="H22" s="223" t="str">
        <f>IFERROR(VLOOKUP(VLOOKUP($A22,'Assess C'!$A:$AH,34,FALSE),detail_maturity_score,3),"")</f>
        <v/>
      </c>
      <c r="I22" s="224">
        <f>(VLOOKUP(LEFT($B22,3),targets_lookup,5,FALSE))*VLOOKUP($A22,Weightings!$A:$Y,23,FALSE)</f>
        <v>7.1999999999999993</v>
      </c>
      <c r="J22" s="224">
        <f>(VLOOKUP(LEFT($B22,3),targets_lookup,5,FALSE))*IF(VLOOKUP($A22,Weightings!$A:$Y,23,FALSE)=0,0,1)</f>
        <v>2.4</v>
      </c>
      <c r="K22" s="80" t="str">
        <f>IF(VLOOKUP(A22,'Assess C'!A:P,16,FALSE)=0,"",VLOOKUP(A22,'Assess C'!A:P,16,FALSE))</f>
        <v/>
      </c>
      <c r="L22" s="78"/>
      <c r="M22" s="78"/>
      <c r="N22" s="78"/>
      <c r="O22" s="78"/>
      <c r="P22" s="78"/>
      <c r="Q22" s="78"/>
      <c r="R22" s="78"/>
      <c r="S22" s="78"/>
      <c r="T22" s="78"/>
      <c r="U22" s="78"/>
      <c r="V22" s="91"/>
      <c r="W22" s="91" t="str">
        <f>IF(AND(C22&gt;4,VLOOKUP(A22,'Assess C'!A:AH,34,FALSE)&lt;&gt;8),LEFT(B22,3),"")</f>
        <v>C.4</v>
      </c>
      <c r="X22" s="91">
        <f>VLOOKUP(A22,Weightings!A:W,23,FALSE)</f>
        <v>3</v>
      </c>
      <c r="Y22" s="91">
        <f>IF(VLOOKUP(A22,'Assess C'!A:AH,34,FALSE)=8,0,1)</f>
        <v>1</v>
      </c>
      <c r="Z22" s="91">
        <f t="shared" si="29"/>
        <v>12</v>
      </c>
      <c r="AA22" s="90" t="str">
        <f t="shared" si="30"/>
        <v>3C.4</v>
      </c>
      <c r="AF22" s="101">
        <f t="shared" si="31"/>
        <v>0</v>
      </c>
      <c r="AG22" s="101">
        <f t="shared" si="32"/>
        <v>0</v>
      </c>
      <c r="AH22" s="101" t="str">
        <f t="shared" si="33"/>
        <v>D</v>
      </c>
      <c r="AI22" s="92">
        <f t="shared" si="34"/>
        <v>3</v>
      </c>
      <c r="AJ22" s="101"/>
      <c r="AK22" s="92"/>
    </row>
    <row r="23" spans="1:37" s="90" customFormat="1" ht="30" customHeight="1" x14ac:dyDescent="0.25">
      <c r="A23" s="81">
        <v>623</v>
      </c>
      <c r="B23" s="77" t="str">
        <f t="shared" si="26"/>
        <v>C.5</v>
      </c>
      <c r="C23" s="78">
        <f t="shared" si="27"/>
        <v>2</v>
      </c>
      <c r="D23" s="20"/>
      <c r="E23" s="131" t="str">
        <f t="shared" si="28"/>
        <v>Step 5</v>
      </c>
      <c r="F23" s="128" t="str">
        <f t="shared" ref="F23:F30" si="35">VLOOKUP(A23,contentrefmockup,7,FALSE)</f>
        <v xml:space="preserve">Dissemination </v>
      </c>
      <c r="G23" s="219" t="str">
        <f>"Maturity level:  "&amp;Q23</f>
        <v>Maturity level:  Level 1</v>
      </c>
      <c r="H23" s="219" t="str">
        <f>"Maturity level:  "&amp;Q23</f>
        <v>Maturity level:  Level 1</v>
      </c>
      <c r="I23" s="221" t="str">
        <f>"Maturity rating: "&amp;TEXT(S23,"0.00")</f>
        <v>Maturity rating: 1.00</v>
      </c>
      <c r="J23" s="221" t="str">
        <f>"Maturity rating: "&amp;TEXT(T23,"0.00")</f>
        <v>Maturity rating: 0.00</v>
      </c>
      <c r="K23" s="198"/>
      <c r="L23" s="127"/>
      <c r="M23" s="127"/>
      <c r="N23" s="127" t="str">
        <f>TEXT(B23,"0.0")</f>
        <v>C.5</v>
      </c>
      <c r="O23" s="126">
        <f>SUMIF(AA:AA,U23&amp;N23,G:G)/(SUMIF(AA:AA,U23&amp;N23,Z:Z))</f>
        <v>0</v>
      </c>
      <c r="P23" s="126" t="str">
        <f>HLOOKUP(O23*100,level_ref,2,TRUE)</f>
        <v>Level 1</v>
      </c>
      <c r="Q23" s="126" t="str">
        <f>IF(ISERROR(P23),"",P23)</f>
        <v>Level 1</v>
      </c>
      <c r="R23" s="126">
        <f>HLOOKUP(O23*100,level_ref,3,TRUE)</f>
        <v>1</v>
      </c>
      <c r="S23" s="126">
        <f>IF(ISERROR(R23),"",R23)</f>
        <v>1</v>
      </c>
      <c r="T23" s="126">
        <f>O23*5</f>
        <v>0</v>
      </c>
      <c r="U23" s="126">
        <f>VLOOKUP(A23,'Assess C'!A:AI,35,FALSE)</f>
        <v>3</v>
      </c>
      <c r="V23" s="133"/>
      <c r="W23" s="133" t="str">
        <f>IF(AND(C23&gt;4,VLOOKUP(A23,'Assess C'!A:AH,34,FALSE)&lt;&gt;8),LEFT(B23,3),"")</f>
        <v/>
      </c>
      <c r="X23" s="133">
        <f>VLOOKUP(A23,Weightings!A:W,23,FALSE)</f>
        <v>0</v>
      </c>
      <c r="Y23" s="133">
        <f>IF(VLOOKUP(A23,'Assess C'!A:AH,34,FALSE)=8,0,1)</f>
        <v>1</v>
      </c>
      <c r="Z23" s="133">
        <f t="shared" si="29"/>
        <v>0</v>
      </c>
      <c r="AA23" s="90" t="str">
        <f t="shared" si="30"/>
        <v>3</v>
      </c>
      <c r="AF23" s="101">
        <f t="shared" si="31"/>
        <v>0</v>
      </c>
      <c r="AG23" s="101">
        <f t="shared" si="32"/>
        <v>0</v>
      </c>
      <c r="AH23" s="101" t="str">
        <f t="shared" si="33"/>
        <v>D</v>
      </c>
      <c r="AI23" s="92">
        <f t="shared" si="34"/>
        <v>3</v>
      </c>
      <c r="AJ23" s="101"/>
      <c r="AK23" s="92"/>
    </row>
    <row r="24" spans="1:37" s="90" customFormat="1" ht="30" customHeight="1" x14ac:dyDescent="0.25">
      <c r="A24" s="76">
        <v>624</v>
      </c>
      <c r="B24" s="77" t="str">
        <f t="shared" si="26"/>
        <v/>
      </c>
      <c r="C24" s="78">
        <f t="shared" si="27"/>
        <v>3</v>
      </c>
      <c r="D24" s="20"/>
      <c r="E24" s="107" t="str">
        <f t="shared" si="28"/>
        <v/>
      </c>
      <c r="F24" s="181" t="str">
        <f t="shared" si="35"/>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24" s="224" t="str">
        <f>VLOOKUP($A24,'Assess C'!$A:$O,15,FALSE)</f>
        <v/>
      </c>
      <c r="H24" s="223" t="str">
        <f>IFERROR(VLOOKUP(VLOOKUP($A24,'Assess C'!$A:$AH,34,FALSE),detail_maturity_score,3),"")</f>
        <v/>
      </c>
      <c r="I24" s="224"/>
      <c r="J24" s="224"/>
      <c r="K24" s="80" t="str">
        <f>IF(VLOOKUP(A24,'Assess C'!A:P,16,FALSE)=0,"",VLOOKUP(A24,'Assess C'!A:P,16,FALSE))</f>
        <v/>
      </c>
      <c r="L24" s="78"/>
      <c r="M24" s="78"/>
      <c r="N24" s="78"/>
      <c r="O24" s="78"/>
      <c r="P24" s="78"/>
      <c r="Q24" s="78"/>
      <c r="R24" s="78"/>
      <c r="S24" s="78"/>
      <c r="T24" s="78"/>
      <c r="U24" s="78"/>
      <c r="V24" s="91"/>
      <c r="W24" s="91" t="str">
        <f>IF(AND(C24&gt;4,VLOOKUP(A24,'Assess C'!A:AH,34,FALSE)&lt;&gt;8),LEFT(B24,3),"")</f>
        <v/>
      </c>
      <c r="X24" s="91">
        <f>VLOOKUP(A24,Weightings!A:W,23,FALSE)</f>
        <v>0</v>
      </c>
      <c r="Y24" s="91">
        <f>IF(VLOOKUP(A24,'Assess C'!A:AH,34,FALSE)=8,0,1)</f>
        <v>1</v>
      </c>
      <c r="Z24" s="91">
        <f t="shared" si="29"/>
        <v>0</v>
      </c>
      <c r="AA24" s="90" t="str">
        <f t="shared" si="30"/>
        <v>3</v>
      </c>
      <c r="AF24" s="101">
        <f t="shared" si="31"/>
        <v>0</v>
      </c>
      <c r="AG24" s="101">
        <f t="shared" si="32"/>
        <v>0</v>
      </c>
      <c r="AH24" s="101" t="str">
        <f t="shared" si="33"/>
        <v>D</v>
      </c>
      <c r="AI24" s="92">
        <f t="shared" si="34"/>
        <v>3</v>
      </c>
      <c r="AJ24" s="101"/>
      <c r="AK24" s="92"/>
    </row>
    <row r="25" spans="1:37" s="90" customFormat="1" ht="30" customHeight="1" x14ac:dyDescent="0.25">
      <c r="A25" s="81">
        <v>625</v>
      </c>
      <c r="B25" s="77" t="str">
        <f t="shared" si="26"/>
        <v>C.5.01</v>
      </c>
      <c r="C25" s="78">
        <f t="shared" si="27"/>
        <v>5</v>
      </c>
      <c r="D25" s="20"/>
      <c r="E25" s="107" t="str">
        <f t="shared" si="28"/>
        <v>C.5.01</v>
      </c>
      <c r="F25" s="306" t="str">
        <f t="shared" si="35"/>
        <v>Does the intelligence function disseminate intelligence products outside of its own team (internally within the organisation)?</v>
      </c>
      <c r="G25" s="224" t="str">
        <f>VLOOKUP($A25,'Assess C'!$A:$O,15,FALSE)</f>
        <v/>
      </c>
      <c r="H25" s="223" t="str">
        <f>IFERROR(VLOOKUP(VLOOKUP($A25,'Assess C'!$A:$AH,34,FALSE),detail_maturity_score,3),"")</f>
        <v/>
      </c>
      <c r="I25" s="224">
        <f>(VLOOKUP(LEFT($B25,3),targets_lookup,5,FALSE))*VLOOKUP($A25,Weightings!$A:$Y,23,FALSE)</f>
        <v>7.1999999999999993</v>
      </c>
      <c r="J25" s="224">
        <f>(VLOOKUP(LEFT($B25,3),targets_lookup,5,FALSE))*IF(VLOOKUP($A25,Weightings!$A:$Y,23,FALSE)=0,0,1)</f>
        <v>2.4</v>
      </c>
      <c r="K25" s="80" t="str">
        <f>IF(VLOOKUP(A25,'Assess C'!A:P,16,FALSE)=0,"",VLOOKUP(A25,'Assess C'!A:P,16,FALSE))</f>
        <v/>
      </c>
      <c r="L25" s="78"/>
      <c r="M25" s="78"/>
      <c r="N25" s="78"/>
      <c r="O25" s="78"/>
      <c r="P25" s="78"/>
      <c r="Q25" s="78"/>
      <c r="R25" s="78"/>
      <c r="S25" s="78"/>
      <c r="T25" s="78"/>
      <c r="U25" s="78"/>
      <c r="V25" s="91"/>
      <c r="W25" s="91" t="str">
        <f>IF(AND(C25&gt;4,VLOOKUP(A25,'Assess C'!A:AH,34,FALSE)&lt;&gt;8),LEFT(B25,3),"")</f>
        <v>C.5</v>
      </c>
      <c r="X25" s="91">
        <f>VLOOKUP(A25,Weightings!A:W,23,FALSE)</f>
        <v>3</v>
      </c>
      <c r="Y25" s="91">
        <f>IF(VLOOKUP(A25,'Assess C'!A:AH,34,FALSE)=8,0,1)</f>
        <v>1</v>
      </c>
      <c r="Z25" s="91">
        <f t="shared" si="29"/>
        <v>12</v>
      </c>
      <c r="AA25" s="90" t="str">
        <f t="shared" si="30"/>
        <v>3C.5</v>
      </c>
      <c r="AF25" s="101">
        <f t="shared" si="31"/>
        <v>0</v>
      </c>
      <c r="AG25" s="101">
        <f t="shared" si="32"/>
        <v>0</v>
      </c>
      <c r="AH25" s="101" t="str">
        <f t="shared" si="33"/>
        <v>D</v>
      </c>
      <c r="AI25" s="92">
        <f t="shared" si="34"/>
        <v>3</v>
      </c>
      <c r="AJ25" s="101"/>
      <c r="AK25" s="92"/>
    </row>
    <row r="26" spans="1:37" s="90" customFormat="1" ht="30" customHeight="1" x14ac:dyDescent="0.25">
      <c r="A26" s="76">
        <v>636</v>
      </c>
      <c r="B26" s="77" t="str">
        <f t="shared" ref="B26:B30" si="36">VLOOKUP(A26,contentrefmockup,2,FALSE)</f>
        <v>C.5.02</v>
      </c>
      <c r="C26" s="78">
        <f t="shared" ref="C26:C30" si="37">VLOOKUP(A26,contentrefmockup,15,FALSE)</f>
        <v>5</v>
      </c>
      <c r="D26" s="20"/>
      <c r="E26" s="107" t="str">
        <f t="shared" ref="E26:E30" si="38">IF(C26=1,"Phase "&amp;B26,IF(C26=2,"Step "&amp;VLOOKUP(A26,contentrefmockup,4,FALSE),B26))</f>
        <v>C.5.02</v>
      </c>
      <c r="F26" s="306" t="str">
        <f t="shared" si="35"/>
        <v>For each intelligence product created:</v>
      </c>
      <c r="G26" s="224" t="str">
        <f>VLOOKUP($A26,'Assess C'!$A:$O,15,FALSE)</f>
        <v/>
      </c>
      <c r="H26" s="223" t="str">
        <f>IFERROR(VLOOKUP(VLOOKUP($A26,'Assess C'!$A:$AH,34,FALSE),detail_maturity_score,3),"")</f>
        <v/>
      </c>
      <c r="I26" s="224">
        <f>(VLOOKUP(LEFT($B26,3),targets_lookup,5,FALSE))*VLOOKUP($A26,Weightings!$A:$Y,23,FALSE)</f>
        <v>7.1999999999999993</v>
      </c>
      <c r="J26" s="224">
        <f>(VLOOKUP(LEFT($B26,3),targets_lookup,5,FALSE))*IF(VLOOKUP($A26,Weightings!$A:$Y,23,FALSE)=0,0,1)</f>
        <v>2.4</v>
      </c>
      <c r="K26" s="80" t="str">
        <f>IF(VLOOKUP(A26,'Assess C'!A:P,16,FALSE)=0,"",VLOOKUP(A26,'Assess C'!A:P,16,FALSE))</f>
        <v/>
      </c>
      <c r="L26" s="78"/>
      <c r="M26" s="78"/>
      <c r="N26" s="78"/>
      <c r="O26" s="78"/>
      <c r="P26" s="78"/>
      <c r="Q26" s="78"/>
      <c r="R26" s="78"/>
      <c r="S26" s="78"/>
      <c r="T26" s="78"/>
      <c r="U26" s="78"/>
      <c r="V26" s="91"/>
      <c r="W26" s="91" t="str">
        <f>IF(AND(C26&gt;4,VLOOKUP(A26,'Assess C'!A:AH,34,FALSE)&lt;&gt;8),LEFT(B26,3),"")</f>
        <v>C.5</v>
      </c>
      <c r="X26" s="91">
        <f>VLOOKUP(A26,Weightings!A:W,23,FALSE)</f>
        <v>3</v>
      </c>
      <c r="Y26" s="91">
        <f>IF(VLOOKUP(A26,'Assess C'!A:AH,34,FALSE)=8,0,1)</f>
        <v>1</v>
      </c>
      <c r="Z26" s="91">
        <f t="shared" ref="Z26:Z30" si="39">Y26*X26*4</f>
        <v>12</v>
      </c>
      <c r="AA26" s="90" t="str">
        <f t="shared" ref="AA26:AA30" si="40">AI26&amp;W26</f>
        <v>3C.5</v>
      </c>
      <c r="AF26" s="101">
        <f t="shared" ref="AF26:AF30" si="41">VLOOKUP($A26,contentrefmockup,26,FALSE)</f>
        <v>0</v>
      </c>
      <c r="AG26" s="101">
        <f t="shared" ref="AG26:AG30" si="42">VLOOKUP($A26,contentrefmockup,27,FALSE)</f>
        <v>0</v>
      </c>
      <c r="AH26" s="101" t="str">
        <f t="shared" ref="AH26:AH30" si="43">VLOOKUP($A26,contentrefmockup,28,FALSE)</f>
        <v>D</v>
      </c>
      <c r="AI26" s="92">
        <f t="shared" ref="AI26:AI30" si="44">IF(AF26="S",1,IF(AG26="I",2,IF(AH26="D",3,4)))</f>
        <v>3</v>
      </c>
      <c r="AJ26" s="101"/>
      <c r="AK26" s="92"/>
    </row>
    <row r="27" spans="1:37" s="90" customFormat="1" ht="30" customHeight="1" x14ac:dyDescent="0.25">
      <c r="A27" s="76">
        <v>650</v>
      </c>
      <c r="B27" s="77" t="str">
        <f t="shared" si="36"/>
        <v>C.6</v>
      </c>
      <c r="C27" s="78">
        <f t="shared" si="37"/>
        <v>2</v>
      </c>
      <c r="D27" s="20"/>
      <c r="E27" s="131" t="str">
        <f t="shared" si="38"/>
        <v>Step 6</v>
      </c>
      <c r="F27" s="128" t="str">
        <f t="shared" si="35"/>
        <v>Review</v>
      </c>
      <c r="G27" s="219" t="str">
        <f>"Maturity level:  "&amp;Q27</f>
        <v>Maturity level:  Level 1</v>
      </c>
      <c r="H27" s="219" t="str">
        <f>"Maturity level:  "&amp;Q27</f>
        <v>Maturity level:  Level 1</v>
      </c>
      <c r="I27" s="221" t="str">
        <f>"Maturity rating: "&amp;TEXT(S27,"0.00")</f>
        <v>Maturity rating: 1.00</v>
      </c>
      <c r="J27" s="221" t="str">
        <f>"Maturity rating: "&amp;TEXT(T27,"0.00")</f>
        <v>Maturity rating: 0.00</v>
      </c>
      <c r="K27" s="198"/>
      <c r="L27" s="127"/>
      <c r="M27" s="127"/>
      <c r="N27" s="127" t="str">
        <f>TEXT(B27,"0.0")</f>
        <v>C.6</v>
      </c>
      <c r="O27" s="126">
        <f>SUMIF(AA:AA,U27&amp;N27,G:G)/(SUMIF(AA:AA,U27&amp;N27,Z:Z))</f>
        <v>0</v>
      </c>
      <c r="P27" s="126" t="str">
        <f>HLOOKUP(O27*100,level_ref,2,TRUE)</f>
        <v>Level 1</v>
      </c>
      <c r="Q27" s="126" t="str">
        <f>IF(ISERROR(P27),"",P27)</f>
        <v>Level 1</v>
      </c>
      <c r="R27" s="126">
        <f>HLOOKUP(O27*100,level_ref,3,TRUE)</f>
        <v>1</v>
      </c>
      <c r="S27" s="126">
        <f>IF(ISERROR(R27),"",R27)</f>
        <v>1</v>
      </c>
      <c r="T27" s="126">
        <f>O27*5</f>
        <v>0</v>
      </c>
      <c r="U27" s="126">
        <f>VLOOKUP(A27,'Assess C'!A:AI,35,FALSE)</f>
        <v>3</v>
      </c>
      <c r="V27" s="133"/>
      <c r="W27" s="133" t="str">
        <f>IF(AND(C27&gt;4,VLOOKUP(A27,'Assess C'!A:AH,34,FALSE)&lt;&gt;8),LEFT(B27,3),"")</f>
        <v/>
      </c>
      <c r="X27" s="133">
        <f>VLOOKUP(A27,Weightings!A:W,23,FALSE)</f>
        <v>0</v>
      </c>
      <c r="Y27" s="133">
        <f>IF(VLOOKUP(A27,'Assess C'!A:AH,34,FALSE)=8,0,1)</f>
        <v>1</v>
      </c>
      <c r="Z27" s="133">
        <f t="shared" si="39"/>
        <v>0</v>
      </c>
      <c r="AA27" s="90" t="str">
        <f t="shared" si="40"/>
        <v>3</v>
      </c>
      <c r="AF27" s="101">
        <f t="shared" si="41"/>
        <v>0</v>
      </c>
      <c r="AG27" s="101">
        <f t="shared" si="42"/>
        <v>0</v>
      </c>
      <c r="AH27" s="101" t="str">
        <f t="shared" si="43"/>
        <v>D</v>
      </c>
      <c r="AI27" s="92">
        <f t="shared" si="44"/>
        <v>3</v>
      </c>
      <c r="AJ27" s="101"/>
      <c r="AK27" s="92"/>
    </row>
    <row r="28" spans="1:37" s="90" customFormat="1" ht="30" customHeight="1" x14ac:dyDescent="0.25">
      <c r="A28" s="81">
        <v>651</v>
      </c>
      <c r="B28" s="77" t="str">
        <f t="shared" si="36"/>
        <v/>
      </c>
      <c r="C28" s="78">
        <f t="shared" si="37"/>
        <v>3</v>
      </c>
      <c r="D28" s="20"/>
      <c r="E28" s="107" t="str">
        <f t="shared" si="38"/>
        <v/>
      </c>
      <c r="F28" s="181" t="str">
        <f t="shared" si="35"/>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28" s="224" t="str">
        <f>VLOOKUP($A28,'Assess C'!$A:$O,15,FALSE)</f>
        <v/>
      </c>
      <c r="H28" s="223" t="str">
        <f>IFERROR(VLOOKUP(VLOOKUP($A28,'Assess C'!$A:$AH,34,FALSE),detail_maturity_score,3),"")</f>
        <v/>
      </c>
      <c r="I28" s="224"/>
      <c r="J28" s="224"/>
      <c r="K28" s="80" t="str">
        <f>IF(VLOOKUP(A28,'Assess C'!A:P,16,FALSE)=0,"",VLOOKUP(A28,'Assess C'!A:P,16,FALSE))</f>
        <v/>
      </c>
      <c r="L28" s="78"/>
      <c r="M28" s="78"/>
      <c r="N28" s="78"/>
      <c r="O28" s="78"/>
      <c r="P28" s="78"/>
      <c r="Q28" s="78"/>
      <c r="R28" s="78"/>
      <c r="S28" s="78"/>
      <c r="T28" s="78"/>
      <c r="U28" s="78"/>
      <c r="V28" s="91"/>
      <c r="W28" s="91" t="str">
        <f>IF(AND(C28&gt;4,VLOOKUP(A28,'Assess C'!A:AH,34,FALSE)&lt;&gt;8),LEFT(B28,3),"")</f>
        <v/>
      </c>
      <c r="X28" s="91">
        <f>VLOOKUP(A28,Weightings!A:W,23,FALSE)</f>
        <v>0</v>
      </c>
      <c r="Y28" s="91">
        <f>IF(VLOOKUP(A28,'Assess C'!A:AH,34,FALSE)=8,0,1)</f>
        <v>1</v>
      </c>
      <c r="Z28" s="91">
        <f t="shared" si="39"/>
        <v>0</v>
      </c>
      <c r="AA28" s="90" t="str">
        <f t="shared" si="40"/>
        <v>3</v>
      </c>
      <c r="AF28" s="101">
        <f t="shared" si="41"/>
        <v>0</v>
      </c>
      <c r="AG28" s="101">
        <f t="shared" si="42"/>
        <v>0</v>
      </c>
      <c r="AH28" s="101" t="str">
        <f t="shared" si="43"/>
        <v>D</v>
      </c>
      <c r="AI28" s="92">
        <f t="shared" si="44"/>
        <v>3</v>
      </c>
      <c r="AJ28" s="101"/>
      <c r="AK28" s="92"/>
    </row>
    <row r="29" spans="1:37" s="90" customFormat="1" ht="30" customHeight="1" x14ac:dyDescent="0.25">
      <c r="A29" s="76">
        <v>652</v>
      </c>
      <c r="B29" s="77" t="str">
        <f t="shared" si="36"/>
        <v>C.6.01</v>
      </c>
      <c r="C29" s="78">
        <f t="shared" si="37"/>
        <v>5</v>
      </c>
      <c r="D29" s="20"/>
      <c r="E29" s="107" t="str">
        <f t="shared" si="38"/>
        <v>C.6.01</v>
      </c>
      <c r="F29" s="306" t="str">
        <f t="shared" si="35"/>
        <v>Are regular products (E.g. INTREPS, INTSUMs) reviewed are regular intervals?</v>
      </c>
      <c r="G29" s="224" t="str">
        <f>VLOOKUP($A29,'Assess C'!$A:$O,15,FALSE)</f>
        <v/>
      </c>
      <c r="H29" s="223" t="str">
        <f>IFERROR(VLOOKUP(VLOOKUP($A29,'Assess C'!$A:$AH,34,FALSE),detail_maturity_score,3),"")</f>
        <v/>
      </c>
      <c r="I29" s="224">
        <f>(VLOOKUP(LEFT($B29,3),targets_lookup,5,FALSE))*VLOOKUP($A29,Weightings!$A:$Y,23,FALSE)</f>
        <v>7.1999999999999993</v>
      </c>
      <c r="J29" s="224">
        <f>(VLOOKUP(LEFT($B29,3),targets_lookup,5,FALSE))*IF(VLOOKUP($A29,Weightings!$A:$Y,23,FALSE)=0,0,1)</f>
        <v>2.4</v>
      </c>
      <c r="K29" s="80" t="str">
        <f>IF(VLOOKUP(A29,'Assess C'!A:P,16,FALSE)=0,"",VLOOKUP(A29,'Assess C'!A:P,16,FALSE))</f>
        <v/>
      </c>
      <c r="L29" s="78"/>
      <c r="M29" s="78"/>
      <c r="N29" s="78"/>
      <c r="O29" s="78"/>
      <c r="P29" s="78"/>
      <c r="Q29" s="78"/>
      <c r="R29" s="78"/>
      <c r="S29" s="78"/>
      <c r="T29" s="78"/>
      <c r="U29" s="78"/>
      <c r="V29" s="91"/>
      <c r="W29" s="91" t="str">
        <f>IF(AND(C29&gt;4,VLOOKUP(A29,'Assess C'!A:AH,34,FALSE)&lt;&gt;8),LEFT(B29,3),"")</f>
        <v>C.6</v>
      </c>
      <c r="X29" s="91">
        <f>VLOOKUP(A29,Weightings!A:W,23,FALSE)</f>
        <v>3</v>
      </c>
      <c r="Y29" s="91">
        <f>IF(VLOOKUP(A29,'Assess C'!A:AH,34,FALSE)=8,0,1)</f>
        <v>1</v>
      </c>
      <c r="Z29" s="91">
        <f t="shared" si="39"/>
        <v>12</v>
      </c>
      <c r="AA29" s="90" t="str">
        <f t="shared" si="40"/>
        <v>3C.6</v>
      </c>
      <c r="AF29" s="101">
        <f t="shared" si="41"/>
        <v>0</v>
      </c>
      <c r="AG29" s="101">
        <f t="shared" si="42"/>
        <v>0</v>
      </c>
      <c r="AH29" s="101" t="str">
        <f t="shared" si="43"/>
        <v>D</v>
      </c>
      <c r="AI29" s="92">
        <f t="shared" si="44"/>
        <v>3</v>
      </c>
      <c r="AJ29" s="101"/>
      <c r="AK29" s="92"/>
    </row>
    <row r="30" spans="1:37" s="90" customFormat="1" ht="30" customHeight="1" x14ac:dyDescent="0.25">
      <c r="A30" s="81">
        <v>657</v>
      </c>
      <c r="B30" s="77" t="str">
        <f t="shared" si="36"/>
        <v>C.6.02</v>
      </c>
      <c r="C30" s="78">
        <f t="shared" si="37"/>
        <v>5</v>
      </c>
      <c r="D30" s="20"/>
      <c r="E30" s="107" t="str">
        <f t="shared" si="38"/>
        <v>C.6.02</v>
      </c>
      <c r="F30" s="306" t="str">
        <f t="shared" si="35"/>
        <v>Are bespoke products reviewed with the intelligence customer post dissemination?</v>
      </c>
      <c r="G30" s="224" t="str">
        <f>VLOOKUP($A30,'Assess C'!$A:$O,15,FALSE)</f>
        <v/>
      </c>
      <c r="H30" s="223" t="str">
        <f>IFERROR(VLOOKUP(VLOOKUP($A30,'Assess C'!$A:$AH,34,FALSE),detail_maturity_score,3),"")</f>
        <v/>
      </c>
      <c r="I30" s="224">
        <f>(VLOOKUP(LEFT($B30,3),targets_lookup,5,FALSE))*VLOOKUP($A30,Weightings!$A:$Y,23,FALSE)</f>
        <v>7.1999999999999993</v>
      </c>
      <c r="J30" s="224">
        <f>(VLOOKUP(LEFT($B30,3),targets_lookup,5,FALSE))*IF(VLOOKUP($A30,Weightings!$A:$Y,23,FALSE)=0,0,1)</f>
        <v>2.4</v>
      </c>
      <c r="K30" s="80" t="str">
        <f>IF(VLOOKUP(A30,'Assess C'!A:P,16,FALSE)=0,"",VLOOKUP(A30,'Assess C'!A:P,16,FALSE))</f>
        <v/>
      </c>
      <c r="L30" s="78"/>
      <c r="M30" s="78"/>
      <c r="N30" s="78"/>
      <c r="O30" s="78"/>
      <c r="P30" s="78"/>
      <c r="Q30" s="78"/>
      <c r="R30" s="78"/>
      <c r="S30" s="78"/>
      <c r="T30" s="78"/>
      <c r="U30" s="78"/>
      <c r="V30" s="91"/>
      <c r="W30" s="91" t="str">
        <f>IF(AND(C30&gt;4,VLOOKUP(A30,'Assess C'!A:AH,34,FALSE)&lt;&gt;8),LEFT(B30,3),"")</f>
        <v>C.6</v>
      </c>
      <c r="X30" s="91">
        <f>VLOOKUP(A30,Weightings!A:W,23,FALSE)</f>
        <v>3</v>
      </c>
      <c r="Y30" s="91">
        <f>IF(VLOOKUP(A30,'Assess C'!A:AH,34,FALSE)=8,0,1)</f>
        <v>1</v>
      </c>
      <c r="Z30" s="91">
        <f t="shared" si="39"/>
        <v>12</v>
      </c>
      <c r="AA30" s="90" t="str">
        <f t="shared" si="40"/>
        <v>3C.6</v>
      </c>
      <c r="AF30" s="101">
        <f t="shared" si="41"/>
        <v>0</v>
      </c>
      <c r="AG30" s="101">
        <f t="shared" si="42"/>
        <v>0</v>
      </c>
      <c r="AH30" s="101" t="str">
        <f t="shared" si="43"/>
        <v>D</v>
      </c>
      <c r="AI30" s="92">
        <f t="shared" si="44"/>
        <v>3</v>
      </c>
      <c r="AJ30" s="101"/>
      <c r="AK30" s="92"/>
    </row>
  </sheetData>
  <sheetProtection sheet="1" objects="1" scenarios="1"/>
  <sortState xmlns:xlrd2="http://schemas.microsoft.com/office/spreadsheetml/2017/richdata2" ref="A8:AI30">
    <sortCondition ref="A8:A30"/>
  </sortState>
  <mergeCells count="2">
    <mergeCell ref="F2:K3"/>
    <mergeCell ref="F4:K5"/>
  </mergeCells>
  <conditionalFormatting sqref="G10:G11 G17 G28:G30 G24:G26 G20:G22 G13:G15">
    <cfRule type="dataBar" priority="74">
      <dataBar>
        <cfvo type="num" val="0"/>
        <cfvo type="num" val="20"/>
        <color rgb="FF638EC6"/>
      </dataBar>
      <extLst>
        <ext xmlns:x14="http://schemas.microsoft.com/office/spreadsheetml/2009/9/main" uri="{B025F937-C7B1-47D3-B67F-A62EFF666E3E}">
          <x14:id>{A2A297D1-C22E-4CC2-8131-E614A7290C52}</x14:id>
        </ext>
      </extLst>
    </cfRule>
  </conditionalFormatting>
  <conditionalFormatting sqref="J10:J11 J18 J29:J30 J25:J26 J21:J22 J14:J15">
    <cfRule type="dataBar" priority="73">
      <dataBar>
        <cfvo type="num" val="0"/>
        <cfvo type="num" val="5"/>
        <color rgb="FF00B050"/>
      </dataBar>
      <extLst>
        <ext xmlns:x14="http://schemas.microsoft.com/office/spreadsheetml/2009/9/main" uri="{B025F937-C7B1-47D3-B67F-A62EFF666E3E}">
          <x14:id>{2D35CBAA-DBFA-40A2-8065-75504228EEFE}</x14:id>
        </ext>
      </extLst>
    </cfRule>
  </conditionalFormatting>
  <conditionalFormatting sqref="G18">
    <cfRule type="dataBar" priority="70">
      <dataBar>
        <cfvo type="num" val="0"/>
        <cfvo type="num" val="20"/>
        <color rgb="FF638EC6"/>
      </dataBar>
      <extLst>
        <ext xmlns:x14="http://schemas.microsoft.com/office/spreadsheetml/2009/9/main" uri="{B025F937-C7B1-47D3-B67F-A62EFF666E3E}">
          <x14:id>{0F8A8F08-9259-4969-BFF5-CA13C8B66292}</x14:id>
        </ext>
      </extLst>
    </cfRule>
  </conditionalFormatting>
  <conditionalFormatting sqref="G19">
    <cfRule type="dataBar" priority="34">
      <dataBar>
        <cfvo type="num" val="0"/>
        <cfvo type="num" val="20"/>
        <color rgb="FF638EC6"/>
      </dataBar>
      <extLst>
        <ext xmlns:x14="http://schemas.microsoft.com/office/spreadsheetml/2009/9/main" uri="{B025F937-C7B1-47D3-B67F-A62EFF666E3E}">
          <x14:id>{19E4E896-BCE8-4DA0-A0E8-78CA55810D42}</x14:id>
        </ext>
      </extLst>
    </cfRule>
  </conditionalFormatting>
  <conditionalFormatting sqref="G12">
    <cfRule type="dataBar" priority="46">
      <dataBar>
        <cfvo type="num" val="0"/>
        <cfvo type="num" val="20"/>
        <color rgb="FF638EC6"/>
      </dataBar>
      <extLst>
        <ext xmlns:x14="http://schemas.microsoft.com/office/spreadsheetml/2009/9/main" uri="{B025F937-C7B1-47D3-B67F-A62EFF666E3E}">
          <x14:id>{F3FFBD93-9EED-4ADC-B0E2-8AE36DC3EF7F}</x14:id>
        </ext>
      </extLst>
    </cfRule>
  </conditionalFormatting>
  <conditionalFormatting sqref="G9">
    <cfRule type="dataBar" priority="52">
      <dataBar>
        <cfvo type="num" val="0"/>
        <cfvo type="num" val="20"/>
        <color rgb="FF638EC6"/>
      </dataBar>
      <extLst>
        <ext xmlns:x14="http://schemas.microsoft.com/office/spreadsheetml/2009/9/main" uri="{B025F937-C7B1-47D3-B67F-A62EFF666E3E}">
          <x14:id>{E80F8827-3C54-4F72-A2C2-BE7820EBDB7B}</x14:id>
        </ext>
      </extLst>
    </cfRule>
  </conditionalFormatting>
  <conditionalFormatting sqref="G16">
    <cfRule type="dataBar" priority="42">
      <dataBar>
        <cfvo type="num" val="0"/>
        <cfvo type="num" val="20"/>
        <color rgb="FF638EC6"/>
      </dataBar>
      <extLst>
        <ext xmlns:x14="http://schemas.microsoft.com/office/spreadsheetml/2009/9/main" uri="{B025F937-C7B1-47D3-B67F-A62EFF666E3E}">
          <x14:id>{F0751F79-A264-4C53-AEC8-80F5261294FD}</x14:id>
        </ext>
      </extLst>
    </cfRule>
  </conditionalFormatting>
  <conditionalFormatting sqref="G23">
    <cfRule type="dataBar" priority="32">
      <dataBar>
        <cfvo type="num" val="0"/>
        <cfvo type="num" val="20"/>
        <color rgb="FF638EC6"/>
      </dataBar>
      <extLst>
        <ext xmlns:x14="http://schemas.microsoft.com/office/spreadsheetml/2009/9/main" uri="{B025F937-C7B1-47D3-B67F-A62EFF666E3E}">
          <x14:id>{644E3E41-1F57-4AA2-81F3-660FFDDDB615}</x14:id>
        </ext>
      </extLst>
    </cfRule>
  </conditionalFormatting>
  <conditionalFormatting sqref="G27">
    <cfRule type="dataBar" priority="30">
      <dataBar>
        <cfvo type="num" val="0"/>
        <cfvo type="num" val="20"/>
        <color rgb="FF638EC6"/>
      </dataBar>
      <extLst>
        <ext xmlns:x14="http://schemas.microsoft.com/office/spreadsheetml/2009/9/main" uri="{B025F937-C7B1-47D3-B67F-A62EFF666E3E}">
          <x14:id>{B8801175-2E5C-4BBF-926A-2EC17FD58AD9}</x14:id>
        </ext>
      </extLst>
    </cfRule>
  </conditionalFormatting>
  <conditionalFormatting sqref="H9:H11 H18 H29:H30 H25:H26 H21:H22 H14:H15">
    <cfRule type="dataBar" priority="26">
      <dataBar>
        <cfvo type="num" val="0"/>
        <cfvo type="num" val="4"/>
        <color rgb="FF638EC6"/>
      </dataBar>
      <extLst>
        <ext xmlns:x14="http://schemas.microsoft.com/office/spreadsheetml/2009/9/main" uri="{B025F937-C7B1-47D3-B67F-A62EFF666E3E}">
          <x14:id>{C95B46CB-91F1-42C4-8FE8-BD5A1B181F23}</x14:id>
        </ext>
      </extLst>
    </cfRule>
  </conditionalFormatting>
  <conditionalFormatting sqref="I10:I11 I17 I28:I30 I24:I26 I20:I22 I13:I15">
    <cfRule type="dataBar" priority="18">
      <dataBar>
        <cfvo type="num" val="0"/>
        <cfvo type="num" val="20"/>
        <color rgb="FF00B050"/>
      </dataBar>
      <extLst>
        <ext xmlns:x14="http://schemas.microsoft.com/office/spreadsheetml/2009/9/main" uri="{B025F937-C7B1-47D3-B67F-A62EFF666E3E}">
          <x14:id>{3EFD0F62-52CC-4265-A43B-D05AFE6123F2}</x14:id>
        </ext>
      </extLst>
    </cfRule>
  </conditionalFormatting>
  <conditionalFormatting sqref="I18">
    <cfRule type="dataBar" priority="17">
      <dataBar>
        <cfvo type="num" val="0"/>
        <cfvo type="num" val="20"/>
        <color rgb="FF00B050"/>
      </dataBar>
      <extLst>
        <ext xmlns:x14="http://schemas.microsoft.com/office/spreadsheetml/2009/9/main" uri="{B025F937-C7B1-47D3-B67F-A62EFF666E3E}">
          <x14:id>{D829DEB7-BEF4-4189-BB7F-23939D6EB149}</x14:id>
        </ext>
      </extLst>
    </cfRule>
  </conditionalFormatting>
  <conditionalFormatting sqref="I19">
    <cfRule type="dataBar" priority="13">
      <dataBar>
        <cfvo type="num" val="0"/>
        <cfvo type="num" val="20"/>
        <color rgb="FF00B050"/>
      </dataBar>
      <extLst>
        <ext xmlns:x14="http://schemas.microsoft.com/office/spreadsheetml/2009/9/main" uri="{B025F937-C7B1-47D3-B67F-A62EFF666E3E}">
          <x14:id>{8245EB80-C858-4C2D-8FC1-B02C6739D3D1}</x14:id>
        </ext>
      </extLst>
    </cfRule>
  </conditionalFormatting>
  <conditionalFormatting sqref="I12">
    <cfRule type="dataBar" priority="15">
      <dataBar>
        <cfvo type="num" val="0"/>
        <cfvo type="num" val="20"/>
        <color rgb="FF00B050"/>
      </dataBar>
      <extLst>
        <ext xmlns:x14="http://schemas.microsoft.com/office/spreadsheetml/2009/9/main" uri="{B025F937-C7B1-47D3-B67F-A62EFF666E3E}">
          <x14:id>{E2633A65-EBBB-4348-937C-4550AC3037B8}</x14:id>
        </ext>
      </extLst>
    </cfRule>
  </conditionalFormatting>
  <conditionalFormatting sqref="I9">
    <cfRule type="dataBar" priority="16">
      <dataBar>
        <cfvo type="num" val="0"/>
        <cfvo type="num" val="20"/>
        <color rgb="FF00B050"/>
      </dataBar>
      <extLst>
        <ext xmlns:x14="http://schemas.microsoft.com/office/spreadsheetml/2009/9/main" uri="{B025F937-C7B1-47D3-B67F-A62EFF666E3E}">
          <x14:id>{BC0CA5CB-6FFF-44B0-9D9F-8B2EB5CA57AC}</x14:id>
        </ext>
      </extLst>
    </cfRule>
  </conditionalFormatting>
  <conditionalFormatting sqref="I16">
    <cfRule type="dataBar" priority="14">
      <dataBar>
        <cfvo type="num" val="0"/>
        <cfvo type="num" val="20"/>
        <color rgb="FF00B050"/>
      </dataBar>
      <extLst>
        <ext xmlns:x14="http://schemas.microsoft.com/office/spreadsheetml/2009/9/main" uri="{B025F937-C7B1-47D3-B67F-A62EFF666E3E}">
          <x14:id>{0960ECA1-7E3A-411A-8DF0-B89CCA813A25}</x14:id>
        </ext>
      </extLst>
    </cfRule>
  </conditionalFormatting>
  <conditionalFormatting sqref="I27">
    <cfRule type="dataBar" priority="11">
      <dataBar>
        <cfvo type="num" val="0"/>
        <cfvo type="num" val="20"/>
        <color rgb="FF00B050"/>
      </dataBar>
      <extLst>
        <ext xmlns:x14="http://schemas.microsoft.com/office/spreadsheetml/2009/9/main" uri="{B025F937-C7B1-47D3-B67F-A62EFF666E3E}">
          <x14:id>{1D941CFF-EDE9-4C3B-A7F5-92B88D68CF21}</x14:id>
        </ext>
      </extLst>
    </cfRule>
  </conditionalFormatting>
  <conditionalFormatting sqref="I23">
    <cfRule type="dataBar" priority="12">
      <dataBar>
        <cfvo type="num" val="0"/>
        <cfvo type="num" val="20"/>
        <color rgb="FF00B050"/>
      </dataBar>
      <extLst>
        <ext xmlns:x14="http://schemas.microsoft.com/office/spreadsheetml/2009/9/main" uri="{B025F937-C7B1-47D3-B67F-A62EFF666E3E}">
          <x14:id>{7342DF66-B0F8-4AD5-9903-56244A5F6F15}</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A2A297D1-C22E-4CC2-8131-E614A7290C52}">
            <x14:dataBar minLength="0" maxLength="100" gradient="0">
              <x14:cfvo type="num">
                <xm:f>0</xm:f>
              </x14:cfvo>
              <x14:cfvo type="num">
                <xm:f>20</xm:f>
              </x14:cfvo>
              <x14:negativeFillColor rgb="FFFF0000"/>
              <x14:axisColor rgb="FF000000"/>
            </x14:dataBar>
          </x14:cfRule>
          <xm:sqref>G10:G11 G17 G28:G30 G24:G26 G20:G22 G13:G15</xm:sqref>
        </x14:conditionalFormatting>
        <x14:conditionalFormatting xmlns:xm="http://schemas.microsoft.com/office/excel/2006/main">
          <x14:cfRule type="dataBar" id="{2D35CBAA-DBFA-40A2-8065-75504228EEFE}">
            <x14:dataBar minLength="0" maxLength="100" gradient="0">
              <x14:cfvo type="num">
                <xm:f>0</xm:f>
              </x14:cfvo>
              <x14:cfvo type="num">
                <xm:f>5</xm:f>
              </x14:cfvo>
              <x14:negativeFillColor rgb="FFFF0000"/>
              <x14:axisColor rgb="FF000000"/>
            </x14:dataBar>
          </x14:cfRule>
          <xm:sqref>J10:J11 J18 J29:J30 J25:J26 J21:J22 J14:J15</xm:sqref>
        </x14:conditionalFormatting>
        <x14:conditionalFormatting xmlns:xm="http://schemas.microsoft.com/office/excel/2006/main">
          <x14:cfRule type="dataBar" id="{0F8A8F08-9259-4969-BFF5-CA13C8B66292}">
            <x14:dataBar minLength="0" maxLength="100" gradient="0">
              <x14:cfvo type="num">
                <xm:f>0</xm:f>
              </x14:cfvo>
              <x14:cfvo type="num">
                <xm:f>20</xm:f>
              </x14:cfvo>
              <x14:negativeFillColor rgb="FFFF0000"/>
              <x14:axisColor rgb="FF000000"/>
            </x14:dataBar>
          </x14:cfRule>
          <xm:sqref>G18</xm:sqref>
        </x14:conditionalFormatting>
        <x14:conditionalFormatting xmlns:xm="http://schemas.microsoft.com/office/excel/2006/main">
          <x14:cfRule type="dataBar" id="{19E4E896-BCE8-4DA0-A0E8-78CA55810D42}">
            <x14:dataBar minLength="0" maxLength="100" gradient="0">
              <x14:cfvo type="num">
                <xm:f>0</xm:f>
              </x14:cfvo>
              <x14:cfvo type="num">
                <xm:f>20</xm:f>
              </x14:cfvo>
              <x14:negativeFillColor rgb="FFFF0000"/>
              <x14:axisColor rgb="FF000000"/>
            </x14:dataBar>
          </x14:cfRule>
          <xm:sqref>G19</xm:sqref>
        </x14:conditionalFormatting>
        <x14:conditionalFormatting xmlns:xm="http://schemas.microsoft.com/office/excel/2006/main">
          <x14:cfRule type="dataBar" id="{F3FFBD93-9EED-4ADC-B0E2-8AE36DC3EF7F}">
            <x14:dataBar minLength="0" maxLength="100" gradient="0">
              <x14:cfvo type="num">
                <xm:f>0</xm:f>
              </x14:cfvo>
              <x14:cfvo type="num">
                <xm:f>20</xm:f>
              </x14:cfvo>
              <x14:negativeFillColor rgb="FFFF0000"/>
              <x14:axisColor rgb="FF000000"/>
            </x14:dataBar>
          </x14:cfRule>
          <xm:sqref>G12</xm:sqref>
        </x14:conditionalFormatting>
        <x14:conditionalFormatting xmlns:xm="http://schemas.microsoft.com/office/excel/2006/main">
          <x14:cfRule type="dataBar" id="{E80F8827-3C54-4F72-A2C2-BE7820EBDB7B}">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F0751F79-A264-4C53-AEC8-80F5261294FD}">
            <x14:dataBar minLength="0" maxLength="100" gradient="0">
              <x14:cfvo type="num">
                <xm:f>0</xm:f>
              </x14:cfvo>
              <x14:cfvo type="num">
                <xm:f>20</xm:f>
              </x14:cfvo>
              <x14:negativeFillColor rgb="FFFF0000"/>
              <x14:axisColor rgb="FF000000"/>
            </x14:dataBar>
          </x14:cfRule>
          <xm:sqref>G16</xm:sqref>
        </x14:conditionalFormatting>
        <x14:conditionalFormatting xmlns:xm="http://schemas.microsoft.com/office/excel/2006/main">
          <x14:cfRule type="dataBar" id="{644E3E41-1F57-4AA2-81F3-660FFDDDB615}">
            <x14:dataBar minLength="0" maxLength="100" gradient="0">
              <x14:cfvo type="num">
                <xm:f>0</xm:f>
              </x14:cfvo>
              <x14:cfvo type="num">
                <xm:f>20</xm:f>
              </x14:cfvo>
              <x14:negativeFillColor rgb="FFFF0000"/>
              <x14:axisColor rgb="FF000000"/>
            </x14:dataBar>
          </x14:cfRule>
          <xm:sqref>G23</xm:sqref>
        </x14:conditionalFormatting>
        <x14:conditionalFormatting xmlns:xm="http://schemas.microsoft.com/office/excel/2006/main">
          <x14:cfRule type="dataBar" id="{B8801175-2E5C-4BBF-926A-2EC17FD58AD9}">
            <x14:dataBar minLength="0" maxLength="100" gradient="0">
              <x14:cfvo type="num">
                <xm:f>0</xm:f>
              </x14:cfvo>
              <x14:cfvo type="num">
                <xm:f>20</xm:f>
              </x14:cfvo>
              <x14:negativeFillColor rgb="FFFF0000"/>
              <x14:axisColor rgb="FF000000"/>
            </x14:dataBar>
          </x14:cfRule>
          <xm:sqref>G27</xm:sqref>
        </x14:conditionalFormatting>
        <x14:conditionalFormatting xmlns:xm="http://schemas.microsoft.com/office/excel/2006/main">
          <x14:cfRule type="dataBar" id="{C95B46CB-91F1-42C4-8FE8-BD5A1B181F23}">
            <x14:dataBar minLength="0" maxLength="100" gradient="0">
              <x14:cfvo type="num">
                <xm:f>0</xm:f>
              </x14:cfvo>
              <x14:cfvo type="num">
                <xm:f>4</xm:f>
              </x14:cfvo>
              <x14:negativeFillColor rgb="FFFF0000"/>
              <x14:axisColor rgb="FF000000"/>
            </x14:dataBar>
          </x14:cfRule>
          <xm:sqref>H9:H11 H18 H29:H30 H25:H26 H21:H22 H14:H15</xm:sqref>
        </x14:conditionalFormatting>
        <x14:conditionalFormatting xmlns:xm="http://schemas.microsoft.com/office/excel/2006/main">
          <x14:cfRule type="dataBar" id="{3EFD0F62-52CC-4265-A43B-D05AFE6123F2}">
            <x14:dataBar minLength="0" maxLength="100" gradient="0">
              <x14:cfvo type="num">
                <xm:f>0</xm:f>
              </x14:cfvo>
              <x14:cfvo type="num">
                <xm:f>20</xm:f>
              </x14:cfvo>
              <x14:negativeFillColor rgb="FFFF0000"/>
              <x14:axisColor rgb="FF000000"/>
            </x14:dataBar>
          </x14:cfRule>
          <xm:sqref>I10:I11 I17 I28:I30 I24:I26 I20:I22 I13:I15</xm:sqref>
        </x14:conditionalFormatting>
        <x14:conditionalFormatting xmlns:xm="http://schemas.microsoft.com/office/excel/2006/main">
          <x14:cfRule type="dataBar" id="{D829DEB7-BEF4-4189-BB7F-23939D6EB149}">
            <x14:dataBar minLength="0" maxLength="100" gradient="0">
              <x14:cfvo type="num">
                <xm:f>0</xm:f>
              </x14:cfvo>
              <x14:cfvo type="num">
                <xm:f>20</xm:f>
              </x14:cfvo>
              <x14:negativeFillColor rgb="FFFF0000"/>
              <x14:axisColor rgb="FF000000"/>
            </x14:dataBar>
          </x14:cfRule>
          <xm:sqref>I18</xm:sqref>
        </x14:conditionalFormatting>
        <x14:conditionalFormatting xmlns:xm="http://schemas.microsoft.com/office/excel/2006/main">
          <x14:cfRule type="dataBar" id="{8245EB80-C858-4C2D-8FC1-B02C6739D3D1}">
            <x14:dataBar minLength="0" maxLength="100" gradient="0">
              <x14:cfvo type="num">
                <xm:f>0</xm:f>
              </x14:cfvo>
              <x14:cfvo type="num">
                <xm:f>20</xm:f>
              </x14:cfvo>
              <x14:negativeFillColor rgb="FFFF0000"/>
              <x14:axisColor rgb="FF000000"/>
            </x14:dataBar>
          </x14:cfRule>
          <xm:sqref>I19</xm:sqref>
        </x14:conditionalFormatting>
        <x14:conditionalFormatting xmlns:xm="http://schemas.microsoft.com/office/excel/2006/main">
          <x14:cfRule type="dataBar" id="{E2633A65-EBBB-4348-937C-4550AC3037B8}">
            <x14:dataBar minLength="0" maxLength="100" gradient="0">
              <x14:cfvo type="num">
                <xm:f>0</xm:f>
              </x14:cfvo>
              <x14:cfvo type="num">
                <xm:f>20</xm:f>
              </x14:cfvo>
              <x14:negativeFillColor rgb="FFFF0000"/>
              <x14:axisColor rgb="FF000000"/>
            </x14:dataBar>
          </x14:cfRule>
          <xm:sqref>I12</xm:sqref>
        </x14:conditionalFormatting>
        <x14:conditionalFormatting xmlns:xm="http://schemas.microsoft.com/office/excel/2006/main">
          <x14:cfRule type="dataBar" id="{BC0CA5CB-6FFF-44B0-9D9F-8B2EB5CA57AC}">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0960ECA1-7E3A-411A-8DF0-B89CCA813A25}">
            <x14:dataBar minLength="0" maxLength="100" gradient="0">
              <x14:cfvo type="num">
                <xm:f>0</xm:f>
              </x14:cfvo>
              <x14:cfvo type="num">
                <xm:f>20</xm:f>
              </x14:cfvo>
              <x14:negativeFillColor rgb="FFFF0000"/>
              <x14:axisColor rgb="FF000000"/>
            </x14:dataBar>
          </x14:cfRule>
          <xm:sqref>I16</xm:sqref>
        </x14:conditionalFormatting>
        <x14:conditionalFormatting xmlns:xm="http://schemas.microsoft.com/office/excel/2006/main">
          <x14:cfRule type="dataBar" id="{1D941CFF-EDE9-4C3B-A7F5-92B88D68CF21}">
            <x14:dataBar minLength="0" maxLength="100" gradient="0">
              <x14:cfvo type="num">
                <xm:f>0</xm:f>
              </x14:cfvo>
              <x14:cfvo type="num">
                <xm:f>20</xm:f>
              </x14:cfvo>
              <x14:negativeFillColor rgb="FFFF0000"/>
              <x14:axisColor rgb="FF000000"/>
            </x14:dataBar>
          </x14:cfRule>
          <xm:sqref>I27</xm:sqref>
        </x14:conditionalFormatting>
        <x14:conditionalFormatting xmlns:xm="http://schemas.microsoft.com/office/excel/2006/main">
          <x14:cfRule type="dataBar" id="{7342DF66-B0F8-4AD5-9903-56244A5F6F15}">
            <x14:dataBar minLength="0" maxLength="100" gradient="0">
              <x14:cfvo type="num">
                <xm:f>0</xm:f>
              </x14:cfvo>
              <x14:cfvo type="num">
                <xm:f>20</xm:f>
              </x14:cfvo>
              <x14:negativeFillColor rgb="FFFF0000"/>
              <x14:axisColor rgb="FF000000"/>
            </x14:dataBar>
          </x14:cfRule>
          <xm:sqref>I23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tabColor rgb="FF00B050"/>
    <pageSetUpPr autoPageBreaks="0" fitToPage="1"/>
  </sheetPr>
  <dimension ref="A2:AK23"/>
  <sheetViews>
    <sheetView showGridLines="0" showRowColHeaders="0" zoomScaleNormal="100" workbookViewId="0">
      <pane ySplit="7" topLeftCell="A8" activePane="bottomLeft" state="frozen"/>
      <selection activeCell="D1" sqref="D1"/>
      <selection pane="bottomLeft" activeCell="LH880" sqref="LH880"/>
    </sheetView>
  </sheetViews>
  <sheetFormatPr defaultColWidth="9.140625" defaultRowHeight="15" x14ac:dyDescent="0.25"/>
  <cols>
    <col min="1" max="1" width="11.7109375" style="197" hidden="1" customWidth="1"/>
    <col min="2" max="2" width="9" style="21" hidden="1" customWidth="1"/>
    <col min="3" max="3" width="6.5703125" style="21" hidden="1" customWidth="1"/>
    <col min="4" max="4" width="6.28515625" style="21" customWidth="1"/>
    <col min="5" max="5" width="15.5703125" style="21" customWidth="1"/>
    <col min="6" max="6" width="130.7109375" style="21" customWidth="1"/>
    <col min="7" max="7" width="27" style="21" hidden="1" customWidth="1"/>
    <col min="8" max="9" width="27" style="21" customWidth="1"/>
    <col min="10" max="10" width="27" style="21" hidden="1" customWidth="1"/>
    <col min="11" max="11" width="142.85546875" style="102" customWidth="1"/>
    <col min="12" max="22" width="9.140625" style="21" hidden="1" customWidth="1"/>
    <col min="23" max="23" width="2.5703125" style="21" hidden="1" customWidth="1"/>
    <col min="24" max="27" width="9.140625" style="21" hidden="1" customWidth="1"/>
    <col min="28" max="36" width="6.42578125" style="21" hidden="1" customWidth="1"/>
    <col min="37" max="37" width="4.85546875" style="21" hidden="1" customWidth="1"/>
    <col min="38" max="38" width="6.42578125" style="21" customWidth="1"/>
    <col min="39" max="16384" width="9.140625" style="21"/>
  </cols>
  <sheetData>
    <row r="2" spans="1:37" s="53" customFormat="1" ht="15" customHeight="1" x14ac:dyDescent="0.25">
      <c r="A2" s="197"/>
      <c r="B2" s="21"/>
      <c r="C2" s="21"/>
      <c r="D2" s="21"/>
      <c r="E2" s="21"/>
      <c r="F2" s="351" t="str">
        <f>"Results"&amp;IF(LEN(profile_name_of_organisation)=0,""," for "&amp;profile_name_of_organisation)</f>
        <v>Results</v>
      </c>
      <c r="G2" s="351"/>
      <c r="H2" s="351"/>
      <c r="I2" s="351"/>
      <c r="J2" s="351"/>
      <c r="K2" s="351"/>
      <c r="L2" s="134"/>
      <c r="M2" s="134"/>
      <c r="N2" s="134"/>
      <c r="O2" s="134"/>
      <c r="P2" s="134"/>
      <c r="Q2" s="134"/>
      <c r="R2" s="134"/>
      <c r="S2" s="134"/>
      <c r="T2" s="134"/>
      <c r="U2" s="134"/>
      <c r="V2" s="134"/>
      <c r="W2" s="134"/>
      <c r="X2" s="134"/>
      <c r="Y2" s="134"/>
      <c r="Z2" s="134"/>
    </row>
    <row r="3" spans="1:37" s="53" customFormat="1" ht="15" customHeight="1" x14ac:dyDescent="0.25">
      <c r="A3" s="197"/>
      <c r="B3" s="21"/>
      <c r="C3" s="21"/>
      <c r="D3" s="21"/>
      <c r="E3" s="21"/>
      <c r="F3" s="351"/>
      <c r="G3" s="351"/>
      <c r="H3" s="351"/>
      <c r="I3" s="351"/>
      <c r="J3" s="351"/>
      <c r="K3" s="351"/>
      <c r="L3" s="134"/>
      <c r="M3" s="134"/>
      <c r="N3" s="134"/>
      <c r="O3" s="134"/>
      <c r="P3" s="134"/>
      <c r="Q3" s="134"/>
      <c r="R3" s="134"/>
      <c r="S3" s="134"/>
      <c r="T3" s="134"/>
      <c r="U3" s="134"/>
      <c r="V3" s="134"/>
      <c r="W3" s="134"/>
      <c r="X3" s="134"/>
      <c r="Y3" s="134"/>
      <c r="Z3" s="134"/>
    </row>
    <row r="4" spans="1:37" s="53" customFormat="1" ht="15" customHeight="1" x14ac:dyDescent="0.25">
      <c r="A4" s="197"/>
      <c r="B4" s="21"/>
      <c r="C4" s="21"/>
      <c r="D4" s="21"/>
      <c r="E4" s="21"/>
      <c r="F4" s="352" t="str">
        <f>'Assess D'!F2</f>
        <v>Maturity model for Stage D - Functional Management</v>
      </c>
      <c r="G4" s="352"/>
      <c r="H4" s="352"/>
      <c r="I4" s="352"/>
      <c r="J4" s="352"/>
      <c r="K4" s="352"/>
      <c r="L4" s="134"/>
      <c r="M4" s="134"/>
      <c r="N4" s="134"/>
      <c r="O4" s="134"/>
      <c r="P4" s="134"/>
      <c r="Q4" s="134"/>
      <c r="R4" s="134"/>
      <c r="S4" s="134"/>
      <c r="T4" s="134"/>
      <c r="U4" s="134"/>
      <c r="V4" s="134"/>
      <c r="W4" s="134"/>
      <c r="X4" s="134"/>
      <c r="Y4" s="134"/>
      <c r="Z4" s="134"/>
    </row>
    <row r="5" spans="1:37" s="53" customFormat="1" ht="15" customHeight="1" x14ac:dyDescent="0.25">
      <c r="A5" s="197"/>
      <c r="B5" s="21"/>
      <c r="C5" s="21"/>
      <c r="D5" s="21"/>
      <c r="E5" s="21"/>
      <c r="F5" s="352"/>
      <c r="G5" s="352"/>
      <c r="H5" s="352"/>
      <c r="I5" s="352"/>
      <c r="J5" s="352"/>
      <c r="K5" s="352"/>
      <c r="L5" s="134"/>
      <c r="M5" s="134"/>
      <c r="N5" s="134"/>
      <c r="O5" s="134"/>
      <c r="P5" s="134"/>
      <c r="Q5" s="134"/>
      <c r="R5" s="134"/>
      <c r="S5" s="134"/>
      <c r="T5" s="134"/>
      <c r="U5" s="134"/>
      <c r="V5" s="134"/>
      <c r="W5" s="134"/>
      <c r="X5" s="134"/>
      <c r="Y5" s="134"/>
      <c r="Z5" s="134"/>
    </row>
    <row r="7" spans="1:37" ht="30" customHeight="1" thickBot="1" x14ac:dyDescent="0.35">
      <c r="A7" s="9" t="s">
        <v>99</v>
      </c>
      <c r="B7" s="74" t="s">
        <v>104</v>
      </c>
      <c r="C7" s="280" t="s">
        <v>103</v>
      </c>
      <c r="F7" s="54"/>
      <c r="G7" s="60" t="s">
        <v>217</v>
      </c>
      <c r="H7" s="60" t="s">
        <v>217</v>
      </c>
      <c r="I7" s="61" t="s">
        <v>200</v>
      </c>
      <c r="J7" s="61" t="s">
        <v>200</v>
      </c>
      <c r="K7" s="103" t="s">
        <v>79</v>
      </c>
      <c r="AF7" s="175" t="s">
        <v>173</v>
      </c>
      <c r="AG7" s="175" t="s">
        <v>174</v>
      </c>
      <c r="AH7" s="175" t="s">
        <v>122</v>
      </c>
      <c r="AI7" s="176" t="s">
        <v>176</v>
      </c>
      <c r="AJ7" s="175"/>
      <c r="AK7" s="176"/>
    </row>
    <row r="8" spans="1:37" s="90" customFormat="1" ht="30" customHeight="1" x14ac:dyDescent="0.25">
      <c r="A8" s="76">
        <v>667</v>
      </c>
      <c r="B8" s="77" t="str">
        <f t="shared" ref="B8:B23" si="0">VLOOKUP(A8,contentrefmockup,2,FALSE)</f>
        <v>D.1</v>
      </c>
      <c r="C8" s="78">
        <f t="shared" ref="C8:C23" si="1">VLOOKUP(A8,contentrefmockup,15,FALSE)</f>
        <v>2</v>
      </c>
      <c r="D8" s="20"/>
      <c r="E8" s="75" t="str">
        <f t="shared" ref="E8:E23" si="2">IF(C8=1,"Phase "&amp;B8,IF(C8=2,"Step "&amp;VLOOKUP(A8,contentrefmockup,4,FALSE),B8))</f>
        <v>Step 1</v>
      </c>
      <c r="F8" s="132" t="str">
        <f t="shared" ref="F8:F11" si="3">VLOOKUP(A8,contentrefmockup,7,FALSE)</f>
        <v>Repeatable</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D.1</v>
      </c>
      <c r="O8" s="133">
        <f>SUMIF(AA:AA,U8&amp;N8,G:G)/(SUMIF(AA:AA,U8&amp;N8,Z:Z))</f>
        <v>0</v>
      </c>
      <c r="P8" s="133" t="str">
        <f>HLOOKUP(O8*100,level_ref,2,TRUE)</f>
        <v>Level 1</v>
      </c>
      <c r="Q8" s="133" t="str">
        <f>IF(ISERROR(P8),"",P8)</f>
        <v>Level 1</v>
      </c>
      <c r="R8" s="133">
        <f>HLOOKUP(O8*100,level_ref,3,TRUE)</f>
        <v>1</v>
      </c>
      <c r="S8" s="133">
        <f>IF(ISERROR(R8),"",R8)</f>
        <v>1</v>
      </c>
      <c r="T8" s="133">
        <f>O8*5</f>
        <v>0</v>
      </c>
      <c r="U8" s="133">
        <f>VLOOKUP(A8,'Assess D'!A:AI,35,FALSE)</f>
        <v>3</v>
      </c>
      <c r="V8" s="133"/>
      <c r="W8" s="133" t="str">
        <f>IF(AND(C8&gt;4,VLOOKUP(A8,'Assess D'!A:AH,34,FALSE)&lt;&gt;8),LEFT(B8,3),"")</f>
        <v/>
      </c>
      <c r="X8" s="133">
        <f>VLOOKUP(A8,Weightings!A:W,23,FALSE)</f>
        <v>0</v>
      </c>
      <c r="Y8" s="133">
        <f>IF(VLOOKUP(A8,'Assess D'!A:AH,34,FALSE)=8,0,1)</f>
        <v>1</v>
      </c>
      <c r="Z8" s="133">
        <f t="shared" ref="Z8:Z23" si="4">Y8*X8*4</f>
        <v>0</v>
      </c>
      <c r="AA8" s="90" t="str">
        <f t="shared" ref="AA8:AA23" si="5">AI8&amp;W8</f>
        <v>3</v>
      </c>
      <c r="AF8" s="101"/>
      <c r="AG8" s="101"/>
      <c r="AH8" s="101" t="str">
        <f t="shared" ref="AH8:AH23" si="6">VLOOKUP($A8,contentrefmockup,28,FALSE)</f>
        <v>D</v>
      </c>
      <c r="AI8" s="92">
        <f t="shared" ref="AI8:AI23" si="7">IF(AF8="S",1,IF(AG8="I",2,IF(AH8="D",3,4)))</f>
        <v>3</v>
      </c>
      <c r="AJ8" s="101"/>
      <c r="AK8" s="92"/>
    </row>
    <row r="9" spans="1:37" s="90" customFormat="1" ht="30" x14ac:dyDescent="0.25">
      <c r="A9" s="76">
        <v>668</v>
      </c>
      <c r="B9" s="77" t="str">
        <f t="shared" si="0"/>
        <v/>
      </c>
      <c r="C9" s="78">
        <f t="shared" si="1"/>
        <v>3</v>
      </c>
      <c r="D9" s="20"/>
      <c r="E9" s="107" t="str">
        <f t="shared" si="2"/>
        <v/>
      </c>
      <c r="F9" s="181" t="str">
        <f t="shared" si="3"/>
        <v>Repeatability brings consistency and understanding. A CTI function should have detailed and documents processes and methodologies for each task it completes.</v>
      </c>
      <c r="G9" s="99"/>
      <c r="H9" s="99"/>
      <c r="I9" s="99"/>
      <c r="J9" s="99"/>
      <c r="K9" s="80"/>
      <c r="L9" s="78"/>
      <c r="M9" s="78"/>
      <c r="N9" s="78"/>
      <c r="O9" s="78"/>
      <c r="P9" s="78"/>
      <c r="Q9" s="78"/>
      <c r="R9" s="78"/>
      <c r="S9" s="78"/>
      <c r="T9" s="78"/>
      <c r="U9" s="78"/>
      <c r="V9" s="91"/>
      <c r="W9" s="91" t="str">
        <f>IF(AND(C9&gt;4,VLOOKUP(A9,'Assess D'!A:AH,34,FALSE)&lt;&gt;8),LEFT(B9,3),"")</f>
        <v/>
      </c>
      <c r="X9" s="91">
        <f>VLOOKUP(A9,Weightings!A:W,23,FALSE)</f>
        <v>0</v>
      </c>
      <c r="Y9" s="91">
        <f>IF(VLOOKUP(A9,'Assess D'!A:AH,34,FALSE)=8,0,1)</f>
        <v>1</v>
      </c>
      <c r="Z9" s="91">
        <f t="shared" si="4"/>
        <v>0</v>
      </c>
      <c r="AA9" s="90" t="str">
        <f t="shared" si="5"/>
        <v>3</v>
      </c>
      <c r="AF9" s="101"/>
      <c r="AG9" s="101"/>
      <c r="AH9" s="101" t="str">
        <f t="shared" si="6"/>
        <v>D</v>
      </c>
      <c r="AI9" s="92">
        <f t="shared" si="7"/>
        <v>3</v>
      </c>
      <c r="AJ9" s="101"/>
      <c r="AK9" s="92"/>
    </row>
    <row r="10" spans="1:37" s="90" customFormat="1" ht="30" customHeight="1" x14ac:dyDescent="0.25">
      <c r="A10" s="76">
        <v>669</v>
      </c>
      <c r="B10" s="77" t="str">
        <f t="shared" si="0"/>
        <v>D.1.01</v>
      </c>
      <c r="C10" s="78">
        <f t="shared" si="1"/>
        <v>5</v>
      </c>
      <c r="D10" s="20"/>
      <c r="E10" s="107" t="str">
        <f t="shared" si="2"/>
        <v>D.1.01</v>
      </c>
      <c r="F10" s="80" t="str">
        <f t="shared" si="3"/>
        <v xml:space="preserve">Are all methodologies, processes, policies and procedures used in the Intelligence function regularly reviewed and documented? </v>
      </c>
      <c r="G10" s="223" t="str">
        <f>VLOOKUP($A10,'Assess D'!$A:$O,15,FALSE)</f>
        <v/>
      </c>
      <c r="H10" s="223" t="str">
        <f>IFERROR(VLOOKUP(VLOOKUP($A10,'Assess D'!$A:$AH,34,FALSE),detail_maturity_score,3),"")</f>
        <v/>
      </c>
      <c r="I10" s="223">
        <f>(VLOOKUP(LEFT($B10,3),targets_lookup,5,FALSE))*IF(VLOOKUP($A10,Weightings!$A:$Y,23,FALSE)=0,0,1)</f>
        <v>2.4</v>
      </c>
      <c r="J10" s="223">
        <f>(VLOOKUP(LEFT($B10,3),targets_lookup,5,FALSE))*VLOOKUP($A10,Weightings!$A:$Y,23,FALSE)</f>
        <v>7.1999999999999993</v>
      </c>
      <c r="K10" s="80" t="str">
        <f>IF(VLOOKUP(A10,'Assess D'!A:P,16,FALSE)=0,"",VLOOKUP(A10,'Assess D'!A:P,16,FALSE))</f>
        <v/>
      </c>
      <c r="L10" s="78"/>
      <c r="M10" s="78"/>
      <c r="N10" s="78"/>
      <c r="O10" s="78"/>
      <c r="P10" s="78"/>
      <c r="Q10" s="78"/>
      <c r="R10" s="78"/>
      <c r="S10" s="78"/>
      <c r="T10" s="78"/>
      <c r="U10" s="78"/>
      <c r="V10" s="91"/>
      <c r="W10" s="91" t="str">
        <f>IF(AND(C10&gt;4,VLOOKUP(A10,'Assess D'!A:AH,34,FALSE)&lt;&gt;8),LEFT(B10,3),"")</f>
        <v>D.1</v>
      </c>
      <c r="X10" s="91">
        <f>VLOOKUP(A10,Weightings!A:W,23,FALSE)</f>
        <v>3</v>
      </c>
      <c r="Y10" s="91">
        <f>IF(VLOOKUP(A10,'Assess D'!A:AH,34,FALSE)=8,0,1)</f>
        <v>1</v>
      </c>
      <c r="Z10" s="91">
        <f t="shared" si="4"/>
        <v>12</v>
      </c>
      <c r="AA10" s="90" t="str">
        <f t="shared" si="5"/>
        <v>3D.1</v>
      </c>
      <c r="AF10" s="101"/>
      <c r="AG10" s="101"/>
      <c r="AH10" s="101" t="str">
        <f t="shared" si="6"/>
        <v>D</v>
      </c>
      <c r="AI10" s="92">
        <f t="shared" si="7"/>
        <v>3</v>
      </c>
      <c r="AJ10" s="101"/>
      <c r="AK10" s="92"/>
    </row>
    <row r="11" spans="1:37" s="90" customFormat="1" ht="30" customHeight="1" x14ac:dyDescent="0.25">
      <c r="A11" s="76">
        <v>674</v>
      </c>
      <c r="B11" s="77" t="str">
        <f t="shared" si="0"/>
        <v>D.1.02</v>
      </c>
      <c r="C11" s="78">
        <f t="shared" si="1"/>
        <v>5</v>
      </c>
      <c r="D11" s="20"/>
      <c r="E11" s="107" t="str">
        <f t="shared" si="2"/>
        <v>D.1.02</v>
      </c>
      <c r="F11" s="83" t="str">
        <f t="shared" si="3"/>
        <v>Is training provide on all methodologies, processes, policies and procedures to all CTI employees and to wider stakeholders for who it may be deemed necessary (E.g. other SOC members with cross over roles)?</v>
      </c>
      <c r="G11" s="223" t="str">
        <f>VLOOKUP($A11,'Assess D'!$A:$O,15,FALSE)</f>
        <v/>
      </c>
      <c r="H11" s="223" t="str">
        <f>IFERROR(VLOOKUP(VLOOKUP($A11,'Assess D'!$A:$AH,34,FALSE),detail_maturity_score,3),"")</f>
        <v/>
      </c>
      <c r="I11" s="223">
        <f>(VLOOKUP(LEFT($B11,3),targets_lookup,5,FALSE))*IF(VLOOKUP($A11,Weightings!$A:$Y,23,FALSE)=0,0,1)</f>
        <v>2.4</v>
      </c>
      <c r="J11" s="223">
        <f>(VLOOKUP(LEFT($B11,3),targets_lookup,5,FALSE))*VLOOKUP($A11,Weightings!$A:$Y,23,FALSE)</f>
        <v>7.1999999999999993</v>
      </c>
      <c r="K11" s="80" t="str">
        <f>IF(VLOOKUP(A11,'Assess D'!A:P,16,FALSE)=0,"",VLOOKUP(A11,'Assess D'!A:P,16,FALSE))</f>
        <v/>
      </c>
      <c r="L11" s="78"/>
      <c r="M11" s="78"/>
      <c r="N11" s="78"/>
      <c r="O11" s="78"/>
      <c r="P11" s="78"/>
      <c r="Q11" s="78"/>
      <c r="R11" s="78"/>
      <c r="S11" s="78"/>
      <c r="T11" s="78"/>
      <c r="U11" s="78"/>
      <c r="V11" s="91"/>
      <c r="W11" s="91" t="str">
        <f>IF(AND(C11&gt;4,VLOOKUP(A11,'Assess D'!A:AH,34,FALSE)&lt;&gt;8),LEFT(B11,3),"")</f>
        <v>D.1</v>
      </c>
      <c r="X11" s="91">
        <f>VLOOKUP(A11,Weightings!A:W,23,FALSE)</f>
        <v>3</v>
      </c>
      <c r="Y11" s="91">
        <f>IF(VLOOKUP(A11,'Assess D'!A:AH,34,FALSE)=8,0,1)</f>
        <v>1</v>
      </c>
      <c r="Z11" s="91">
        <f t="shared" si="4"/>
        <v>12</v>
      </c>
      <c r="AA11" s="90" t="str">
        <f t="shared" si="5"/>
        <v>3D.1</v>
      </c>
      <c r="AF11" s="101"/>
      <c r="AG11" s="101"/>
      <c r="AH11" s="101" t="str">
        <f t="shared" si="6"/>
        <v>D</v>
      </c>
      <c r="AI11" s="92">
        <f t="shared" si="7"/>
        <v>3</v>
      </c>
      <c r="AJ11" s="101"/>
      <c r="AK11" s="92"/>
    </row>
    <row r="12" spans="1:37" s="90" customFormat="1" ht="30" customHeight="1" x14ac:dyDescent="0.25">
      <c r="A12" s="76">
        <v>685</v>
      </c>
      <c r="B12" s="77" t="str">
        <f t="shared" si="0"/>
        <v>D.2</v>
      </c>
      <c r="C12" s="78">
        <f t="shared" si="1"/>
        <v>2</v>
      </c>
      <c r="D12" s="20"/>
      <c r="E12" s="75" t="str">
        <f t="shared" si="2"/>
        <v>Step 2</v>
      </c>
      <c r="F12" s="132" t="str">
        <f t="shared" ref="F12:F23" si="8">VLOOKUP(A12,contentrefmockup,7,FALSE)</f>
        <v>Availability</v>
      </c>
      <c r="G12" s="133" t="str">
        <f>"Maturity level:  "&amp;Q12</f>
        <v>Maturity level:  Level 1</v>
      </c>
      <c r="H12" s="133" t="str">
        <f>"Maturity level:  "&amp;Q12</f>
        <v>Maturity level:  Level 1</v>
      </c>
      <c r="I12" s="134" t="str">
        <f>"Maturity rating: "&amp;TEXT(T12,"0.00")</f>
        <v>Maturity rating: 0.00</v>
      </c>
      <c r="J12" s="134" t="str">
        <f>"Maturity rating: "&amp;TEXT(T12,"0.00")</f>
        <v>Maturity rating: 0.00</v>
      </c>
      <c r="K12" s="139"/>
      <c r="L12" s="134"/>
      <c r="M12" s="134"/>
      <c r="N12" s="134" t="str">
        <f>TEXT(B12,"0.0")</f>
        <v>D.2</v>
      </c>
      <c r="O12" s="133">
        <f>SUMIF(AA:AA,U12&amp;N12,G:G)/(SUMIF(AA:AA,U12&amp;N12,Z:Z))</f>
        <v>0</v>
      </c>
      <c r="P12" s="133" t="str">
        <f>HLOOKUP(O12*100,level_ref,2,TRUE)</f>
        <v>Level 1</v>
      </c>
      <c r="Q12" s="133" t="str">
        <f>IF(ISERROR(P12),"",P12)</f>
        <v>Level 1</v>
      </c>
      <c r="R12" s="133">
        <f>HLOOKUP(O12*100,level_ref,3,TRUE)</f>
        <v>1</v>
      </c>
      <c r="S12" s="133">
        <f>IF(ISERROR(R12),"",R12)</f>
        <v>1</v>
      </c>
      <c r="T12" s="133">
        <f>O12*5</f>
        <v>0</v>
      </c>
      <c r="U12" s="133">
        <f>VLOOKUP(A12,'Assess D'!A:AI,35,FALSE)</f>
        <v>3</v>
      </c>
      <c r="V12" s="133"/>
      <c r="W12" s="133" t="str">
        <f>IF(AND(C12&gt;4,VLOOKUP(A12,'Assess D'!A:AH,34,FALSE)&lt;&gt;8),LEFT(B12,3),"")</f>
        <v/>
      </c>
      <c r="X12" s="133">
        <f>VLOOKUP(A12,Weightings!A:W,23,FALSE)</f>
        <v>0</v>
      </c>
      <c r="Y12" s="133">
        <f>IF(VLOOKUP(A12,'Assess D'!A:AH,34,FALSE)=8,0,1)</f>
        <v>1</v>
      </c>
      <c r="Z12" s="133">
        <f t="shared" ref="Z12" si="9">Y12*X12*4</f>
        <v>0</v>
      </c>
      <c r="AA12" s="90" t="str">
        <f t="shared" si="5"/>
        <v>3</v>
      </c>
      <c r="AF12" s="101"/>
      <c r="AG12" s="101"/>
      <c r="AH12" s="101" t="str">
        <f t="shared" si="6"/>
        <v>D</v>
      </c>
      <c r="AI12" s="92">
        <f t="shared" si="7"/>
        <v>3</v>
      </c>
      <c r="AJ12" s="101"/>
      <c r="AK12" s="92"/>
    </row>
    <row r="13" spans="1:37" s="90" customFormat="1" ht="45" x14ac:dyDescent="0.25">
      <c r="A13" s="76">
        <v>686</v>
      </c>
      <c r="B13" s="77" t="str">
        <f t="shared" si="0"/>
        <v/>
      </c>
      <c r="C13" s="78">
        <f t="shared" si="1"/>
        <v>3</v>
      </c>
      <c r="D13" s="20"/>
      <c r="E13" s="107" t="str">
        <f t="shared" si="2"/>
        <v/>
      </c>
      <c r="F13" s="181" t="str">
        <f t="shared" si="8"/>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13" s="223" t="str">
        <f>VLOOKUP($A13,'Assess D'!$A:$O,15,FALSE)</f>
        <v/>
      </c>
      <c r="H13" s="223" t="str">
        <f>IFERROR(VLOOKUP(VLOOKUP($A13,'Assess D'!$A:$AH,34,FALSE),detail_maturity_score,3),"")</f>
        <v/>
      </c>
      <c r="I13" s="223"/>
      <c r="J13" s="223"/>
      <c r="K13" s="80" t="str">
        <f>IF(VLOOKUP(A13,'Assess D'!A:P,16,FALSE)=0,"",VLOOKUP(A13,'Assess D'!A:P,16,FALSE))</f>
        <v/>
      </c>
      <c r="L13" s="78"/>
      <c r="M13" s="78"/>
      <c r="N13" s="78"/>
      <c r="O13" s="78"/>
      <c r="P13" s="78"/>
      <c r="Q13" s="78"/>
      <c r="R13" s="78"/>
      <c r="S13" s="78"/>
      <c r="T13" s="78"/>
      <c r="U13" s="78"/>
      <c r="V13" s="91"/>
      <c r="W13" s="91" t="str">
        <f>IF(AND(C13&gt;4,VLOOKUP(A13,'Assess D'!A:AH,34,FALSE)&lt;&gt;8),LEFT(B13,3),"")</f>
        <v/>
      </c>
      <c r="X13" s="91">
        <f>VLOOKUP(A13,Weightings!A:W,23,FALSE)</f>
        <v>0</v>
      </c>
      <c r="Y13" s="91">
        <f>IF(VLOOKUP(A13,'Assess D'!A:AH,34,FALSE)=8,0,1)</f>
        <v>1</v>
      </c>
      <c r="Z13" s="91">
        <f t="shared" si="4"/>
        <v>0</v>
      </c>
      <c r="AA13" s="90" t="str">
        <f t="shared" si="5"/>
        <v>3</v>
      </c>
      <c r="AF13" s="101"/>
      <c r="AG13" s="101"/>
      <c r="AH13" s="101" t="str">
        <f t="shared" si="6"/>
        <v>D</v>
      </c>
      <c r="AI13" s="92">
        <f t="shared" si="7"/>
        <v>3</v>
      </c>
      <c r="AJ13" s="101"/>
      <c r="AK13" s="92"/>
    </row>
    <row r="14" spans="1:37" s="90" customFormat="1" ht="30" customHeight="1" x14ac:dyDescent="0.25">
      <c r="A14" s="76">
        <v>687</v>
      </c>
      <c r="B14" s="77" t="str">
        <f t="shared" si="0"/>
        <v>D.2.01</v>
      </c>
      <c r="C14" s="78">
        <f t="shared" si="1"/>
        <v>5</v>
      </c>
      <c r="D14" s="20"/>
      <c r="E14" s="107" t="str">
        <f t="shared" si="2"/>
        <v>D.2.01</v>
      </c>
      <c r="F14" s="80" t="str">
        <f t="shared" si="8"/>
        <v>Does the operational hours of the intelligence function match that of the wider detection and response (D&amp;R) function? Or does the D&amp;R function have access to external or 3rd party support to match their operational hours?</v>
      </c>
      <c r="G14" s="223" t="str">
        <f>VLOOKUP($A14,'Assess D'!$A:$O,15,FALSE)</f>
        <v/>
      </c>
      <c r="H14" s="223" t="str">
        <f>IFERROR(VLOOKUP(VLOOKUP($A14,'Assess D'!$A:$AH,34,FALSE),detail_maturity_score,3),"")</f>
        <v/>
      </c>
      <c r="I14" s="223">
        <f>(VLOOKUP(LEFT($B14,3),targets_lookup,5,FALSE))*IF(VLOOKUP($A14,Weightings!$A:$Y,23,FALSE)=0,0,1)</f>
        <v>2.4</v>
      </c>
      <c r="J14" s="223">
        <f>(VLOOKUP(LEFT($B14,3),targets_lookup,5,FALSE))*VLOOKUP($A14,Weightings!$A:$Y,23,FALSE)</f>
        <v>7.1999999999999993</v>
      </c>
      <c r="K14" s="80" t="str">
        <f>IF(VLOOKUP(A14,'Assess D'!A:P,16,FALSE)=0,"",VLOOKUP(A14,'Assess D'!A:P,16,FALSE))</f>
        <v/>
      </c>
      <c r="L14" s="78"/>
      <c r="M14" s="78"/>
      <c r="N14" s="78"/>
      <c r="O14" s="78"/>
      <c r="P14" s="78"/>
      <c r="Q14" s="78"/>
      <c r="R14" s="78"/>
      <c r="S14" s="78"/>
      <c r="T14" s="78"/>
      <c r="U14" s="78"/>
      <c r="V14" s="91"/>
      <c r="W14" s="91" t="str">
        <f>IF(AND(C14&gt;4,VLOOKUP(A14,'Assess D'!A:AH,34,FALSE)&lt;&gt;8),LEFT(B14,3),"")</f>
        <v>D.2</v>
      </c>
      <c r="X14" s="91">
        <f>VLOOKUP(A14,Weightings!A:W,23,FALSE)</f>
        <v>3</v>
      </c>
      <c r="Y14" s="91">
        <f>IF(VLOOKUP(A14,'Assess D'!A:AH,34,FALSE)=8,0,1)</f>
        <v>1</v>
      </c>
      <c r="Z14" s="91">
        <f t="shared" si="4"/>
        <v>12</v>
      </c>
      <c r="AA14" s="90" t="str">
        <f t="shared" si="5"/>
        <v>3D.2</v>
      </c>
      <c r="AF14" s="101"/>
      <c r="AG14" s="101"/>
      <c r="AH14" s="101" t="str">
        <f t="shared" si="6"/>
        <v>D</v>
      </c>
      <c r="AI14" s="92">
        <f t="shared" si="7"/>
        <v>3</v>
      </c>
      <c r="AJ14" s="101"/>
      <c r="AK14" s="92"/>
    </row>
    <row r="15" spans="1:37" s="90" customFormat="1" ht="30" customHeight="1" x14ac:dyDescent="0.25">
      <c r="A15" s="76">
        <v>695</v>
      </c>
      <c r="B15" s="77" t="str">
        <f t="shared" si="0"/>
        <v>D.3</v>
      </c>
      <c r="C15" s="78">
        <f t="shared" si="1"/>
        <v>2</v>
      </c>
      <c r="D15" s="20"/>
      <c r="E15" s="75" t="str">
        <f t="shared" si="2"/>
        <v>Step 3</v>
      </c>
      <c r="F15" s="132" t="str">
        <f t="shared" si="8"/>
        <v>Resources</v>
      </c>
      <c r="G15" s="133" t="str">
        <f>"Maturity level:  "&amp;Q15</f>
        <v>Maturity level:  Level 1</v>
      </c>
      <c r="H15" s="133" t="str">
        <f>"Maturity level:  "&amp;Q15</f>
        <v>Maturity level:  Level 1</v>
      </c>
      <c r="I15" s="134" t="str">
        <f>"Maturity rating: "&amp;TEXT(T15,"0.00")</f>
        <v>Maturity rating: 0.00</v>
      </c>
      <c r="J15" s="134" t="str">
        <f>"Maturity rating: "&amp;TEXT(T15,"0.00")</f>
        <v>Maturity rating: 0.00</v>
      </c>
      <c r="K15" s="139"/>
      <c r="L15" s="134"/>
      <c r="M15" s="134"/>
      <c r="N15" s="134" t="str">
        <f>TEXT(B15,"0.0")</f>
        <v>D.3</v>
      </c>
      <c r="O15" s="133">
        <f>SUMIF(AA:AA,U15&amp;N15,G:G)/(SUMIF(AA:AA,U15&amp;N15,Z:Z))</f>
        <v>0</v>
      </c>
      <c r="P15" s="133" t="str">
        <f>HLOOKUP(O15*100,level_ref,2,TRUE)</f>
        <v>Level 1</v>
      </c>
      <c r="Q15" s="133" t="str">
        <f>IF(ISERROR(P15),"",P15)</f>
        <v>Level 1</v>
      </c>
      <c r="R15" s="133">
        <f>HLOOKUP(O15*100,level_ref,3,TRUE)</f>
        <v>1</v>
      </c>
      <c r="S15" s="133">
        <f>IF(ISERROR(R15),"",R15)</f>
        <v>1</v>
      </c>
      <c r="T15" s="133">
        <f>O15*5</f>
        <v>0</v>
      </c>
      <c r="U15" s="133">
        <f>VLOOKUP(A15,'Assess D'!A:AI,35,FALSE)</f>
        <v>3</v>
      </c>
      <c r="V15" s="133"/>
      <c r="W15" s="133" t="str">
        <f>IF(AND(C15&gt;4,VLOOKUP(A15,'Assess D'!A:AH,34,FALSE)&lt;&gt;8),LEFT(B15,3),"")</f>
        <v/>
      </c>
      <c r="X15" s="133">
        <f>VLOOKUP(A15,Weightings!A:W,23,FALSE)</f>
        <v>0</v>
      </c>
      <c r="Y15" s="133">
        <f>IF(VLOOKUP(A15,'Assess D'!A:AH,34,FALSE)=8,0,1)</f>
        <v>1</v>
      </c>
      <c r="Z15" s="133">
        <f t="shared" ref="Z15" si="10">Y15*X15*4</f>
        <v>0</v>
      </c>
      <c r="AA15" s="90" t="str">
        <f t="shared" si="5"/>
        <v>3</v>
      </c>
      <c r="AF15" s="101"/>
      <c r="AG15" s="101"/>
      <c r="AH15" s="101" t="str">
        <f t="shared" si="6"/>
        <v>D</v>
      </c>
      <c r="AI15" s="92">
        <f t="shared" si="7"/>
        <v>3</v>
      </c>
      <c r="AJ15" s="101"/>
      <c r="AK15" s="92"/>
    </row>
    <row r="16" spans="1:37" s="90" customFormat="1" ht="30" x14ac:dyDescent="0.25">
      <c r="A16" s="76">
        <v>696</v>
      </c>
      <c r="B16" s="77" t="str">
        <f t="shared" si="0"/>
        <v/>
      </c>
      <c r="C16" s="78">
        <f t="shared" si="1"/>
        <v>3</v>
      </c>
      <c r="D16" s="20"/>
      <c r="E16" s="107" t="str">
        <f t="shared" si="2"/>
        <v/>
      </c>
      <c r="F16" s="181" t="str">
        <f t="shared" si="8"/>
        <v xml:space="preserve">The CTI function should provide or at the least support the direction and capability of the wider security function. Without a long term strategy, the security capability could lack clear direction. </v>
      </c>
      <c r="G16" s="223" t="str">
        <f>VLOOKUP($A16,'Assess D'!$A:$O,15,FALSE)</f>
        <v/>
      </c>
      <c r="H16" s="223" t="str">
        <f>IFERROR(VLOOKUP(VLOOKUP($A16,'Assess D'!$A:$AH,34,FALSE),detail_maturity_score,3),"")</f>
        <v/>
      </c>
      <c r="I16" s="223"/>
      <c r="J16" s="223"/>
      <c r="K16" s="80" t="str">
        <f>IF(VLOOKUP(A16,'Assess D'!A:P,16,FALSE)=0,"",VLOOKUP(A16,'Assess D'!A:P,16,FALSE))</f>
        <v/>
      </c>
      <c r="L16" s="78"/>
      <c r="M16" s="78"/>
      <c r="N16" s="78"/>
      <c r="O16" s="78"/>
      <c r="P16" s="78"/>
      <c r="Q16" s="78"/>
      <c r="R16" s="78"/>
      <c r="S16" s="78"/>
      <c r="T16" s="78"/>
      <c r="U16" s="78"/>
      <c r="V16" s="91"/>
      <c r="W16" s="91" t="str">
        <f>IF(AND(C16&gt;4,VLOOKUP(A16,'Assess D'!A:AH,34,FALSE)&lt;&gt;8),LEFT(B16,3),"")</f>
        <v/>
      </c>
      <c r="X16" s="91">
        <f>VLOOKUP(A16,Weightings!A:W,23,FALSE)</f>
        <v>0</v>
      </c>
      <c r="Y16" s="91">
        <f>IF(VLOOKUP(A16,'Assess D'!A:AH,34,FALSE)=8,0,1)</f>
        <v>1</v>
      </c>
      <c r="Z16" s="91">
        <f t="shared" si="4"/>
        <v>0</v>
      </c>
      <c r="AA16" s="90" t="str">
        <f t="shared" si="5"/>
        <v>3</v>
      </c>
      <c r="AF16" s="101"/>
      <c r="AG16" s="101"/>
      <c r="AH16" s="101" t="str">
        <f t="shared" si="6"/>
        <v>D</v>
      </c>
      <c r="AI16" s="92">
        <f t="shared" si="7"/>
        <v>3</v>
      </c>
      <c r="AJ16" s="101"/>
      <c r="AK16" s="92"/>
    </row>
    <row r="17" spans="1:37" s="90" customFormat="1" ht="30" customHeight="1" x14ac:dyDescent="0.25">
      <c r="A17" s="76">
        <v>697</v>
      </c>
      <c r="B17" s="77" t="str">
        <f t="shared" si="0"/>
        <v>D.3.01</v>
      </c>
      <c r="C17" s="78">
        <f t="shared" si="1"/>
        <v>5</v>
      </c>
      <c r="D17" s="20"/>
      <c r="E17" s="107" t="str">
        <f t="shared" si="2"/>
        <v>D.3.01</v>
      </c>
      <c r="F17" s="306" t="str">
        <f t="shared" si="8"/>
        <v>Does the Intelligence Function have an adequate budget to perform its function?</v>
      </c>
      <c r="G17" s="223" t="str">
        <f>VLOOKUP($A17,'Assess D'!$A:$O,15,FALSE)</f>
        <v/>
      </c>
      <c r="H17" s="223" t="str">
        <f>IFERROR(VLOOKUP(VLOOKUP($A17,'Assess D'!$A:$AH,34,FALSE),detail_maturity_score,3),"")</f>
        <v/>
      </c>
      <c r="I17" s="223">
        <f>(VLOOKUP(LEFT($B17,3),targets_lookup,5,FALSE))*IF(VLOOKUP($A17,Weightings!$A:$Y,23,FALSE)=0,0,1)</f>
        <v>2.4</v>
      </c>
      <c r="J17" s="223">
        <f>(VLOOKUP(LEFT($B17,3),targets_lookup,5,FALSE))*VLOOKUP($A17,Weightings!$A:$Y,23,FALSE)</f>
        <v>7.1999999999999993</v>
      </c>
      <c r="K17" s="80" t="str">
        <f>IF(VLOOKUP(A17,'Assess D'!A:P,16,FALSE)=0,"",VLOOKUP(A17,'Assess D'!A:P,16,FALSE))</f>
        <v/>
      </c>
      <c r="L17" s="78"/>
      <c r="M17" s="78"/>
      <c r="N17" s="78"/>
      <c r="O17" s="78"/>
      <c r="P17" s="78"/>
      <c r="Q17" s="78"/>
      <c r="R17" s="78"/>
      <c r="S17" s="78"/>
      <c r="T17" s="78"/>
      <c r="U17" s="78"/>
      <c r="V17" s="91"/>
      <c r="W17" s="91" t="str">
        <f>IF(AND(C17&gt;4,VLOOKUP(A17,'Assess D'!A:AH,34,FALSE)&lt;&gt;8),LEFT(B17,3),"")</f>
        <v>D.3</v>
      </c>
      <c r="X17" s="91">
        <f>VLOOKUP(A17,Weightings!A:W,23,FALSE)</f>
        <v>3</v>
      </c>
      <c r="Y17" s="91">
        <f>IF(VLOOKUP(A17,'Assess D'!A:AH,34,FALSE)=8,0,1)</f>
        <v>1</v>
      </c>
      <c r="Z17" s="91">
        <f t="shared" si="4"/>
        <v>12</v>
      </c>
      <c r="AA17" s="90" t="str">
        <f t="shared" si="5"/>
        <v>3D.3</v>
      </c>
      <c r="AF17" s="101"/>
      <c r="AG17" s="101"/>
      <c r="AH17" s="101" t="str">
        <f t="shared" si="6"/>
        <v>D</v>
      </c>
      <c r="AI17" s="92">
        <f t="shared" si="7"/>
        <v>3</v>
      </c>
      <c r="AJ17" s="101"/>
      <c r="AK17" s="92"/>
    </row>
    <row r="18" spans="1:37" s="90" customFormat="1" ht="30" customHeight="1" x14ac:dyDescent="0.25">
      <c r="A18" s="76">
        <v>698</v>
      </c>
      <c r="B18" s="77" t="str">
        <f t="shared" si="0"/>
        <v>D.3.02</v>
      </c>
      <c r="C18" s="78">
        <f t="shared" si="1"/>
        <v>5</v>
      </c>
      <c r="D18" s="20"/>
      <c r="E18" s="107" t="str">
        <f t="shared" si="2"/>
        <v>D.3.02</v>
      </c>
      <c r="F18" s="306" t="str">
        <f t="shared" si="8"/>
        <v>Does the function have an improvement roadmap that is fully costed and is actionable and appropriate?</v>
      </c>
      <c r="G18" s="223" t="str">
        <f>VLOOKUP($A18,'Assess D'!$A:$O,15,FALSE)</f>
        <v/>
      </c>
      <c r="H18" s="223" t="str">
        <f>IFERROR(VLOOKUP(VLOOKUP($A18,'Assess D'!$A:$AH,34,FALSE),detail_maturity_score,3),"")</f>
        <v/>
      </c>
      <c r="I18" s="223">
        <f>(VLOOKUP(LEFT($B18,3),targets_lookup,5,FALSE))*IF(VLOOKUP($A18,Weightings!$A:$Y,23,FALSE)=0,0,1)</f>
        <v>2.4</v>
      </c>
      <c r="J18" s="223">
        <f>(VLOOKUP(LEFT($B18,3),targets_lookup,5,FALSE))*VLOOKUP($A18,Weightings!$A:$Y,23,FALSE)</f>
        <v>7.1999999999999993</v>
      </c>
      <c r="K18" s="80" t="str">
        <f>IF(VLOOKUP(A18,'Assess D'!A:P,16,FALSE)=0,"",VLOOKUP(A18,'Assess D'!A:P,16,FALSE))</f>
        <v/>
      </c>
      <c r="L18" s="78"/>
      <c r="M18" s="78"/>
      <c r="N18" s="78"/>
      <c r="O18" s="78"/>
      <c r="P18" s="78"/>
      <c r="Q18" s="78"/>
      <c r="R18" s="78"/>
      <c r="S18" s="78"/>
      <c r="T18" s="78"/>
      <c r="U18" s="78"/>
      <c r="V18" s="91"/>
      <c r="W18" s="91" t="str">
        <f>IF(AND(C18&gt;4,VLOOKUP(A18,'Assess D'!A:AH,34,FALSE)&lt;&gt;8),LEFT(B18,3),"")</f>
        <v>D.3</v>
      </c>
      <c r="X18" s="91">
        <f>VLOOKUP(A18,Weightings!A:W,23,FALSE)</f>
        <v>3</v>
      </c>
      <c r="Y18" s="91">
        <f>IF(VLOOKUP(A18,'Assess D'!A:AH,34,FALSE)=8,0,1)</f>
        <v>1</v>
      </c>
      <c r="Z18" s="91">
        <f t="shared" si="4"/>
        <v>12</v>
      </c>
      <c r="AA18" s="90" t="str">
        <f t="shared" si="5"/>
        <v>3D.3</v>
      </c>
      <c r="AF18" s="101"/>
      <c r="AG18" s="101"/>
      <c r="AH18" s="101" t="str">
        <f t="shared" si="6"/>
        <v>D</v>
      </c>
      <c r="AI18" s="92">
        <f t="shared" si="7"/>
        <v>3</v>
      </c>
      <c r="AJ18" s="101"/>
      <c r="AK18" s="92"/>
    </row>
    <row r="19" spans="1:37" s="90" customFormat="1" ht="30" customHeight="1" x14ac:dyDescent="0.25">
      <c r="A19" s="76">
        <v>704</v>
      </c>
      <c r="B19" s="77" t="str">
        <f t="shared" si="0"/>
        <v>D.4</v>
      </c>
      <c r="C19" s="78">
        <f t="shared" si="1"/>
        <v>2</v>
      </c>
      <c r="D19" s="20"/>
      <c r="E19" s="75" t="str">
        <f t="shared" si="2"/>
        <v>Step 4</v>
      </c>
      <c r="F19" s="132" t="str">
        <f t="shared" si="8"/>
        <v>Resilience</v>
      </c>
      <c r="G19" s="133" t="str">
        <f>"Maturity level:  "&amp;Q19</f>
        <v>Maturity level:  Level 1</v>
      </c>
      <c r="H19" s="133" t="str">
        <f>"Maturity level:  "&amp;Q19</f>
        <v>Maturity level:  Level 1</v>
      </c>
      <c r="I19" s="134" t="str">
        <f>"Maturity rating: "&amp;TEXT(T19,"0.00")</f>
        <v>Maturity rating: 0.00</v>
      </c>
      <c r="J19" s="134" t="str">
        <f>"Maturity rating: "&amp;TEXT(T19,"0.00")</f>
        <v>Maturity rating: 0.00</v>
      </c>
      <c r="K19" s="139"/>
      <c r="L19" s="134"/>
      <c r="M19" s="134"/>
      <c r="N19" s="134" t="str">
        <f>TEXT(B19,"0.0")</f>
        <v>D.4</v>
      </c>
      <c r="O19" s="133">
        <f>SUMIF(AA:AA,U19&amp;N19,G:G)/(SUMIF(AA:AA,U19&amp;N19,Z:Z))</f>
        <v>0</v>
      </c>
      <c r="P19" s="133" t="str">
        <f>HLOOKUP(O19*100,level_ref,2,TRUE)</f>
        <v>Level 1</v>
      </c>
      <c r="Q19" s="133" t="str">
        <f>IF(ISERROR(P19),"",P19)</f>
        <v>Level 1</v>
      </c>
      <c r="R19" s="133">
        <f>HLOOKUP(O19*100,level_ref,3,TRUE)</f>
        <v>1</v>
      </c>
      <c r="S19" s="133">
        <f>IF(ISERROR(R19),"",R19)</f>
        <v>1</v>
      </c>
      <c r="T19" s="133">
        <f>O19*5</f>
        <v>0</v>
      </c>
      <c r="U19" s="133">
        <f>VLOOKUP(A19,'Assess D'!A:AI,35,FALSE)</f>
        <v>3</v>
      </c>
      <c r="V19" s="133"/>
      <c r="W19" s="133" t="str">
        <f>IF(AND(C19&gt;4,VLOOKUP(A19,'Assess D'!A:AH,34,FALSE)&lt;&gt;8),LEFT(B19,3),"")</f>
        <v/>
      </c>
      <c r="X19" s="133">
        <f>VLOOKUP(A19,Weightings!A:W,23,FALSE)</f>
        <v>0</v>
      </c>
      <c r="Y19" s="133">
        <f>IF(VLOOKUP(A19,'Assess D'!A:AH,34,FALSE)=8,0,1)</f>
        <v>1</v>
      </c>
      <c r="Z19" s="133">
        <f t="shared" ref="Z19" si="11">Y19*X19*4</f>
        <v>0</v>
      </c>
      <c r="AA19" s="90" t="str">
        <f t="shared" si="5"/>
        <v>3</v>
      </c>
      <c r="AF19" s="101"/>
      <c r="AG19" s="101"/>
      <c r="AH19" s="101" t="str">
        <f t="shared" si="6"/>
        <v>D</v>
      </c>
      <c r="AI19" s="92">
        <f t="shared" si="7"/>
        <v>3</v>
      </c>
      <c r="AJ19" s="101"/>
      <c r="AK19" s="92"/>
    </row>
    <row r="20" spans="1:37" s="90" customFormat="1" ht="45" x14ac:dyDescent="0.25">
      <c r="A20" s="76">
        <v>705</v>
      </c>
      <c r="B20" s="77" t="str">
        <f t="shared" si="0"/>
        <v/>
      </c>
      <c r="C20" s="78">
        <f t="shared" si="1"/>
        <v>3</v>
      </c>
      <c r="D20" s="20"/>
      <c r="E20" s="107" t="str">
        <f t="shared" si="2"/>
        <v/>
      </c>
      <c r="F20" s="181" t="str">
        <f t="shared" si="8"/>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20" s="223" t="str">
        <f>VLOOKUP($A20,'Assess D'!$A:$O,15,FALSE)</f>
        <v/>
      </c>
      <c r="H20" s="223" t="str">
        <f>IFERROR(VLOOKUP(VLOOKUP($A20,'Assess D'!$A:$AH,34,FALSE),detail_maturity_score,3),"")</f>
        <v/>
      </c>
      <c r="I20" s="223"/>
      <c r="J20" s="223"/>
      <c r="K20" s="80" t="str">
        <f>IF(VLOOKUP(A20,'Assess D'!A:P,16,FALSE)=0,"",VLOOKUP(A20,'Assess D'!A:P,16,FALSE))</f>
        <v/>
      </c>
      <c r="L20" s="78"/>
      <c r="M20" s="78"/>
      <c r="N20" s="78"/>
      <c r="O20" s="78"/>
      <c r="P20" s="78"/>
      <c r="Q20" s="78"/>
      <c r="R20" s="78"/>
      <c r="S20" s="78"/>
      <c r="T20" s="78"/>
      <c r="U20" s="78"/>
      <c r="V20" s="91"/>
      <c r="W20" s="91" t="str">
        <f>IF(AND(C20&gt;4,VLOOKUP(A20,'Assess D'!A:AH,34,FALSE)&lt;&gt;8),LEFT(B20,3),"")</f>
        <v/>
      </c>
      <c r="X20" s="91">
        <f>VLOOKUP(A20,Weightings!A:W,23,FALSE)</f>
        <v>0</v>
      </c>
      <c r="Y20" s="91">
        <f>IF(VLOOKUP(A20,'Assess D'!A:AH,34,FALSE)=8,0,1)</f>
        <v>1</v>
      </c>
      <c r="Z20" s="91">
        <f t="shared" si="4"/>
        <v>0</v>
      </c>
      <c r="AA20" s="90" t="str">
        <f t="shared" si="5"/>
        <v>3</v>
      </c>
      <c r="AF20" s="101"/>
      <c r="AG20" s="101"/>
      <c r="AH20" s="101" t="str">
        <f t="shared" si="6"/>
        <v>D</v>
      </c>
      <c r="AI20" s="92">
        <f t="shared" si="7"/>
        <v>3</v>
      </c>
      <c r="AJ20" s="101"/>
      <c r="AK20" s="92"/>
    </row>
    <row r="21" spans="1:37" s="90" customFormat="1" ht="30" customHeight="1" x14ac:dyDescent="0.25">
      <c r="A21" s="76">
        <v>706</v>
      </c>
      <c r="B21" s="77" t="str">
        <f t="shared" si="0"/>
        <v>D.4.01</v>
      </c>
      <c r="C21" s="78">
        <f t="shared" si="1"/>
        <v>5</v>
      </c>
      <c r="D21" s="20"/>
      <c r="E21" s="107" t="str">
        <f t="shared" si="2"/>
        <v>D.4.01</v>
      </c>
      <c r="F21" s="306" t="str">
        <f t="shared" si="8"/>
        <v>Are methods in place to ensure resilience of the function for elements such as personnel, tools and technologies and data backups?</v>
      </c>
      <c r="G21" s="223" t="str">
        <f>VLOOKUP($A21,'Assess D'!$A:$O,15,FALSE)</f>
        <v/>
      </c>
      <c r="H21" s="223" t="str">
        <f>IFERROR(VLOOKUP(VLOOKUP($A21,'Assess D'!$A:$AH,34,FALSE),detail_maturity_score,3),"")</f>
        <v/>
      </c>
      <c r="I21" s="223">
        <f>(VLOOKUP(LEFT($B21,3),targets_lookup,5,FALSE))*IF(VLOOKUP($A21,Weightings!$A:$Y,23,FALSE)=0,0,1)</f>
        <v>2.4</v>
      </c>
      <c r="J21" s="223">
        <f>(VLOOKUP(LEFT($B21,3),targets_lookup,5,FALSE))*VLOOKUP($A21,Weightings!$A:$Y,23,FALSE)</f>
        <v>7.1999999999999993</v>
      </c>
      <c r="K21" s="80" t="str">
        <f>IF(VLOOKUP(A21,'Assess D'!A:P,16,FALSE)=0,"",VLOOKUP(A21,'Assess D'!A:P,16,FALSE))</f>
        <v/>
      </c>
      <c r="L21" s="78"/>
      <c r="M21" s="78"/>
      <c r="N21" s="78"/>
      <c r="O21" s="78"/>
      <c r="P21" s="78"/>
      <c r="Q21" s="78"/>
      <c r="R21" s="78"/>
      <c r="S21" s="78"/>
      <c r="T21" s="78"/>
      <c r="U21" s="78"/>
      <c r="V21" s="91"/>
      <c r="W21" s="91" t="str">
        <f>IF(AND(C21&gt;4,VLOOKUP(A21,'Assess D'!A:AH,34,FALSE)&lt;&gt;8),LEFT(B21,3),"")</f>
        <v>D.4</v>
      </c>
      <c r="X21" s="91">
        <f>VLOOKUP(A21,Weightings!A:W,23,FALSE)</f>
        <v>3</v>
      </c>
      <c r="Y21" s="91">
        <f>IF(VLOOKUP(A21,'Assess D'!A:AH,34,FALSE)=8,0,1)</f>
        <v>1</v>
      </c>
      <c r="Z21" s="91">
        <f t="shared" si="4"/>
        <v>12</v>
      </c>
      <c r="AA21" s="90" t="str">
        <f t="shared" si="5"/>
        <v>3D.4</v>
      </c>
      <c r="AF21" s="101"/>
      <c r="AG21" s="101"/>
      <c r="AH21" s="101" t="str">
        <f t="shared" si="6"/>
        <v>D</v>
      </c>
      <c r="AI21" s="92">
        <f t="shared" si="7"/>
        <v>3</v>
      </c>
      <c r="AJ21" s="101"/>
      <c r="AK21" s="92"/>
    </row>
    <row r="22" spans="1:37" s="90" customFormat="1" ht="30" customHeight="1" x14ac:dyDescent="0.25">
      <c r="A22" s="76">
        <v>716</v>
      </c>
      <c r="B22" s="77" t="str">
        <f t="shared" si="0"/>
        <v>D.4.02</v>
      </c>
      <c r="C22" s="78">
        <f t="shared" si="1"/>
        <v>5</v>
      </c>
      <c r="D22" s="20"/>
      <c r="E22" s="107" t="str">
        <f t="shared" si="2"/>
        <v>D.4.02</v>
      </c>
      <c r="F22" s="306" t="str">
        <f t="shared" si="8"/>
        <v>Are contingency plans in place that, should operational tempo increase dramatically, the function can receive support from either internal or external sources? (E.g. during a crisis or incident)</v>
      </c>
      <c r="G22" s="223" t="str">
        <f>VLOOKUP($A22,'Assess D'!$A:$O,15,FALSE)</f>
        <v/>
      </c>
      <c r="H22" s="223" t="str">
        <f>IFERROR(VLOOKUP(VLOOKUP($A22,'Assess D'!$A:$AH,34,FALSE),detail_maturity_score,3),"")</f>
        <v/>
      </c>
      <c r="I22" s="223">
        <f>(VLOOKUP(LEFT($B22,3),targets_lookup,5,FALSE))*IF(VLOOKUP($A22,Weightings!$A:$Y,23,FALSE)=0,0,1)</f>
        <v>2.4</v>
      </c>
      <c r="J22" s="223">
        <f>(VLOOKUP(LEFT($B22,3),targets_lookup,5,FALSE))*VLOOKUP($A22,Weightings!$A:$Y,23,FALSE)</f>
        <v>7.1999999999999993</v>
      </c>
      <c r="K22" s="80" t="str">
        <f>IF(VLOOKUP(A22,'Assess D'!A:P,16,FALSE)=0,"",VLOOKUP(A22,'Assess D'!A:P,16,FALSE))</f>
        <v/>
      </c>
      <c r="L22" s="78"/>
      <c r="M22" s="78"/>
      <c r="N22" s="78"/>
      <c r="O22" s="78"/>
      <c r="P22" s="78"/>
      <c r="Q22" s="78"/>
      <c r="R22" s="78"/>
      <c r="S22" s="78"/>
      <c r="T22" s="78"/>
      <c r="U22" s="78"/>
      <c r="V22" s="91"/>
      <c r="W22" s="91" t="str">
        <f>IF(AND(C22&gt;4,VLOOKUP(A22,'Assess D'!A:AH,34,FALSE)&lt;&gt;8),LEFT(B22,3),"")</f>
        <v>D.4</v>
      </c>
      <c r="X22" s="91">
        <f>VLOOKUP(A22,Weightings!A:W,23,FALSE)</f>
        <v>3</v>
      </c>
      <c r="Y22" s="91">
        <f>IF(VLOOKUP(A22,'Assess D'!A:AH,34,FALSE)=8,0,1)</f>
        <v>1</v>
      </c>
      <c r="Z22" s="91">
        <f t="shared" si="4"/>
        <v>12</v>
      </c>
      <c r="AA22" s="90" t="str">
        <f t="shared" si="5"/>
        <v>3D.4</v>
      </c>
      <c r="AF22" s="101"/>
      <c r="AG22" s="101"/>
      <c r="AH22" s="101" t="str">
        <f t="shared" si="6"/>
        <v>D</v>
      </c>
      <c r="AI22" s="92">
        <f t="shared" si="7"/>
        <v>3</v>
      </c>
      <c r="AJ22" s="101"/>
      <c r="AK22" s="92"/>
    </row>
    <row r="23" spans="1:37" s="90" customFormat="1" ht="30" customHeight="1" x14ac:dyDescent="0.25">
      <c r="A23" s="76">
        <v>717</v>
      </c>
      <c r="B23" s="77" t="str">
        <f t="shared" si="0"/>
        <v>D.4.03</v>
      </c>
      <c r="C23" s="78">
        <f t="shared" si="1"/>
        <v>5</v>
      </c>
      <c r="D23" s="20"/>
      <c r="E23" s="107" t="str">
        <f t="shared" si="2"/>
        <v>D.4.03</v>
      </c>
      <c r="F23" s="306" t="str">
        <f t="shared" si="8"/>
        <v>Does the function maintain multiple data/information/intelligence sources for each Intelligence Requirement?</v>
      </c>
      <c r="G23" s="223" t="str">
        <f>VLOOKUP($A23,'Assess D'!$A:$O,15,FALSE)</f>
        <v/>
      </c>
      <c r="H23" s="223" t="str">
        <f>IFERROR(VLOOKUP(VLOOKUP($A23,'Assess D'!$A:$AH,34,FALSE),detail_maturity_score,3),"")</f>
        <v/>
      </c>
      <c r="I23" s="223">
        <f>(VLOOKUP(LEFT($B23,3),targets_lookup,5,FALSE))*IF(VLOOKUP($A23,Weightings!$A:$Y,23,FALSE)=0,0,1)</f>
        <v>2.4</v>
      </c>
      <c r="J23" s="223">
        <f>(VLOOKUP(LEFT($B23,3),targets_lookup,5,FALSE))*VLOOKUP($A23,Weightings!$A:$Y,23,FALSE)</f>
        <v>7.1999999999999993</v>
      </c>
      <c r="K23" s="80" t="str">
        <f>IF(VLOOKUP(A23,'Assess D'!A:P,16,FALSE)=0,"",VLOOKUP(A23,'Assess D'!A:P,16,FALSE))</f>
        <v/>
      </c>
      <c r="L23" s="78"/>
      <c r="M23" s="78"/>
      <c r="N23" s="78"/>
      <c r="O23" s="78"/>
      <c r="P23" s="78"/>
      <c r="Q23" s="78"/>
      <c r="R23" s="78"/>
      <c r="S23" s="78"/>
      <c r="T23" s="78"/>
      <c r="U23" s="78"/>
      <c r="V23" s="91"/>
      <c r="W23" s="91" t="str">
        <f>IF(AND(C23&gt;4,VLOOKUP(A23,'Assess D'!A:AH,34,FALSE)&lt;&gt;8),LEFT(B23,3),"")</f>
        <v>D.4</v>
      </c>
      <c r="X23" s="91">
        <f>VLOOKUP(A23,Weightings!A:W,23,FALSE)</f>
        <v>3</v>
      </c>
      <c r="Y23" s="91">
        <f>IF(VLOOKUP(A23,'Assess D'!A:AH,34,FALSE)=8,0,1)</f>
        <v>1</v>
      </c>
      <c r="Z23" s="91">
        <f t="shared" si="4"/>
        <v>12</v>
      </c>
      <c r="AA23" s="90" t="str">
        <f t="shared" si="5"/>
        <v>3D.4</v>
      </c>
      <c r="AF23" s="101"/>
      <c r="AG23" s="101"/>
      <c r="AH23" s="101" t="str">
        <f t="shared" si="6"/>
        <v>D</v>
      </c>
      <c r="AI23" s="92">
        <f t="shared" si="7"/>
        <v>3</v>
      </c>
      <c r="AJ23" s="101"/>
      <c r="AK23" s="92"/>
    </row>
  </sheetData>
  <sheetProtection sheet="1" objects="1" scenarios="1"/>
  <mergeCells count="2">
    <mergeCell ref="F2:K3"/>
    <mergeCell ref="F4:K5"/>
  </mergeCells>
  <conditionalFormatting sqref="G13:G14 G16:G18 G20:G23 G9:G11">
    <cfRule type="dataBar" priority="28">
      <dataBar>
        <cfvo type="num" val="0"/>
        <cfvo type="num" val="20"/>
        <color rgb="FF638EC6"/>
      </dataBar>
      <extLst>
        <ext xmlns:x14="http://schemas.microsoft.com/office/spreadsheetml/2009/9/main" uri="{B025F937-C7B1-47D3-B67F-A62EFF666E3E}">
          <x14:id>{2DD7A8C7-4C25-4E57-B5BF-8BA4C985FAE1}</x14:id>
        </ext>
      </extLst>
    </cfRule>
  </conditionalFormatting>
  <conditionalFormatting sqref="J13:J14 J16:J18 J20:J23 J9:J11">
    <cfRule type="dataBar" priority="27">
      <dataBar>
        <cfvo type="num" val="0"/>
        <cfvo type="num" val="20"/>
        <color rgb="FF00B050"/>
      </dataBar>
      <extLst>
        <ext xmlns:x14="http://schemas.microsoft.com/office/spreadsheetml/2009/9/main" uri="{B025F937-C7B1-47D3-B67F-A62EFF666E3E}">
          <x14:id>{7B7CDF5E-6D5B-4E5D-A00E-C5CF188BDB77}</x14:id>
        </ext>
      </extLst>
    </cfRule>
  </conditionalFormatting>
  <conditionalFormatting sqref="H20:H23 H10:H11">
    <cfRule type="dataBar" priority="6">
      <dataBar>
        <cfvo type="num" val="0"/>
        <cfvo type="num" val="4"/>
        <color rgb="FF638EC6"/>
      </dataBar>
      <extLst>
        <ext xmlns:x14="http://schemas.microsoft.com/office/spreadsheetml/2009/9/main" uri="{B025F937-C7B1-47D3-B67F-A62EFF666E3E}">
          <x14:id>{B04A4FC3-609C-4DF2-85D6-0FC1E1546386}</x14:id>
        </ext>
      </extLst>
    </cfRule>
  </conditionalFormatting>
  <conditionalFormatting sqref="I13:I14 I16:I18 I20:I23 I9:I11">
    <cfRule type="dataBar" priority="5">
      <dataBar>
        <cfvo type="num" val="0"/>
        <cfvo type="num" val="5"/>
        <color rgb="FF00B050"/>
      </dataBar>
      <extLst>
        <ext xmlns:x14="http://schemas.microsoft.com/office/spreadsheetml/2009/9/main" uri="{B025F937-C7B1-47D3-B67F-A62EFF666E3E}">
          <x14:id>{AA2F3417-3F71-43B2-8BEC-96EDDD653330}</x14:id>
        </ext>
      </extLst>
    </cfRule>
  </conditionalFormatting>
  <conditionalFormatting sqref="H13:H14">
    <cfRule type="dataBar" priority="3">
      <dataBar>
        <cfvo type="num" val="0"/>
        <cfvo type="num" val="4"/>
        <color rgb="FF638EC6"/>
      </dataBar>
      <extLst>
        <ext xmlns:x14="http://schemas.microsoft.com/office/spreadsheetml/2009/9/main" uri="{B025F937-C7B1-47D3-B67F-A62EFF666E3E}">
          <x14:id>{483FC09B-2EFB-40E9-83A0-3FF7FB806433}</x14:id>
        </ext>
      </extLst>
    </cfRule>
  </conditionalFormatting>
  <conditionalFormatting sqref="H16:H18">
    <cfRule type="dataBar" priority="2">
      <dataBar>
        <cfvo type="num" val="0"/>
        <cfvo type="num" val="4"/>
        <color rgb="FF638EC6"/>
      </dataBar>
      <extLst>
        <ext xmlns:x14="http://schemas.microsoft.com/office/spreadsheetml/2009/9/main" uri="{B025F937-C7B1-47D3-B67F-A62EFF666E3E}">
          <x14:id>{B97608F8-C4CF-4442-8ABB-EB68523E6C05}</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2DD7A8C7-4C25-4E57-B5BF-8BA4C985FAE1}">
            <x14:dataBar minLength="0" maxLength="100" gradient="0">
              <x14:cfvo type="num">
                <xm:f>0</xm:f>
              </x14:cfvo>
              <x14:cfvo type="num">
                <xm:f>20</xm:f>
              </x14:cfvo>
              <x14:negativeFillColor rgb="FFFF0000"/>
              <x14:axisColor rgb="FF000000"/>
            </x14:dataBar>
          </x14:cfRule>
          <xm:sqref>G13:G14 G16:G18 G20:G23 G9:G11</xm:sqref>
        </x14:conditionalFormatting>
        <x14:conditionalFormatting xmlns:xm="http://schemas.microsoft.com/office/excel/2006/main">
          <x14:cfRule type="dataBar" id="{7B7CDF5E-6D5B-4E5D-A00E-C5CF188BDB77}">
            <x14:dataBar minLength="0" maxLength="100" gradient="0">
              <x14:cfvo type="num">
                <xm:f>0</xm:f>
              </x14:cfvo>
              <x14:cfvo type="num">
                <xm:f>20</xm:f>
              </x14:cfvo>
              <x14:negativeFillColor rgb="FFFF0000"/>
              <x14:axisColor rgb="FF000000"/>
            </x14:dataBar>
          </x14:cfRule>
          <xm:sqref>J13:J14 J16:J18 J20:J23 J9:J11</xm:sqref>
        </x14:conditionalFormatting>
        <x14:conditionalFormatting xmlns:xm="http://schemas.microsoft.com/office/excel/2006/main">
          <x14:cfRule type="dataBar" id="{B04A4FC3-609C-4DF2-85D6-0FC1E1546386}">
            <x14:dataBar minLength="0" maxLength="100" gradient="0">
              <x14:cfvo type="num">
                <xm:f>0</xm:f>
              </x14:cfvo>
              <x14:cfvo type="num">
                <xm:f>4</xm:f>
              </x14:cfvo>
              <x14:negativeFillColor rgb="FFFF0000"/>
              <x14:axisColor rgb="FF000000"/>
            </x14:dataBar>
          </x14:cfRule>
          <xm:sqref>H20:H23 H10:H11</xm:sqref>
        </x14:conditionalFormatting>
        <x14:conditionalFormatting xmlns:xm="http://schemas.microsoft.com/office/excel/2006/main">
          <x14:cfRule type="dataBar" id="{AA2F3417-3F71-43B2-8BEC-96EDDD653330}">
            <x14:dataBar minLength="0" maxLength="100" gradient="0">
              <x14:cfvo type="num">
                <xm:f>0</xm:f>
              </x14:cfvo>
              <x14:cfvo type="num">
                <xm:f>5</xm:f>
              </x14:cfvo>
              <x14:negativeFillColor rgb="FFFF0000"/>
              <x14:axisColor rgb="FF000000"/>
            </x14:dataBar>
          </x14:cfRule>
          <xm:sqref>I13:I14 I16:I18 I20:I23 I9:I11</xm:sqref>
        </x14:conditionalFormatting>
        <x14:conditionalFormatting xmlns:xm="http://schemas.microsoft.com/office/excel/2006/main">
          <x14:cfRule type="dataBar" id="{483FC09B-2EFB-40E9-83A0-3FF7FB806433}">
            <x14:dataBar minLength="0" maxLength="100" gradient="0">
              <x14:cfvo type="num">
                <xm:f>0</xm:f>
              </x14:cfvo>
              <x14:cfvo type="num">
                <xm:f>4</xm:f>
              </x14:cfvo>
              <x14:negativeFillColor rgb="FFFF0000"/>
              <x14:axisColor rgb="FF000000"/>
            </x14:dataBar>
          </x14:cfRule>
          <xm:sqref>H13:H14</xm:sqref>
        </x14:conditionalFormatting>
        <x14:conditionalFormatting xmlns:xm="http://schemas.microsoft.com/office/excel/2006/main">
          <x14:cfRule type="dataBar" id="{B97608F8-C4CF-4442-8ABB-EB68523E6C05}">
            <x14:dataBar minLength="0" maxLength="100" gradient="0">
              <x14:cfvo type="num">
                <xm:f>0</xm:f>
              </x14:cfvo>
              <x14:cfvo type="num">
                <xm:f>4</xm:f>
              </x14:cfvo>
              <x14:negativeFillColor rgb="FFFF0000"/>
              <x14:axisColor rgb="FF000000"/>
            </x14:dataBar>
          </x14:cfRule>
          <xm:sqref>H16:H18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tabColor theme="0" tint="-0.499984740745262"/>
    <pageSetUpPr autoPageBreaks="0" fitToPage="1"/>
  </sheetPr>
  <dimension ref="B2:P79"/>
  <sheetViews>
    <sheetView showGridLines="0" showRowColHeaders="0" tabSelected="1" zoomScale="90" zoomScaleNormal="90" workbookViewId="0">
      <selection activeCell="TX864" sqref="TX864"/>
    </sheetView>
  </sheetViews>
  <sheetFormatPr defaultColWidth="9.140625" defaultRowHeight="15" x14ac:dyDescent="0.25"/>
  <cols>
    <col min="1" max="14" width="9.140625" style="13"/>
    <col min="15" max="16" width="3.5703125" style="13" customWidth="1"/>
    <col min="17" max="16384" width="9.140625" style="13"/>
  </cols>
  <sheetData>
    <row r="2" spans="2:16" ht="15" customHeight="1" x14ac:dyDescent="0.25">
      <c r="D2" s="332" t="s">
        <v>233</v>
      </c>
      <c r="E2" s="332"/>
      <c r="F2" s="332"/>
      <c r="G2" s="332"/>
      <c r="H2" s="332"/>
      <c r="I2" s="332"/>
      <c r="J2" s="332"/>
      <c r="K2" s="332"/>
      <c r="L2" s="332"/>
      <c r="M2" s="142"/>
      <c r="N2" s="142"/>
      <c r="O2" s="142"/>
      <c r="P2" s="142"/>
    </row>
    <row r="3" spans="2:16" ht="15" customHeight="1" x14ac:dyDescent="0.25">
      <c r="D3" s="332"/>
      <c r="E3" s="332"/>
      <c r="F3" s="332"/>
      <c r="G3" s="332"/>
      <c r="H3" s="332"/>
      <c r="I3" s="332"/>
      <c r="J3" s="332"/>
      <c r="K3" s="332"/>
      <c r="L3" s="332"/>
      <c r="M3" s="142"/>
      <c r="N3" s="142"/>
      <c r="O3" s="142"/>
      <c r="P3" s="142"/>
    </row>
    <row r="4" spans="2:16" ht="15" customHeight="1" x14ac:dyDescent="0.25">
      <c r="D4" s="332"/>
      <c r="E4" s="332"/>
      <c r="F4" s="332"/>
      <c r="G4" s="332"/>
      <c r="H4" s="332"/>
      <c r="I4" s="332"/>
      <c r="J4" s="332"/>
      <c r="K4" s="332"/>
      <c r="L4" s="332"/>
      <c r="M4" s="142"/>
      <c r="N4" s="142"/>
      <c r="O4" s="142"/>
      <c r="P4" s="142"/>
    </row>
    <row r="5" spans="2:16" ht="15" customHeight="1" x14ac:dyDescent="0.25">
      <c r="D5" s="332"/>
      <c r="E5" s="332"/>
      <c r="F5" s="332"/>
      <c r="G5" s="332"/>
      <c r="H5" s="332"/>
      <c r="I5" s="332"/>
      <c r="J5" s="332"/>
      <c r="K5" s="332"/>
      <c r="L5" s="332"/>
      <c r="M5" s="142"/>
      <c r="N5" s="142"/>
      <c r="O5" s="142"/>
      <c r="P5" s="142"/>
    </row>
    <row r="8" spans="2:16" ht="19.5" x14ac:dyDescent="0.3">
      <c r="B8" s="14" t="s">
        <v>325</v>
      </c>
      <c r="C8" s="12"/>
    </row>
    <row r="9" spans="2:16" x14ac:dyDescent="0.25">
      <c r="B9" s="10"/>
    </row>
    <row r="10" spans="2:16" ht="17.25" x14ac:dyDescent="0.3">
      <c r="B10" s="11" t="s">
        <v>107</v>
      </c>
    </row>
    <row r="11" spans="2:16" ht="6.75" customHeight="1" x14ac:dyDescent="0.25"/>
    <row r="12" spans="2:16" x14ac:dyDescent="0.25">
      <c r="B12" s="330" t="s">
        <v>326</v>
      </c>
      <c r="C12" s="330"/>
      <c r="D12" s="330"/>
      <c r="E12" s="330"/>
      <c r="F12" s="330"/>
      <c r="G12" s="330"/>
      <c r="H12" s="330"/>
      <c r="I12" s="330"/>
      <c r="J12" s="330"/>
      <c r="K12" s="330"/>
      <c r="L12" s="330"/>
    </row>
    <row r="13" spans="2:16" x14ac:dyDescent="0.25">
      <c r="B13" s="330"/>
      <c r="C13" s="330"/>
      <c r="D13" s="330"/>
      <c r="E13" s="330"/>
      <c r="F13" s="330"/>
      <c r="G13" s="330"/>
      <c r="H13" s="330"/>
      <c r="I13" s="330"/>
      <c r="J13" s="330"/>
      <c r="K13" s="330"/>
      <c r="L13" s="330"/>
    </row>
    <row r="14" spans="2:16" x14ac:dyDescent="0.25">
      <c r="B14" s="330"/>
      <c r="C14" s="330"/>
      <c r="D14" s="330"/>
      <c r="E14" s="330"/>
      <c r="F14" s="330"/>
      <c r="G14" s="330"/>
      <c r="H14" s="330"/>
      <c r="I14" s="330"/>
      <c r="J14" s="330"/>
      <c r="K14" s="330"/>
      <c r="L14" s="330"/>
    </row>
    <row r="15" spans="2:16" x14ac:dyDescent="0.25">
      <c r="B15" s="330"/>
      <c r="C15" s="330"/>
      <c r="D15" s="330"/>
      <c r="E15" s="330"/>
      <c r="F15" s="330"/>
      <c r="G15" s="330"/>
      <c r="H15" s="330"/>
      <c r="I15" s="330"/>
      <c r="J15" s="330"/>
      <c r="K15" s="330"/>
      <c r="L15" s="330"/>
    </row>
    <row r="16" spans="2:16" ht="90" customHeight="1" x14ac:dyDescent="0.25">
      <c r="B16" s="330"/>
      <c r="C16" s="330"/>
      <c r="D16" s="330"/>
      <c r="E16" s="330"/>
      <c r="F16" s="330"/>
      <c r="G16" s="330"/>
      <c r="H16" s="330"/>
      <c r="I16" s="330"/>
      <c r="J16" s="330"/>
      <c r="K16" s="330"/>
      <c r="L16" s="330"/>
    </row>
    <row r="18" spans="2:12" ht="15" customHeight="1" x14ac:dyDescent="0.25">
      <c r="B18" s="330" t="s">
        <v>234</v>
      </c>
      <c r="C18" s="330"/>
      <c r="D18" s="330"/>
      <c r="E18" s="330"/>
      <c r="F18" s="330"/>
      <c r="G18" s="330"/>
      <c r="H18" s="330"/>
      <c r="I18" s="330"/>
      <c r="J18" s="330"/>
      <c r="K18" s="330"/>
      <c r="L18" s="330"/>
    </row>
    <row r="19" spans="2:12" x14ac:dyDescent="0.25">
      <c r="B19" s="330"/>
      <c r="C19" s="330"/>
      <c r="D19" s="330"/>
      <c r="E19" s="330"/>
      <c r="F19" s="330"/>
      <c r="G19" s="330"/>
      <c r="H19" s="330"/>
      <c r="I19" s="330"/>
      <c r="J19" s="330"/>
      <c r="K19" s="330"/>
      <c r="L19" s="330"/>
    </row>
    <row r="20" spans="2:12" x14ac:dyDescent="0.25">
      <c r="B20" s="330"/>
      <c r="C20" s="330"/>
      <c r="D20" s="330"/>
      <c r="E20" s="330"/>
      <c r="F20" s="330"/>
      <c r="G20" s="330"/>
      <c r="H20" s="330"/>
      <c r="I20" s="330"/>
      <c r="J20" s="330"/>
      <c r="K20" s="330"/>
      <c r="L20" s="330"/>
    </row>
    <row r="21" spans="2:12" ht="28.5" customHeight="1" x14ac:dyDescent="0.25">
      <c r="B21" s="330"/>
      <c r="C21" s="330"/>
      <c r="D21" s="330"/>
      <c r="E21" s="330"/>
      <c r="F21" s="330"/>
      <c r="G21" s="330"/>
      <c r="H21" s="330"/>
      <c r="I21" s="330"/>
      <c r="J21" s="330"/>
      <c r="K21" s="330"/>
      <c r="L21" s="330"/>
    </row>
    <row r="22" spans="2:12" ht="15" customHeight="1" x14ac:dyDescent="0.25">
      <c r="B22" s="330" t="s">
        <v>235</v>
      </c>
      <c r="C22" s="330"/>
      <c r="D22" s="330"/>
      <c r="E22" s="330"/>
      <c r="F22" s="330"/>
      <c r="G22" s="330"/>
      <c r="H22" s="330"/>
      <c r="I22" s="330"/>
      <c r="J22" s="330"/>
      <c r="K22" s="330"/>
      <c r="L22" s="330"/>
    </row>
    <row r="23" spans="2:12" x14ac:dyDescent="0.25">
      <c r="B23" s="330"/>
      <c r="C23" s="330"/>
      <c r="D23" s="330"/>
      <c r="E23" s="330"/>
      <c r="F23" s="330"/>
      <c r="G23" s="330"/>
      <c r="H23" s="330"/>
      <c r="I23" s="330"/>
      <c r="J23" s="330"/>
      <c r="K23" s="330"/>
      <c r="L23" s="330"/>
    </row>
    <row r="24" spans="2:12" x14ac:dyDescent="0.25">
      <c r="B24" s="330"/>
      <c r="C24" s="330"/>
      <c r="D24" s="330"/>
      <c r="E24" s="330"/>
      <c r="F24" s="330"/>
      <c r="G24" s="330"/>
      <c r="H24" s="330"/>
      <c r="I24" s="330"/>
      <c r="J24" s="330"/>
      <c r="K24" s="330"/>
      <c r="L24" s="330"/>
    </row>
    <row r="25" spans="2:12" ht="7.5" customHeight="1" x14ac:dyDescent="0.25">
      <c r="B25" s="109"/>
      <c r="C25" s="109"/>
      <c r="D25" s="109"/>
      <c r="E25" s="109"/>
      <c r="F25" s="109"/>
      <c r="G25" s="109"/>
      <c r="H25" s="109"/>
      <c r="I25" s="109"/>
      <c r="J25" s="109"/>
      <c r="K25" s="109"/>
      <c r="L25" s="109"/>
    </row>
    <row r="26" spans="2:12" x14ac:dyDescent="0.25">
      <c r="C26" s="215" t="s">
        <v>236</v>
      </c>
      <c r="D26" s="109"/>
      <c r="E26" s="109"/>
      <c r="F26" s="109"/>
      <c r="G26" s="109"/>
      <c r="H26" s="109"/>
      <c r="I26" s="109"/>
      <c r="J26" s="109"/>
      <c r="K26" s="109"/>
      <c r="L26" s="109"/>
    </row>
    <row r="27" spans="2:12" x14ac:dyDescent="0.25">
      <c r="B27" s="225"/>
      <c r="C27" s="277" t="s">
        <v>237</v>
      </c>
      <c r="D27" s="225"/>
      <c r="E27" s="225"/>
      <c r="F27" s="225"/>
      <c r="G27" s="225"/>
      <c r="H27" s="225"/>
      <c r="I27" s="225"/>
      <c r="J27" s="225"/>
      <c r="K27" s="225"/>
      <c r="L27" s="225"/>
    </row>
    <row r="28" spans="2:12" x14ac:dyDescent="0.25">
      <c r="B28" s="109"/>
      <c r="C28" s="109"/>
      <c r="D28" s="109"/>
      <c r="E28" s="109"/>
      <c r="F28" s="109"/>
      <c r="G28" s="109"/>
      <c r="H28" s="109"/>
      <c r="I28" s="109"/>
      <c r="J28" s="109"/>
      <c r="K28" s="109"/>
      <c r="L28" s="109"/>
    </row>
    <row r="29" spans="2:12" ht="15" customHeight="1" x14ac:dyDescent="0.25">
      <c r="B29" s="330" t="s">
        <v>238</v>
      </c>
      <c r="C29" s="330"/>
      <c r="D29" s="330"/>
      <c r="E29" s="330"/>
      <c r="F29" s="330"/>
      <c r="G29" s="330"/>
      <c r="H29" s="330"/>
      <c r="I29" s="330"/>
      <c r="J29" s="330"/>
      <c r="K29" s="330"/>
      <c r="L29" s="330"/>
    </row>
    <row r="30" spans="2:12" x14ac:dyDescent="0.25">
      <c r="B30" s="330"/>
      <c r="C30" s="330"/>
      <c r="D30" s="330"/>
      <c r="E30" s="330"/>
      <c r="F30" s="330"/>
      <c r="G30" s="330"/>
      <c r="H30" s="330"/>
      <c r="I30" s="330"/>
      <c r="J30" s="330"/>
      <c r="K30" s="330"/>
      <c r="L30" s="330"/>
    </row>
    <row r="31" spans="2:12" x14ac:dyDescent="0.25">
      <c r="B31" s="330"/>
      <c r="C31" s="330"/>
      <c r="D31" s="330"/>
      <c r="E31" s="330"/>
      <c r="F31" s="330"/>
      <c r="G31" s="330"/>
      <c r="H31" s="330"/>
      <c r="I31" s="330"/>
      <c r="J31" s="330"/>
      <c r="K31" s="330"/>
      <c r="L31" s="330"/>
    </row>
    <row r="32" spans="2:12" ht="24" customHeight="1" x14ac:dyDescent="0.25">
      <c r="B32" s="330"/>
      <c r="C32" s="330"/>
      <c r="D32" s="330"/>
      <c r="E32" s="330"/>
      <c r="F32" s="330"/>
      <c r="G32" s="330"/>
      <c r="H32" s="330"/>
      <c r="I32" s="330"/>
      <c r="J32" s="330"/>
      <c r="K32" s="330"/>
      <c r="L32" s="330"/>
    </row>
    <row r="33" spans="2:12" ht="18" customHeight="1" x14ac:dyDescent="0.25">
      <c r="B33" s="333" t="s">
        <v>327</v>
      </c>
      <c r="C33" s="330"/>
      <c r="D33" s="330"/>
      <c r="E33" s="330"/>
      <c r="F33" s="330"/>
      <c r="G33" s="330"/>
      <c r="H33" s="330"/>
      <c r="I33" s="330"/>
      <c r="J33" s="330"/>
      <c r="K33" s="330"/>
      <c r="L33" s="330"/>
    </row>
    <row r="34" spans="2:12" ht="9" customHeight="1" x14ac:dyDescent="0.25">
      <c r="B34" s="330"/>
      <c r="C34" s="330"/>
      <c r="D34" s="330"/>
      <c r="E34" s="330"/>
      <c r="F34" s="330"/>
      <c r="G34" s="330"/>
      <c r="H34" s="330"/>
      <c r="I34" s="330"/>
      <c r="J34" s="330"/>
      <c r="K34" s="330"/>
      <c r="L34" s="330"/>
    </row>
    <row r="35" spans="2:12" ht="14.45" hidden="1" customHeight="1" x14ac:dyDescent="0.25">
      <c r="B35" s="330"/>
      <c r="C35" s="330"/>
      <c r="D35" s="330"/>
      <c r="E35" s="330"/>
      <c r="F35" s="330"/>
      <c r="G35" s="330"/>
      <c r="H35" s="330"/>
      <c r="I35" s="330"/>
      <c r="J35" s="330"/>
      <c r="K35" s="330"/>
      <c r="L35" s="330"/>
    </row>
    <row r="36" spans="2:12" ht="24" customHeight="1" x14ac:dyDescent="0.25">
      <c r="B36" s="330"/>
      <c r="C36" s="330"/>
      <c r="D36" s="330"/>
      <c r="E36" s="330"/>
      <c r="F36" s="330"/>
      <c r="G36" s="330"/>
      <c r="H36" s="330"/>
      <c r="I36" s="330"/>
      <c r="J36" s="330"/>
      <c r="K36" s="330"/>
      <c r="L36" s="330"/>
    </row>
    <row r="37" spans="2:12" ht="24" customHeight="1" x14ac:dyDescent="0.25">
      <c r="B37" s="330"/>
      <c r="C37" s="330"/>
      <c r="D37" s="330"/>
      <c r="E37" s="330"/>
      <c r="F37" s="330"/>
      <c r="G37" s="330"/>
      <c r="H37" s="330"/>
      <c r="I37" s="330"/>
      <c r="J37" s="330"/>
      <c r="K37" s="330"/>
      <c r="L37" s="330"/>
    </row>
    <row r="38" spans="2:12" ht="17.25" x14ac:dyDescent="0.3">
      <c r="B38" s="11" t="s">
        <v>312</v>
      </c>
    </row>
    <row r="39" spans="2:12" ht="6.75" customHeight="1" x14ac:dyDescent="0.25"/>
    <row r="40" spans="2:12" ht="14.45" customHeight="1" x14ac:dyDescent="0.25">
      <c r="B40" s="330" t="s">
        <v>313</v>
      </c>
      <c r="C40" s="330"/>
      <c r="D40" s="330"/>
      <c r="E40" s="330"/>
      <c r="F40" s="330"/>
      <c r="G40" s="330"/>
      <c r="H40" s="330"/>
      <c r="I40" s="330"/>
      <c r="J40" s="330"/>
      <c r="K40" s="330"/>
      <c r="L40" s="330"/>
    </row>
    <row r="41" spans="2:12" x14ac:dyDescent="0.25">
      <c r="B41" s="330"/>
      <c r="C41" s="330"/>
      <c r="D41" s="330"/>
      <c r="E41" s="330"/>
      <c r="F41" s="330"/>
      <c r="G41" s="330"/>
      <c r="H41" s="330"/>
      <c r="I41" s="330"/>
      <c r="J41" s="330"/>
      <c r="K41" s="330"/>
      <c r="L41" s="330"/>
    </row>
    <row r="42" spans="2:12" ht="57.75" customHeight="1" x14ac:dyDescent="0.25">
      <c r="B42" s="330"/>
      <c r="C42" s="330"/>
      <c r="D42" s="330"/>
      <c r="E42" s="330"/>
      <c r="F42" s="330"/>
      <c r="G42" s="330"/>
      <c r="H42" s="330"/>
      <c r="I42" s="330"/>
      <c r="J42" s="330"/>
      <c r="K42" s="330"/>
      <c r="L42" s="330"/>
    </row>
    <row r="43" spans="2:12" ht="198" customHeight="1" x14ac:dyDescent="0.25"/>
    <row r="49" spans="2:12" ht="161.25" customHeight="1" x14ac:dyDescent="0.25"/>
    <row r="57" spans="2:12" ht="80.45" customHeight="1" x14ac:dyDescent="0.25"/>
    <row r="58" spans="2:12" ht="24" customHeight="1" x14ac:dyDescent="0.25"/>
    <row r="59" spans="2:12" x14ac:dyDescent="0.25">
      <c r="B59" s="13" t="s">
        <v>116</v>
      </c>
    </row>
    <row r="61" spans="2:12" ht="24" customHeight="1" x14ac:dyDescent="0.25">
      <c r="B61" s="226" t="s">
        <v>239</v>
      </c>
    </row>
    <row r="62" spans="2:12" ht="17.25" x14ac:dyDescent="0.3">
      <c r="B62" s="11" t="s">
        <v>7</v>
      </c>
    </row>
    <row r="63" spans="2:12" ht="6.75" customHeight="1" x14ac:dyDescent="0.25"/>
    <row r="64" spans="2:12" x14ac:dyDescent="0.25">
      <c r="B64" s="330" t="s">
        <v>240</v>
      </c>
      <c r="C64" s="330"/>
      <c r="D64" s="330"/>
      <c r="E64" s="330"/>
      <c r="F64" s="330"/>
      <c r="G64" s="330"/>
      <c r="H64" s="330"/>
      <c r="I64" s="330"/>
      <c r="J64" s="330"/>
      <c r="K64" s="330"/>
      <c r="L64" s="330"/>
    </row>
    <row r="65" spans="2:12" x14ac:dyDescent="0.25">
      <c r="B65" s="330"/>
      <c r="C65" s="330"/>
      <c r="D65" s="330"/>
      <c r="E65" s="330"/>
      <c r="F65" s="330"/>
      <c r="G65" s="330"/>
      <c r="H65" s="330"/>
      <c r="I65" s="330"/>
      <c r="J65" s="330"/>
      <c r="K65" s="330"/>
      <c r="L65" s="330"/>
    </row>
    <row r="67" spans="2:12" ht="17.25" x14ac:dyDescent="0.3">
      <c r="B67" s="11" t="s">
        <v>8</v>
      </c>
    </row>
    <row r="68" spans="2:12" ht="6.75" customHeight="1" x14ac:dyDescent="0.25"/>
    <row r="69" spans="2:12" ht="15" customHeight="1" x14ac:dyDescent="0.25">
      <c r="B69" s="330" t="s">
        <v>9</v>
      </c>
      <c r="C69" s="330"/>
      <c r="D69" s="330"/>
      <c r="E69" s="330"/>
      <c r="F69" s="330"/>
      <c r="G69" s="330"/>
      <c r="H69" s="330"/>
      <c r="I69" s="330"/>
      <c r="J69" s="330"/>
      <c r="K69" s="330"/>
      <c r="L69" s="330"/>
    </row>
    <row r="70" spans="2:12" x14ac:dyDescent="0.25">
      <c r="B70" s="330"/>
      <c r="C70" s="330"/>
      <c r="D70" s="330"/>
      <c r="E70" s="330"/>
      <c r="F70" s="330"/>
      <c r="G70" s="330"/>
      <c r="H70" s="330"/>
      <c r="I70" s="330"/>
      <c r="J70" s="330"/>
      <c r="K70" s="330"/>
      <c r="L70" s="330"/>
    </row>
    <row r="71" spans="2:12" x14ac:dyDescent="0.25">
      <c r="B71" s="109"/>
      <c r="C71" s="109"/>
      <c r="D71" s="109"/>
      <c r="E71" s="109"/>
      <c r="F71" s="109"/>
      <c r="G71" s="109"/>
      <c r="H71" s="109"/>
      <c r="I71" s="109"/>
      <c r="J71" s="109"/>
      <c r="K71" s="109"/>
      <c r="L71" s="109"/>
    </row>
    <row r="72" spans="2:12" ht="17.25" x14ac:dyDescent="0.3">
      <c r="B72" s="11" t="s">
        <v>114</v>
      </c>
    </row>
    <row r="73" spans="2:12" ht="6.75" customHeight="1" x14ac:dyDescent="0.25">
      <c r="B73" s="330"/>
      <c r="C73" s="330"/>
      <c r="D73" s="330"/>
      <c r="E73" s="330"/>
      <c r="F73" s="330"/>
      <c r="G73" s="330"/>
      <c r="H73" s="330"/>
      <c r="I73" s="330"/>
      <c r="J73" s="330"/>
      <c r="K73" s="330"/>
      <c r="L73" s="330"/>
    </row>
    <row r="74" spans="2:12" x14ac:dyDescent="0.25">
      <c r="B74" s="13" t="s">
        <v>328</v>
      </c>
    </row>
    <row r="77" spans="2:12" x14ac:dyDescent="0.25">
      <c r="B77" s="13" t="s">
        <v>117</v>
      </c>
    </row>
    <row r="78" spans="2:12" x14ac:dyDescent="0.25">
      <c r="B78" s="109"/>
      <c r="C78" s="109"/>
      <c r="D78" s="109"/>
      <c r="E78" s="109"/>
      <c r="F78" s="109"/>
      <c r="G78" s="109"/>
      <c r="H78" s="109"/>
      <c r="I78" s="109"/>
      <c r="J78" s="109"/>
      <c r="K78" s="109"/>
      <c r="L78" s="109"/>
    </row>
    <row r="79" spans="2:12" x14ac:dyDescent="0.25">
      <c r="B79" s="330"/>
      <c r="C79" s="330"/>
      <c r="D79" s="330"/>
      <c r="E79" s="330"/>
      <c r="F79" s="330"/>
      <c r="G79" s="330"/>
      <c r="H79" s="330"/>
      <c r="I79" s="330"/>
      <c r="J79" s="330"/>
      <c r="K79" s="330"/>
      <c r="L79" s="330"/>
    </row>
  </sheetData>
  <sheetProtection sheet="1" objects="1" scenarios="1"/>
  <mergeCells count="11">
    <mergeCell ref="B79:L79"/>
    <mergeCell ref="D2:L5"/>
    <mergeCell ref="B40:L42"/>
    <mergeCell ref="B64:L65"/>
    <mergeCell ref="B69:L70"/>
    <mergeCell ref="B73:L73"/>
    <mergeCell ref="B12:L16"/>
    <mergeCell ref="B18:L21"/>
    <mergeCell ref="B22:L24"/>
    <mergeCell ref="B29:L32"/>
    <mergeCell ref="B33:L37"/>
  </mergeCells>
  <pageMargins left="0.7" right="0.7" top="0.75" bottom="0.75" header="0.3" footer="0.3"/>
  <pageSetup paperSize="9" scale="69" fitToHeight="0"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
    <tabColor theme="0" tint="-0.499984740745262"/>
    <pageSetUpPr autoPageBreaks="0" fitToPage="1"/>
  </sheetPr>
  <dimension ref="B2:P78"/>
  <sheetViews>
    <sheetView showGridLines="0" showRowColHeaders="0" zoomScaleNormal="100" workbookViewId="0">
      <selection activeCell="MM109" sqref="MM109"/>
    </sheetView>
  </sheetViews>
  <sheetFormatPr defaultColWidth="9.140625" defaultRowHeight="15" x14ac:dyDescent="0.25"/>
  <cols>
    <col min="1" max="14" width="9.140625" style="13"/>
    <col min="15" max="16" width="3.5703125" style="13" customWidth="1"/>
    <col min="17" max="16384" width="9.140625" style="13"/>
  </cols>
  <sheetData>
    <row r="2" spans="2:16" ht="15" customHeight="1" x14ac:dyDescent="0.25">
      <c r="D2" s="332" t="str">
        <f>Introduction!D2</f>
        <v>Cyber Threat Intelligence
Maturity Assessment Tool</v>
      </c>
      <c r="E2" s="332"/>
      <c r="F2" s="332"/>
      <c r="G2" s="332"/>
      <c r="H2" s="332"/>
      <c r="I2" s="332"/>
      <c r="J2" s="332"/>
      <c r="K2" s="332"/>
      <c r="L2" s="332"/>
      <c r="M2" s="142"/>
      <c r="N2" s="142"/>
      <c r="O2" s="142"/>
      <c r="P2" s="142"/>
    </row>
    <row r="3" spans="2:16" ht="15" customHeight="1" x14ac:dyDescent="0.25">
      <c r="D3" s="332"/>
      <c r="E3" s="332"/>
      <c r="F3" s="332"/>
      <c r="G3" s="332"/>
      <c r="H3" s="332"/>
      <c r="I3" s="332"/>
      <c r="J3" s="332"/>
      <c r="K3" s="332"/>
      <c r="L3" s="332"/>
      <c r="M3" s="142"/>
      <c r="N3" s="142"/>
      <c r="O3" s="142"/>
      <c r="P3" s="142"/>
    </row>
    <row r="4" spans="2:16" ht="15" customHeight="1" x14ac:dyDescent="0.25">
      <c r="D4" s="332"/>
      <c r="E4" s="332"/>
      <c r="F4" s="332"/>
      <c r="G4" s="332"/>
      <c r="H4" s="332"/>
      <c r="I4" s="332"/>
      <c r="J4" s="332"/>
      <c r="K4" s="332"/>
      <c r="L4" s="332"/>
      <c r="M4" s="142"/>
      <c r="N4" s="142"/>
      <c r="O4" s="142"/>
      <c r="P4" s="142"/>
    </row>
    <row r="5" spans="2:16" ht="15" customHeight="1" x14ac:dyDescent="0.25">
      <c r="D5" s="332"/>
      <c r="E5" s="332"/>
      <c r="F5" s="332"/>
      <c r="G5" s="332"/>
      <c r="H5" s="332"/>
      <c r="I5" s="332"/>
      <c r="J5" s="332"/>
      <c r="K5" s="332"/>
      <c r="L5" s="332"/>
      <c r="M5" s="142"/>
      <c r="N5" s="142"/>
      <c r="O5" s="142"/>
      <c r="P5" s="142"/>
    </row>
    <row r="8" spans="2:16" ht="19.5" x14ac:dyDescent="0.3">
      <c r="B8" s="14" t="s">
        <v>10</v>
      </c>
      <c r="C8" s="12"/>
    </row>
    <row r="9" spans="2:16" x14ac:dyDescent="0.25">
      <c r="B9" s="10"/>
    </row>
    <row r="10" spans="2:16" ht="17.25" x14ac:dyDescent="0.3">
      <c r="B10" s="11" t="s">
        <v>108</v>
      </c>
    </row>
    <row r="11" spans="2:16" ht="6.75" customHeight="1" x14ac:dyDescent="0.25"/>
    <row r="12" spans="2:16" ht="15" customHeight="1" x14ac:dyDescent="0.25">
      <c r="B12" s="330" t="s">
        <v>241</v>
      </c>
      <c r="C12" s="330"/>
      <c r="D12" s="330"/>
      <c r="E12" s="330"/>
      <c r="F12" s="330"/>
      <c r="G12" s="330"/>
      <c r="H12" s="330"/>
      <c r="I12" s="330"/>
      <c r="J12" s="330"/>
      <c r="K12" s="330"/>
      <c r="L12" s="330"/>
    </row>
    <row r="13" spans="2:16" ht="19.5" customHeight="1" x14ac:dyDescent="0.25">
      <c r="B13" s="330"/>
      <c r="C13" s="330"/>
      <c r="D13" s="330"/>
      <c r="E13" s="330"/>
      <c r="F13" s="330"/>
      <c r="G13" s="330"/>
      <c r="H13" s="330"/>
      <c r="I13" s="330"/>
      <c r="J13" s="330"/>
      <c r="K13" s="330"/>
      <c r="L13" s="330"/>
    </row>
    <row r="15" spans="2:16" ht="15" customHeight="1" x14ac:dyDescent="0.25">
      <c r="B15" s="330" t="s">
        <v>316</v>
      </c>
      <c r="C15" s="330"/>
      <c r="D15" s="330"/>
      <c r="E15" s="330"/>
      <c r="F15" s="330"/>
      <c r="G15" s="330"/>
      <c r="H15" s="330"/>
      <c r="I15" s="330"/>
      <c r="J15" s="330"/>
      <c r="K15" s="330"/>
      <c r="L15" s="330"/>
    </row>
    <row r="16" spans="2:16" x14ac:dyDescent="0.25">
      <c r="B16" s="330"/>
      <c r="C16" s="330"/>
      <c r="D16" s="330"/>
      <c r="E16" s="330"/>
      <c r="F16" s="330"/>
      <c r="G16" s="330"/>
      <c r="H16" s="330"/>
      <c r="I16" s="330"/>
      <c r="J16" s="330"/>
      <c r="K16" s="330"/>
      <c r="L16" s="330"/>
    </row>
    <row r="17" spans="2:12" x14ac:dyDescent="0.25">
      <c r="B17" s="330"/>
      <c r="C17" s="330"/>
      <c r="D17" s="330"/>
      <c r="E17" s="330"/>
      <c r="F17" s="330"/>
      <c r="G17" s="330"/>
      <c r="H17" s="330"/>
      <c r="I17" s="330"/>
      <c r="J17" s="330"/>
      <c r="K17" s="330"/>
      <c r="L17" s="330"/>
    </row>
    <row r="18" spans="2:12" x14ac:dyDescent="0.25">
      <c r="B18" s="109"/>
      <c r="C18" s="109"/>
      <c r="D18" s="109"/>
      <c r="E18" s="109"/>
      <c r="F18" s="109"/>
      <c r="G18" s="109"/>
      <c r="H18" s="109"/>
      <c r="I18" s="109"/>
      <c r="J18" s="109"/>
      <c r="K18" s="109"/>
      <c r="L18" s="109"/>
    </row>
    <row r="34" spans="2:12" ht="15" customHeight="1" x14ac:dyDescent="0.25">
      <c r="B34" s="330" t="s">
        <v>242</v>
      </c>
      <c r="C34" s="330"/>
      <c r="D34" s="330"/>
      <c r="E34" s="330"/>
      <c r="F34" s="330"/>
      <c r="G34" s="330"/>
      <c r="H34" s="330"/>
      <c r="I34" s="330"/>
      <c r="J34" s="330"/>
      <c r="K34" s="330"/>
      <c r="L34" s="330"/>
    </row>
    <row r="35" spans="2:12" x14ac:dyDescent="0.25">
      <c r="B35" s="330"/>
      <c r="C35" s="330"/>
      <c r="D35" s="330"/>
      <c r="E35" s="330"/>
      <c r="F35" s="330"/>
      <c r="G35" s="330"/>
      <c r="H35" s="330"/>
      <c r="I35" s="330"/>
      <c r="J35" s="330"/>
      <c r="K35" s="330"/>
      <c r="L35" s="330"/>
    </row>
    <row r="36" spans="2:12" ht="32.25" customHeight="1" x14ac:dyDescent="0.25">
      <c r="B36" s="330"/>
      <c r="C36" s="330"/>
      <c r="D36" s="330"/>
      <c r="E36" s="330"/>
      <c r="F36" s="330"/>
      <c r="G36" s="330"/>
      <c r="H36" s="330"/>
      <c r="I36" s="330"/>
      <c r="J36" s="330"/>
      <c r="K36" s="330"/>
      <c r="L36" s="330"/>
    </row>
    <row r="37" spans="2:12" x14ac:dyDescent="0.25">
      <c r="B37" s="109"/>
      <c r="C37" s="109"/>
      <c r="D37" s="109"/>
      <c r="E37" s="109"/>
      <c r="F37" s="109"/>
      <c r="G37" s="109"/>
      <c r="H37" s="109"/>
      <c r="I37" s="109"/>
      <c r="J37" s="109"/>
      <c r="K37" s="109"/>
      <c r="L37" s="109"/>
    </row>
    <row r="38" spans="2:12" ht="15" customHeight="1" x14ac:dyDescent="0.25">
      <c r="B38" s="330" t="s">
        <v>243</v>
      </c>
      <c r="C38" s="330"/>
      <c r="D38" s="330"/>
      <c r="E38" s="330"/>
      <c r="F38" s="330"/>
      <c r="G38" s="330"/>
      <c r="H38" s="330"/>
      <c r="I38" s="330"/>
      <c r="J38" s="330"/>
      <c r="K38" s="330"/>
      <c r="L38" s="330"/>
    </row>
    <row r="39" spans="2:12" x14ac:dyDescent="0.25">
      <c r="B39" s="330"/>
      <c r="C39" s="330"/>
      <c r="D39" s="330"/>
      <c r="E39" s="330"/>
      <c r="F39" s="330"/>
      <c r="G39" s="330"/>
      <c r="H39" s="330"/>
      <c r="I39" s="330"/>
      <c r="J39" s="330"/>
      <c r="K39" s="330"/>
      <c r="L39" s="330"/>
    </row>
    <row r="40" spans="2:12" x14ac:dyDescent="0.25">
      <c r="B40" s="330"/>
      <c r="C40" s="330"/>
      <c r="D40" s="330"/>
      <c r="E40" s="330"/>
      <c r="F40" s="330"/>
      <c r="G40" s="330"/>
      <c r="H40" s="330"/>
      <c r="I40" s="330"/>
      <c r="J40" s="330"/>
      <c r="K40" s="330"/>
      <c r="L40" s="330"/>
    </row>
    <row r="41" spans="2:12" x14ac:dyDescent="0.25">
      <c r="B41" s="330"/>
      <c r="C41" s="330"/>
      <c r="D41" s="330"/>
      <c r="E41" s="330"/>
      <c r="F41" s="330"/>
      <c r="G41" s="330"/>
      <c r="H41" s="330"/>
      <c r="I41" s="330"/>
      <c r="J41" s="330"/>
      <c r="K41" s="330"/>
      <c r="L41" s="330"/>
    </row>
    <row r="42" spans="2:12" ht="15" customHeight="1" x14ac:dyDescent="0.25">
      <c r="B42" s="333" t="s">
        <v>244</v>
      </c>
      <c r="C42" s="330"/>
      <c r="D42" s="330"/>
      <c r="E42" s="330"/>
      <c r="F42" s="330"/>
      <c r="G42" s="330"/>
      <c r="H42" s="330"/>
      <c r="I42" s="330"/>
      <c r="J42" s="330"/>
      <c r="K42" s="330"/>
      <c r="L42" s="330"/>
    </row>
    <row r="43" spans="2:12" x14ac:dyDescent="0.25">
      <c r="B43" s="330"/>
      <c r="C43" s="330"/>
      <c r="D43" s="330"/>
      <c r="E43" s="330"/>
      <c r="F43" s="330"/>
      <c r="G43" s="330"/>
      <c r="H43" s="330"/>
      <c r="I43" s="330"/>
      <c r="J43" s="330"/>
      <c r="K43" s="330"/>
      <c r="L43" s="330"/>
    </row>
    <row r="44" spans="2:12" x14ac:dyDescent="0.25">
      <c r="B44" s="330"/>
      <c r="C44" s="330"/>
      <c r="D44" s="330"/>
      <c r="E44" s="330"/>
      <c r="F44" s="330"/>
      <c r="G44" s="330"/>
      <c r="H44" s="330"/>
      <c r="I44" s="330"/>
      <c r="J44" s="330"/>
      <c r="K44" s="330"/>
      <c r="L44" s="330"/>
    </row>
    <row r="45" spans="2:12" x14ac:dyDescent="0.25">
      <c r="B45" s="330"/>
      <c r="C45" s="330"/>
      <c r="D45" s="330"/>
      <c r="E45" s="330"/>
      <c r="F45" s="330"/>
      <c r="G45" s="330"/>
      <c r="H45" s="330"/>
      <c r="I45" s="330"/>
      <c r="J45" s="330"/>
      <c r="K45" s="330"/>
      <c r="L45" s="330"/>
    </row>
    <row r="47" spans="2:12" ht="17.25" x14ac:dyDescent="0.3">
      <c r="B47" s="11" t="s">
        <v>109</v>
      </c>
    </row>
    <row r="48" spans="2:12" ht="6.75" customHeight="1" x14ac:dyDescent="0.25"/>
    <row r="49" spans="2:12" ht="15" customHeight="1" x14ac:dyDescent="0.25">
      <c r="B49" s="334" t="s">
        <v>329</v>
      </c>
      <c r="C49" s="334"/>
      <c r="D49" s="334"/>
      <c r="E49" s="334"/>
      <c r="F49" s="334"/>
      <c r="G49" s="334"/>
      <c r="H49" s="334"/>
      <c r="I49" s="334"/>
      <c r="J49" s="334"/>
      <c r="K49" s="334"/>
      <c r="L49" s="334"/>
    </row>
    <row r="50" spans="2:12" ht="31.5" customHeight="1" x14ac:dyDescent="0.25">
      <c r="B50" s="334"/>
      <c r="C50" s="334"/>
      <c r="D50" s="334"/>
      <c r="E50" s="334"/>
      <c r="F50" s="334"/>
      <c r="G50" s="334"/>
      <c r="H50" s="334"/>
      <c r="I50" s="334"/>
      <c r="J50" s="334"/>
      <c r="K50" s="334"/>
      <c r="L50" s="334"/>
    </row>
    <row r="52" spans="2:12" ht="15" customHeight="1" x14ac:dyDescent="0.25">
      <c r="B52" s="334" t="s">
        <v>118</v>
      </c>
      <c r="C52" s="334"/>
      <c r="D52" s="334"/>
      <c r="E52" s="334"/>
      <c r="F52" s="334"/>
      <c r="G52" s="334"/>
      <c r="H52" s="334"/>
      <c r="I52" s="334"/>
      <c r="J52" s="334"/>
      <c r="K52" s="334"/>
      <c r="L52" s="334"/>
    </row>
    <row r="53" spans="2:12" x14ac:dyDescent="0.25">
      <c r="B53" s="334"/>
      <c r="C53" s="334"/>
      <c r="D53" s="334"/>
      <c r="E53" s="334"/>
      <c r="F53" s="334"/>
      <c r="G53" s="334"/>
      <c r="H53" s="334"/>
      <c r="I53" s="334"/>
      <c r="J53" s="334"/>
      <c r="K53" s="334"/>
      <c r="L53" s="334"/>
    </row>
    <row r="54" spans="2:12" x14ac:dyDescent="0.25">
      <c r="B54" s="334"/>
      <c r="C54" s="334"/>
      <c r="D54" s="334"/>
      <c r="E54" s="334"/>
      <c r="F54" s="334"/>
      <c r="G54" s="334"/>
      <c r="H54" s="334"/>
      <c r="I54" s="334"/>
      <c r="J54" s="334"/>
      <c r="K54" s="334"/>
      <c r="L54" s="334"/>
    </row>
    <row r="55" spans="2:12" ht="30" customHeight="1" x14ac:dyDescent="0.25">
      <c r="B55" s="334"/>
      <c r="C55" s="334"/>
      <c r="D55" s="334"/>
      <c r="E55" s="334"/>
      <c r="F55" s="334"/>
      <c r="G55" s="334"/>
      <c r="H55" s="334"/>
      <c r="I55" s="334"/>
      <c r="J55" s="334"/>
      <c r="K55" s="334"/>
      <c r="L55" s="334"/>
    </row>
    <row r="56" spans="2:12" ht="15" customHeight="1" x14ac:dyDescent="0.25">
      <c r="B56" s="335" t="s">
        <v>245</v>
      </c>
      <c r="C56" s="330"/>
      <c r="D56" s="330"/>
      <c r="E56" s="330"/>
      <c r="F56" s="330"/>
      <c r="G56" s="330"/>
      <c r="H56" s="330"/>
      <c r="I56" s="330"/>
      <c r="J56" s="330"/>
      <c r="K56" s="330"/>
      <c r="L56" s="330"/>
    </row>
    <row r="57" spans="2:12" x14ac:dyDescent="0.25">
      <c r="B57" s="330"/>
      <c r="C57" s="330"/>
      <c r="D57" s="330"/>
      <c r="E57" s="330"/>
      <c r="F57" s="330"/>
      <c r="G57" s="330"/>
      <c r="H57" s="330"/>
      <c r="I57" s="330"/>
      <c r="J57" s="330"/>
      <c r="K57" s="330"/>
      <c r="L57" s="330"/>
    </row>
    <row r="58" spans="2:12" x14ac:dyDescent="0.25">
      <c r="B58" s="330"/>
      <c r="C58" s="330"/>
      <c r="D58" s="330"/>
      <c r="E58" s="330"/>
      <c r="F58" s="330"/>
      <c r="G58" s="330"/>
      <c r="H58" s="330"/>
      <c r="I58" s="330"/>
      <c r="J58" s="330"/>
      <c r="K58" s="330"/>
      <c r="L58" s="330"/>
    </row>
    <row r="59" spans="2:12" x14ac:dyDescent="0.25">
      <c r="B59" s="109"/>
      <c r="C59" s="109"/>
      <c r="D59" s="109"/>
      <c r="E59" s="109"/>
      <c r="F59" s="109"/>
      <c r="G59" s="109"/>
      <c r="H59" s="109"/>
      <c r="I59" s="109"/>
      <c r="J59" s="109"/>
      <c r="K59" s="109"/>
      <c r="L59" s="109"/>
    </row>
    <row r="60" spans="2:12" ht="15" customHeight="1" x14ac:dyDescent="0.25">
      <c r="B60" s="330" t="s">
        <v>215</v>
      </c>
      <c r="C60" s="330"/>
      <c r="D60" s="330"/>
      <c r="E60" s="330"/>
      <c r="F60" s="330"/>
      <c r="G60" s="330"/>
      <c r="H60" s="330"/>
      <c r="I60" s="330"/>
      <c r="J60" s="330"/>
      <c r="K60" s="330"/>
      <c r="L60" s="330"/>
    </row>
    <row r="61" spans="2:12" ht="15" customHeight="1" x14ac:dyDescent="0.25">
      <c r="B61" s="330"/>
      <c r="C61" s="330"/>
      <c r="D61" s="330"/>
      <c r="E61" s="330"/>
      <c r="F61" s="330"/>
      <c r="G61" s="330"/>
      <c r="H61" s="330"/>
      <c r="I61" s="330"/>
      <c r="J61" s="330"/>
      <c r="K61" s="330"/>
      <c r="L61" s="330"/>
    </row>
    <row r="62" spans="2:12" ht="15" customHeight="1" x14ac:dyDescent="0.25">
      <c r="B62" s="330"/>
      <c r="C62" s="330"/>
      <c r="D62" s="330"/>
      <c r="E62" s="330"/>
      <c r="F62" s="330"/>
      <c r="G62" s="330"/>
      <c r="H62" s="330"/>
      <c r="I62" s="330"/>
      <c r="J62" s="330"/>
      <c r="K62" s="330"/>
      <c r="L62" s="330"/>
    </row>
    <row r="63" spans="2:12" ht="15" customHeight="1" x14ac:dyDescent="0.25">
      <c r="B63" s="330"/>
      <c r="C63" s="330"/>
      <c r="D63" s="330"/>
      <c r="E63" s="330"/>
      <c r="F63" s="330"/>
      <c r="G63" s="330"/>
      <c r="H63" s="330"/>
      <c r="I63" s="330"/>
      <c r="J63" s="330"/>
      <c r="K63" s="330"/>
      <c r="L63" s="330"/>
    </row>
    <row r="64" spans="2:12" ht="15" customHeight="1" x14ac:dyDescent="0.25">
      <c r="B64" s="330"/>
      <c r="C64" s="330"/>
      <c r="D64" s="330"/>
      <c r="E64" s="330"/>
      <c r="F64" s="330"/>
      <c r="G64" s="330"/>
      <c r="H64" s="330"/>
      <c r="I64" s="330"/>
      <c r="J64" s="330"/>
      <c r="K64" s="330"/>
      <c r="L64" s="330"/>
    </row>
    <row r="65" spans="2:12" ht="15" customHeight="1" x14ac:dyDescent="0.25">
      <c r="B65" s="330"/>
      <c r="C65" s="330"/>
      <c r="D65" s="330"/>
      <c r="E65" s="330"/>
      <c r="F65" s="330"/>
      <c r="G65" s="330"/>
      <c r="H65" s="330"/>
      <c r="I65" s="330"/>
      <c r="J65" s="330"/>
      <c r="K65" s="330"/>
      <c r="L65" s="330"/>
    </row>
    <row r="66" spans="2:12" ht="15" customHeight="1" x14ac:dyDescent="0.25">
      <c r="B66" s="330"/>
      <c r="C66" s="330"/>
      <c r="D66" s="330"/>
      <c r="E66" s="330"/>
      <c r="F66" s="330"/>
      <c r="G66" s="330"/>
      <c r="H66" s="330"/>
      <c r="I66" s="330"/>
      <c r="J66" s="330"/>
      <c r="K66" s="330"/>
      <c r="L66" s="330"/>
    </row>
    <row r="67" spans="2:12" x14ac:dyDescent="0.25">
      <c r="B67" s="330"/>
      <c r="C67" s="330"/>
      <c r="D67" s="330"/>
      <c r="E67" s="330"/>
      <c r="F67" s="330"/>
      <c r="G67" s="330"/>
      <c r="H67" s="330"/>
      <c r="I67" s="330"/>
      <c r="J67" s="330"/>
      <c r="K67" s="330"/>
      <c r="L67" s="330"/>
    </row>
    <row r="68" spans="2:12" x14ac:dyDescent="0.25">
      <c r="B68" s="330"/>
      <c r="C68" s="330"/>
      <c r="D68" s="330"/>
      <c r="E68" s="330"/>
      <c r="F68" s="330"/>
      <c r="G68" s="330"/>
      <c r="H68" s="330"/>
      <c r="I68" s="330"/>
      <c r="J68" s="330"/>
      <c r="K68" s="330"/>
      <c r="L68" s="330"/>
    </row>
    <row r="69" spans="2:12" ht="52.15" customHeight="1" x14ac:dyDescent="0.25">
      <c r="B69" s="330"/>
      <c r="C69" s="330"/>
      <c r="D69" s="330"/>
      <c r="E69" s="330"/>
      <c r="F69" s="330"/>
      <c r="G69" s="330"/>
      <c r="H69" s="330"/>
      <c r="I69" s="330"/>
      <c r="J69" s="330"/>
      <c r="K69" s="330"/>
      <c r="L69" s="330"/>
    </row>
    <row r="70" spans="2:12" ht="15" customHeight="1" x14ac:dyDescent="0.25">
      <c r="B70" s="330" t="s">
        <v>315</v>
      </c>
      <c r="C70" s="330"/>
      <c r="D70" s="330"/>
      <c r="E70" s="330"/>
      <c r="F70" s="330"/>
      <c r="G70" s="330"/>
      <c r="H70" s="330"/>
      <c r="I70" s="330"/>
      <c r="J70" s="330"/>
      <c r="K70" s="330"/>
      <c r="L70" s="330"/>
    </row>
    <row r="71" spans="2:12" ht="15" customHeight="1" x14ac:dyDescent="0.25">
      <c r="B71" s="330"/>
      <c r="C71" s="330"/>
      <c r="D71" s="330"/>
      <c r="E71" s="330"/>
      <c r="F71" s="330"/>
      <c r="G71" s="330"/>
      <c r="H71" s="330"/>
      <c r="I71" s="330"/>
      <c r="J71" s="330"/>
      <c r="K71" s="330"/>
      <c r="L71" s="330"/>
    </row>
    <row r="72" spans="2:12" x14ac:dyDescent="0.25">
      <c r="B72" s="330"/>
      <c r="C72" s="330"/>
      <c r="D72" s="330"/>
      <c r="E72" s="330"/>
      <c r="F72" s="330"/>
      <c r="G72" s="330"/>
      <c r="H72" s="330"/>
      <c r="I72" s="330"/>
      <c r="J72" s="330"/>
      <c r="K72" s="330"/>
      <c r="L72" s="330"/>
    </row>
    <row r="73" spans="2:12" x14ac:dyDescent="0.25">
      <c r="B73" s="330" t="s">
        <v>314</v>
      </c>
      <c r="C73" s="330"/>
      <c r="D73" s="330"/>
      <c r="E73" s="330"/>
      <c r="F73" s="330"/>
      <c r="G73" s="330"/>
      <c r="H73" s="330"/>
      <c r="I73" s="330"/>
      <c r="J73" s="330"/>
      <c r="K73" s="330"/>
      <c r="L73" s="330"/>
    </row>
    <row r="74" spans="2:12" x14ac:dyDescent="0.25">
      <c r="B74" s="330"/>
      <c r="C74" s="330"/>
      <c r="D74" s="330"/>
      <c r="E74" s="330"/>
      <c r="F74" s="330"/>
      <c r="G74" s="330"/>
      <c r="H74" s="330"/>
      <c r="I74" s="330"/>
      <c r="J74" s="330"/>
      <c r="K74" s="330"/>
      <c r="L74" s="330"/>
    </row>
    <row r="75" spans="2:12" x14ac:dyDescent="0.25">
      <c r="B75" s="330"/>
      <c r="C75" s="330"/>
      <c r="D75" s="330"/>
      <c r="E75" s="330"/>
      <c r="F75" s="330"/>
      <c r="G75" s="330"/>
      <c r="H75" s="330"/>
      <c r="I75" s="330"/>
      <c r="J75" s="330"/>
      <c r="K75" s="330"/>
      <c r="L75" s="330"/>
    </row>
    <row r="76" spans="2:12" x14ac:dyDescent="0.25">
      <c r="B76" s="135"/>
      <c r="C76" s="135"/>
      <c r="D76" s="135"/>
      <c r="E76" s="135"/>
      <c r="F76" s="135"/>
      <c r="G76" s="135"/>
      <c r="H76" s="135"/>
      <c r="I76" s="135"/>
      <c r="J76" s="135"/>
      <c r="K76" s="135"/>
      <c r="L76" s="135"/>
    </row>
    <row r="77" spans="2:12" x14ac:dyDescent="0.25">
      <c r="B77" s="330" t="s">
        <v>230</v>
      </c>
      <c r="C77" s="330"/>
      <c r="D77" s="330"/>
      <c r="E77" s="330"/>
      <c r="F77" s="330"/>
      <c r="G77" s="330"/>
      <c r="H77" s="330"/>
      <c r="I77" s="330"/>
      <c r="J77" s="330"/>
      <c r="K77" s="330"/>
      <c r="L77" s="330"/>
    </row>
    <row r="78" spans="2:12" x14ac:dyDescent="0.25">
      <c r="B78" s="330"/>
      <c r="C78" s="330"/>
      <c r="D78" s="330"/>
      <c r="E78" s="330"/>
      <c r="F78" s="330"/>
      <c r="G78" s="330"/>
      <c r="H78" s="330"/>
      <c r="I78" s="330"/>
      <c r="J78" s="330"/>
      <c r="K78" s="330"/>
      <c r="L78" s="330"/>
    </row>
  </sheetData>
  <sheetProtection sheet="1" objects="1" scenarios="1"/>
  <mergeCells count="13">
    <mergeCell ref="D2:L5"/>
    <mergeCell ref="B73:L75"/>
    <mergeCell ref="B77:L78"/>
    <mergeCell ref="B49:L50"/>
    <mergeCell ref="B52:L55"/>
    <mergeCell ref="B56:L58"/>
    <mergeCell ref="B60:L69"/>
    <mergeCell ref="B70:L72"/>
    <mergeCell ref="B42:L45"/>
    <mergeCell ref="B12:L13"/>
    <mergeCell ref="B15:L17"/>
    <mergeCell ref="B34:L36"/>
    <mergeCell ref="B38:L41"/>
  </mergeCells>
  <pageMargins left="0.7" right="0.7" top="0.75" bottom="0.75" header="0.3" footer="0.3"/>
  <pageSetup paperSize="9" scale="69" fitToHeight="0" orientation="portrait" horizontalDpi="4294967293" r:id="rId1"/>
  <rowBreaks count="1" manualBreakCount="1">
    <brk id="45" max="12"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FF00"/>
    <pageSetUpPr autoPageBreaks="0" fitToPage="1"/>
  </sheetPr>
  <dimension ref="A1:P27"/>
  <sheetViews>
    <sheetView showGridLines="0" showRowColHeaders="0" zoomScaleNormal="100" zoomScaleSheetLayoutView="25" workbookViewId="0">
      <pane ySplit="2" topLeftCell="A3" activePane="bottomLeft" state="frozen"/>
      <selection activeCell="D1" sqref="D1"/>
      <selection pane="bottomLeft" activeCell="F5" sqref="F5:G5"/>
    </sheetView>
  </sheetViews>
  <sheetFormatPr defaultColWidth="9.140625" defaultRowHeight="12.75" x14ac:dyDescent="0.2"/>
  <cols>
    <col min="1" max="1" width="10.28515625" style="5" hidden="1" customWidth="1"/>
    <col min="2" max="2" width="7.5703125" style="4" hidden="1" customWidth="1"/>
    <col min="3" max="3" width="6.28515625" style="4" customWidth="1"/>
    <col min="4" max="4" width="6.28515625" style="5" customWidth="1"/>
    <col min="5" max="5" width="57.5703125" style="5" customWidth="1"/>
    <col min="6" max="7" width="32.7109375" style="5" customWidth="1"/>
    <col min="8" max="8" width="6.140625" style="5" customWidth="1"/>
    <col min="9" max="9" width="32.7109375" style="5" customWidth="1"/>
    <col min="10" max="10" width="18" style="48" hidden="1" customWidth="1"/>
    <col min="11" max="16384" width="9.140625" style="5"/>
  </cols>
  <sheetData>
    <row r="1" spans="3:16" s="15" customFormat="1" ht="89.25" customHeight="1" x14ac:dyDescent="0.2">
      <c r="E1" s="336" t="str">
        <f>Introduction!D2</f>
        <v>Cyber Threat Intelligence
Maturity Assessment Tool</v>
      </c>
      <c r="F1" s="336"/>
      <c r="G1" s="336"/>
      <c r="J1" s="62"/>
    </row>
    <row r="2" spans="3:16" s="1" customFormat="1" ht="22.5" hidden="1" customHeight="1" x14ac:dyDescent="0.2">
      <c r="E2" s="2"/>
      <c r="F2" s="3"/>
      <c r="G2" s="4"/>
      <c r="H2" s="4"/>
      <c r="I2" s="4"/>
      <c r="J2" s="63"/>
      <c r="K2" s="4"/>
      <c r="L2" s="4"/>
      <c r="M2" s="4"/>
      <c r="N2" s="4"/>
      <c r="O2" s="4"/>
      <c r="P2" s="4"/>
    </row>
    <row r="3" spans="3:16" s="16" customFormat="1" ht="40.5" customHeight="1" x14ac:dyDescent="0.25">
      <c r="E3" s="17" t="s">
        <v>204</v>
      </c>
      <c r="F3" s="51"/>
      <c r="G3" s="18"/>
      <c r="H3" s="18"/>
      <c r="I3" s="18"/>
      <c r="J3" s="64"/>
      <c r="K3" s="18"/>
      <c r="L3" s="18"/>
      <c r="M3" s="18"/>
      <c r="N3" s="18"/>
      <c r="O3" s="18"/>
      <c r="P3" s="18"/>
    </row>
    <row r="4" spans="3:16" s="41" customFormat="1" ht="9.75" customHeight="1" x14ac:dyDescent="0.2">
      <c r="C4" s="42"/>
      <c r="D4" s="42"/>
      <c r="E4" s="43"/>
      <c r="F4" s="44"/>
      <c r="G4" s="45"/>
      <c r="H4" s="45"/>
      <c r="I4" s="45"/>
      <c r="J4" s="65"/>
      <c r="K4" s="45"/>
      <c r="L4" s="45"/>
      <c r="M4" s="45"/>
      <c r="N4" s="45"/>
      <c r="O4" s="45"/>
    </row>
    <row r="5" spans="3:16" s="1" customFormat="1" ht="24.95" customHeight="1" x14ac:dyDescent="0.25">
      <c r="C5" s="46"/>
      <c r="D5" s="47" t="s">
        <v>129</v>
      </c>
      <c r="E5" s="47" t="s">
        <v>128</v>
      </c>
      <c r="F5" s="337"/>
      <c r="G5" s="338"/>
      <c r="H5" s="5"/>
      <c r="I5" s="5"/>
      <c r="J5" s="48"/>
      <c r="K5" s="5"/>
      <c r="L5" s="5"/>
      <c r="M5" s="5"/>
      <c r="N5" s="5"/>
      <c r="O5" s="5"/>
    </row>
    <row r="6" spans="3:16" s="37" customFormat="1" ht="9.75" customHeight="1" x14ac:dyDescent="0.2">
      <c r="C6" s="38"/>
      <c r="D6" s="38"/>
      <c r="E6" s="39"/>
      <c r="F6" s="40"/>
      <c r="G6" s="15"/>
      <c r="H6" s="15"/>
      <c r="I6" s="15"/>
      <c r="J6" s="62"/>
      <c r="K6" s="15"/>
      <c r="L6" s="15"/>
      <c r="M6" s="15"/>
      <c r="N6" s="15"/>
      <c r="O6" s="15"/>
    </row>
    <row r="7" spans="3:16" s="41" customFormat="1" ht="9.75" customHeight="1" x14ac:dyDescent="0.2">
      <c r="C7" s="42"/>
      <c r="D7" s="42"/>
      <c r="E7" s="43"/>
      <c r="F7" s="44"/>
      <c r="G7" s="45"/>
      <c r="H7" s="45"/>
      <c r="I7" s="45"/>
      <c r="J7" s="65"/>
      <c r="K7" s="45"/>
      <c r="L7" s="45"/>
      <c r="M7" s="45"/>
      <c r="N7" s="45"/>
      <c r="O7" s="45"/>
    </row>
    <row r="8" spans="3:16" s="1" customFormat="1" ht="24.95" customHeight="1" x14ac:dyDescent="0.25">
      <c r="C8" s="46"/>
      <c r="D8" s="47" t="s">
        <v>130</v>
      </c>
      <c r="E8" s="47" t="s">
        <v>317</v>
      </c>
      <c r="F8" s="337"/>
      <c r="G8" s="338"/>
      <c r="H8" s="5"/>
      <c r="I8" s="5"/>
      <c r="J8" s="48"/>
      <c r="K8" s="5"/>
      <c r="L8" s="5"/>
      <c r="M8" s="5"/>
      <c r="N8" s="5"/>
      <c r="O8" s="5"/>
    </row>
    <row r="9" spans="3:16" s="37" customFormat="1" ht="9.75" customHeight="1" x14ac:dyDescent="0.2">
      <c r="C9" s="38"/>
      <c r="D9" s="38"/>
      <c r="E9" s="39"/>
      <c r="F9" s="40"/>
      <c r="G9" s="15"/>
      <c r="H9" s="15"/>
      <c r="I9" s="15"/>
      <c r="J9" s="62"/>
      <c r="K9" s="15"/>
      <c r="L9" s="15"/>
      <c r="M9" s="15"/>
      <c r="N9" s="15"/>
      <c r="O9" s="15"/>
    </row>
    <row r="10" spans="3:16" s="41" customFormat="1" ht="9.75" customHeight="1" x14ac:dyDescent="0.2">
      <c r="C10" s="42"/>
      <c r="D10" s="42"/>
      <c r="E10" s="43"/>
      <c r="F10" s="44"/>
      <c r="G10" s="45"/>
      <c r="H10" s="45"/>
      <c r="I10" s="45"/>
      <c r="J10" s="65"/>
      <c r="K10" s="45"/>
      <c r="L10" s="45"/>
      <c r="M10" s="45"/>
      <c r="N10" s="45"/>
      <c r="O10" s="45"/>
    </row>
    <row r="11" spans="3:16" s="1" customFormat="1" ht="24.95" customHeight="1" x14ac:dyDescent="0.25">
      <c r="C11" s="46"/>
      <c r="D11" s="47" t="s">
        <v>131</v>
      </c>
      <c r="E11" s="47" t="s">
        <v>92</v>
      </c>
      <c r="F11" s="337"/>
      <c r="G11" s="338"/>
      <c r="H11" s="5"/>
      <c r="I11" s="5"/>
      <c r="J11" s="48"/>
      <c r="K11" s="5"/>
      <c r="L11" s="5"/>
      <c r="M11" s="5"/>
      <c r="N11" s="5"/>
      <c r="O11" s="5"/>
    </row>
    <row r="12" spans="3:16" s="37" customFormat="1" ht="9.75" customHeight="1" x14ac:dyDescent="0.2">
      <c r="C12" s="38"/>
      <c r="D12" s="38"/>
      <c r="E12" s="39"/>
      <c r="F12" s="40"/>
      <c r="G12" s="15"/>
      <c r="H12" s="15"/>
      <c r="I12" s="15"/>
      <c r="J12" s="62"/>
      <c r="K12" s="15"/>
      <c r="L12" s="15"/>
      <c r="M12" s="15"/>
      <c r="N12" s="15"/>
      <c r="O12" s="15"/>
    </row>
    <row r="13" spans="3:16" s="41" customFormat="1" ht="9.75" customHeight="1" x14ac:dyDescent="0.2">
      <c r="C13" s="42"/>
      <c r="D13" s="42"/>
      <c r="E13" s="43"/>
      <c r="F13" s="44"/>
      <c r="G13" s="45"/>
      <c r="H13" s="45"/>
      <c r="I13" s="45"/>
      <c r="J13" s="65"/>
      <c r="K13" s="45"/>
      <c r="L13" s="45"/>
      <c r="M13" s="45"/>
      <c r="N13" s="45"/>
      <c r="O13" s="45"/>
    </row>
    <row r="14" spans="3:16" s="1" customFormat="1" ht="24.95" customHeight="1" x14ac:dyDescent="0.25">
      <c r="C14" s="46"/>
      <c r="D14" s="47" t="s">
        <v>132</v>
      </c>
      <c r="E14" s="47" t="s">
        <v>89</v>
      </c>
      <c r="F14" s="337"/>
      <c r="G14" s="338"/>
      <c r="H14" s="5"/>
      <c r="I14" s="5"/>
      <c r="J14" s="48"/>
      <c r="K14" s="5"/>
      <c r="L14" s="5"/>
      <c r="M14" s="5"/>
      <c r="N14" s="5"/>
      <c r="O14" s="5"/>
    </row>
    <row r="15" spans="3:16" s="37" customFormat="1" ht="9.75" customHeight="1" x14ac:dyDescent="0.2">
      <c r="C15" s="38"/>
      <c r="D15" s="38"/>
      <c r="E15" s="39"/>
      <c r="F15" s="40"/>
      <c r="G15" s="15"/>
      <c r="H15" s="15"/>
      <c r="I15" s="15"/>
      <c r="J15" s="62"/>
      <c r="K15" s="15"/>
      <c r="L15" s="15"/>
      <c r="M15" s="15"/>
      <c r="N15" s="15"/>
      <c r="O15" s="15"/>
    </row>
    <row r="16" spans="3:16" s="41" customFormat="1" ht="9.75" customHeight="1" x14ac:dyDescent="0.2">
      <c r="C16" s="42"/>
      <c r="D16" s="42"/>
      <c r="E16" s="43"/>
      <c r="F16" s="44"/>
      <c r="G16" s="45"/>
      <c r="H16" s="45"/>
      <c r="I16" s="45"/>
      <c r="J16" s="65"/>
      <c r="K16" s="45"/>
      <c r="L16" s="45"/>
      <c r="M16" s="45"/>
      <c r="N16" s="45"/>
      <c r="O16" s="45"/>
    </row>
    <row r="17" spans="3:15" s="1" customFormat="1" ht="24.95" customHeight="1" x14ac:dyDescent="0.25">
      <c r="C17" s="46"/>
      <c r="D17" s="47" t="s">
        <v>133</v>
      </c>
      <c r="E17" s="47" t="s">
        <v>90</v>
      </c>
      <c r="F17" s="13"/>
      <c r="G17" s="13"/>
      <c r="H17" s="5"/>
      <c r="I17" s="5"/>
      <c r="J17" s="48">
        <v>1</v>
      </c>
      <c r="K17" s="5"/>
      <c r="L17" s="5"/>
      <c r="M17" s="5"/>
      <c r="N17" s="5"/>
      <c r="O17" s="5"/>
    </row>
    <row r="18" spans="3:15" s="37" customFormat="1" ht="9.75" customHeight="1" x14ac:dyDescent="0.2">
      <c r="C18" s="38"/>
      <c r="D18" s="38"/>
      <c r="E18" s="39"/>
      <c r="F18" s="40"/>
      <c r="G18" s="15"/>
      <c r="H18" s="15"/>
      <c r="I18" s="15"/>
      <c r="J18" s="62"/>
      <c r="K18" s="15"/>
      <c r="L18" s="15"/>
      <c r="M18" s="15"/>
      <c r="N18" s="15"/>
      <c r="O18" s="15"/>
    </row>
    <row r="19" spans="3:15" s="41" customFormat="1" ht="9.75" customHeight="1" x14ac:dyDescent="0.2">
      <c r="C19" s="42"/>
      <c r="D19" s="42"/>
      <c r="E19" s="43"/>
      <c r="F19" s="44"/>
      <c r="G19" s="45"/>
      <c r="H19" s="45"/>
      <c r="I19" s="45"/>
      <c r="J19" s="65"/>
      <c r="K19" s="45"/>
      <c r="L19" s="45"/>
      <c r="M19" s="45"/>
      <c r="N19" s="45"/>
      <c r="O19" s="45"/>
    </row>
    <row r="20" spans="3:15" s="1" customFormat="1" ht="24.95" customHeight="1" x14ac:dyDescent="0.25">
      <c r="C20" s="46"/>
      <c r="D20" s="47" t="s">
        <v>134</v>
      </c>
      <c r="E20" s="47" t="s">
        <v>137</v>
      </c>
      <c r="F20" s="13"/>
      <c r="G20" s="13"/>
      <c r="H20" s="5"/>
      <c r="I20" s="5"/>
      <c r="J20" s="48">
        <v>1</v>
      </c>
      <c r="K20" s="5"/>
      <c r="L20" s="5"/>
      <c r="M20" s="5"/>
      <c r="N20" s="5"/>
      <c r="O20" s="5"/>
    </row>
    <row r="21" spans="3:15" s="37" customFormat="1" ht="9.75" customHeight="1" x14ac:dyDescent="0.2">
      <c r="C21" s="38"/>
      <c r="D21" s="38"/>
      <c r="E21" s="39"/>
      <c r="F21" s="40"/>
      <c r="G21" s="15"/>
      <c r="H21" s="15"/>
      <c r="I21" s="15"/>
      <c r="J21" s="62"/>
      <c r="K21" s="15"/>
      <c r="L21" s="15"/>
      <c r="M21" s="15"/>
      <c r="N21" s="15"/>
      <c r="O21" s="15"/>
    </row>
    <row r="22" spans="3:15" s="41" customFormat="1" ht="9.75" customHeight="1" x14ac:dyDescent="0.2">
      <c r="C22" s="42"/>
      <c r="D22" s="42"/>
      <c r="E22" s="43"/>
      <c r="F22" s="44"/>
      <c r="G22" s="45"/>
      <c r="H22" s="45"/>
      <c r="I22" s="45"/>
      <c r="J22" s="65"/>
      <c r="K22" s="45"/>
      <c r="L22" s="45"/>
      <c r="M22" s="45"/>
      <c r="N22" s="45"/>
      <c r="O22" s="45"/>
    </row>
    <row r="23" spans="3:15" s="1" customFormat="1" ht="24.95" customHeight="1" x14ac:dyDescent="0.25">
      <c r="C23" s="46"/>
      <c r="D23" s="47" t="s">
        <v>135</v>
      </c>
      <c r="E23" s="47" t="s">
        <v>143</v>
      </c>
      <c r="F23" s="13"/>
      <c r="G23" s="13"/>
      <c r="H23" s="5"/>
      <c r="I23" s="5"/>
      <c r="J23" s="48">
        <v>1</v>
      </c>
      <c r="K23" s="5"/>
      <c r="L23" s="5"/>
      <c r="M23" s="5"/>
      <c r="N23" s="5"/>
      <c r="O23" s="5"/>
    </row>
    <row r="24" spans="3:15" s="37" customFormat="1" ht="9.75" customHeight="1" x14ac:dyDescent="0.2">
      <c r="C24" s="38"/>
      <c r="D24" s="38"/>
      <c r="E24" s="39"/>
      <c r="F24" s="40"/>
      <c r="G24" s="15"/>
      <c r="H24" s="15"/>
      <c r="I24" s="15"/>
      <c r="J24" s="62"/>
      <c r="K24" s="15"/>
      <c r="L24" s="15"/>
      <c r="M24" s="15"/>
      <c r="N24" s="15"/>
      <c r="O24" s="15"/>
    </row>
    <row r="25" spans="3:15" s="41" customFormat="1" ht="9.75" customHeight="1" x14ac:dyDescent="0.2">
      <c r="C25" s="42"/>
      <c r="D25" s="42"/>
      <c r="E25" s="43"/>
      <c r="F25" s="44"/>
      <c r="G25" s="45"/>
      <c r="H25" s="45"/>
      <c r="I25" s="45"/>
      <c r="J25" s="65"/>
      <c r="K25" s="45"/>
      <c r="L25" s="45"/>
      <c r="M25" s="45"/>
      <c r="N25" s="45"/>
      <c r="O25" s="45"/>
    </row>
    <row r="26" spans="3:15" s="1" customFormat="1" ht="24.95" customHeight="1" x14ac:dyDescent="0.25">
      <c r="C26" s="46"/>
      <c r="D26" s="47" t="s">
        <v>136</v>
      </c>
      <c r="E26" s="47" t="s">
        <v>91</v>
      </c>
      <c r="F26" s="218"/>
      <c r="G26" s="13"/>
      <c r="H26" s="5"/>
      <c r="I26" s="5"/>
      <c r="J26" s="48"/>
      <c r="K26" s="5"/>
      <c r="L26" s="5"/>
      <c r="M26" s="5"/>
      <c r="N26" s="5"/>
      <c r="O26" s="5"/>
    </row>
    <row r="27" spans="3:15" s="37" customFormat="1" ht="9.75" customHeight="1" x14ac:dyDescent="0.2">
      <c r="C27" s="38"/>
      <c r="D27" s="38"/>
      <c r="E27" s="39"/>
      <c r="F27" s="40"/>
      <c r="G27" s="15"/>
      <c r="H27" s="15"/>
      <c r="I27" s="15"/>
      <c r="J27" s="62"/>
      <c r="K27" s="15"/>
      <c r="L27" s="15"/>
      <c r="M27" s="15"/>
      <c r="N27" s="15"/>
      <c r="O27" s="15"/>
    </row>
  </sheetData>
  <sheetProtection sheet="1" objects="1" scenarios="1"/>
  <dataConsolidate/>
  <mergeCells count="5">
    <mergeCell ref="E1:G1"/>
    <mergeCell ref="F5:G5"/>
    <mergeCell ref="F8:G8"/>
    <mergeCell ref="F11:G11"/>
    <mergeCell ref="F14:G14"/>
  </mergeCells>
  <conditionalFormatting sqref="A14:C14 H14:XFD14 E14">
    <cfRule type="expression" dxfId="173" priority="241" stopIfTrue="1">
      <formula>#REF!=11</formula>
    </cfRule>
    <cfRule type="expression" dxfId="172" priority="242">
      <formula>LEN(#REF!)=0</formula>
    </cfRule>
  </conditionalFormatting>
  <conditionalFormatting sqref="A13:XFD13">
    <cfRule type="expression" dxfId="171" priority="239" stopIfTrue="1">
      <formula>#REF!=11</formula>
    </cfRule>
    <cfRule type="expression" dxfId="170" priority="240">
      <formula>LEN(#REF!)=0</formula>
    </cfRule>
  </conditionalFormatting>
  <conditionalFormatting sqref="A15:XFD15">
    <cfRule type="expression" dxfId="169" priority="237" stopIfTrue="1">
      <formula>#REF!=11</formula>
    </cfRule>
    <cfRule type="expression" dxfId="168" priority="238">
      <formula>LEN(#REF!)=0</formula>
    </cfRule>
  </conditionalFormatting>
  <conditionalFormatting sqref="H5:XFD5 A5:E5">
    <cfRule type="expression" dxfId="167" priority="211" stopIfTrue="1">
      <formula>#REF!=11</formula>
    </cfRule>
    <cfRule type="expression" dxfId="166" priority="212">
      <formula>LEN(#REF!)=0</formula>
    </cfRule>
  </conditionalFormatting>
  <conditionalFormatting sqref="A4:XFD4">
    <cfRule type="expression" dxfId="165" priority="209" stopIfTrue="1">
      <formula>#REF!=11</formula>
    </cfRule>
    <cfRule type="expression" dxfId="164" priority="210">
      <formula>LEN(#REF!)=0</formula>
    </cfRule>
  </conditionalFormatting>
  <conditionalFormatting sqref="A6:XFD6">
    <cfRule type="expression" dxfId="163" priority="207" stopIfTrue="1">
      <formula>#REF!=11</formula>
    </cfRule>
    <cfRule type="expression" dxfId="162" priority="208">
      <formula>LEN(#REF!)=0</formula>
    </cfRule>
  </conditionalFormatting>
  <conditionalFormatting sqref="F5">
    <cfRule type="expression" dxfId="161" priority="205" stopIfTrue="1">
      <formula>#REF!=11</formula>
    </cfRule>
    <cfRule type="expression" dxfId="160" priority="206">
      <formula>LEN(#REF!)=0</formula>
    </cfRule>
  </conditionalFormatting>
  <conditionalFormatting sqref="A8:C8 H8:XFD8 E8">
    <cfRule type="expression" dxfId="159" priority="203" stopIfTrue="1">
      <formula>#REF!=11</formula>
    </cfRule>
    <cfRule type="expression" dxfId="158" priority="204">
      <formula>LEN(#REF!)=0</formula>
    </cfRule>
  </conditionalFormatting>
  <conditionalFormatting sqref="A7:XFD7">
    <cfRule type="expression" dxfId="157" priority="201" stopIfTrue="1">
      <formula>#REF!=11</formula>
    </cfRule>
    <cfRule type="expression" dxfId="156" priority="202">
      <formula>LEN(#REF!)=0</formula>
    </cfRule>
  </conditionalFormatting>
  <conditionalFormatting sqref="A9:XFD9">
    <cfRule type="expression" dxfId="155" priority="199" stopIfTrue="1">
      <formula>#REF!=11</formula>
    </cfRule>
    <cfRule type="expression" dxfId="154" priority="200">
      <formula>LEN(#REF!)=0</formula>
    </cfRule>
  </conditionalFormatting>
  <conditionalFormatting sqref="A11:C11 H11:XFD11 E11">
    <cfRule type="expression" dxfId="153" priority="195" stopIfTrue="1">
      <formula>#REF!=11</formula>
    </cfRule>
    <cfRule type="expression" dxfId="152" priority="196">
      <formula>LEN(#REF!)=0</formula>
    </cfRule>
  </conditionalFormatting>
  <conditionalFormatting sqref="A10:XFD10">
    <cfRule type="expression" dxfId="151" priority="193" stopIfTrue="1">
      <formula>#REF!=11</formula>
    </cfRule>
    <cfRule type="expression" dxfId="150" priority="194">
      <formula>LEN(#REF!)=0</formula>
    </cfRule>
  </conditionalFormatting>
  <conditionalFormatting sqref="A12:XFD12">
    <cfRule type="expression" dxfId="149" priority="191" stopIfTrue="1">
      <formula>#REF!=11</formula>
    </cfRule>
    <cfRule type="expression" dxfId="148" priority="192">
      <formula>LEN(#REF!)=0</formula>
    </cfRule>
  </conditionalFormatting>
  <conditionalFormatting sqref="A17:C17 H17:XFD17 E17">
    <cfRule type="expression" dxfId="147" priority="179" stopIfTrue="1">
      <formula>#REF!=11</formula>
    </cfRule>
    <cfRule type="expression" dxfId="146" priority="180">
      <formula>LEN(#REF!)=0</formula>
    </cfRule>
  </conditionalFormatting>
  <conditionalFormatting sqref="A16:XFD16">
    <cfRule type="expression" dxfId="145" priority="177" stopIfTrue="1">
      <formula>#REF!=11</formula>
    </cfRule>
    <cfRule type="expression" dxfId="144" priority="178">
      <formula>LEN(#REF!)=0</formula>
    </cfRule>
  </conditionalFormatting>
  <conditionalFormatting sqref="A18:XFD18">
    <cfRule type="expression" dxfId="143" priority="175" stopIfTrue="1">
      <formula>#REF!=11</formula>
    </cfRule>
    <cfRule type="expression" dxfId="142" priority="176">
      <formula>LEN(#REF!)=0</formula>
    </cfRule>
  </conditionalFormatting>
  <conditionalFormatting sqref="A26:C26 H26:XFD26 E26">
    <cfRule type="expression" dxfId="141" priority="139" stopIfTrue="1">
      <formula>#REF!=11</formula>
    </cfRule>
    <cfRule type="expression" dxfId="140" priority="140">
      <formula>LEN(#REF!)=0</formula>
    </cfRule>
  </conditionalFormatting>
  <conditionalFormatting sqref="A25:XFD25">
    <cfRule type="expression" dxfId="139" priority="137" stopIfTrue="1">
      <formula>#REF!=11</formula>
    </cfRule>
    <cfRule type="expression" dxfId="138" priority="138">
      <formula>LEN(#REF!)=0</formula>
    </cfRule>
  </conditionalFormatting>
  <conditionalFormatting sqref="A27:XFD27">
    <cfRule type="expression" dxfId="137" priority="135" stopIfTrue="1">
      <formula>#REF!=11</formula>
    </cfRule>
    <cfRule type="expression" dxfId="136" priority="136">
      <formula>LEN(#REF!)=0</formula>
    </cfRule>
  </conditionalFormatting>
  <conditionalFormatting sqref="A20:C20 H20:XFD20 E20">
    <cfRule type="expression" dxfId="135" priority="133" stopIfTrue="1">
      <formula>#REF!=11</formula>
    </cfRule>
    <cfRule type="expression" dxfId="134" priority="134">
      <formula>LEN(#REF!)=0</formula>
    </cfRule>
  </conditionalFormatting>
  <conditionalFormatting sqref="A19:XFD19">
    <cfRule type="expression" dxfId="133" priority="131" stopIfTrue="1">
      <formula>#REF!=11</formula>
    </cfRule>
    <cfRule type="expression" dxfId="132" priority="132">
      <formula>LEN(#REF!)=0</formula>
    </cfRule>
  </conditionalFormatting>
  <conditionalFormatting sqref="A21:XFD21">
    <cfRule type="expression" dxfId="131" priority="129" stopIfTrue="1">
      <formula>#REF!=11</formula>
    </cfRule>
    <cfRule type="expression" dxfId="130" priority="130">
      <formula>LEN(#REF!)=0</formula>
    </cfRule>
  </conditionalFormatting>
  <conditionalFormatting sqref="D8">
    <cfRule type="expression" dxfId="129" priority="125" stopIfTrue="1">
      <formula>#REF!=11</formula>
    </cfRule>
    <cfRule type="expression" dxfId="128" priority="126">
      <formula>LEN(#REF!)=0</formula>
    </cfRule>
  </conditionalFormatting>
  <conditionalFormatting sqref="D11">
    <cfRule type="expression" dxfId="127" priority="123" stopIfTrue="1">
      <formula>#REF!=11</formula>
    </cfRule>
    <cfRule type="expression" dxfId="126" priority="124">
      <formula>LEN(#REF!)=0</formula>
    </cfRule>
  </conditionalFormatting>
  <conditionalFormatting sqref="D14">
    <cfRule type="expression" dxfId="125" priority="121" stopIfTrue="1">
      <formula>#REF!=11</formula>
    </cfRule>
    <cfRule type="expression" dxfId="124" priority="122">
      <formula>LEN(#REF!)=0</formula>
    </cfRule>
  </conditionalFormatting>
  <conditionalFormatting sqref="D17">
    <cfRule type="expression" dxfId="123" priority="119" stopIfTrue="1">
      <formula>#REF!=11</formula>
    </cfRule>
    <cfRule type="expression" dxfId="122" priority="120">
      <formula>LEN(#REF!)=0</formula>
    </cfRule>
  </conditionalFormatting>
  <conditionalFormatting sqref="D20">
    <cfRule type="expression" dxfId="121" priority="117" stopIfTrue="1">
      <formula>#REF!=11</formula>
    </cfRule>
    <cfRule type="expression" dxfId="120" priority="118">
      <formula>LEN(#REF!)=0</formula>
    </cfRule>
  </conditionalFormatting>
  <conditionalFormatting sqref="D26">
    <cfRule type="expression" dxfId="119" priority="115" stopIfTrue="1">
      <formula>#REF!=11</formula>
    </cfRule>
    <cfRule type="expression" dxfId="118" priority="116">
      <formula>LEN(#REF!)=0</formula>
    </cfRule>
  </conditionalFormatting>
  <conditionalFormatting sqref="D23">
    <cfRule type="expression" dxfId="117" priority="101" stopIfTrue="1">
      <formula>#REF!=11</formula>
    </cfRule>
    <cfRule type="expression" dxfId="116" priority="102">
      <formula>LEN(#REF!)=0</formula>
    </cfRule>
  </conditionalFormatting>
  <conditionalFormatting sqref="A23:C23 H23:XFD23 E23">
    <cfRule type="expression" dxfId="115" priority="107" stopIfTrue="1">
      <formula>#REF!=11</formula>
    </cfRule>
    <cfRule type="expression" dxfId="114" priority="108">
      <formula>LEN(#REF!)=0</formula>
    </cfRule>
  </conditionalFormatting>
  <conditionalFormatting sqref="A22:XFD22">
    <cfRule type="expression" dxfId="113" priority="105" stopIfTrue="1">
      <formula>#REF!=11</formula>
    </cfRule>
    <cfRule type="expression" dxfId="112" priority="106">
      <formula>LEN(#REF!)=0</formula>
    </cfRule>
  </conditionalFormatting>
  <conditionalFormatting sqref="A24:XFD24">
    <cfRule type="expression" dxfId="111" priority="103" stopIfTrue="1">
      <formula>#REF!=11</formula>
    </cfRule>
    <cfRule type="expression" dxfId="110" priority="104">
      <formula>LEN(#REF!)=0</formula>
    </cfRule>
  </conditionalFormatting>
  <conditionalFormatting sqref="F8">
    <cfRule type="expression" dxfId="109" priority="7" stopIfTrue="1">
      <formula>#REF!=11</formula>
    </cfRule>
    <cfRule type="expression" dxfId="108" priority="8">
      <formula>LEN(#REF!)=0</formula>
    </cfRule>
  </conditionalFormatting>
  <conditionalFormatting sqref="F11">
    <cfRule type="expression" dxfId="107" priority="5" stopIfTrue="1">
      <formula>#REF!=11</formula>
    </cfRule>
    <cfRule type="expression" dxfId="106" priority="6">
      <formula>LEN(#REF!)=0</formula>
    </cfRule>
  </conditionalFormatting>
  <conditionalFormatting sqref="F14">
    <cfRule type="expression" dxfId="105" priority="3" stopIfTrue="1">
      <formula>#REF!=11</formula>
    </cfRule>
    <cfRule type="expression" dxfId="104" priority="4">
      <formula>LEN(#REF!)=0</formula>
    </cfRule>
  </conditionalFormatting>
  <conditionalFormatting sqref="F26">
    <cfRule type="expression" dxfId="103" priority="1" stopIfTrue="1">
      <formula>#REF!=11</formula>
    </cfRule>
    <cfRule type="expression" dxfId="102" priority="2">
      <formula>LEN(#REF!)=0</formula>
    </cfRule>
  </conditionalFormatting>
  <dataValidations count="1">
    <dataValidation type="date" allowBlank="1" showInputMessage="1" showErrorMessage="1" errorTitle="Not a valid date" error="Only dates are valid in this field e.g. 2017-01-24" sqref="F26" xr:uid="{00000000-0002-0000-0300-000000000000}">
      <formula1>1</formula1>
      <formula2>109939</formula2>
    </dataValidation>
  </dataValidations>
  <printOptions horizontalCentered="1"/>
  <pageMargins left="0.51181102362204722" right="0.43307086614173229" top="0.59055118110236227" bottom="0.62992125984251968" header="0.51181102362204722" footer="0.51181102362204722"/>
  <pageSetup paperSize="9" fitToHeight="0" orientation="landscape" horizontalDpi="4294967293"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40" r:id="rId4" name="Drop Down 40">
              <controlPr locked="0" defaultSize="0" autoFill="0" autoPict="0">
                <anchor moveWithCells="1">
                  <from>
                    <xdr:col>5</xdr:col>
                    <xdr:colOff>0</xdr:colOff>
                    <xdr:row>16</xdr:row>
                    <xdr:rowOff>47625</xdr:rowOff>
                  </from>
                  <to>
                    <xdr:col>6</xdr:col>
                    <xdr:colOff>1123950</xdr:colOff>
                    <xdr:row>16</xdr:row>
                    <xdr:rowOff>266700</xdr:rowOff>
                  </to>
                </anchor>
              </controlPr>
            </control>
          </mc:Choice>
        </mc:AlternateContent>
        <mc:AlternateContent xmlns:mc="http://schemas.openxmlformats.org/markup-compatibility/2006">
          <mc:Choice Requires="x14">
            <control shapeId="25646" r:id="rId5" name="Drop Down 46">
              <controlPr locked="0" defaultSize="0" autoFill="0" autoPict="0">
                <anchor moveWithCells="1">
                  <from>
                    <xdr:col>5</xdr:col>
                    <xdr:colOff>0</xdr:colOff>
                    <xdr:row>19</xdr:row>
                    <xdr:rowOff>47625</xdr:rowOff>
                  </from>
                  <to>
                    <xdr:col>6</xdr:col>
                    <xdr:colOff>1123950</xdr:colOff>
                    <xdr:row>19</xdr:row>
                    <xdr:rowOff>266700</xdr:rowOff>
                  </to>
                </anchor>
              </controlPr>
            </control>
          </mc:Choice>
        </mc:AlternateContent>
        <mc:AlternateContent xmlns:mc="http://schemas.openxmlformats.org/markup-compatibility/2006">
          <mc:Choice Requires="x14">
            <control shapeId="25647" r:id="rId6" name="Drop Down 47">
              <controlPr locked="0" defaultSize="0" autoFill="0" autoPict="0">
                <anchor moveWithCells="1">
                  <from>
                    <xdr:col>5</xdr:col>
                    <xdr:colOff>0</xdr:colOff>
                    <xdr:row>22</xdr:row>
                    <xdr:rowOff>47625</xdr:rowOff>
                  </from>
                  <to>
                    <xdr:col>6</xdr:col>
                    <xdr:colOff>1123950</xdr:colOff>
                    <xdr:row>22</xdr:row>
                    <xdr:rowOff>266700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FFFF00"/>
    <pageSetUpPr autoPageBreaks="0" fitToPage="1"/>
  </sheetPr>
  <dimension ref="A1:BA27"/>
  <sheetViews>
    <sheetView showGridLines="0" showRowColHeaders="0" zoomScale="80" zoomScaleNormal="80" workbookViewId="0">
      <selection activeCell="FV51" sqref="FV51"/>
    </sheetView>
  </sheetViews>
  <sheetFormatPr defaultColWidth="9.140625" defaultRowHeight="15" x14ac:dyDescent="0.25"/>
  <cols>
    <col min="1" max="1" width="6.85546875" style="13" customWidth="1"/>
    <col min="2" max="2" width="0.7109375" style="13" hidden="1" customWidth="1"/>
    <col min="3" max="3" width="21.28515625" style="13" hidden="1" customWidth="1"/>
    <col min="4" max="4" width="77" style="13" customWidth="1"/>
    <col min="5" max="5" width="21.5703125" style="13" customWidth="1"/>
    <col min="6" max="6" width="9.7109375" style="13" customWidth="1"/>
    <col min="7" max="7" width="7.28515625" style="13" customWidth="1"/>
    <col min="8" max="8" width="11.85546875" style="13" customWidth="1"/>
    <col min="9" max="9" width="13.5703125" style="13" customWidth="1"/>
    <col min="10" max="10" width="6.85546875" style="13" customWidth="1"/>
    <col min="11" max="12" width="9.140625" style="13" hidden="1" customWidth="1"/>
    <col min="13" max="13" width="3.7109375" style="13" hidden="1" customWidth="1"/>
    <col min="14" max="14" width="12" style="13" customWidth="1"/>
    <col min="15" max="17" width="12.85546875" style="13" customWidth="1"/>
    <col min="18" max="19" width="11.42578125" style="13" customWidth="1"/>
    <col min="20" max="20" width="9.140625" style="13" customWidth="1"/>
    <col min="21" max="21" width="9.140625" style="21" customWidth="1"/>
    <col min="22" max="24" width="9.140625" style="13"/>
    <col min="25" max="36" width="9.140625" customWidth="1"/>
    <col min="37" max="37" width="8.85546875" customWidth="1"/>
    <col min="38" max="16384" width="9.140625" style="13"/>
  </cols>
  <sheetData>
    <row r="1" spans="1:53" ht="111.6" customHeight="1" x14ac:dyDescent="0.25">
      <c r="D1" s="136" t="s">
        <v>229</v>
      </c>
      <c r="E1" s="136"/>
      <c r="F1" s="136"/>
      <c r="G1" s="342"/>
      <c r="H1" s="342"/>
      <c r="I1" s="342"/>
      <c r="J1" s="342"/>
      <c r="K1" s="136"/>
      <c r="L1" s="136"/>
      <c r="M1" s="136"/>
      <c r="N1" s="341" t="s">
        <v>126</v>
      </c>
      <c r="O1" s="341"/>
      <c r="P1" s="341"/>
      <c r="Q1" s="341"/>
      <c r="R1" s="341"/>
      <c r="S1" s="341"/>
    </row>
    <row r="2" spans="1:53" s="7" customFormat="1" ht="15.75" customHeight="1" x14ac:dyDescent="0.25">
      <c r="B2" s="6"/>
      <c r="C2" s="6" t="s">
        <v>115</v>
      </c>
      <c r="D2" s="34" t="s">
        <v>318</v>
      </c>
      <c r="E2" s="339" t="s">
        <v>21</v>
      </c>
      <c r="F2" s="340"/>
      <c r="G2" s="143"/>
      <c r="H2" s="343" t="s">
        <v>124</v>
      </c>
      <c r="I2" s="343"/>
      <c r="J2" s="144"/>
      <c r="U2" s="211"/>
      <c r="Y2"/>
      <c r="Z2"/>
      <c r="AA2"/>
      <c r="AB2"/>
      <c r="AC2"/>
      <c r="AD2"/>
      <c r="AE2"/>
      <c r="AF2"/>
      <c r="AG2"/>
      <c r="AH2"/>
      <c r="AI2"/>
      <c r="AJ2"/>
      <c r="AK2"/>
      <c r="BA2" s="7" t="b">
        <v>0</v>
      </c>
    </row>
    <row r="3" spans="1:53" ht="22.5" hidden="1" customHeight="1" x14ac:dyDescent="0.25">
      <c r="A3" s="7"/>
      <c r="B3" s="22" t="s">
        <v>29</v>
      </c>
      <c r="C3" s="22" t="e">
        <f>VLOOKUP(B3,'mmat ref'!A:E,2,FALSE)</f>
        <v>#N/A</v>
      </c>
      <c r="D3" s="36" t="e">
        <f>B3&amp;" - "&amp;C3</f>
        <v>#N/A</v>
      </c>
      <c r="E3" s="23" t="e">
        <f>F3</f>
        <v>#N/A</v>
      </c>
      <c r="F3" s="25" t="e">
        <f>VLOOKUP(B3,'mmat ref'!A:F,6,FALSE)</f>
        <v>#N/A</v>
      </c>
      <c r="G3" s="143"/>
      <c r="H3" s="343"/>
      <c r="I3" s="343"/>
      <c r="J3" s="144"/>
      <c r="L3" s="49" t="b">
        <v>0</v>
      </c>
    </row>
    <row r="4" spans="1:53" ht="27.75" customHeight="1" x14ac:dyDescent="0.25">
      <c r="A4" s="7"/>
      <c r="B4" s="202" t="str">
        <f>'mmat ref'!AE1</f>
        <v>A</v>
      </c>
      <c r="C4" s="202" t="str">
        <f>VLOOKUP(B4,'mmat ref'!AE:AG,3,FALSE)</f>
        <v>Governance</v>
      </c>
      <c r="D4" s="307" t="str">
        <f>VLOOKUP(B4,'mmat ref'!AE:AG,2,FALSE)&amp; " - "&amp;C4</f>
        <v>Stage A - Governance</v>
      </c>
      <c r="E4" s="117"/>
      <c r="F4" s="266"/>
      <c r="G4" s="143"/>
      <c r="H4" s="343"/>
      <c r="I4" s="343"/>
      <c r="J4" s="144"/>
      <c r="L4" s="49" t="b">
        <v>1</v>
      </c>
      <c r="N4" s="267" t="s">
        <v>203</v>
      </c>
      <c r="O4" s="271" t="s">
        <v>125</v>
      </c>
      <c r="P4" s="271" t="s">
        <v>111</v>
      </c>
      <c r="Q4" s="271" t="s">
        <v>216</v>
      </c>
      <c r="R4" s="271" t="s">
        <v>112</v>
      </c>
      <c r="S4" s="274" t="s">
        <v>113</v>
      </c>
    </row>
    <row r="5" spans="1:53" ht="25.5" customHeight="1" x14ac:dyDescent="0.25">
      <c r="A5" s="7"/>
      <c r="B5" s="8" t="str">
        <f>'mmat ref'!AE2</f>
        <v>A.1</v>
      </c>
      <c r="C5" s="8" t="str">
        <f>VLOOKUP(B5,'mmat ref'!AE:AG,3,FALSE)</f>
        <v>Governance</v>
      </c>
      <c r="D5" s="32" t="str">
        <f>VLOOKUP(B5,'mmat ref'!AE:AG,2,FALSE)&amp; " - "&amp;C5</f>
        <v>Step 1 - Governance</v>
      </c>
      <c r="E5" s="23">
        <f>F5</f>
        <v>2.4</v>
      </c>
      <c r="F5" s="261">
        <f>IF(L$3,N5,IF(L$4,O5,IF(L$5,P5,IF(L$6,Q5,IF(L$7,R5,IF(L$8,S5))))))</f>
        <v>2.4</v>
      </c>
      <c r="L5" s="49" t="b">
        <v>0</v>
      </c>
      <c r="N5" s="268">
        <v>1.6</v>
      </c>
      <c r="O5" s="272">
        <v>2.4</v>
      </c>
      <c r="P5" s="272">
        <v>3.2</v>
      </c>
      <c r="Q5" s="272">
        <v>4</v>
      </c>
      <c r="R5" s="272">
        <v>4.8</v>
      </c>
      <c r="S5" s="275">
        <v>3</v>
      </c>
    </row>
    <row r="6" spans="1:53" ht="27.75" customHeight="1" x14ac:dyDescent="0.25">
      <c r="B6" s="202" t="str">
        <f>'mmat ref'!AE9</f>
        <v>B</v>
      </c>
      <c r="C6" s="202" t="str">
        <f>VLOOKUP(B6,'mmat ref'!AE:AG,3,FALSE)</f>
        <v>Program Planning &amp; Requirements</v>
      </c>
      <c r="D6" s="116" t="str">
        <f>VLOOKUP(B6,'mmat ref'!AE:AG,2,FALSE)&amp; " - "&amp;C6</f>
        <v>Stage B - Program Planning &amp; Requirements</v>
      </c>
      <c r="E6" s="117"/>
      <c r="F6" s="117"/>
      <c r="L6" s="49" t="b">
        <v>0</v>
      </c>
      <c r="N6" s="269"/>
      <c r="O6" s="269"/>
      <c r="P6" s="269"/>
      <c r="Q6" s="269"/>
      <c r="R6" s="269"/>
      <c r="S6" s="269"/>
    </row>
    <row r="7" spans="1:53" ht="25.5" customHeight="1" x14ac:dyDescent="0.25">
      <c r="B7" s="8" t="str">
        <f>'mmat ref'!AE10</f>
        <v>B.1</v>
      </c>
      <c r="C7" s="8" t="str">
        <f>VLOOKUP(B7,'mmat ref'!AE:AG,3,FALSE)</f>
        <v>Evaluation of CTI drivers</v>
      </c>
      <c r="D7" s="8" t="str">
        <f>VLOOKUP(B7,'mmat ref'!AE:AG,2,FALSE)&amp; " - "&amp;C7</f>
        <v>Step 1 - Evaluation of CTI drivers</v>
      </c>
      <c r="E7" s="23">
        <f t="shared" ref="E7" si="0">F7</f>
        <v>2.4</v>
      </c>
      <c r="F7" s="261">
        <f t="shared" ref="F7:F20" si="1">IF(L$3,N7,IF(L$4,O7,IF(L$5,P7,IF(L$6,Q7,IF(L$7,R7,IF(L$8,S7))))))</f>
        <v>2.4</v>
      </c>
      <c r="L7" s="49" t="b">
        <v>0</v>
      </c>
      <c r="N7" s="268">
        <v>1.6</v>
      </c>
      <c r="O7" s="272">
        <v>2.4</v>
      </c>
      <c r="P7" s="272">
        <v>3.2</v>
      </c>
      <c r="Q7" s="272">
        <v>4</v>
      </c>
      <c r="R7" s="272">
        <v>4.8</v>
      </c>
      <c r="S7" s="275">
        <v>3</v>
      </c>
    </row>
    <row r="8" spans="1:53" ht="25.5" customHeight="1" x14ac:dyDescent="0.25">
      <c r="A8" s="7"/>
      <c r="B8" s="8" t="str">
        <f>'mmat ref'!AE11</f>
        <v>B.2</v>
      </c>
      <c r="C8" s="8" t="str">
        <f>VLOOKUP(B8,'mmat ref'!AE:AG,3,FALSE)</f>
        <v>Identifying the environment</v>
      </c>
      <c r="D8" s="8" t="str">
        <f>VLOOKUP(B8,'mmat ref'!AE:AG,2,FALSE)&amp; " - "&amp;C8</f>
        <v>Step 2 - Identifying the environment</v>
      </c>
      <c r="E8" s="23">
        <f>F8</f>
        <v>2.4</v>
      </c>
      <c r="F8" s="261">
        <f t="shared" si="1"/>
        <v>2.4</v>
      </c>
      <c r="H8" s="104"/>
      <c r="L8" s="49" t="b">
        <v>0</v>
      </c>
      <c r="N8" s="268">
        <v>1.6</v>
      </c>
      <c r="O8" s="272">
        <v>2.4</v>
      </c>
      <c r="P8" s="272">
        <v>3.2</v>
      </c>
      <c r="Q8" s="272">
        <v>4</v>
      </c>
      <c r="R8" s="272">
        <v>4.8</v>
      </c>
      <c r="S8" s="275">
        <v>3</v>
      </c>
      <c r="Y8" s="13"/>
      <c r="Z8" s="13"/>
      <c r="AA8" s="13"/>
      <c r="AB8" s="13"/>
      <c r="AC8" s="13"/>
      <c r="AD8" s="13"/>
      <c r="AE8" s="13"/>
      <c r="AF8" s="13"/>
      <c r="AG8" s="13"/>
      <c r="AH8" s="13"/>
      <c r="AI8" s="13"/>
      <c r="AJ8" s="13"/>
      <c r="AK8" s="13"/>
    </row>
    <row r="9" spans="1:53" ht="25.5" customHeight="1" x14ac:dyDescent="0.25">
      <c r="B9" s="8" t="str">
        <f>'mmat ref'!AE12</f>
        <v>B.3</v>
      </c>
      <c r="C9" s="8" t="str">
        <f>VLOOKUP(B9,'mmat ref'!AE:AG,3,FALSE)</f>
        <v>Function Identification</v>
      </c>
      <c r="D9" s="8" t="str">
        <f>VLOOKUP(B9,'mmat ref'!AE:AG,2,FALSE)&amp; " - "&amp;C9</f>
        <v>Step 3 - Function Identification</v>
      </c>
      <c r="E9" s="23">
        <f>F9</f>
        <v>2.4</v>
      </c>
      <c r="F9" s="261">
        <f t="shared" si="1"/>
        <v>2.4</v>
      </c>
      <c r="L9" s="49"/>
      <c r="N9" s="268">
        <v>1.6</v>
      </c>
      <c r="O9" s="272">
        <v>2.4</v>
      </c>
      <c r="P9" s="272">
        <v>3.2</v>
      </c>
      <c r="Q9" s="272">
        <v>4</v>
      </c>
      <c r="R9" s="272">
        <v>4.8</v>
      </c>
      <c r="S9" s="275">
        <v>3</v>
      </c>
      <c r="Y9" s="13"/>
      <c r="Z9" s="13"/>
      <c r="AA9" s="13"/>
      <c r="AB9" s="13"/>
      <c r="AC9" s="13"/>
      <c r="AD9" s="13"/>
      <c r="AE9" s="13"/>
      <c r="AF9" s="13"/>
      <c r="AG9" s="13"/>
      <c r="AH9" s="13"/>
      <c r="AI9" s="13"/>
      <c r="AJ9" s="13"/>
      <c r="AK9" s="13"/>
    </row>
    <row r="10" spans="1:53" ht="25.5" customHeight="1" x14ac:dyDescent="0.25">
      <c r="B10" s="8" t="str">
        <f>'mmat ref'!AE13</f>
        <v>B.4</v>
      </c>
      <c r="C10" s="8" t="str">
        <f>VLOOKUP(B10,'mmat ref'!AE:AG,3,FALSE)</f>
        <v>Human Resources</v>
      </c>
      <c r="D10" s="8" t="str">
        <f>VLOOKUP(B10,'mmat ref'!AE:AG,2,FALSE)&amp; " - "&amp;C10</f>
        <v>Step 4 - Human Resources</v>
      </c>
      <c r="E10" s="23">
        <f t="shared" ref="E10:E15" si="2">F10</f>
        <v>2.4</v>
      </c>
      <c r="F10" s="261">
        <f t="shared" si="1"/>
        <v>2.4</v>
      </c>
      <c r="N10" s="268">
        <v>1.6</v>
      </c>
      <c r="O10" s="272">
        <v>2.4</v>
      </c>
      <c r="P10" s="272">
        <v>3.2</v>
      </c>
      <c r="Q10" s="272">
        <v>4</v>
      </c>
      <c r="R10" s="272">
        <v>4.8</v>
      </c>
      <c r="S10" s="275">
        <v>3</v>
      </c>
    </row>
    <row r="11" spans="1:53" ht="25.5" customHeight="1" x14ac:dyDescent="0.25">
      <c r="B11" s="8" t="str">
        <f>'mmat ref'!AE14</f>
        <v>B.5</v>
      </c>
      <c r="C11" s="8" t="str">
        <f>VLOOKUP(B11,'mmat ref'!AE:AG,3,FALSE)</f>
        <v>Context</v>
      </c>
      <c r="D11" s="8" t="str">
        <f>VLOOKUP(B11,'mmat ref'!AE:AG,2,FALSE)&amp; " - "&amp;C11</f>
        <v>Step 5 - Context</v>
      </c>
      <c r="E11" s="23">
        <f t="shared" si="2"/>
        <v>2.4</v>
      </c>
      <c r="F11" s="261">
        <f t="shared" si="1"/>
        <v>2.4</v>
      </c>
      <c r="N11" s="268">
        <v>1.6</v>
      </c>
      <c r="O11" s="272">
        <v>2.4</v>
      </c>
      <c r="P11" s="272">
        <v>3.2</v>
      </c>
      <c r="Q11" s="272">
        <v>4</v>
      </c>
      <c r="R11" s="272">
        <v>4.8</v>
      </c>
      <c r="S11" s="275">
        <v>3</v>
      </c>
      <c r="Y11" s="13"/>
      <c r="Z11" s="13"/>
      <c r="AA11" s="13"/>
      <c r="AB11" s="13"/>
      <c r="AC11" s="13"/>
      <c r="AD11" s="13"/>
      <c r="AE11" s="13"/>
      <c r="AF11" s="13"/>
      <c r="AG11" s="13"/>
      <c r="AH11" s="13"/>
      <c r="AI11" s="13"/>
      <c r="AJ11" s="13"/>
      <c r="AK11" s="13"/>
    </row>
    <row r="12" spans="1:53" ht="25.5" customHeight="1" x14ac:dyDescent="0.25">
      <c r="B12" s="8" t="str">
        <f>'mmat ref'!AE15</f>
        <v>B.6</v>
      </c>
      <c r="C12" s="8" t="str">
        <f>VLOOKUP(B12,'mmat ref'!AE:AG,3,FALSE)</f>
        <v>Purpose</v>
      </c>
      <c r="D12" s="8" t="str">
        <f>VLOOKUP(B12,'mmat ref'!AE:AG,2,FALSE)&amp; " - "&amp;C12</f>
        <v>Step 6 - Purpose</v>
      </c>
      <c r="E12" s="23">
        <f t="shared" si="2"/>
        <v>2.4</v>
      </c>
      <c r="F12" s="261">
        <f t="shared" si="1"/>
        <v>2.4</v>
      </c>
      <c r="N12" s="268">
        <v>1.6</v>
      </c>
      <c r="O12" s="272">
        <v>2.4</v>
      </c>
      <c r="P12" s="272">
        <v>3.2</v>
      </c>
      <c r="Q12" s="272">
        <v>4</v>
      </c>
      <c r="R12" s="272">
        <v>4.8</v>
      </c>
      <c r="S12" s="275">
        <v>3</v>
      </c>
      <c r="Y12" s="13"/>
      <c r="Z12" s="13"/>
      <c r="AA12" s="13"/>
      <c r="AB12" s="13"/>
      <c r="AC12" s="13"/>
      <c r="AD12" s="13"/>
      <c r="AE12" s="13"/>
      <c r="AF12" s="13"/>
      <c r="AG12" s="13"/>
      <c r="AH12" s="13"/>
      <c r="AI12" s="13"/>
      <c r="AJ12" s="13"/>
      <c r="AK12" s="13"/>
    </row>
    <row r="13" spans="1:53" ht="25.5" customHeight="1" x14ac:dyDescent="0.25">
      <c r="A13" s="7"/>
      <c r="B13" s="8" t="str">
        <f>'mmat ref'!AE16</f>
        <v>B.7</v>
      </c>
      <c r="C13" s="8" t="str">
        <f>VLOOKUP(B13,'mmat ref'!AE:AG,3,FALSE)</f>
        <v>Supplier Selection</v>
      </c>
      <c r="D13" s="8" t="str">
        <f>VLOOKUP(B13,'mmat ref'!AE:AG,2,FALSE)&amp; " - "&amp;C13</f>
        <v>Step 7 - Supplier Selection</v>
      </c>
      <c r="E13" s="23">
        <f t="shared" si="2"/>
        <v>2.4</v>
      </c>
      <c r="F13" s="261">
        <f t="shared" si="1"/>
        <v>2.4</v>
      </c>
      <c r="H13" s="104"/>
      <c r="L13" s="49"/>
      <c r="N13" s="268">
        <v>1.6</v>
      </c>
      <c r="O13" s="272">
        <v>2.4</v>
      </c>
      <c r="P13" s="272">
        <v>3.2</v>
      </c>
      <c r="Q13" s="272">
        <v>4</v>
      </c>
      <c r="R13" s="272">
        <v>4.8</v>
      </c>
      <c r="S13" s="275">
        <v>3</v>
      </c>
      <c r="Y13" s="13"/>
      <c r="Z13" s="13"/>
      <c r="AA13" s="13"/>
      <c r="AB13" s="13"/>
      <c r="AC13" s="13"/>
      <c r="AD13" s="13"/>
      <c r="AE13" s="13"/>
      <c r="AF13" s="13"/>
      <c r="AG13" s="13"/>
      <c r="AH13" s="13"/>
      <c r="AI13" s="13"/>
      <c r="AJ13" s="13"/>
      <c r="AK13" s="13"/>
    </row>
    <row r="14" spans="1:53" ht="27.75" customHeight="1" x14ac:dyDescent="0.25">
      <c r="B14" s="202" t="str">
        <f>'mmat ref'!AE17</f>
        <v>C</v>
      </c>
      <c r="C14" s="202" t="str">
        <f>VLOOKUP(B14,'mmat ref'!AE:AG,3,FALSE)</f>
        <v>Threat Intelligence Operations</v>
      </c>
      <c r="D14" s="116" t="str">
        <f>VLOOKUP(B14,'mmat ref'!AE:AG,2,FALSE)&amp; " - "&amp;C14</f>
        <v>Stage C - Threat Intelligence Operations</v>
      </c>
      <c r="E14" s="117"/>
      <c r="F14" s="117"/>
      <c r="N14" s="269"/>
      <c r="O14" s="269"/>
      <c r="P14" s="269"/>
      <c r="Q14" s="269"/>
      <c r="R14" s="269"/>
      <c r="S14" s="269"/>
      <c r="Y14" s="13"/>
      <c r="Z14" s="13"/>
      <c r="AA14" s="13"/>
      <c r="AB14" s="13"/>
      <c r="AC14" s="13"/>
      <c r="AD14" s="13"/>
      <c r="AE14" s="13"/>
      <c r="AF14" s="13"/>
      <c r="AG14" s="13"/>
      <c r="AH14" s="13"/>
      <c r="AI14" s="13"/>
      <c r="AJ14" s="13"/>
      <c r="AK14" s="13"/>
    </row>
    <row r="15" spans="1:53" ht="25.5" customHeight="1" x14ac:dyDescent="0.25">
      <c r="B15" s="8" t="str">
        <f>'mmat ref'!AE18</f>
        <v>C.1</v>
      </c>
      <c r="C15" s="8" t="str">
        <f>VLOOKUP(B15,'mmat ref'!AE:AG,3,FALSE)</f>
        <v>Direction</v>
      </c>
      <c r="D15" s="8" t="str">
        <f>VLOOKUP(B15,'mmat ref'!AE:AG,2,FALSE)&amp; " - "&amp;C15</f>
        <v>Step 1 - Direction</v>
      </c>
      <c r="E15" s="23">
        <f t="shared" si="2"/>
        <v>2.4</v>
      </c>
      <c r="F15" s="261">
        <f t="shared" si="1"/>
        <v>2.4</v>
      </c>
      <c r="N15" s="268">
        <v>1.6</v>
      </c>
      <c r="O15" s="272">
        <v>2.4</v>
      </c>
      <c r="P15" s="272">
        <v>3.2</v>
      </c>
      <c r="Q15" s="272">
        <v>4</v>
      </c>
      <c r="R15" s="272">
        <v>4.8</v>
      </c>
      <c r="S15" s="275">
        <v>3</v>
      </c>
      <c r="Y15" s="13"/>
      <c r="Z15" s="13"/>
      <c r="AA15" s="13"/>
      <c r="AB15" s="13"/>
      <c r="AC15" s="13"/>
      <c r="AD15" s="13"/>
      <c r="AE15" s="13"/>
      <c r="AF15" s="13"/>
      <c r="AG15" s="13"/>
      <c r="AH15" s="13"/>
      <c r="AI15" s="13"/>
      <c r="AJ15" s="13"/>
      <c r="AK15" s="13"/>
    </row>
    <row r="16" spans="1:53" ht="25.5" customHeight="1" x14ac:dyDescent="0.25">
      <c r="B16" s="8" t="str">
        <f>'mmat ref'!AE19</f>
        <v>C.2</v>
      </c>
      <c r="C16" s="8" t="str">
        <f>VLOOKUP(B16,'mmat ref'!AE:AG,3,FALSE)</f>
        <v xml:space="preserve">Intelligence Collection </v>
      </c>
      <c r="D16" s="8" t="str">
        <f>VLOOKUP(B16,'mmat ref'!AE:AG,2,FALSE)&amp; " - "&amp;C16</f>
        <v xml:space="preserve">Step 2 - Intelligence Collection </v>
      </c>
      <c r="E16" s="23">
        <f t="shared" ref="E16" si="3">F16</f>
        <v>2.4</v>
      </c>
      <c r="F16" s="261">
        <f t="shared" ref="F16" si="4">IF(L$3,N16,IF(L$4,O16,IF(L$5,P16,IF(L$6,Q16,IF(L$7,R16,IF(L$8,S16))))))</f>
        <v>2.4</v>
      </c>
      <c r="G16" s="287"/>
      <c r="N16" s="268">
        <v>1.6</v>
      </c>
      <c r="O16" s="272">
        <v>2.4</v>
      </c>
      <c r="P16" s="272">
        <v>3.2</v>
      </c>
      <c r="Q16" s="272">
        <v>4</v>
      </c>
      <c r="R16" s="272">
        <v>4.8</v>
      </c>
      <c r="S16" s="275">
        <v>3</v>
      </c>
      <c r="Y16" s="13"/>
      <c r="Z16" s="13"/>
      <c r="AA16" s="13"/>
      <c r="AB16" s="13"/>
      <c r="AC16" s="13"/>
      <c r="AD16" s="13"/>
      <c r="AE16" s="13"/>
      <c r="AF16" s="13"/>
      <c r="AG16" s="13"/>
      <c r="AH16" s="13"/>
      <c r="AI16" s="13"/>
      <c r="AJ16" s="13"/>
      <c r="AK16" s="13"/>
    </row>
    <row r="17" spans="1:37" ht="25.5" customHeight="1" x14ac:dyDescent="0.25">
      <c r="B17" s="8" t="str">
        <f>'mmat ref'!AE20</f>
        <v>C.3</v>
      </c>
      <c r="C17" s="8" t="str">
        <f>VLOOKUP(B17,'mmat ref'!AE:AG,3,FALSE)</f>
        <v>Processing</v>
      </c>
      <c r="D17" s="8" t="str">
        <f>VLOOKUP(B17,'mmat ref'!AE:AG,2,FALSE)&amp; " - "&amp;C17</f>
        <v>Step 3 - Processing</v>
      </c>
      <c r="E17" s="23">
        <f t="shared" ref="E17:E20" si="5">F17</f>
        <v>2.4</v>
      </c>
      <c r="F17" s="261">
        <f t="shared" si="1"/>
        <v>2.4</v>
      </c>
      <c r="N17" s="268">
        <v>1.6</v>
      </c>
      <c r="O17" s="272">
        <v>2.4</v>
      </c>
      <c r="P17" s="272">
        <v>3.2</v>
      </c>
      <c r="Q17" s="272">
        <v>4</v>
      </c>
      <c r="R17" s="272">
        <v>4.8</v>
      </c>
      <c r="S17" s="275">
        <v>3</v>
      </c>
      <c r="Y17" s="13"/>
      <c r="Z17" s="13"/>
      <c r="AA17" s="13"/>
      <c r="AB17" s="13"/>
      <c r="AC17" s="13"/>
      <c r="AD17" s="13"/>
      <c r="AE17" s="13"/>
      <c r="AF17" s="13"/>
      <c r="AG17" s="13"/>
      <c r="AH17" s="13"/>
      <c r="AI17" s="13"/>
      <c r="AJ17" s="13"/>
      <c r="AK17" s="13"/>
    </row>
    <row r="18" spans="1:37" ht="25.5" customHeight="1" x14ac:dyDescent="0.25">
      <c r="B18" s="8" t="str">
        <f>'mmat ref'!AE21</f>
        <v>C.4</v>
      </c>
      <c r="C18" s="8" t="str">
        <f>VLOOKUP(B18,'mmat ref'!AE:AG,3,FALSE)</f>
        <v xml:space="preserve">Analysis </v>
      </c>
      <c r="D18" s="8" t="str">
        <f>VLOOKUP(B18,'mmat ref'!AE:AG,2,FALSE)&amp; " - "&amp;C18</f>
        <v xml:space="preserve">Step 4 - Analysis </v>
      </c>
      <c r="E18" s="23">
        <f t="shared" si="5"/>
        <v>2.4</v>
      </c>
      <c r="F18" s="261">
        <f t="shared" si="1"/>
        <v>2.4</v>
      </c>
      <c r="N18" s="268">
        <v>1.6</v>
      </c>
      <c r="O18" s="272">
        <v>2.4</v>
      </c>
      <c r="P18" s="272">
        <v>3.2</v>
      </c>
      <c r="Q18" s="272">
        <v>4</v>
      </c>
      <c r="R18" s="272">
        <v>4.8</v>
      </c>
      <c r="S18" s="275">
        <v>3</v>
      </c>
      <c r="Y18" s="13"/>
      <c r="Z18" s="13"/>
      <c r="AA18" s="13"/>
      <c r="AB18" s="13"/>
      <c r="AC18" s="13"/>
      <c r="AD18" s="13"/>
      <c r="AE18" s="13"/>
      <c r="AF18" s="13"/>
      <c r="AG18" s="13"/>
      <c r="AH18" s="13"/>
      <c r="AI18" s="13"/>
      <c r="AJ18" s="13"/>
      <c r="AK18" s="13"/>
    </row>
    <row r="19" spans="1:37" ht="25.5" customHeight="1" x14ac:dyDescent="0.25">
      <c r="B19" s="8" t="str">
        <f>'mmat ref'!AE22</f>
        <v>C.5</v>
      </c>
      <c r="C19" s="8" t="str">
        <f>VLOOKUP(B19,'mmat ref'!AE:AG,3,FALSE)</f>
        <v xml:space="preserve">Dissemination </v>
      </c>
      <c r="D19" s="8" t="str">
        <f>VLOOKUP(B19,'mmat ref'!AE:AG,2,FALSE)&amp; " - "&amp;C19</f>
        <v xml:space="preserve">Step 5 - Dissemination </v>
      </c>
      <c r="E19" s="23">
        <f t="shared" si="5"/>
        <v>2.4</v>
      </c>
      <c r="F19" s="261">
        <f t="shared" si="1"/>
        <v>2.4</v>
      </c>
      <c r="N19" s="268">
        <v>1.6</v>
      </c>
      <c r="O19" s="272">
        <v>2.4</v>
      </c>
      <c r="P19" s="272">
        <v>3.2</v>
      </c>
      <c r="Q19" s="272">
        <v>4</v>
      </c>
      <c r="R19" s="272">
        <v>4.8</v>
      </c>
      <c r="S19" s="275">
        <v>3</v>
      </c>
      <c r="Y19" s="13"/>
      <c r="Z19" s="13"/>
      <c r="AA19" s="13"/>
      <c r="AB19" s="13"/>
      <c r="AC19" s="13"/>
      <c r="AD19" s="13"/>
      <c r="AE19" s="13"/>
      <c r="AF19" s="13"/>
      <c r="AG19" s="13"/>
      <c r="AH19" s="13"/>
      <c r="AI19" s="13"/>
      <c r="AJ19" s="13"/>
      <c r="AK19" s="13"/>
    </row>
    <row r="20" spans="1:37" ht="25.5" customHeight="1" x14ac:dyDescent="0.25">
      <c r="A20" s="7"/>
      <c r="B20" s="8" t="str">
        <f>'mmat ref'!AE23</f>
        <v>C.6</v>
      </c>
      <c r="C20" s="8" t="str">
        <f>VLOOKUP(B20,'mmat ref'!AE:AG,3,FALSE)</f>
        <v>Review</v>
      </c>
      <c r="D20" s="8" t="str">
        <f>VLOOKUP(B20,'mmat ref'!AE:AG,2,FALSE)&amp; " - "&amp;C20</f>
        <v>Step 6 - Review</v>
      </c>
      <c r="E20" s="23">
        <f t="shared" si="5"/>
        <v>2.4</v>
      </c>
      <c r="F20" s="261">
        <f t="shared" si="1"/>
        <v>2.4</v>
      </c>
      <c r="H20" s="287"/>
      <c r="I20" s="287"/>
      <c r="L20" s="49"/>
      <c r="N20" s="268">
        <v>1.6</v>
      </c>
      <c r="O20" s="272">
        <v>2.4</v>
      </c>
      <c r="P20" s="272">
        <v>3.2</v>
      </c>
      <c r="Q20" s="272">
        <v>4</v>
      </c>
      <c r="R20" s="272">
        <v>4.8</v>
      </c>
      <c r="S20" s="275">
        <v>3</v>
      </c>
      <c r="Y20" s="13"/>
      <c r="Z20" s="13"/>
      <c r="AA20" s="13"/>
      <c r="AB20" s="13"/>
      <c r="AC20" s="13"/>
      <c r="AD20" s="13"/>
      <c r="AE20" s="13"/>
      <c r="AF20" s="13"/>
      <c r="AG20" s="13"/>
      <c r="AH20" s="13"/>
      <c r="AI20" s="13"/>
      <c r="AJ20" s="13"/>
      <c r="AK20" s="13"/>
    </row>
    <row r="21" spans="1:37" ht="27.75" customHeight="1" x14ac:dyDescent="0.25">
      <c r="B21" s="202" t="str">
        <f>'mmat ref'!AE24</f>
        <v>D</v>
      </c>
      <c r="C21" s="202" t="str">
        <f>VLOOKUP(B21,'mmat ref'!AE:AG,3,FALSE)</f>
        <v>Functional Management</v>
      </c>
      <c r="D21" s="116" t="str">
        <f>VLOOKUP(B21,'mmat ref'!AE:AG,2,FALSE)&amp; " - "&amp;C21</f>
        <v>Stage D - Functional Management</v>
      </c>
      <c r="E21" s="117"/>
      <c r="F21" s="117"/>
      <c r="H21" s="287"/>
      <c r="I21" s="287"/>
      <c r="N21" s="268">
        <v>1.6</v>
      </c>
      <c r="O21" s="272">
        <v>2.4</v>
      </c>
      <c r="P21" s="272">
        <v>3.2</v>
      </c>
      <c r="Q21" s="272">
        <v>4</v>
      </c>
      <c r="R21" s="272">
        <v>4.8</v>
      </c>
      <c r="S21" s="275">
        <v>3</v>
      </c>
      <c r="Y21" s="13"/>
      <c r="Z21" s="13"/>
      <c r="AA21" s="13"/>
      <c r="AB21" s="13"/>
      <c r="AC21" s="13"/>
      <c r="AD21" s="13"/>
      <c r="AE21" s="13"/>
      <c r="AF21" s="13"/>
      <c r="AG21" s="13"/>
      <c r="AH21" s="13"/>
      <c r="AI21" s="13"/>
      <c r="AJ21" s="13"/>
      <c r="AK21" s="13"/>
    </row>
    <row r="22" spans="1:37" ht="25.5" customHeight="1" x14ac:dyDescent="0.25">
      <c r="B22" s="8" t="str">
        <f>'mmat ref'!AE25</f>
        <v>D.1</v>
      </c>
      <c r="C22" s="8" t="str">
        <f>VLOOKUP(B22,'mmat ref'!AE:AG,3,FALSE)</f>
        <v>Repeatable</v>
      </c>
      <c r="D22" s="8" t="str">
        <f>VLOOKUP(B22,'mmat ref'!AE:AG,2,FALSE)&amp; " - "&amp;C22</f>
        <v>Step 1 - Repeatable</v>
      </c>
      <c r="E22" s="23">
        <f t="shared" ref="E22:E24" si="6">F22</f>
        <v>2.4</v>
      </c>
      <c r="F22" s="261">
        <f t="shared" ref="F22:F24" si="7">IF(L$3,N22,IF(L$4,O22,IF(L$5,P22,IF(L$6,Q22,IF(L$7,R22,IF(L$8,S22))))))</f>
        <v>2.4</v>
      </c>
      <c r="H22" s="287"/>
      <c r="I22" s="287"/>
      <c r="N22" s="270">
        <v>1.6</v>
      </c>
      <c r="O22" s="273">
        <v>2.4</v>
      </c>
      <c r="P22" s="273">
        <v>3.2</v>
      </c>
      <c r="Q22" s="273">
        <v>4</v>
      </c>
      <c r="R22" s="273">
        <v>4.8</v>
      </c>
      <c r="S22" s="276">
        <v>3</v>
      </c>
      <c r="Y22" s="13"/>
      <c r="Z22" s="13"/>
      <c r="AA22" s="13"/>
      <c r="AB22" s="13"/>
      <c r="AC22" s="13"/>
      <c r="AD22" s="13"/>
      <c r="AE22" s="13"/>
      <c r="AF22" s="13"/>
      <c r="AG22" s="13"/>
      <c r="AH22" s="13"/>
      <c r="AI22" s="13"/>
      <c r="AJ22" s="13"/>
      <c r="AK22" s="13"/>
    </row>
    <row r="23" spans="1:37" ht="25.5" customHeight="1" x14ac:dyDescent="0.25">
      <c r="B23" s="8" t="str">
        <f>'mmat ref'!AE26</f>
        <v>D.2</v>
      </c>
      <c r="C23" s="8" t="str">
        <f>VLOOKUP(B23,'mmat ref'!AE:AG,3,FALSE)</f>
        <v>Availability</v>
      </c>
      <c r="D23" s="8" t="str">
        <f>VLOOKUP(B23,'mmat ref'!AE:AG,2,FALSE)&amp; " - "&amp;C23</f>
        <v>Step 2 - Availability</v>
      </c>
      <c r="E23" s="23">
        <f t="shared" si="6"/>
        <v>2.4</v>
      </c>
      <c r="F23" s="261">
        <f t="shared" si="7"/>
        <v>2.4</v>
      </c>
      <c r="N23" s="268">
        <v>1.6</v>
      </c>
      <c r="O23" s="272">
        <v>2.4</v>
      </c>
      <c r="P23" s="272">
        <v>3.2</v>
      </c>
      <c r="Q23" s="272">
        <v>4</v>
      </c>
      <c r="R23" s="272">
        <v>4.8</v>
      </c>
      <c r="S23" s="275">
        <v>3</v>
      </c>
      <c r="T23"/>
      <c r="Y23" s="13"/>
      <c r="Z23" s="13"/>
      <c r="AA23" s="13"/>
      <c r="AB23" s="13"/>
      <c r="AC23" s="13"/>
      <c r="AD23" s="13"/>
      <c r="AE23" s="13"/>
      <c r="AF23" s="13"/>
      <c r="AG23" s="13"/>
      <c r="AH23" s="13"/>
      <c r="AI23" s="13"/>
      <c r="AJ23" s="13"/>
      <c r="AK23" s="13"/>
    </row>
    <row r="24" spans="1:37" ht="25.5" customHeight="1" x14ac:dyDescent="0.25">
      <c r="B24" s="8" t="str">
        <f>'mmat ref'!AE27</f>
        <v>D.3</v>
      </c>
      <c r="C24" s="8" t="str">
        <f>VLOOKUP(B24,'mmat ref'!AE:AG,3,FALSE)</f>
        <v>Resources</v>
      </c>
      <c r="D24" s="8" t="str">
        <f>VLOOKUP(B24,'mmat ref'!AE:AG,2,FALSE)&amp; " - "&amp;C24</f>
        <v>Step 3 - Resources</v>
      </c>
      <c r="E24" s="23">
        <f t="shared" si="6"/>
        <v>2.4</v>
      </c>
      <c r="F24" s="261">
        <f t="shared" si="7"/>
        <v>2.4</v>
      </c>
      <c r="N24" s="268">
        <v>1.6</v>
      </c>
      <c r="O24" s="272">
        <v>2.4</v>
      </c>
      <c r="P24" s="272">
        <v>3.2</v>
      </c>
      <c r="Q24" s="272">
        <v>4</v>
      </c>
      <c r="R24" s="272">
        <v>4.8</v>
      </c>
      <c r="S24" s="275">
        <v>3</v>
      </c>
      <c r="T24"/>
    </row>
    <row r="25" spans="1:37" ht="25.5" customHeight="1" x14ac:dyDescent="0.25">
      <c r="B25" s="8" t="str">
        <f>'mmat ref'!AE28</f>
        <v>D.4</v>
      </c>
      <c r="C25" s="8" t="str">
        <f>VLOOKUP(B25,'mmat ref'!AE:AG,3,FALSE)</f>
        <v>Resilience</v>
      </c>
      <c r="D25" s="8" t="str">
        <f>VLOOKUP(B25,'mmat ref'!AE:AG,2,FALSE)&amp; " - "&amp;C25</f>
        <v>Step 4 - Resilience</v>
      </c>
      <c r="E25" s="24">
        <f t="shared" ref="E25" si="8">F25</f>
        <v>2.4</v>
      </c>
      <c r="F25" s="264">
        <f t="shared" ref="F25" si="9">IF(L$3,N25,IF(L$4,O25,IF(L$5,P25,IF(L$6,Q25,IF(L$7,R25,IF(L$8,S25))))))</f>
        <v>2.4</v>
      </c>
      <c r="N25" s="270">
        <v>1.6</v>
      </c>
      <c r="O25" s="273">
        <v>2.4</v>
      </c>
      <c r="P25" s="273">
        <v>3.2</v>
      </c>
      <c r="Q25" s="273">
        <v>4</v>
      </c>
      <c r="R25" s="273">
        <v>4.8</v>
      </c>
      <c r="S25" s="276">
        <v>3</v>
      </c>
      <c r="T25"/>
    </row>
    <row r="26" spans="1:37" x14ac:dyDescent="0.25">
      <c r="F26" s="257"/>
      <c r="N26" s="258"/>
      <c r="O26" s="258"/>
      <c r="P26" s="258"/>
      <c r="Q26" s="258"/>
      <c r="R26" s="258"/>
      <c r="S26" s="258"/>
      <c r="T26"/>
    </row>
    <row r="27" spans="1:37" x14ac:dyDescent="0.25">
      <c r="F27" s="21"/>
      <c r="N27"/>
      <c r="O27"/>
      <c r="R27"/>
      <c r="S27"/>
      <c r="T27"/>
    </row>
  </sheetData>
  <sheetProtection sheet="1" objects="1" scenarios="1"/>
  <mergeCells count="4">
    <mergeCell ref="E2:F2"/>
    <mergeCell ref="N1:S1"/>
    <mergeCell ref="G1:J1"/>
    <mergeCell ref="H2:I4"/>
  </mergeCells>
  <conditionalFormatting sqref="E17:E20 E5 E22:E25">
    <cfRule type="dataBar" priority="21">
      <dataBar>
        <cfvo type="num" val="0"/>
        <cfvo type="num" val="5"/>
        <color theme="7" tint="0.79998168889431442"/>
      </dataBar>
      <extLst>
        <ext xmlns:x14="http://schemas.microsoft.com/office/spreadsheetml/2009/9/main" uri="{B025F937-C7B1-47D3-B67F-A62EFF666E3E}">
          <x14:id>{3A5EB843-3860-4A82-80B4-4C44A3877570}</x14:id>
        </ext>
      </extLst>
    </cfRule>
  </conditionalFormatting>
  <conditionalFormatting sqref="E3">
    <cfRule type="dataBar" priority="20">
      <dataBar>
        <cfvo type="num" val="0"/>
        <cfvo type="num" val="5"/>
        <color rgb="FF7D62A2"/>
      </dataBar>
      <extLst>
        <ext xmlns:x14="http://schemas.microsoft.com/office/spreadsheetml/2009/9/main" uri="{B025F937-C7B1-47D3-B67F-A62EFF666E3E}">
          <x14:id>{841CCB33-F29B-4E70-A417-B7C0567A3CB6}</x14:id>
        </ext>
      </extLst>
    </cfRule>
  </conditionalFormatting>
  <conditionalFormatting sqref="E8:E9">
    <cfRule type="dataBar" priority="5">
      <dataBar>
        <cfvo type="num" val="0"/>
        <cfvo type="num" val="5"/>
        <color theme="7" tint="0.79998168889431442"/>
      </dataBar>
      <extLst>
        <ext xmlns:x14="http://schemas.microsoft.com/office/spreadsheetml/2009/9/main" uri="{B025F937-C7B1-47D3-B67F-A62EFF666E3E}">
          <x14:id>{28DF80AE-D220-4C68-9D09-A5D78D4EC86D}</x14:id>
        </ext>
      </extLst>
    </cfRule>
  </conditionalFormatting>
  <conditionalFormatting sqref="E10:E13 E15:E16">
    <cfRule type="dataBar" priority="4">
      <dataBar>
        <cfvo type="num" val="0"/>
        <cfvo type="num" val="5"/>
        <color theme="7" tint="0.79998168889431442"/>
      </dataBar>
      <extLst>
        <ext xmlns:x14="http://schemas.microsoft.com/office/spreadsheetml/2009/9/main" uri="{B025F937-C7B1-47D3-B67F-A62EFF666E3E}">
          <x14:id>{EA0D8366-A3EF-4941-845B-165AE688E306}</x14:id>
        </ext>
      </extLst>
    </cfRule>
  </conditionalFormatting>
  <conditionalFormatting sqref="E7">
    <cfRule type="dataBar" priority="1">
      <dataBar>
        <cfvo type="num" val="0"/>
        <cfvo type="num" val="5"/>
        <color theme="7" tint="0.79998168889431442"/>
      </dataBar>
      <extLst>
        <ext xmlns:x14="http://schemas.microsoft.com/office/spreadsheetml/2009/9/main" uri="{B025F937-C7B1-47D3-B67F-A62EFF666E3E}">
          <x14:id>{FE7BB07C-2B86-4803-BAE2-A3B85EB8625D}</x14:id>
        </ext>
      </extLst>
    </cfRule>
  </conditionalFormatting>
  <dataValidations count="1">
    <dataValidation type="decimal" allowBlank="1" showErrorMessage="1" errorTitle="Invalid target" error="Targets must be between 0 and 5" sqref="N5:S5 N7:S13 N15:S25" xr:uid="{00000000-0002-0000-0400-000000000000}">
      <formula1>0</formula1>
      <formula2>5</formula2>
    </dataValidation>
  </dataValidations>
  <pageMargins left="0.7" right="0.7" top="0.75" bottom="0.75" header="0.3" footer="0.3"/>
  <pageSetup paperSize="9" scale="68" fitToHeight="0" orientation="landscape" horizontalDpi="4294967293" r:id="rId1"/>
  <drawing r:id="rId2"/>
  <legacyDrawing r:id="rId3"/>
  <controls>
    <mc:AlternateContent xmlns:mc="http://schemas.openxmlformats.org/markup-compatibility/2006">
      <mc:Choice Requires="x14">
        <control shapeId="67597" r:id="rId4" name="OptionButton4">
          <controlPr defaultSize="0" autoFill="0" autoLine="0" linkedCell="L8" r:id="rId5">
            <anchor moveWithCells="1">
              <from>
                <xdr:col>7</xdr:col>
                <xdr:colOff>114300</xdr:colOff>
                <xdr:row>9</xdr:row>
                <xdr:rowOff>228600</xdr:rowOff>
              </from>
              <to>
                <xdr:col>8</xdr:col>
                <xdr:colOff>323850</xdr:colOff>
                <xdr:row>10</xdr:row>
                <xdr:rowOff>209550</xdr:rowOff>
              </to>
            </anchor>
          </controlPr>
        </control>
      </mc:Choice>
      <mc:Fallback>
        <control shapeId="67597" r:id="rId4" name="OptionButton4"/>
      </mc:Fallback>
    </mc:AlternateContent>
    <mc:AlternateContent xmlns:mc="http://schemas.openxmlformats.org/markup-compatibility/2006">
      <mc:Choice Requires="x14">
        <control shapeId="67596" r:id="rId6" name="OptionButton3">
          <controlPr defaultSize="0" autoFill="0" autoLine="0" linkedCell="L6" r:id="rId7">
            <anchor moveWithCells="1">
              <from>
                <xdr:col>7</xdr:col>
                <xdr:colOff>114300</xdr:colOff>
                <xdr:row>7</xdr:row>
                <xdr:rowOff>200025</xdr:rowOff>
              </from>
              <to>
                <xdr:col>8</xdr:col>
                <xdr:colOff>838200</xdr:colOff>
                <xdr:row>8</xdr:row>
                <xdr:rowOff>190500</xdr:rowOff>
              </to>
            </anchor>
          </controlPr>
        </control>
      </mc:Choice>
      <mc:Fallback>
        <control shapeId="67596" r:id="rId6" name="OptionButton3"/>
      </mc:Fallback>
    </mc:AlternateContent>
    <mc:AlternateContent xmlns:mc="http://schemas.openxmlformats.org/markup-compatibility/2006">
      <mc:Choice Requires="x14">
        <control shapeId="67595" r:id="rId8" name="OptionButton2">
          <controlPr defaultSize="0" autoFill="0" autoLine="0" linkedCell="L5" r:id="rId9">
            <anchor moveWithCells="1">
              <from>
                <xdr:col>7</xdr:col>
                <xdr:colOff>114300</xdr:colOff>
                <xdr:row>6</xdr:row>
                <xdr:rowOff>180975</xdr:rowOff>
              </from>
              <to>
                <xdr:col>8</xdr:col>
                <xdr:colOff>581025</xdr:colOff>
                <xdr:row>7</xdr:row>
                <xdr:rowOff>171450</xdr:rowOff>
              </to>
            </anchor>
          </controlPr>
        </control>
      </mc:Choice>
      <mc:Fallback>
        <control shapeId="67595" r:id="rId8" name="OptionButton2"/>
      </mc:Fallback>
    </mc:AlternateContent>
    <mc:AlternateContent xmlns:mc="http://schemas.openxmlformats.org/markup-compatibility/2006">
      <mc:Choice Requires="x14">
        <control shapeId="67594" r:id="rId10" name="OptionButton1">
          <controlPr defaultSize="0" autoFill="0" autoLine="0" linkedCell="L4" r:id="rId11">
            <anchor moveWithCells="1">
              <from>
                <xdr:col>7</xdr:col>
                <xdr:colOff>114300</xdr:colOff>
                <xdr:row>5</xdr:row>
                <xdr:rowOff>171450</xdr:rowOff>
              </from>
              <to>
                <xdr:col>8</xdr:col>
                <xdr:colOff>533400</xdr:colOff>
                <xdr:row>6</xdr:row>
                <xdr:rowOff>133350</xdr:rowOff>
              </to>
            </anchor>
          </controlPr>
        </control>
      </mc:Choice>
      <mc:Fallback>
        <control shapeId="67594" r:id="rId10" name="OptionButton1"/>
      </mc:Fallback>
    </mc:AlternateContent>
    <mc:AlternateContent xmlns:mc="http://schemas.openxmlformats.org/markup-compatibility/2006">
      <mc:Choice Requires="x14">
        <control shapeId="67599" r:id="rId12" name="OptionButton5">
          <controlPr defaultSize="0" autoFill="0" autoLine="0" linkedCell="L3" r:id="rId13">
            <anchor moveWithCells="1">
              <from>
                <xdr:col>7</xdr:col>
                <xdr:colOff>114300</xdr:colOff>
                <xdr:row>4</xdr:row>
                <xdr:rowOff>152400</xdr:rowOff>
              </from>
              <to>
                <xdr:col>8</xdr:col>
                <xdr:colOff>847725</xdr:colOff>
                <xdr:row>5</xdr:row>
                <xdr:rowOff>142875</xdr:rowOff>
              </to>
            </anchor>
          </controlPr>
        </control>
      </mc:Choice>
      <mc:Fallback>
        <control shapeId="67599" r:id="rId12" name="OptionButton5"/>
      </mc:Fallback>
    </mc:AlternateContent>
    <mc:AlternateContent xmlns:mc="http://schemas.openxmlformats.org/markup-compatibility/2006">
      <mc:Choice Requires="x14">
        <control shapeId="67600" r:id="rId14" name="OptionButton6">
          <controlPr defaultSize="0" autoFill="0" autoLine="0" linkedCell="L7" r:id="rId15">
            <anchor moveWithCells="1">
              <from>
                <xdr:col>7</xdr:col>
                <xdr:colOff>114300</xdr:colOff>
                <xdr:row>8</xdr:row>
                <xdr:rowOff>209550</xdr:rowOff>
              </from>
              <to>
                <xdr:col>8</xdr:col>
                <xdr:colOff>552450</xdr:colOff>
                <xdr:row>9</xdr:row>
                <xdr:rowOff>200025</xdr:rowOff>
              </to>
            </anchor>
          </controlPr>
        </control>
      </mc:Choice>
      <mc:Fallback>
        <control shapeId="67600" r:id="rId14" name="OptionButton6"/>
      </mc:Fallback>
    </mc:AlternateContent>
    <mc:AlternateContent xmlns:mc="http://schemas.openxmlformats.org/markup-compatibility/2006">
      <mc:Choice Requires="x14">
        <control shapeId="67593" r:id="rId16" name="Group Box 9">
          <controlPr defaultSize="0" autoFill="0" autoPict="0" altText="">
            <anchor moveWithCells="1">
              <from>
                <xdr:col>7</xdr:col>
                <xdr:colOff>28575</xdr:colOff>
                <xdr:row>4</xdr:row>
                <xdr:rowOff>19050</xdr:rowOff>
              </from>
              <to>
                <xdr:col>8</xdr:col>
                <xdr:colOff>895350</xdr:colOff>
                <xdr:row>11</xdr:row>
                <xdr:rowOff>228600</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dataBar" id="{3A5EB843-3860-4A82-80B4-4C44A3877570}">
            <x14:dataBar minLength="0" maxLength="100" gradient="0">
              <x14:cfvo type="num">
                <xm:f>0</xm:f>
              </x14:cfvo>
              <x14:cfvo type="num">
                <xm:f>5</xm:f>
              </x14:cfvo>
              <x14:negativeFillColor rgb="FFFF0000"/>
              <x14:axisColor rgb="FF000000"/>
            </x14:dataBar>
          </x14:cfRule>
          <xm:sqref>E17:E20 E5 E22:E25</xm:sqref>
        </x14:conditionalFormatting>
        <x14:conditionalFormatting xmlns:xm="http://schemas.microsoft.com/office/excel/2006/main">
          <x14:cfRule type="dataBar" id="{841CCB33-F29B-4E70-A417-B7C0567A3CB6}">
            <x14:dataBar minLength="0" maxLength="100" gradient="0">
              <x14:cfvo type="num">
                <xm:f>0</xm:f>
              </x14:cfvo>
              <x14:cfvo type="num">
                <xm:f>5</xm:f>
              </x14:cfvo>
              <x14:negativeFillColor rgb="FFFF0000"/>
              <x14:axisColor rgb="FF000000"/>
            </x14:dataBar>
          </x14:cfRule>
          <xm:sqref>E3</xm:sqref>
        </x14:conditionalFormatting>
        <x14:conditionalFormatting xmlns:xm="http://schemas.microsoft.com/office/excel/2006/main">
          <x14:cfRule type="dataBar" id="{28DF80AE-D220-4C68-9D09-A5D78D4EC86D}">
            <x14:dataBar minLength="0" maxLength="100" gradient="0">
              <x14:cfvo type="num">
                <xm:f>0</xm:f>
              </x14:cfvo>
              <x14:cfvo type="num">
                <xm:f>5</xm:f>
              </x14:cfvo>
              <x14:negativeFillColor rgb="FFFF0000"/>
              <x14:axisColor rgb="FF000000"/>
            </x14:dataBar>
          </x14:cfRule>
          <xm:sqref>E8:E9</xm:sqref>
        </x14:conditionalFormatting>
        <x14:conditionalFormatting xmlns:xm="http://schemas.microsoft.com/office/excel/2006/main">
          <x14:cfRule type="dataBar" id="{EA0D8366-A3EF-4941-845B-165AE688E306}">
            <x14:dataBar minLength="0" maxLength="100" gradient="0">
              <x14:cfvo type="num">
                <xm:f>0</xm:f>
              </x14:cfvo>
              <x14:cfvo type="num">
                <xm:f>5</xm:f>
              </x14:cfvo>
              <x14:negativeFillColor rgb="FFFF0000"/>
              <x14:axisColor rgb="FF000000"/>
            </x14:dataBar>
          </x14:cfRule>
          <xm:sqref>E10:E13 E15:E16</xm:sqref>
        </x14:conditionalFormatting>
        <x14:conditionalFormatting xmlns:xm="http://schemas.microsoft.com/office/excel/2006/main">
          <x14:cfRule type="dataBar" id="{FE7BB07C-2B86-4803-BAE2-A3B85EB8625D}">
            <x14:dataBar minLength="0" maxLength="100" gradient="0">
              <x14:cfvo type="num">
                <xm:f>0</xm:f>
              </x14:cfvo>
              <x14:cfvo type="num">
                <xm:f>5</xm:f>
              </x14:cfvo>
              <x14:negativeFillColor rgb="FFFF0000"/>
              <x14:axisColor rgb="FF000000"/>
            </x14:dataBar>
          </x14:cfRule>
          <xm:sqref>E7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AA65"/>
  <sheetViews>
    <sheetView topLeftCell="A13" zoomScaleNormal="100" workbookViewId="0">
      <selection activeCell="O29" sqref="O29"/>
    </sheetView>
  </sheetViews>
  <sheetFormatPr defaultRowHeight="15" x14ac:dyDescent="0.25"/>
  <sheetData>
    <row r="1" spans="1:23" ht="15.75" thickBot="1" x14ac:dyDescent="0.3">
      <c r="A1" t="s">
        <v>4</v>
      </c>
      <c r="C1">
        <v>1</v>
      </c>
      <c r="D1">
        <v>2</v>
      </c>
      <c r="E1">
        <v>3</v>
      </c>
      <c r="F1">
        <v>4</v>
      </c>
      <c r="G1">
        <v>5</v>
      </c>
      <c r="H1">
        <v>6</v>
      </c>
      <c r="I1">
        <v>7</v>
      </c>
      <c r="J1">
        <v>8</v>
      </c>
      <c r="K1">
        <v>9</v>
      </c>
      <c r="M1" s="13" t="s">
        <v>4</v>
      </c>
      <c r="P1">
        <v>22</v>
      </c>
      <c r="S1" t="s">
        <v>17</v>
      </c>
      <c r="T1">
        <v>1</v>
      </c>
      <c r="U1" t="str">
        <f>S1</f>
        <v>x 1</v>
      </c>
      <c r="V1" s="66" t="s">
        <v>93</v>
      </c>
      <c r="W1" s="66" t="s">
        <v>11</v>
      </c>
    </row>
    <row r="2" spans="1:23" x14ac:dyDescent="0.25">
      <c r="A2" t="s">
        <v>12</v>
      </c>
      <c r="C2" t="s">
        <v>1</v>
      </c>
      <c r="D2" t="s">
        <v>12</v>
      </c>
      <c r="E2" t="s">
        <v>13</v>
      </c>
      <c r="F2" t="s">
        <v>14</v>
      </c>
      <c r="G2" t="s">
        <v>15</v>
      </c>
      <c r="H2" t="s">
        <v>16</v>
      </c>
      <c r="I2" t="s">
        <v>2</v>
      </c>
      <c r="J2" t="s">
        <v>6</v>
      </c>
      <c r="K2" t="s">
        <v>3</v>
      </c>
      <c r="M2" s="13" t="s">
        <v>12</v>
      </c>
      <c r="S2" t="s">
        <v>18</v>
      </c>
      <c r="T2">
        <v>2</v>
      </c>
      <c r="U2" s="13" t="str">
        <f>S2</f>
        <v>x 2</v>
      </c>
      <c r="V2" t="s">
        <v>57</v>
      </c>
      <c r="W2">
        <v>1</v>
      </c>
    </row>
    <row r="3" spans="1:23" x14ac:dyDescent="0.25">
      <c r="A3" t="s">
        <v>13</v>
      </c>
      <c r="C3" t="s">
        <v>5</v>
      </c>
      <c r="D3">
        <v>1</v>
      </c>
      <c r="E3">
        <v>2</v>
      </c>
      <c r="F3">
        <v>3</v>
      </c>
      <c r="G3">
        <v>4</v>
      </c>
      <c r="H3">
        <v>5</v>
      </c>
      <c r="I3">
        <v>1</v>
      </c>
      <c r="J3" t="s">
        <v>5</v>
      </c>
      <c r="K3" t="s">
        <v>5</v>
      </c>
      <c r="M3" s="13" t="s">
        <v>13</v>
      </c>
      <c r="S3" t="s">
        <v>19</v>
      </c>
      <c r="T3">
        <v>3</v>
      </c>
      <c r="U3" s="13" t="str">
        <f>S3</f>
        <v>x 3</v>
      </c>
      <c r="V3" t="s">
        <v>58</v>
      </c>
      <c r="W3">
        <v>2</v>
      </c>
    </row>
    <row r="4" spans="1:23" x14ac:dyDescent="0.25">
      <c r="A4" t="s">
        <v>14</v>
      </c>
      <c r="M4" s="13" t="s">
        <v>14</v>
      </c>
      <c r="S4" t="s">
        <v>105</v>
      </c>
      <c r="T4">
        <v>4</v>
      </c>
      <c r="U4" s="13" t="str">
        <f>S4</f>
        <v>x 4</v>
      </c>
      <c r="V4" t="s">
        <v>59</v>
      </c>
      <c r="W4">
        <v>3</v>
      </c>
    </row>
    <row r="5" spans="1:23" x14ac:dyDescent="0.25">
      <c r="A5" t="s">
        <v>15</v>
      </c>
      <c r="M5" s="13" t="s">
        <v>15</v>
      </c>
      <c r="S5" s="13" t="s">
        <v>106</v>
      </c>
      <c r="T5" s="13">
        <v>5</v>
      </c>
      <c r="U5" s="13" t="str">
        <f>S5</f>
        <v>x 5</v>
      </c>
      <c r="V5" t="s">
        <v>60</v>
      </c>
      <c r="W5">
        <v>4</v>
      </c>
    </row>
    <row r="6" spans="1:23" x14ac:dyDescent="0.25">
      <c r="A6" t="s">
        <v>16</v>
      </c>
      <c r="M6" s="13" t="s">
        <v>16</v>
      </c>
      <c r="V6" t="s">
        <v>61</v>
      </c>
      <c r="W6">
        <v>5</v>
      </c>
    </row>
    <row r="7" spans="1:23" x14ac:dyDescent="0.25">
      <c r="A7" t="s">
        <v>2</v>
      </c>
    </row>
    <row r="8" spans="1:23" x14ac:dyDescent="0.25">
      <c r="A8" t="s">
        <v>6</v>
      </c>
    </row>
    <row r="9" spans="1:23" x14ac:dyDescent="0.25">
      <c r="A9" t="s">
        <v>3</v>
      </c>
      <c r="M9" t="s">
        <v>63</v>
      </c>
      <c r="R9">
        <v>1</v>
      </c>
      <c r="S9" t="s">
        <v>196</v>
      </c>
    </row>
    <row r="10" spans="1:23" x14ac:dyDescent="0.25">
      <c r="M10" t="s">
        <v>62</v>
      </c>
      <c r="R10">
        <v>2</v>
      </c>
      <c r="S10" t="s">
        <v>197</v>
      </c>
    </row>
    <row r="11" spans="1:23" ht="30" x14ac:dyDescent="0.25">
      <c r="A11" t="s">
        <v>12</v>
      </c>
      <c r="F11" s="35" t="s">
        <v>24</v>
      </c>
      <c r="R11">
        <v>3</v>
      </c>
      <c r="S11" t="s">
        <v>198</v>
      </c>
    </row>
    <row r="12" spans="1:23" ht="45" x14ac:dyDescent="0.25">
      <c r="A12" t="s">
        <v>13</v>
      </c>
      <c r="F12" s="35" t="s">
        <v>25</v>
      </c>
      <c r="L12">
        <v>1</v>
      </c>
      <c r="M12" t="s">
        <v>4</v>
      </c>
      <c r="N12" t="str">
        <f>""</f>
        <v/>
      </c>
    </row>
    <row r="13" spans="1:23" ht="45" x14ac:dyDescent="0.25">
      <c r="A13" t="s">
        <v>14</v>
      </c>
      <c r="F13" s="35" t="s">
        <v>26</v>
      </c>
      <c r="L13">
        <v>2</v>
      </c>
      <c r="M13" t="s">
        <v>63</v>
      </c>
      <c r="N13">
        <v>0</v>
      </c>
    </row>
    <row r="14" spans="1:23" ht="60" x14ac:dyDescent="0.25">
      <c r="A14" t="s">
        <v>15</v>
      </c>
      <c r="F14" s="35" t="s">
        <v>27</v>
      </c>
      <c r="L14">
        <v>3</v>
      </c>
      <c r="M14" t="s">
        <v>74</v>
      </c>
      <c r="N14">
        <v>1</v>
      </c>
    </row>
    <row r="15" spans="1:23" ht="45" x14ac:dyDescent="0.25">
      <c r="A15" t="s">
        <v>16</v>
      </c>
      <c r="F15" s="35" t="s">
        <v>28</v>
      </c>
      <c r="L15">
        <v>4</v>
      </c>
      <c r="M15" t="s">
        <v>193</v>
      </c>
      <c r="N15">
        <v>2</v>
      </c>
    </row>
    <row r="16" spans="1:23" x14ac:dyDescent="0.25">
      <c r="L16">
        <v>5</v>
      </c>
      <c r="M16" t="s">
        <v>75</v>
      </c>
      <c r="N16">
        <v>3</v>
      </c>
    </row>
    <row r="17" spans="1:27" x14ac:dyDescent="0.25">
      <c r="A17" t="s">
        <v>17</v>
      </c>
      <c r="C17">
        <v>1</v>
      </c>
      <c r="D17">
        <v>2</v>
      </c>
      <c r="E17">
        <v>3</v>
      </c>
      <c r="F17">
        <v>4</v>
      </c>
      <c r="G17">
        <v>5</v>
      </c>
      <c r="L17">
        <v>6</v>
      </c>
      <c r="M17" t="s">
        <v>76</v>
      </c>
      <c r="N17">
        <v>4</v>
      </c>
    </row>
    <row r="18" spans="1:27" x14ac:dyDescent="0.25">
      <c r="A18" t="s">
        <v>18</v>
      </c>
      <c r="C18" t="s">
        <v>17</v>
      </c>
      <c r="D18" t="s">
        <v>18</v>
      </c>
      <c r="E18" t="s">
        <v>19</v>
      </c>
      <c r="F18" s="35" t="s">
        <v>105</v>
      </c>
      <c r="G18" t="s">
        <v>106</v>
      </c>
      <c r="L18">
        <v>7</v>
      </c>
      <c r="M18" t="s">
        <v>2</v>
      </c>
      <c r="N18">
        <v>0</v>
      </c>
    </row>
    <row r="19" spans="1:27" x14ac:dyDescent="0.25">
      <c r="A19" t="s">
        <v>19</v>
      </c>
      <c r="C19">
        <v>1</v>
      </c>
      <c r="D19">
        <v>2</v>
      </c>
      <c r="E19">
        <v>3</v>
      </c>
      <c r="F19">
        <v>4</v>
      </c>
      <c r="G19">
        <v>5</v>
      </c>
      <c r="L19">
        <v>8</v>
      </c>
      <c r="M19" t="s">
        <v>56</v>
      </c>
      <c r="N19" t="str">
        <f>""</f>
        <v/>
      </c>
    </row>
    <row r="23" spans="1:27" x14ac:dyDescent="0.25">
      <c r="A23" t="s">
        <v>30</v>
      </c>
      <c r="F23" t="s">
        <v>231</v>
      </c>
      <c r="K23" s="13" t="s">
        <v>231</v>
      </c>
      <c r="O23" s="13" t="s">
        <v>231</v>
      </c>
      <c r="S23" s="13" t="s">
        <v>231</v>
      </c>
      <c r="W23" s="13" t="s">
        <v>231</v>
      </c>
      <c r="AA23" s="13" t="s">
        <v>231</v>
      </c>
    </row>
    <row r="24" spans="1:27" x14ac:dyDescent="0.25">
      <c r="A24" t="s">
        <v>31</v>
      </c>
      <c r="F24" s="13" t="s">
        <v>64</v>
      </c>
      <c r="K24" t="s">
        <v>70</v>
      </c>
      <c r="O24" s="328" t="s">
        <v>319</v>
      </c>
      <c r="Q24" s="13"/>
      <c r="S24" t="s">
        <v>138</v>
      </c>
      <c r="W24" t="s">
        <v>144</v>
      </c>
      <c r="AA24" t="s">
        <v>148</v>
      </c>
    </row>
    <row r="25" spans="1:27" x14ac:dyDescent="0.25">
      <c r="A25" t="s">
        <v>32</v>
      </c>
      <c r="F25" s="13" t="s">
        <v>65</v>
      </c>
      <c r="K25" t="s">
        <v>71</v>
      </c>
      <c r="O25" s="329" t="s">
        <v>320</v>
      </c>
      <c r="Q25" s="13"/>
      <c r="S25" t="s">
        <v>139</v>
      </c>
      <c r="W25" t="s">
        <v>145</v>
      </c>
      <c r="AA25" t="s">
        <v>220</v>
      </c>
    </row>
    <row r="26" spans="1:27" x14ac:dyDescent="0.25">
      <c r="A26" t="s">
        <v>33</v>
      </c>
      <c r="F26" s="13" t="s">
        <v>66</v>
      </c>
      <c r="K26" t="s">
        <v>72</v>
      </c>
      <c r="O26" s="329" t="s">
        <v>321</v>
      </c>
      <c r="Q26" s="13"/>
      <c r="S26" t="s">
        <v>140</v>
      </c>
      <c r="W26" t="s">
        <v>146</v>
      </c>
      <c r="AA26" t="s">
        <v>149</v>
      </c>
    </row>
    <row r="27" spans="1:27" x14ac:dyDescent="0.25">
      <c r="A27" t="s">
        <v>34</v>
      </c>
      <c r="F27" s="13" t="s">
        <v>67</v>
      </c>
      <c r="K27" t="s">
        <v>218</v>
      </c>
      <c r="O27" s="329" t="s">
        <v>323</v>
      </c>
      <c r="Q27" s="13"/>
      <c r="S27" t="s">
        <v>141</v>
      </c>
      <c r="W27" t="s">
        <v>147</v>
      </c>
      <c r="AA27" t="s">
        <v>171</v>
      </c>
    </row>
    <row r="28" spans="1:27" x14ac:dyDescent="0.25">
      <c r="A28" t="s">
        <v>35</v>
      </c>
      <c r="F28" s="13" t="s">
        <v>68</v>
      </c>
      <c r="K28" t="s">
        <v>73</v>
      </c>
      <c r="O28" s="146" t="s">
        <v>324</v>
      </c>
      <c r="Q28" s="13"/>
      <c r="S28" t="s">
        <v>142</v>
      </c>
    </row>
    <row r="29" spans="1:27" x14ac:dyDescent="0.25">
      <c r="F29" s="13" t="s">
        <v>69</v>
      </c>
      <c r="K29" t="s">
        <v>219</v>
      </c>
      <c r="O29" s="146" t="s">
        <v>322</v>
      </c>
    </row>
    <row r="30" spans="1:27" x14ac:dyDescent="0.25">
      <c r="F30" t="s">
        <v>36</v>
      </c>
      <c r="K30" t="s">
        <v>35</v>
      </c>
    </row>
    <row r="31" spans="1:27" x14ac:dyDescent="0.25">
      <c r="F31" t="s">
        <v>37</v>
      </c>
    </row>
    <row r="32" spans="1:27" x14ac:dyDescent="0.25">
      <c r="A32" t="s">
        <v>226</v>
      </c>
      <c r="F32" t="s">
        <v>38</v>
      </c>
    </row>
    <row r="33" spans="1:6" x14ac:dyDescent="0.25">
      <c r="A33" t="s">
        <v>232</v>
      </c>
      <c r="F33" t="s">
        <v>39</v>
      </c>
    </row>
    <row r="34" spans="1:6" x14ac:dyDescent="0.25">
      <c r="F34" t="s">
        <v>40</v>
      </c>
    </row>
    <row r="35" spans="1:6" x14ac:dyDescent="0.25">
      <c r="F35" t="s">
        <v>41</v>
      </c>
    </row>
    <row r="36" spans="1:6" x14ac:dyDescent="0.25">
      <c r="F36" t="s">
        <v>42</v>
      </c>
    </row>
    <row r="37" spans="1:6" x14ac:dyDescent="0.25">
      <c r="F37" t="s">
        <v>43</v>
      </c>
    </row>
    <row r="38" spans="1:6" x14ac:dyDescent="0.25">
      <c r="F38" t="s">
        <v>44</v>
      </c>
    </row>
    <row r="39" spans="1:6" x14ac:dyDescent="0.25">
      <c r="F39" s="13" t="s">
        <v>45</v>
      </c>
    </row>
    <row r="40" spans="1:6" x14ac:dyDescent="0.25">
      <c r="F40" s="13" t="s">
        <v>46</v>
      </c>
    </row>
    <row r="41" spans="1:6" x14ac:dyDescent="0.25">
      <c r="F41" s="13" t="s">
        <v>47</v>
      </c>
    </row>
    <row r="42" spans="1:6" x14ac:dyDescent="0.25">
      <c r="F42" s="13" t="s">
        <v>48</v>
      </c>
    </row>
    <row r="43" spans="1:6" x14ac:dyDescent="0.25">
      <c r="F43" s="13" t="s">
        <v>49</v>
      </c>
    </row>
    <row r="44" spans="1:6" x14ac:dyDescent="0.25">
      <c r="F44" s="13" t="s">
        <v>50</v>
      </c>
    </row>
    <row r="45" spans="1:6" x14ac:dyDescent="0.25">
      <c r="F45" s="13" t="s">
        <v>51</v>
      </c>
    </row>
    <row r="46" spans="1:6" x14ac:dyDescent="0.25">
      <c r="F46" s="13" t="s">
        <v>52</v>
      </c>
    </row>
    <row r="47" spans="1:6" x14ac:dyDescent="0.25">
      <c r="F47" s="13" t="s">
        <v>53</v>
      </c>
    </row>
    <row r="48" spans="1:6" x14ac:dyDescent="0.25">
      <c r="F48" s="13" t="s">
        <v>54</v>
      </c>
    </row>
    <row r="49" spans="1:22" x14ac:dyDescent="0.25">
      <c r="F49" s="13" t="s">
        <v>55</v>
      </c>
    </row>
    <row r="51" spans="1:22" x14ac:dyDescent="0.25">
      <c r="B51" s="13" t="s">
        <v>231</v>
      </c>
      <c r="F51" s="13" t="s">
        <v>231</v>
      </c>
      <c r="J51" s="13" t="s">
        <v>231</v>
      </c>
      <c r="N51" s="13" t="s">
        <v>231</v>
      </c>
      <c r="R51" s="13" t="s">
        <v>231</v>
      </c>
      <c r="V51" s="13" t="s">
        <v>231</v>
      </c>
    </row>
    <row r="52" spans="1:22" x14ac:dyDescent="0.25">
      <c r="B52" t="s">
        <v>211</v>
      </c>
      <c r="F52" t="s">
        <v>150</v>
      </c>
      <c r="J52" t="s">
        <v>153</v>
      </c>
      <c r="N52" t="s">
        <v>112</v>
      </c>
      <c r="R52" t="s">
        <v>159</v>
      </c>
      <c r="V52" t="s">
        <v>160</v>
      </c>
    </row>
    <row r="53" spans="1:22" x14ac:dyDescent="0.25">
      <c r="B53" t="s">
        <v>212</v>
      </c>
      <c r="F53" t="s">
        <v>151</v>
      </c>
      <c r="J53" t="s">
        <v>154</v>
      </c>
      <c r="N53" t="s">
        <v>158</v>
      </c>
      <c r="R53" t="s">
        <v>160</v>
      </c>
      <c r="V53" t="s">
        <v>161</v>
      </c>
    </row>
    <row r="54" spans="1:22" x14ac:dyDescent="0.25">
      <c r="B54" t="s">
        <v>213</v>
      </c>
      <c r="F54" t="s">
        <v>152</v>
      </c>
      <c r="J54" t="s">
        <v>155</v>
      </c>
      <c r="N54" t="s">
        <v>155</v>
      </c>
      <c r="R54" s="146" t="s">
        <v>161</v>
      </c>
      <c r="V54" t="s">
        <v>162</v>
      </c>
    </row>
    <row r="55" spans="1:22" x14ac:dyDescent="0.25">
      <c r="B55" s="146" t="s">
        <v>214</v>
      </c>
      <c r="J55" t="s">
        <v>156</v>
      </c>
      <c r="N55" t="s">
        <v>156</v>
      </c>
      <c r="R55" t="s">
        <v>162</v>
      </c>
      <c r="V55" t="s">
        <v>163</v>
      </c>
    </row>
    <row r="56" spans="1:22" x14ac:dyDescent="0.25">
      <c r="J56" t="s">
        <v>157</v>
      </c>
      <c r="N56" t="s">
        <v>157</v>
      </c>
      <c r="R56" t="s">
        <v>163</v>
      </c>
      <c r="V56" t="s">
        <v>164</v>
      </c>
    </row>
    <row r="57" spans="1:22" x14ac:dyDescent="0.25">
      <c r="R57" t="s">
        <v>164</v>
      </c>
      <c r="V57" t="s">
        <v>165</v>
      </c>
    </row>
    <row r="58" spans="1:22" x14ac:dyDescent="0.25">
      <c r="R58" t="s">
        <v>165</v>
      </c>
      <c r="V58" t="s">
        <v>166</v>
      </c>
    </row>
    <row r="59" spans="1:22" x14ac:dyDescent="0.25">
      <c r="R59" t="s">
        <v>166</v>
      </c>
      <c r="V59" t="s">
        <v>167</v>
      </c>
    </row>
    <row r="60" spans="1:22" x14ac:dyDescent="0.25">
      <c r="R60" t="s">
        <v>167</v>
      </c>
      <c r="V60" t="s">
        <v>168</v>
      </c>
    </row>
    <row r="61" spans="1:22" x14ac:dyDescent="0.25">
      <c r="R61" t="s">
        <v>168</v>
      </c>
      <c r="V61" t="s">
        <v>169</v>
      </c>
    </row>
    <row r="62" spans="1:22" x14ac:dyDescent="0.25">
      <c r="A62">
        <v>1</v>
      </c>
      <c r="R62" t="s">
        <v>169</v>
      </c>
      <c r="V62" t="s">
        <v>170</v>
      </c>
    </row>
    <row r="63" spans="1:22" x14ac:dyDescent="0.25">
      <c r="A63">
        <v>2</v>
      </c>
      <c r="B63" t="s">
        <v>196</v>
      </c>
      <c r="R63" t="s">
        <v>170</v>
      </c>
    </row>
    <row r="64" spans="1:22" x14ac:dyDescent="0.25">
      <c r="A64">
        <v>3</v>
      </c>
      <c r="B64" t="s">
        <v>197</v>
      </c>
    </row>
    <row r="65" spans="2:2" x14ac:dyDescent="0.25">
      <c r="B65" t="s">
        <v>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AJ30"/>
  <sheetViews>
    <sheetView topLeftCell="M1" workbookViewId="0">
      <selection activeCell="AJ3" sqref="AJ3"/>
    </sheetView>
  </sheetViews>
  <sheetFormatPr defaultRowHeight="15" x14ac:dyDescent="0.25"/>
  <cols>
    <col min="1" max="9" width="9.140625" style="13"/>
    <col min="10" max="10" width="9.140625" style="20"/>
    <col min="11" max="25" width="9.140625" style="13"/>
    <col min="31" max="31" width="10.7109375" style="9" customWidth="1"/>
  </cols>
  <sheetData>
    <row r="1" spans="12:33" x14ac:dyDescent="0.25">
      <c r="L1" s="13" t="str">
        <f>IF(SUMIF(N:N,H1,X:X)=0,"",SUMIF(N:N,H1,X:X)/(MAX(T:T)*COUNTIF(N:N,H1)))</f>
        <v/>
      </c>
      <c r="M1" s="13" t="str">
        <f>IF(ISERROR(L1),"",L1)</f>
        <v/>
      </c>
      <c r="N1" s="13" t="s">
        <v>119</v>
      </c>
      <c r="O1" s="13">
        <v>1</v>
      </c>
      <c r="P1" s="13">
        <v>1</v>
      </c>
      <c r="Q1" s="13" t="str">
        <f>N1&amp;"."&amp;O1</f>
        <v>A.1</v>
      </c>
      <c r="R1" s="13">
        <f ca="1">VLOOKUP(Q1,INDIRECT("'Results "&amp;N1&amp;"'!B:S"),18,FALSE)</f>
        <v>1</v>
      </c>
      <c r="S1" s="13">
        <f ca="1">VLOOKUP(Q1,INDIRECT("'Results "&amp;N1&amp;"'!B:T"),19,FALSE)</f>
        <v>0</v>
      </c>
      <c r="Y1" s="9"/>
      <c r="Z1" s="20">
        <v>1</v>
      </c>
      <c r="AA1">
        <v>1</v>
      </c>
      <c r="AB1" t="str">
        <f t="shared" ref="AB1:AB8" si="0">VLOOKUP(Z1,contentrefmockup,3,FALSE)</f>
        <v>A</v>
      </c>
      <c r="AC1">
        <f t="shared" ref="AC1:AC8" si="1">VLOOKUP(Z1,contentrefmockup,4,FALSE)</f>
        <v>0</v>
      </c>
      <c r="AE1" s="9" t="str">
        <f>IF(AA1=1,AB1,AB1&amp;"."&amp;AC1)</f>
        <v>A</v>
      </c>
      <c r="AF1" t="str">
        <f>VLOOKUP(AA1,content!$W$1:$X$6,2,FALSE)&amp;" "&amp;IF(AC1=0,AB1,AC1)</f>
        <v>Stage A</v>
      </c>
      <c r="AG1" t="str">
        <f t="shared" ref="AG1:AG8" si="2">VLOOKUP(Z1,contentrefmockup,7,FALSE)</f>
        <v>Governance</v>
      </c>
    </row>
    <row r="2" spans="12:33" x14ac:dyDescent="0.25">
      <c r="L2" s="13" t="str">
        <f>IF(SUMIF(N:N,H2,X:X)=0,"",SUMIF(N:N,H2,X:X)/(MAX(T:T)*COUNTIF(N:N,H2)))</f>
        <v/>
      </c>
      <c r="M2" s="13" t="str">
        <f>IF(ISERROR(L2),"",L2)</f>
        <v/>
      </c>
      <c r="N2" s="280" t="s">
        <v>120</v>
      </c>
      <c r="O2" s="13">
        <v>1</v>
      </c>
      <c r="P2" s="13">
        <v>2</v>
      </c>
      <c r="Q2" s="13" t="str">
        <f t="shared" ref="Q2:Q11" si="3">N2&amp;"."&amp;O2</f>
        <v>B.1</v>
      </c>
      <c r="R2" s="287">
        <f t="shared" ref="R2:R18" ca="1" si="4">VLOOKUP(Q2,INDIRECT("'Results "&amp;N2&amp;"'!B:S"),18,FALSE)</f>
        <v>1</v>
      </c>
      <c r="S2" s="287">
        <f t="shared" ref="S2:S18" ca="1" si="5">VLOOKUP(Q2,INDIRECT("'Results "&amp;N2&amp;"'!B:T"),19,FALSE)</f>
        <v>0</v>
      </c>
      <c r="Y2" s="9"/>
      <c r="Z2" s="20">
        <v>2</v>
      </c>
      <c r="AA2">
        <v>2</v>
      </c>
      <c r="AB2" s="13" t="str">
        <f t="shared" si="0"/>
        <v>A</v>
      </c>
      <c r="AC2" s="13">
        <f t="shared" si="1"/>
        <v>1</v>
      </c>
      <c r="AD2">
        <v>1</v>
      </c>
      <c r="AE2" s="9" t="str">
        <f t="shared" ref="AE2:AE8" si="6">IF(AA2=1,AB2,AB2&amp;"."&amp;AC2)</f>
        <v>A.1</v>
      </c>
      <c r="AF2" s="13" t="str">
        <f>VLOOKUP(AA2,content!$W$1:$X$6,2,FALSE)&amp;" "&amp;IF(AC2=0,AB2,AC2)</f>
        <v>Step 1</v>
      </c>
      <c r="AG2" s="13" t="str">
        <f t="shared" si="2"/>
        <v>Governance</v>
      </c>
    </row>
    <row r="3" spans="12:33" x14ac:dyDescent="0.25">
      <c r="L3" s="13" t="str">
        <f>IF(SUMIF(N:N,H3,X:X)=0,"",SUMIF(N:N,H3,X:X)/(MAX(T:T)*COUNTIF(N:N,H3)))</f>
        <v/>
      </c>
      <c r="M3" s="13" t="str">
        <f>IF(ISERROR(L3),"",L3)</f>
        <v/>
      </c>
      <c r="N3" s="280" t="s">
        <v>120</v>
      </c>
      <c r="O3" s="13">
        <v>2</v>
      </c>
      <c r="P3" s="13">
        <v>3</v>
      </c>
      <c r="Q3" s="13" t="str">
        <f t="shared" si="3"/>
        <v>B.2</v>
      </c>
      <c r="R3" s="287">
        <f t="shared" ca="1" si="4"/>
        <v>1</v>
      </c>
      <c r="S3" s="287">
        <f t="shared" ca="1" si="5"/>
        <v>0</v>
      </c>
      <c r="Y3" s="9"/>
      <c r="Z3" s="20">
        <v>60</v>
      </c>
      <c r="AA3">
        <v>2</v>
      </c>
      <c r="AB3" s="13">
        <f t="shared" si="0"/>
        <v>0</v>
      </c>
      <c r="AC3" s="13">
        <f t="shared" si="1"/>
        <v>0</v>
      </c>
      <c r="AD3">
        <v>2</v>
      </c>
      <c r="AE3" s="9" t="str">
        <f t="shared" si="6"/>
        <v>0.0</v>
      </c>
      <c r="AF3" s="13" t="str">
        <f>VLOOKUP(AA3,content!$W$1:$X$6,2,FALSE)&amp;" "&amp;IF(AC3=0,AB3,AC3)</f>
        <v>Step 0</v>
      </c>
      <c r="AG3" s="13">
        <f t="shared" si="2"/>
        <v>0</v>
      </c>
    </row>
    <row r="4" spans="12:33" x14ac:dyDescent="0.25">
      <c r="N4" s="280" t="s">
        <v>120</v>
      </c>
      <c r="O4" s="13">
        <v>3</v>
      </c>
      <c r="P4" s="13">
        <v>4</v>
      </c>
      <c r="Q4" s="13" t="str">
        <f t="shared" si="3"/>
        <v>B.3</v>
      </c>
      <c r="R4" s="287">
        <f t="shared" ca="1" si="4"/>
        <v>1</v>
      </c>
      <c r="S4" s="287">
        <f t="shared" ca="1" si="5"/>
        <v>0</v>
      </c>
      <c r="Y4" s="9"/>
      <c r="Z4" s="20">
        <v>120</v>
      </c>
      <c r="AA4">
        <v>2</v>
      </c>
      <c r="AB4" s="13">
        <f t="shared" si="0"/>
        <v>0</v>
      </c>
      <c r="AC4" s="13">
        <f t="shared" si="1"/>
        <v>0</v>
      </c>
      <c r="AD4">
        <v>3</v>
      </c>
      <c r="AE4" s="9" t="str">
        <f t="shared" si="6"/>
        <v>0.0</v>
      </c>
      <c r="AF4" s="13" t="str">
        <f>VLOOKUP(AA4,content!$W$1:$X$6,2,FALSE)&amp;" "&amp;IF(AC4=0,AB4,AC4)</f>
        <v>Step 0</v>
      </c>
      <c r="AG4" s="13">
        <f t="shared" si="2"/>
        <v>0</v>
      </c>
    </row>
    <row r="5" spans="12:33" x14ac:dyDescent="0.25">
      <c r="N5" s="280" t="s">
        <v>120</v>
      </c>
      <c r="O5" s="13">
        <v>4</v>
      </c>
      <c r="P5" s="13">
        <v>5</v>
      </c>
      <c r="Q5" s="13" t="str">
        <f t="shared" si="3"/>
        <v>B.4</v>
      </c>
      <c r="R5" s="287">
        <f t="shared" ca="1" si="4"/>
        <v>1</v>
      </c>
      <c r="S5" s="287">
        <f t="shared" ca="1" si="5"/>
        <v>0</v>
      </c>
      <c r="Y5" s="9"/>
      <c r="Z5" s="20">
        <v>152</v>
      </c>
      <c r="AA5">
        <v>2</v>
      </c>
      <c r="AB5" s="13">
        <f t="shared" si="0"/>
        <v>0</v>
      </c>
      <c r="AC5" s="13">
        <f t="shared" si="1"/>
        <v>0</v>
      </c>
      <c r="AD5">
        <v>7</v>
      </c>
      <c r="AE5" s="9" t="str">
        <f t="shared" si="6"/>
        <v>0.0</v>
      </c>
      <c r="AF5" s="13" t="str">
        <f>VLOOKUP(AA5,content!$W$1:$X$6,2,FALSE)&amp;" "&amp;IF(AC5=0,AB5,AC5)</f>
        <v>Step 0</v>
      </c>
      <c r="AG5" s="13">
        <f t="shared" si="2"/>
        <v>0</v>
      </c>
    </row>
    <row r="6" spans="12:33" x14ac:dyDescent="0.25">
      <c r="N6" s="280" t="s">
        <v>120</v>
      </c>
      <c r="O6" s="13">
        <v>5</v>
      </c>
      <c r="P6" s="13">
        <v>6</v>
      </c>
      <c r="Q6" s="13" t="str">
        <f t="shared" si="3"/>
        <v>B.5</v>
      </c>
      <c r="R6" s="287">
        <f t="shared" ca="1" si="4"/>
        <v>1</v>
      </c>
      <c r="S6" s="287">
        <f t="shared" ca="1" si="5"/>
        <v>0</v>
      </c>
      <c r="Y6" s="9"/>
      <c r="Z6" s="20">
        <v>203</v>
      </c>
      <c r="AA6">
        <v>2</v>
      </c>
      <c r="AB6" s="13">
        <f t="shared" si="0"/>
        <v>0</v>
      </c>
      <c r="AC6" s="13">
        <f t="shared" si="1"/>
        <v>0</v>
      </c>
      <c r="AE6" s="9" t="str">
        <f t="shared" si="6"/>
        <v>0.0</v>
      </c>
      <c r="AF6" s="13" t="str">
        <f>VLOOKUP(AA6,content!$W$1:$X$6,2,FALSE)&amp;" "&amp;IF(AC6=0,AB6,AC6)</f>
        <v>Step 0</v>
      </c>
      <c r="AG6" s="13">
        <f t="shared" si="2"/>
        <v>0</v>
      </c>
    </row>
    <row r="7" spans="12:33" x14ac:dyDescent="0.25">
      <c r="N7" s="280" t="s">
        <v>120</v>
      </c>
      <c r="O7" s="13">
        <v>6</v>
      </c>
      <c r="P7" s="13">
        <v>7</v>
      </c>
      <c r="Q7" s="13" t="str">
        <f t="shared" si="3"/>
        <v>B.6</v>
      </c>
      <c r="R7" s="287">
        <f t="shared" ca="1" si="4"/>
        <v>1</v>
      </c>
      <c r="S7" s="287">
        <f t="shared" ca="1" si="5"/>
        <v>0</v>
      </c>
      <c r="Y7" s="9"/>
      <c r="Z7" s="20">
        <v>252</v>
      </c>
      <c r="AA7">
        <v>2</v>
      </c>
      <c r="AB7" s="13">
        <f t="shared" si="0"/>
        <v>0</v>
      </c>
      <c r="AC7" s="13">
        <f t="shared" si="1"/>
        <v>0</v>
      </c>
      <c r="AD7">
        <v>8</v>
      </c>
      <c r="AE7" s="9" t="str">
        <f t="shared" si="6"/>
        <v>0.0</v>
      </c>
      <c r="AF7" s="13" t="str">
        <f>VLOOKUP(AA7,content!$W$1:$X$6,2,FALSE)&amp;" "&amp;IF(AC7=0,AB7,AC7)</f>
        <v>Step 0</v>
      </c>
      <c r="AG7" s="13">
        <f t="shared" si="2"/>
        <v>0</v>
      </c>
    </row>
    <row r="8" spans="12:33" x14ac:dyDescent="0.25">
      <c r="N8" s="13" t="s">
        <v>120</v>
      </c>
      <c r="O8" s="13">
        <v>7</v>
      </c>
      <c r="P8" s="13">
        <v>8</v>
      </c>
      <c r="Q8" s="13" t="str">
        <f t="shared" si="3"/>
        <v>B.7</v>
      </c>
      <c r="R8" s="287">
        <f t="shared" ca="1" si="4"/>
        <v>1</v>
      </c>
      <c r="S8" s="287">
        <f t="shared" ca="1" si="5"/>
        <v>0</v>
      </c>
      <c r="Y8" s="9"/>
      <c r="Z8" s="20">
        <v>281</v>
      </c>
      <c r="AA8">
        <v>2</v>
      </c>
      <c r="AB8" s="13">
        <f t="shared" si="0"/>
        <v>0</v>
      </c>
      <c r="AC8" s="13">
        <f t="shared" si="1"/>
        <v>0</v>
      </c>
      <c r="AD8">
        <v>9</v>
      </c>
      <c r="AE8" s="9" t="str">
        <f t="shared" si="6"/>
        <v>0.0</v>
      </c>
      <c r="AF8" s="13" t="str">
        <f>VLOOKUP(AA8,content!$W$1:$X$6,2,FALSE)&amp;" "&amp;IF(AC8=0,AB8,AC8)</f>
        <v>Step 0</v>
      </c>
      <c r="AG8" s="13">
        <f t="shared" si="2"/>
        <v>0</v>
      </c>
    </row>
    <row r="9" spans="12:33" x14ac:dyDescent="0.25">
      <c r="N9" s="280" t="s">
        <v>121</v>
      </c>
      <c r="O9" s="13">
        <v>1</v>
      </c>
      <c r="P9" s="13">
        <v>9</v>
      </c>
      <c r="Q9" s="13" t="str">
        <f t="shared" si="3"/>
        <v>C.1</v>
      </c>
      <c r="R9" s="287">
        <f t="shared" ca="1" si="4"/>
        <v>1</v>
      </c>
      <c r="S9" s="287">
        <f t="shared" ca="1" si="5"/>
        <v>0</v>
      </c>
      <c r="Y9" s="9"/>
      <c r="Z9" s="20">
        <v>335</v>
      </c>
      <c r="AA9">
        <v>1</v>
      </c>
      <c r="AB9" s="13" t="str">
        <f t="shared" ref="AB9:AB23" si="7">VLOOKUP(Z9,contentrefmockup,3,FALSE)</f>
        <v>B</v>
      </c>
      <c r="AC9" s="13">
        <f t="shared" ref="AC9:AC23" si="8">VLOOKUP(Z9,contentrefmockup,4,FALSE)</f>
        <v>0</v>
      </c>
      <c r="AD9">
        <v>10</v>
      </c>
      <c r="AE9" s="9" t="str">
        <f t="shared" ref="AE9:AE25" si="9">IF(AA9=1,AB9,AB9&amp;"."&amp;AC9)</f>
        <v>B</v>
      </c>
      <c r="AF9" s="13" t="str">
        <f>VLOOKUP(AA9,content!$W$1:$X$6,2,FALSE)&amp;" "&amp;IF(AC9=0,AB9,AC9)</f>
        <v>Stage B</v>
      </c>
      <c r="AG9" s="13" t="str">
        <f t="shared" ref="AG9:AG23" si="10">VLOOKUP(Z9,contentrefmockup,7,FALSE)</f>
        <v>Program Planning &amp; Requirements</v>
      </c>
    </row>
    <row r="10" spans="12:33" x14ac:dyDescent="0.25">
      <c r="N10" s="280" t="s">
        <v>121</v>
      </c>
      <c r="O10" s="13">
        <v>2</v>
      </c>
      <c r="P10" s="13">
        <v>10</v>
      </c>
      <c r="Q10" s="13" t="str">
        <f t="shared" si="3"/>
        <v>C.2</v>
      </c>
      <c r="R10" s="287">
        <f t="shared" ca="1" si="4"/>
        <v>1</v>
      </c>
      <c r="S10" s="287">
        <f t="shared" ca="1" si="5"/>
        <v>0</v>
      </c>
      <c r="Y10" s="9"/>
      <c r="Z10" s="20">
        <v>336</v>
      </c>
      <c r="AA10">
        <v>2</v>
      </c>
      <c r="AB10" s="13" t="str">
        <f t="shared" si="7"/>
        <v>B</v>
      </c>
      <c r="AC10" s="13">
        <f t="shared" si="8"/>
        <v>1</v>
      </c>
      <c r="AD10">
        <v>11</v>
      </c>
      <c r="AE10" s="9" t="str">
        <f t="shared" si="9"/>
        <v>B.1</v>
      </c>
      <c r="AF10" s="13" t="str">
        <f>VLOOKUP(AA10,content!$W$1:$X$6,2,FALSE)&amp;" "&amp;IF(AC10=0,AB10,AC10)</f>
        <v>Step 1</v>
      </c>
      <c r="AG10" s="13" t="str">
        <f t="shared" si="10"/>
        <v>Evaluation of CTI drivers</v>
      </c>
    </row>
    <row r="11" spans="12:33" x14ac:dyDescent="0.25">
      <c r="N11" s="280" t="s">
        <v>121</v>
      </c>
      <c r="O11" s="13">
        <v>3</v>
      </c>
      <c r="P11" s="13">
        <v>11</v>
      </c>
      <c r="Q11" s="13" t="str">
        <f t="shared" si="3"/>
        <v>C.3</v>
      </c>
      <c r="R11" s="287">
        <f t="shared" ca="1" si="4"/>
        <v>1</v>
      </c>
      <c r="S11" s="287">
        <f t="shared" ca="1" si="5"/>
        <v>0</v>
      </c>
      <c r="Y11" s="9"/>
      <c r="Z11" s="20">
        <v>365</v>
      </c>
      <c r="AA11">
        <v>2</v>
      </c>
      <c r="AB11" s="13" t="str">
        <f t="shared" si="7"/>
        <v>B</v>
      </c>
      <c r="AC11" s="13">
        <f t="shared" si="8"/>
        <v>2</v>
      </c>
      <c r="AD11">
        <v>12</v>
      </c>
      <c r="AE11" s="9" t="str">
        <f t="shared" si="9"/>
        <v>B.2</v>
      </c>
      <c r="AF11" s="13" t="str">
        <f>VLOOKUP(AA11,content!$W$1:$X$6,2,FALSE)&amp;" "&amp;IF(AC11=0,AB11,AC11)</f>
        <v>Step 2</v>
      </c>
      <c r="AG11" s="13" t="str">
        <f t="shared" si="10"/>
        <v>Identifying the environment</v>
      </c>
    </row>
    <row r="12" spans="12:33" x14ac:dyDescent="0.25">
      <c r="N12" s="280" t="s">
        <v>121</v>
      </c>
      <c r="O12" s="13">
        <v>4</v>
      </c>
      <c r="P12" s="13">
        <v>12</v>
      </c>
      <c r="Q12" s="13" t="str">
        <f t="shared" ref="Q12:Q15" si="11">N12&amp;"."&amp;O12</f>
        <v>C.4</v>
      </c>
      <c r="R12" s="287">
        <f t="shared" ca="1" si="4"/>
        <v>1</v>
      </c>
      <c r="S12" s="287">
        <f t="shared" ca="1" si="5"/>
        <v>0</v>
      </c>
      <c r="Y12" s="9"/>
      <c r="Z12" s="20">
        <v>402</v>
      </c>
      <c r="AA12">
        <v>2</v>
      </c>
      <c r="AB12" s="13" t="str">
        <f t="shared" si="7"/>
        <v>B</v>
      </c>
      <c r="AC12" s="13">
        <f t="shared" si="8"/>
        <v>3</v>
      </c>
      <c r="AE12" s="9" t="str">
        <f t="shared" si="9"/>
        <v>B.3</v>
      </c>
      <c r="AF12" s="13" t="str">
        <f>VLOOKUP(AA12,content!$W$1:$X$6,2,FALSE)&amp;" "&amp;IF(AC12=0,AB12,AC12)</f>
        <v>Step 3</v>
      </c>
      <c r="AG12" s="13" t="str">
        <f t="shared" si="10"/>
        <v>Function Identification</v>
      </c>
    </row>
    <row r="13" spans="12:33" x14ac:dyDescent="0.25">
      <c r="N13" s="280" t="s">
        <v>121</v>
      </c>
      <c r="O13" s="13">
        <v>5</v>
      </c>
      <c r="P13" s="13">
        <v>13</v>
      </c>
      <c r="Q13" s="13" t="str">
        <f t="shared" si="11"/>
        <v>C.5</v>
      </c>
      <c r="R13" s="287">
        <f t="shared" ca="1" si="4"/>
        <v>1</v>
      </c>
      <c r="S13" s="287">
        <f t="shared" ca="1" si="5"/>
        <v>0</v>
      </c>
      <c r="Y13" s="9"/>
      <c r="Z13" s="20">
        <v>417</v>
      </c>
      <c r="AA13">
        <v>2</v>
      </c>
      <c r="AB13" s="13" t="str">
        <f t="shared" si="7"/>
        <v>B</v>
      </c>
      <c r="AC13" s="13">
        <f t="shared" si="8"/>
        <v>4</v>
      </c>
      <c r="AD13">
        <v>13</v>
      </c>
      <c r="AE13" s="9" t="str">
        <f t="shared" si="9"/>
        <v>B.4</v>
      </c>
      <c r="AF13" s="13" t="str">
        <f>VLOOKUP(AA13,content!$W$1:$X$6,2,FALSE)&amp;" "&amp;IF(AC13=0,AB13,AC13)</f>
        <v>Step 4</v>
      </c>
      <c r="AG13" s="13" t="str">
        <f t="shared" si="10"/>
        <v>Human Resources</v>
      </c>
    </row>
    <row r="14" spans="12:33" x14ac:dyDescent="0.25">
      <c r="N14" s="280" t="s">
        <v>121</v>
      </c>
      <c r="O14" s="13">
        <v>6</v>
      </c>
      <c r="P14" s="13">
        <v>14</v>
      </c>
      <c r="Q14" s="13" t="str">
        <f t="shared" si="11"/>
        <v>C.6</v>
      </c>
      <c r="R14" s="287">
        <f t="shared" ca="1" si="4"/>
        <v>1</v>
      </c>
      <c r="S14" s="287">
        <f t="shared" ca="1" si="5"/>
        <v>0</v>
      </c>
      <c r="Y14" s="9"/>
      <c r="Z14" s="20">
        <v>438</v>
      </c>
      <c r="AA14">
        <v>2</v>
      </c>
      <c r="AB14" s="13" t="str">
        <f t="shared" si="7"/>
        <v>B</v>
      </c>
      <c r="AC14" s="13">
        <f t="shared" si="8"/>
        <v>5</v>
      </c>
      <c r="AD14">
        <v>14</v>
      </c>
      <c r="AE14" s="9" t="str">
        <f t="shared" si="9"/>
        <v>B.5</v>
      </c>
      <c r="AF14" s="13" t="str">
        <f>VLOOKUP(AA14,content!$W$1:$X$6,2,FALSE)&amp;" "&amp;IF(AC14=0,AB14,AC14)</f>
        <v>Step 5</v>
      </c>
      <c r="AG14" s="13" t="str">
        <f t="shared" si="10"/>
        <v>Context</v>
      </c>
    </row>
    <row r="15" spans="12:33" x14ac:dyDescent="0.25">
      <c r="N15" s="280" t="s">
        <v>122</v>
      </c>
      <c r="O15" s="13">
        <v>1</v>
      </c>
      <c r="P15" s="13">
        <v>15</v>
      </c>
      <c r="Q15" s="13" t="str">
        <f t="shared" si="11"/>
        <v>D.1</v>
      </c>
      <c r="R15" s="287">
        <f t="shared" ca="1" si="4"/>
        <v>1</v>
      </c>
      <c r="S15" s="287">
        <f t="shared" ca="1" si="5"/>
        <v>0</v>
      </c>
      <c r="Y15" s="9"/>
      <c r="Z15" s="20">
        <v>446</v>
      </c>
      <c r="AA15">
        <v>2</v>
      </c>
      <c r="AB15" s="13" t="str">
        <f t="shared" si="7"/>
        <v>B</v>
      </c>
      <c r="AC15" s="13">
        <f t="shared" si="8"/>
        <v>6</v>
      </c>
      <c r="AD15">
        <v>15</v>
      </c>
      <c r="AE15" s="9" t="str">
        <f t="shared" si="9"/>
        <v>B.6</v>
      </c>
      <c r="AF15" s="13" t="str">
        <f>VLOOKUP(AA15,content!$W$1:$X$6,2,FALSE)&amp;" "&amp;IF(AC15=0,AB15,AC15)</f>
        <v>Step 6</v>
      </c>
      <c r="AG15" s="13" t="str">
        <f t="shared" si="10"/>
        <v>Purpose</v>
      </c>
    </row>
    <row r="16" spans="12:33" x14ac:dyDescent="0.25">
      <c r="N16" s="280" t="s">
        <v>122</v>
      </c>
      <c r="O16" s="13">
        <v>2</v>
      </c>
      <c r="P16" s="13">
        <v>16</v>
      </c>
      <c r="Q16" s="13" t="str">
        <f t="shared" ref="Q16:Q18" si="12">N16&amp;"."&amp;O16</f>
        <v>D.2</v>
      </c>
      <c r="R16" s="287">
        <f t="shared" ca="1" si="4"/>
        <v>1</v>
      </c>
      <c r="S16" s="287">
        <f t="shared" ca="1" si="5"/>
        <v>0</v>
      </c>
      <c r="Y16" s="9"/>
      <c r="Z16" s="20">
        <v>478</v>
      </c>
      <c r="AA16">
        <v>2</v>
      </c>
      <c r="AB16" s="13" t="str">
        <f t="shared" si="7"/>
        <v>B</v>
      </c>
      <c r="AC16" s="13">
        <f t="shared" si="8"/>
        <v>7</v>
      </c>
      <c r="AD16" s="13">
        <v>16</v>
      </c>
      <c r="AE16" s="9" t="str">
        <f t="shared" si="9"/>
        <v>B.7</v>
      </c>
      <c r="AF16" s="13" t="str">
        <f>VLOOKUP(AA16,content!$W$1:$X$6,2,FALSE)&amp;" "&amp;IF(AC16=0,AB16,AC16)</f>
        <v>Step 7</v>
      </c>
      <c r="AG16" s="13" t="str">
        <f t="shared" si="10"/>
        <v>Supplier Selection</v>
      </c>
    </row>
    <row r="17" spans="14:36" x14ac:dyDescent="0.25">
      <c r="N17" s="280" t="s">
        <v>122</v>
      </c>
      <c r="O17" s="13">
        <v>3</v>
      </c>
      <c r="P17" s="13">
        <v>17</v>
      </c>
      <c r="Q17" s="13" t="str">
        <f t="shared" si="12"/>
        <v>D.3</v>
      </c>
      <c r="R17" s="287">
        <f t="shared" ca="1" si="4"/>
        <v>1</v>
      </c>
      <c r="S17" s="287">
        <f t="shared" ca="1" si="5"/>
        <v>0</v>
      </c>
      <c r="Y17" s="9"/>
      <c r="Z17" s="20">
        <v>531</v>
      </c>
      <c r="AA17">
        <v>1</v>
      </c>
      <c r="AB17" s="13" t="str">
        <f t="shared" si="7"/>
        <v>C</v>
      </c>
      <c r="AC17" s="13">
        <f t="shared" si="8"/>
        <v>0</v>
      </c>
      <c r="AD17" s="13">
        <v>17</v>
      </c>
      <c r="AE17" s="9" t="str">
        <f t="shared" si="9"/>
        <v>C</v>
      </c>
      <c r="AF17" s="13" t="str">
        <f>VLOOKUP(AA17,content!$W$1:$X$6,2,FALSE)&amp;" "&amp;IF(AC17=0,AB17,AC17)</f>
        <v>Stage C</v>
      </c>
      <c r="AG17" s="13" t="str">
        <f t="shared" si="10"/>
        <v>Threat Intelligence Operations</v>
      </c>
    </row>
    <row r="18" spans="14:36" x14ac:dyDescent="0.25">
      <c r="N18" s="280" t="s">
        <v>122</v>
      </c>
      <c r="O18" s="13">
        <v>4</v>
      </c>
      <c r="P18" s="13">
        <v>18</v>
      </c>
      <c r="Q18" s="13" t="str">
        <f t="shared" si="12"/>
        <v>D.4</v>
      </c>
      <c r="R18" s="287">
        <f t="shared" ca="1" si="4"/>
        <v>1</v>
      </c>
      <c r="S18" s="287">
        <f t="shared" ca="1" si="5"/>
        <v>0</v>
      </c>
      <c r="Y18" s="9"/>
      <c r="Z18" s="20">
        <v>532</v>
      </c>
      <c r="AA18">
        <v>2</v>
      </c>
      <c r="AB18" s="13" t="str">
        <f t="shared" si="7"/>
        <v>C</v>
      </c>
      <c r="AC18" s="13">
        <f t="shared" si="8"/>
        <v>1</v>
      </c>
      <c r="AD18" s="13">
        <v>18</v>
      </c>
      <c r="AE18" s="9" t="str">
        <f t="shared" si="9"/>
        <v>C.1</v>
      </c>
      <c r="AF18" s="13" t="str">
        <f>VLOOKUP(AA18,content!$W$1:$X$6,2,FALSE)&amp;" "&amp;IF(AC18=0,AB18,AC18)</f>
        <v>Step 1</v>
      </c>
      <c r="AG18" s="13" t="str">
        <f t="shared" si="10"/>
        <v>Direction</v>
      </c>
    </row>
    <row r="19" spans="14:36" x14ac:dyDescent="0.25">
      <c r="Y19" s="9"/>
      <c r="Z19" s="20">
        <v>564</v>
      </c>
      <c r="AA19">
        <v>2</v>
      </c>
      <c r="AB19" s="13" t="str">
        <f t="shared" si="7"/>
        <v>C</v>
      </c>
      <c r="AC19" s="13">
        <f t="shared" si="8"/>
        <v>2</v>
      </c>
      <c r="AE19" s="9" t="str">
        <f t="shared" si="9"/>
        <v>C.2</v>
      </c>
      <c r="AF19" s="13" t="str">
        <f>VLOOKUP(AA19,content!$W$1:$X$6,2,FALSE)&amp;" "&amp;IF(AC19=0,AB19,AC19)</f>
        <v>Step 2</v>
      </c>
      <c r="AG19" s="13" t="str">
        <f t="shared" si="10"/>
        <v xml:space="preserve">Intelligence Collection </v>
      </c>
    </row>
    <row r="20" spans="14:36" x14ac:dyDescent="0.25">
      <c r="Y20" s="9"/>
      <c r="Z20" s="20">
        <v>592</v>
      </c>
      <c r="AA20">
        <v>2</v>
      </c>
      <c r="AB20" s="13" t="str">
        <f t="shared" si="7"/>
        <v>C</v>
      </c>
      <c r="AC20" s="13">
        <f t="shared" si="8"/>
        <v>3</v>
      </c>
      <c r="AD20" s="13">
        <v>19</v>
      </c>
      <c r="AE20" s="9" t="str">
        <f t="shared" si="9"/>
        <v>C.3</v>
      </c>
      <c r="AF20" s="13" t="str">
        <f>VLOOKUP(AA20,content!$W$1:$X$6,2,FALSE)&amp;" "&amp;IF(AC20=0,AB20,AC20)</f>
        <v>Step 3</v>
      </c>
      <c r="AG20" s="13" t="str">
        <f t="shared" si="10"/>
        <v>Processing</v>
      </c>
    </row>
    <row r="21" spans="14:36" x14ac:dyDescent="0.25">
      <c r="Y21" s="9"/>
      <c r="Z21" s="20">
        <v>605</v>
      </c>
      <c r="AA21">
        <v>2</v>
      </c>
      <c r="AB21" s="13" t="str">
        <f t="shared" si="7"/>
        <v>C</v>
      </c>
      <c r="AC21" s="13">
        <f t="shared" si="8"/>
        <v>4</v>
      </c>
      <c r="AD21" s="13">
        <v>20</v>
      </c>
      <c r="AE21" s="9" t="str">
        <f t="shared" si="9"/>
        <v>C.4</v>
      </c>
      <c r="AF21" s="13" t="str">
        <f>VLOOKUP(AA21,content!$W$1:$X$6,2,FALSE)&amp;" "&amp;IF(AC21=0,AB21,AC21)</f>
        <v>Step 4</v>
      </c>
      <c r="AG21" s="13" t="str">
        <f t="shared" si="10"/>
        <v xml:space="preserve">Analysis </v>
      </c>
    </row>
    <row r="22" spans="14:36" x14ac:dyDescent="0.25">
      <c r="Y22" s="9"/>
      <c r="Z22" s="20">
        <v>623</v>
      </c>
      <c r="AA22">
        <v>2</v>
      </c>
      <c r="AB22" s="13" t="str">
        <f t="shared" si="7"/>
        <v>C</v>
      </c>
      <c r="AC22" s="13">
        <f t="shared" si="8"/>
        <v>5</v>
      </c>
      <c r="AD22" s="13">
        <v>21</v>
      </c>
      <c r="AE22" s="9" t="str">
        <f t="shared" si="9"/>
        <v>C.5</v>
      </c>
      <c r="AF22" s="13" t="str">
        <f>VLOOKUP(AA22,content!$W$1:$X$6,2,FALSE)&amp;" "&amp;IF(AC22=0,AB22,AC22)</f>
        <v>Step 5</v>
      </c>
      <c r="AG22" s="13" t="str">
        <f t="shared" si="10"/>
        <v xml:space="preserve">Dissemination </v>
      </c>
    </row>
    <row r="23" spans="14:36" x14ac:dyDescent="0.25">
      <c r="Y23" s="9"/>
      <c r="Z23" s="20">
        <v>650</v>
      </c>
      <c r="AA23">
        <v>2</v>
      </c>
      <c r="AB23" s="13" t="str">
        <f t="shared" si="7"/>
        <v>C</v>
      </c>
      <c r="AC23" s="13">
        <f t="shared" si="8"/>
        <v>6</v>
      </c>
      <c r="AD23" s="13">
        <v>22</v>
      </c>
      <c r="AE23" s="9" t="str">
        <f t="shared" si="9"/>
        <v>C.6</v>
      </c>
      <c r="AF23" s="13" t="str">
        <f>VLOOKUP(AA23,content!$W$1:$X$6,2,FALSE)&amp;" "&amp;IF(AC23=0,AB23,AC23)</f>
        <v>Step 6</v>
      </c>
      <c r="AG23" s="13" t="str">
        <f t="shared" si="10"/>
        <v>Review</v>
      </c>
    </row>
    <row r="24" spans="14:36" x14ac:dyDescent="0.25">
      <c r="Y24" s="9"/>
      <c r="Z24" s="20">
        <v>666</v>
      </c>
      <c r="AA24">
        <v>1</v>
      </c>
      <c r="AB24" s="13" t="str">
        <f>VLOOKUP(Z24,contentrefmockup,3,FALSE)</f>
        <v>D</v>
      </c>
      <c r="AC24" s="13">
        <f>VLOOKUP(Z24,contentrefmockup,4,FALSE)</f>
        <v>0</v>
      </c>
      <c r="AD24" s="13">
        <v>23</v>
      </c>
      <c r="AE24" s="9" t="str">
        <f t="shared" si="9"/>
        <v>D</v>
      </c>
      <c r="AF24" s="13" t="str">
        <f>VLOOKUP(AA24,content!$W$1:$X$6,2,FALSE)&amp;" "&amp;IF(AC24=0,AB24,AC24)</f>
        <v>Stage D</v>
      </c>
      <c r="AG24" s="13" t="str">
        <f>VLOOKUP(Z24,contentrefmockup,7,FALSE)</f>
        <v>Functional Management</v>
      </c>
    </row>
    <row r="25" spans="14:36" x14ac:dyDescent="0.25">
      <c r="Y25" s="9"/>
      <c r="Z25" s="20">
        <v>667</v>
      </c>
      <c r="AA25">
        <v>2</v>
      </c>
      <c r="AB25" s="13" t="str">
        <f>VLOOKUP(Z25,contentrefmockup,3,FALSE)</f>
        <v>D</v>
      </c>
      <c r="AC25" s="13">
        <f>VLOOKUP(Z25,contentrefmockup,4,FALSE)</f>
        <v>1</v>
      </c>
      <c r="AD25" s="13">
        <v>24</v>
      </c>
      <c r="AE25" s="9" t="str">
        <f t="shared" si="9"/>
        <v>D.1</v>
      </c>
      <c r="AF25" s="13" t="str">
        <f>VLOOKUP(AA25,content!$W$1:$X$6,2,FALSE)&amp;" "&amp;IF(AC25=0,AB25,AC25)</f>
        <v>Step 1</v>
      </c>
      <c r="AG25" s="13" t="str">
        <f>VLOOKUP(Z25,contentrefmockup,7,FALSE)</f>
        <v>Repeatable</v>
      </c>
    </row>
    <row r="26" spans="14:36" x14ac:dyDescent="0.25">
      <c r="Z26" s="20">
        <v>685</v>
      </c>
      <c r="AA26" s="287">
        <v>2</v>
      </c>
      <c r="AB26" s="287" t="str">
        <f>VLOOKUP(Z26,contentrefmockup,3,FALSE)</f>
        <v>D</v>
      </c>
      <c r="AC26" s="287">
        <f>VLOOKUP(Z26,contentrefmockup,4,FALSE)</f>
        <v>2</v>
      </c>
      <c r="AD26" s="287">
        <v>25</v>
      </c>
      <c r="AE26" s="9" t="str">
        <f t="shared" ref="AE26:AE28" si="13">IF(AA26=1,AB26,AB26&amp;"."&amp;AC26)</f>
        <v>D.2</v>
      </c>
      <c r="AF26" s="287" t="str">
        <f>VLOOKUP(AA26,content!$W$1:$X$6,2,FALSE)&amp;" "&amp;IF(AC26=0,AB26,AC26)</f>
        <v>Step 2</v>
      </c>
      <c r="AG26" s="287" t="str">
        <f>VLOOKUP(Z26,contentrefmockup,7,FALSE)</f>
        <v>Availability</v>
      </c>
      <c r="AH26" s="287"/>
      <c r="AI26" s="287"/>
      <c r="AJ26" s="287"/>
    </row>
    <row r="27" spans="14:36" x14ac:dyDescent="0.25">
      <c r="Z27" s="20">
        <v>695</v>
      </c>
      <c r="AA27" s="287">
        <v>2</v>
      </c>
      <c r="AB27" s="287" t="str">
        <f>VLOOKUP(Z27,contentrefmockup,3,FALSE)</f>
        <v>D</v>
      </c>
      <c r="AC27" s="287">
        <f>VLOOKUP(Z27,contentrefmockup,4,FALSE)</f>
        <v>3</v>
      </c>
      <c r="AD27" s="287">
        <v>26</v>
      </c>
      <c r="AE27" s="9" t="str">
        <f t="shared" si="13"/>
        <v>D.3</v>
      </c>
      <c r="AF27" s="287" t="str">
        <f>VLOOKUP(AA27,content!$W$1:$X$6,2,FALSE)&amp;" "&amp;IF(AC27=0,AB27,AC27)</f>
        <v>Step 3</v>
      </c>
      <c r="AG27" s="287" t="str">
        <f>VLOOKUP(Z27,contentrefmockup,7,FALSE)</f>
        <v>Resources</v>
      </c>
      <c r="AH27" s="287"/>
      <c r="AI27" s="287"/>
      <c r="AJ27" s="287"/>
    </row>
    <row r="28" spans="14:36" x14ac:dyDescent="0.25">
      <c r="Z28" s="20">
        <v>704</v>
      </c>
      <c r="AA28" s="287">
        <v>2</v>
      </c>
      <c r="AB28" s="287" t="str">
        <f>VLOOKUP(Z28,contentrefmockup,3,FALSE)</f>
        <v>D</v>
      </c>
      <c r="AC28" s="287">
        <f>VLOOKUP(Z28,contentrefmockup,4,FALSE)</f>
        <v>4</v>
      </c>
      <c r="AD28" s="287">
        <v>27</v>
      </c>
      <c r="AE28" s="9" t="str">
        <f t="shared" si="13"/>
        <v>D.4</v>
      </c>
      <c r="AF28" s="287" t="str">
        <f>VLOOKUP(AA28,content!$W$1:$X$6,2,FALSE)&amp;" "&amp;IF(AC28=0,AB28,AC28)</f>
        <v>Step 4</v>
      </c>
      <c r="AG28" s="287" t="str">
        <f>VLOOKUP(Z28,contentrefmockup,7,FALSE)</f>
        <v>Resilience</v>
      </c>
      <c r="AH28" s="287"/>
      <c r="AI28" s="287"/>
      <c r="AJ28" s="287"/>
    </row>
    <row r="29" spans="14:36" x14ac:dyDescent="0.25">
      <c r="Z29" s="20"/>
      <c r="AA29" s="287"/>
      <c r="AB29" s="287"/>
      <c r="AC29" s="287"/>
      <c r="AD29" s="287"/>
      <c r="AF29" s="287"/>
      <c r="AG29" s="287"/>
      <c r="AH29" s="287"/>
      <c r="AI29" s="287"/>
      <c r="AJ29" s="287"/>
    </row>
    <row r="30" spans="14:36" x14ac:dyDescent="0.25">
      <c r="Z30" s="20"/>
      <c r="AA30" s="287"/>
      <c r="AB30" s="287"/>
      <c r="AC30" s="287"/>
      <c r="AD30" s="287"/>
      <c r="AF30" s="287"/>
      <c r="AG30" s="287"/>
      <c r="AH30" s="287"/>
      <c r="AI30" s="287"/>
      <c r="AJ30" s="287"/>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FF00"/>
    <pageSetUpPr autoPageBreaks="0" fitToPage="1"/>
  </sheetPr>
  <dimension ref="A1:AI449"/>
  <sheetViews>
    <sheetView showGridLines="0" showRowColHeaders="0" zoomScaleNormal="100" workbookViewId="0">
      <pane ySplit="7" topLeftCell="A8" activePane="bottomLeft" state="frozen"/>
      <selection pane="bottomLeft" activeCell="EK640" sqref="EK640"/>
    </sheetView>
  </sheetViews>
  <sheetFormatPr defaultColWidth="9.140625" defaultRowHeight="15" x14ac:dyDescent="0.25"/>
  <cols>
    <col min="1" max="1" width="11.28515625" style="9" hidden="1" customWidth="1"/>
    <col min="2" max="2" width="10.5703125" style="74" hidden="1" customWidth="1"/>
    <col min="3" max="3" width="15.28515625" style="13" hidden="1" customWidth="1"/>
    <col min="4" max="4" width="6.28515625" style="20" customWidth="1"/>
    <col min="5" max="5" width="15.5703125" style="13" customWidth="1"/>
    <col min="6" max="6" width="130.7109375" style="13" customWidth="1"/>
    <col min="7" max="7" width="20.28515625" style="13" customWidth="1"/>
    <col min="8" max="8" width="5.140625" style="13" customWidth="1"/>
    <col min="9" max="13" width="12.7109375" style="13" customWidth="1"/>
    <col min="14" max="14" width="7.140625" style="13" customWidth="1"/>
    <col min="15" max="15" width="70.85546875" style="13" customWidth="1"/>
    <col min="16" max="16" width="19.140625" style="13" customWidth="1"/>
    <col min="17" max="22" width="7.140625" style="13" hidden="1" customWidth="1"/>
    <col min="23" max="24" width="7.140625" style="87" hidden="1" customWidth="1"/>
    <col min="25" max="25" width="7.140625" style="49" hidden="1" customWidth="1"/>
    <col min="26" max="34" width="7.140625" style="19" hidden="1" customWidth="1"/>
    <col min="35" max="35" width="7.140625" style="163" hidden="1" customWidth="1"/>
    <col min="36" max="36" width="9.140625" style="19" customWidth="1"/>
    <col min="37" max="16384" width="9.140625" style="19"/>
  </cols>
  <sheetData>
    <row r="1" spans="1:35" s="13" customFormat="1" x14ac:dyDescent="0.25">
      <c r="A1" s="9"/>
      <c r="B1" s="74"/>
      <c r="D1" s="20"/>
      <c r="W1" s="87"/>
      <c r="X1" s="87"/>
      <c r="Y1" s="49"/>
      <c r="AI1" s="49"/>
    </row>
    <row r="2" spans="1:35" s="120" customFormat="1" ht="15" customHeight="1" x14ac:dyDescent="0.4">
      <c r="A2" s="118"/>
      <c r="B2" s="119"/>
      <c r="D2" s="89"/>
      <c r="E2" s="19"/>
      <c r="F2" s="344" t="s">
        <v>110</v>
      </c>
      <c r="W2" s="121"/>
      <c r="X2" s="121"/>
      <c r="Y2" s="121"/>
      <c r="AA2" s="179"/>
      <c r="AB2" s="179"/>
      <c r="AC2" s="179"/>
      <c r="AI2" s="121"/>
    </row>
    <row r="3" spans="1:35" s="120" customFormat="1" ht="15" customHeight="1" thickBot="1" x14ac:dyDescent="0.45">
      <c r="A3" s="118"/>
      <c r="B3" s="119"/>
      <c r="D3" s="89"/>
      <c r="E3" s="19"/>
      <c r="F3" s="344"/>
      <c r="I3" s="122" t="s">
        <v>80</v>
      </c>
      <c r="J3" s="122" t="s">
        <v>81</v>
      </c>
      <c r="K3" s="122" t="s">
        <v>82</v>
      </c>
      <c r="L3" s="122" t="s">
        <v>83</v>
      </c>
      <c r="M3" s="122" t="s">
        <v>84</v>
      </c>
      <c r="W3" s="121"/>
      <c r="X3" s="121"/>
      <c r="Y3" s="121"/>
      <c r="AA3" s="179"/>
      <c r="AB3" s="179"/>
      <c r="AC3" s="179"/>
      <c r="AI3" s="121"/>
    </row>
    <row r="4" spans="1:35" s="120" customFormat="1" ht="15" customHeight="1" thickTop="1" thickBot="1" x14ac:dyDescent="0.45">
      <c r="A4" s="118"/>
      <c r="B4" s="119"/>
      <c r="D4" s="89"/>
      <c r="E4" s="19"/>
      <c r="F4" s="344"/>
      <c r="I4" s="124" t="s">
        <v>127</v>
      </c>
      <c r="J4" s="124" t="s">
        <v>85</v>
      </c>
      <c r="K4" s="124" t="s">
        <v>86</v>
      </c>
      <c r="L4" s="124" t="s">
        <v>87</v>
      </c>
      <c r="M4" s="124" t="s">
        <v>88</v>
      </c>
      <c r="R4" s="123">
        <f>VALUE(TRIM(LEFT(I4,FIND("-",I4)-1)))</f>
        <v>0</v>
      </c>
      <c r="S4" s="123">
        <f>VALUE(TRIM(LEFT(J4,FIND("-",J4)-1)))</f>
        <v>9</v>
      </c>
      <c r="T4" s="123">
        <f>VALUE(TRIM(LEFT(K4,FIND("-",K4)-1)))</f>
        <v>31</v>
      </c>
      <c r="U4" s="123">
        <f>VALUE(TRIM(LEFT(L4,FIND("-",L4)-1)))</f>
        <v>71</v>
      </c>
      <c r="V4" s="123">
        <f>VALUE(TRIM(LEFT(M4,FIND("-",M4)-1)))</f>
        <v>93</v>
      </c>
      <c r="W4" s="123"/>
      <c r="X4" s="121"/>
      <c r="Y4" s="121"/>
      <c r="AA4" s="179"/>
      <c r="AB4" s="179"/>
      <c r="AC4" s="179"/>
      <c r="AI4" s="121"/>
    </row>
    <row r="5" spans="1:35" s="120" customFormat="1" ht="15" customHeight="1" thickTop="1" x14ac:dyDescent="0.4">
      <c r="A5" s="118"/>
      <c r="B5" s="119"/>
      <c r="D5" s="89"/>
      <c r="E5" s="19"/>
      <c r="F5" s="344"/>
      <c r="I5" s="125" t="s">
        <v>57</v>
      </c>
      <c r="J5" s="125" t="s">
        <v>58</v>
      </c>
      <c r="K5" s="125" t="s">
        <v>59</v>
      </c>
      <c r="L5" s="125" t="s">
        <v>60</v>
      </c>
      <c r="M5" s="125" t="s">
        <v>61</v>
      </c>
      <c r="R5" s="123" t="s">
        <v>57</v>
      </c>
      <c r="S5" s="123" t="s">
        <v>58</v>
      </c>
      <c r="T5" s="123" t="s">
        <v>59</v>
      </c>
      <c r="U5" s="123" t="s">
        <v>60</v>
      </c>
      <c r="V5" s="123" t="s">
        <v>61</v>
      </c>
      <c r="W5" s="123"/>
      <c r="X5" s="121"/>
      <c r="Y5" s="121"/>
      <c r="AA5" s="179"/>
      <c r="AB5" s="179"/>
      <c r="AC5" s="179"/>
      <c r="AI5" s="121"/>
    </row>
    <row r="6" spans="1:35" s="13" customFormat="1" ht="11.25" customHeight="1" x14ac:dyDescent="0.25">
      <c r="A6" s="9"/>
      <c r="B6" s="74"/>
      <c r="D6" s="20"/>
      <c r="R6" s="49">
        <v>1</v>
      </c>
      <c r="S6" s="49">
        <v>2</v>
      </c>
      <c r="T6" s="49">
        <v>3</v>
      </c>
      <c r="U6" s="49">
        <v>4</v>
      </c>
      <c r="V6" s="49">
        <v>5</v>
      </c>
      <c r="W6" s="49"/>
      <c r="X6" s="87"/>
      <c r="Y6" s="49"/>
      <c r="AI6" s="49"/>
    </row>
    <row r="7" spans="1:35" s="13" customFormat="1" ht="36" customHeight="1" x14ac:dyDescent="0.3">
      <c r="A7" s="9" t="s">
        <v>99</v>
      </c>
      <c r="B7" s="74" t="s">
        <v>104</v>
      </c>
      <c r="C7" s="13" t="s">
        <v>103</v>
      </c>
      <c r="D7" s="20"/>
      <c r="F7" s="33"/>
      <c r="G7" s="52" t="s">
        <v>11</v>
      </c>
      <c r="H7" s="59"/>
      <c r="I7" s="59"/>
      <c r="J7" s="59"/>
      <c r="K7" s="59"/>
      <c r="L7" s="59"/>
      <c r="W7" s="87"/>
      <c r="X7" s="87"/>
      <c r="Y7" s="49"/>
      <c r="AD7" s="178" t="s">
        <v>173</v>
      </c>
      <c r="AE7" s="178" t="s">
        <v>174</v>
      </c>
      <c r="AF7" s="178" t="s">
        <v>122</v>
      </c>
      <c r="AG7" s="178" t="s">
        <v>176</v>
      </c>
      <c r="AI7" s="49"/>
    </row>
    <row r="8" spans="1:35" s="89" customFormat="1" ht="35.1" customHeight="1" x14ac:dyDescent="0.25">
      <c r="A8" s="81">
        <v>1</v>
      </c>
      <c r="B8" s="183" t="str">
        <f t="shared" ref="B8:B56" si="0">VLOOKUP(A8,contentrefmockup,2,FALSE)</f>
        <v>A</v>
      </c>
      <c r="C8" s="20">
        <f t="shared" ref="C8:C56" si="1">VLOOKUP(A8,contentrefmockup,15,FALSE)</f>
        <v>1</v>
      </c>
      <c r="D8" s="20" t="s">
        <v>201</v>
      </c>
      <c r="E8" s="140" t="str">
        <f t="shared" ref="E8:E56" si="2">IF(C8=1,"Stage "&amp;B8,IF(C8=2,"Step "&amp;VLOOKUP(A8,contentrefmockup,4,FALSE),B8))</f>
        <v>Stage A</v>
      </c>
      <c r="F8" s="141" t="str">
        <f t="shared" ref="F8:F56" si="3">VLOOKUP(A8,contentrefmockup,7,FALSE)</f>
        <v>Governance</v>
      </c>
      <c r="G8" s="129"/>
      <c r="H8" s="130"/>
      <c r="I8" s="130"/>
      <c r="J8" s="130"/>
      <c r="K8" s="130"/>
      <c r="L8" s="130"/>
      <c r="M8" s="129"/>
      <c r="N8" s="129"/>
      <c r="O8" s="129"/>
      <c r="P8" s="129"/>
      <c r="Q8" s="129"/>
      <c r="R8" s="129"/>
      <c r="S8" s="129"/>
      <c r="T8" s="106" t="str">
        <f t="shared" ref="T8:T56" si="4">E8</f>
        <v>Stage A</v>
      </c>
      <c r="U8" s="129"/>
      <c r="V8" s="129"/>
      <c r="W8" s="92"/>
      <c r="X8" s="184">
        <f t="shared" ref="X8:X56" si="5">VLOOKUP(A8,contentrefmockup,8,FALSE)</f>
        <v>3</v>
      </c>
      <c r="Y8" s="137" t="e">
        <f t="shared" ref="Y8:Y56" si="6">VLOOKUP(W8,weighting_response_reverse,2,FALSE)</f>
        <v>#N/A</v>
      </c>
      <c r="AD8" s="89">
        <f t="shared" ref="AD8:AD56" si="7">VLOOKUP(A8,contentrefmockup,26,FALSE)</f>
        <v>0</v>
      </c>
      <c r="AE8" s="89">
        <f t="shared" ref="AE8:AE56" si="8">VLOOKUP(A8,contentrefmockup,27,FALSE)</f>
        <v>0</v>
      </c>
      <c r="AF8" s="89" t="str">
        <f t="shared" ref="AF8:AF56" si="9">VLOOKUP(A8,contentrefmockup,28,FALSE)</f>
        <v>D</v>
      </c>
      <c r="AG8" s="89">
        <f t="shared" ref="AG8:AG56" si="10">IF(AD8="S",1,IF(AE8="I",2,IF(AF8="D",3,4)))</f>
        <v>3</v>
      </c>
      <c r="AI8" s="97"/>
    </row>
    <row r="9" spans="1:35" s="89" customFormat="1" ht="30" customHeight="1" x14ac:dyDescent="0.25">
      <c r="A9" s="81">
        <v>2</v>
      </c>
      <c r="B9" s="183" t="str">
        <f t="shared" si="0"/>
        <v>A.1</v>
      </c>
      <c r="C9" s="20">
        <f t="shared" si="1"/>
        <v>2</v>
      </c>
      <c r="D9" s="20"/>
      <c r="E9" s="75" t="str">
        <f t="shared" si="2"/>
        <v>Step 1</v>
      </c>
      <c r="F9" s="233" t="str">
        <f t="shared" si="3"/>
        <v>Governance</v>
      </c>
      <c r="G9" s="217"/>
      <c r="H9" s="216"/>
      <c r="I9" s="216"/>
      <c r="J9" s="216"/>
      <c r="K9" s="216"/>
      <c r="L9" s="216"/>
      <c r="M9" s="217"/>
      <c r="N9" s="217"/>
      <c r="O9" s="217"/>
      <c r="P9" s="217"/>
      <c r="Q9" s="217"/>
      <c r="R9" s="242"/>
      <c r="S9" s="242"/>
      <c r="T9" s="106" t="str">
        <f t="shared" si="4"/>
        <v>Step 1</v>
      </c>
      <c r="U9" s="242"/>
      <c r="V9" s="242"/>
      <c r="W9" s="92"/>
      <c r="X9" s="184">
        <f t="shared" si="5"/>
        <v>3</v>
      </c>
      <c r="Y9" s="137" t="e">
        <f t="shared" si="6"/>
        <v>#N/A</v>
      </c>
      <c r="AD9" s="89">
        <f t="shared" si="7"/>
        <v>0</v>
      </c>
      <c r="AE9" s="89">
        <f t="shared" si="8"/>
        <v>0</v>
      </c>
      <c r="AF9" s="89" t="str">
        <f t="shared" si="9"/>
        <v>D</v>
      </c>
      <c r="AG9" s="89">
        <f t="shared" si="10"/>
        <v>3</v>
      </c>
      <c r="AI9" s="97">
        <v>3</v>
      </c>
    </row>
    <row r="10" spans="1:35" s="89" customFormat="1" ht="45" hidden="1" x14ac:dyDescent="0.25">
      <c r="A10" s="81">
        <v>3</v>
      </c>
      <c r="B10" s="183" t="str">
        <f t="shared" si="0"/>
        <v/>
      </c>
      <c r="C10" s="20">
        <f t="shared" si="1"/>
        <v>3</v>
      </c>
      <c r="D10" s="20"/>
      <c r="E10" s="229" t="str">
        <f t="shared" si="2"/>
        <v/>
      </c>
      <c r="F10" s="230"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10" s="236"/>
      <c r="H10" s="239"/>
      <c r="I10" s="239"/>
      <c r="J10" s="239"/>
      <c r="K10" s="239"/>
      <c r="L10" s="239"/>
      <c r="M10" s="239"/>
      <c r="N10" s="20"/>
      <c r="O10" s="20"/>
      <c r="P10" s="20"/>
      <c r="Q10" s="20"/>
      <c r="R10" s="20"/>
      <c r="S10" s="20"/>
      <c r="T10" s="106" t="str">
        <f t="shared" si="4"/>
        <v/>
      </c>
      <c r="U10" s="20"/>
      <c r="V10" s="20"/>
      <c r="W10" s="92"/>
      <c r="X10" s="184">
        <f t="shared" si="5"/>
        <v>3</v>
      </c>
      <c r="Y10" s="137" t="e">
        <f t="shared" si="6"/>
        <v>#N/A</v>
      </c>
      <c r="AD10" s="89">
        <f t="shared" si="7"/>
        <v>0</v>
      </c>
      <c r="AE10" s="89">
        <f t="shared" si="8"/>
        <v>0</v>
      </c>
      <c r="AF10" s="89" t="str">
        <f t="shared" si="9"/>
        <v/>
      </c>
      <c r="AG10" s="89">
        <f t="shared" si="10"/>
        <v>4</v>
      </c>
      <c r="AH10" s="89">
        <v>1</v>
      </c>
      <c r="AI10" s="97"/>
    </row>
    <row r="11" spans="1:35" s="90" customFormat="1" hidden="1" x14ac:dyDescent="0.25">
      <c r="A11" s="76">
        <v>4</v>
      </c>
      <c r="B11" s="180" t="str">
        <f t="shared" si="0"/>
        <v/>
      </c>
      <c r="C11" s="78">
        <f t="shared" si="1"/>
        <v>0</v>
      </c>
      <c r="D11" s="20"/>
      <c r="E11" s="79" t="str">
        <f t="shared" si="2"/>
        <v/>
      </c>
      <c r="F11" s="181" t="str">
        <f t="shared" si="3"/>
        <v>Have you established a governance structure to oversee and coordinate the intelligence function?</v>
      </c>
      <c r="G11" s="193"/>
      <c r="H11" s="194"/>
      <c r="I11" s="194"/>
      <c r="J11" s="194"/>
      <c r="K11" s="194"/>
      <c r="L11" s="194"/>
      <c r="M11" s="194"/>
      <c r="N11" s="78"/>
      <c r="O11" s="78"/>
      <c r="P11" s="78"/>
      <c r="Q11" s="78"/>
      <c r="R11" s="78"/>
      <c r="S11" s="78"/>
      <c r="T11" s="91" t="str">
        <f t="shared" si="4"/>
        <v/>
      </c>
      <c r="U11" s="78"/>
      <c r="V11" s="78"/>
      <c r="W11" s="92"/>
      <c r="X11" s="94">
        <f t="shared" si="5"/>
        <v>3</v>
      </c>
      <c r="Y11" s="93" t="e">
        <f t="shared" si="6"/>
        <v>#N/A</v>
      </c>
      <c r="AD11" s="90">
        <f t="shared" si="7"/>
        <v>0</v>
      </c>
      <c r="AE11" s="90">
        <f t="shared" si="8"/>
        <v>0</v>
      </c>
      <c r="AF11" s="90" t="str">
        <f t="shared" si="9"/>
        <v/>
      </c>
      <c r="AG11" s="90">
        <f t="shared" si="10"/>
        <v>4</v>
      </c>
      <c r="AH11" s="20"/>
      <c r="AI11" s="98"/>
    </row>
    <row r="12" spans="1:35" s="90" customFormat="1" hidden="1" x14ac:dyDescent="0.25">
      <c r="A12" s="76">
        <v>5</v>
      </c>
      <c r="B12" s="180" t="str">
        <f t="shared" si="0"/>
        <v/>
      </c>
      <c r="C12" s="78">
        <f t="shared" si="1"/>
        <v>0</v>
      </c>
      <c r="D12" s="20"/>
      <c r="E12" s="79" t="str">
        <f t="shared" si="2"/>
        <v/>
      </c>
      <c r="F12" s="80" t="str">
        <f t="shared" si="3"/>
        <v xml:space="preserve">Does the CTI function have a clear Mission and set of objectives, are these linked the Critical Intelligence Requirements (CIRs)? </v>
      </c>
      <c r="G12" s="193"/>
      <c r="H12" s="194"/>
      <c r="I12" s="194"/>
      <c r="J12" s="194"/>
      <c r="K12" s="194"/>
      <c r="L12" s="194"/>
      <c r="M12" s="194"/>
      <c r="N12" s="78"/>
      <c r="O12" s="78"/>
      <c r="P12" s="78"/>
      <c r="Q12" s="78"/>
      <c r="R12" s="78"/>
      <c r="S12" s="78"/>
      <c r="T12" s="91" t="str">
        <f t="shared" si="4"/>
        <v/>
      </c>
      <c r="U12" s="78"/>
      <c r="V12" s="78"/>
      <c r="W12" s="92"/>
      <c r="X12" s="94">
        <f t="shared" si="5"/>
        <v>3</v>
      </c>
      <c r="Y12" s="93" t="e">
        <f t="shared" si="6"/>
        <v>#N/A</v>
      </c>
      <c r="AD12" s="90">
        <f t="shared" si="7"/>
        <v>0</v>
      </c>
      <c r="AE12" s="90">
        <f t="shared" si="8"/>
        <v>0</v>
      </c>
      <c r="AF12" s="90" t="str">
        <f t="shared" si="9"/>
        <v/>
      </c>
      <c r="AG12" s="90">
        <f t="shared" si="10"/>
        <v>4</v>
      </c>
      <c r="AH12" s="89">
        <v>1</v>
      </c>
      <c r="AI12" s="98"/>
    </row>
    <row r="13" spans="1:35" s="90" customFormat="1" ht="30" hidden="1" x14ac:dyDescent="0.25">
      <c r="A13" s="76">
        <v>6</v>
      </c>
      <c r="B13" s="180" t="str">
        <f t="shared" si="0"/>
        <v/>
      </c>
      <c r="C13" s="78">
        <f t="shared" si="1"/>
        <v>0</v>
      </c>
      <c r="D13" s="20"/>
      <c r="E13" s="79" t="str">
        <f t="shared" si="2"/>
        <v/>
      </c>
      <c r="F13" s="181" t="str">
        <f t="shared" si="3"/>
        <v>Do you maintain key performance indicators for each of the intelligence products, in order to measure the impact and effectiveness of the product?</v>
      </c>
      <c r="G13" s="193"/>
      <c r="H13" s="194"/>
      <c r="I13" s="194"/>
      <c r="J13" s="194"/>
      <c r="K13" s="194"/>
      <c r="L13" s="194"/>
      <c r="M13" s="194"/>
      <c r="N13" s="78"/>
      <c r="O13" s="78"/>
      <c r="P13" s="78"/>
      <c r="Q13" s="78"/>
      <c r="R13" s="78"/>
      <c r="S13" s="78"/>
      <c r="T13" s="91" t="str">
        <f t="shared" si="4"/>
        <v/>
      </c>
      <c r="U13" s="78"/>
      <c r="V13" s="78"/>
      <c r="W13" s="92"/>
      <c r="X13" s="94">
        <f t="shared" si="5"/>
        <v>3</v>
      </c>
      <c r="Y13" s="93" t="e">
        <f t="shared" si="6"/>
        <v>#N/A</v>
      </c>
      <c r="AD13" s="90">
        <f t="shared" si="7"/>
        <v>0</v>
      </c>
      <c r="AE13" s="90">
        <f t="shared" si="8"/>
        <v>0</v>
      </c>
      <c r="AF13" s="90" t="str">
        <f t="shared" si="9"/>
        <v/>
      </c>
      <c r="AG13" s="90">
        <f t="shared" si="10"/>
        <v>4</v>
      </c>
      <c r="AH13" s="20">
        <v>1</v>
      </c>
      <c r="AI13" s="98"/>
    </row>
    <row r="14" spans="1:35" s="90" customFormat="1" hidden="1" x14ac:dyDescent="0.25">
      <c r="A14" s="76">
        <v>7</v>
      </c>
      <c r="B14" s="180" t="str">
        <f t="shared" si="0"/>
        <v/>
      </c>
      <c r="C14" s="78">
        <f t="shared" si="1"/>
        <v>0</v>
      </c>
      <c r="D14" s="20"/>
      <c r="E14" s="79" t="str">
        <f t="shared" si="2"/>
        <v/>
      </c>
      <c r="F14" s="80" t="str">
        <f t="shared" si="3"/>
        <v xml:space="preserve">Does the CTI function have a ‘supplier selection criteria’ standard and document? </v>
      </c>
      <c r="G14" s="193"/>
      <c r="H14" s="194"/>
      <c r="I14" s="194"/>
      <c r="J14" s="194"/>
      <c r="K14" s="194"/>
      <c r="L14" s="194"/>
      <c r="M14" s="194"/>
      <c r="N14" s="78"/>
      <c r="O14" s="78"/>
      <c r="P14" s="78"/>
      <c r="Q14" s="78"/>
      <c r="R14" s="78"/>
      <c r="S14" s="78"/>
      <c r="T14" s="91" t="str">
        <f t="shared" si="4"/>
        <v/>
      </c>
      <c r="U14" s="78"/>
      <c r="V14" s="78"/>
      <c r="W14" s="92"/>
      <c r="X14" s="94">
        <f t="shared" si="5"/>
        <v>3</v>
      </c>
      <c r="Y14" s="93" t="e">
        <f t="shared" si="6"/>
        <v>#N/A</v>
      </c>
      <c r="AD14" s="90">
        <f t="shared" si="7"/>
        <v>0</v>
      </c>
      <c r="AE14" s="90">
        <f t="shared" si="8"/>
        <v>0</v>
      </c>
      <c r="AF14" s="90" t="str">
        <f t="shared" si="9"/>
        <v/>
      </c>
      <c r="AG14" s="90">
        <f t="shared" si="10"/>
        <v>4</v>
      </c>
      <c r="AH14" s="89">
        <v>1</v>
      </c>
      <c r="AI14" s="98"/>
    </row>
    <row r="15" spans="1:35" s="90" customFormat="1" hidden="1" x14ac:dyDescent="0.25">
      <c r="A15" s="76">
        <v>8</v>
      </c>
      <c r="B15" s="180" t="str">
        <f t="shared" si="0"/>
        <v/>
      </c>
      <c r="C15" s="78">
        <f t="shared" si="1"/>
        <v>0</v>
      </c>
      <c r="D15" s="20"/>
      <c r="E15" s="79" t="str">
        <f t="shared" si="2"/>
        <v/>
      </c>
      <c r="F15" s="80" t="str">
        <f t="shared" si="3"/>
        <v>Legal and regulatory compliance;</v>
      </c>
      <c r="G15" s="193"/>
      <c r="H15" s="194"/>
      <c r="I15" s="194"/>
      <c r="J15" s="194"/>
      <c r="K15" s="194"/>
      <c r="L15" s="194"/>
      <c r="M15" s="194"/>
      <c r="N15" s="78"/>
      <c r="O15" s="78"/>
      <c r="P15" s="78"/>
      <c r="Q15" s="78"/>
      <c r="R15" s="78"/>
      <c r="S15" s="78"/>
      <c r="T15" s="91" t="str">
        <f t="shared" si="4"/>
        <v/>
      </c>
      <c r="U15" s="78"/>
      <c r="V15" s="78"/>
      <c r="W15" s="92"/>
      <c r="X15" s="94">
        <f t="shared" si="5"/>
        <v>3</v>
      </c>
      <c r="Y15" s="93" t="e">
        <f t="shared" si="6"/>
        <v>#N/A</v>
      </c>
      <c r="AD15" s="90">
        <f t="shared" si="7"/>
        <v>0</v>
      </c>
      <c r="AE15" s="90">
        <f t="shared" si="8"/>
        <v>0</v>
      </c>
      <c r="AF15" s="90" t="str">
        <f t="shared" si="9"/>
        <v/>
      </c>
      <c r="AG15" s="90">
        <f t="shared" si="10"/>
        <v>4</v>
      </c>
      <c r="AH15" s="89">
        <v>1</v>
      </c>
      <c r="AI15" s="98"/>
    </row>
    <row r="16" spans="1:35" s="90" customFormat="1" ht="30" hidden="1" customHeight="1" x14ac:dyDescent="0.25">
      <c r="A16" s="76">
        <v>9</v>
      </c>
      <c r="B16" s="180" t="str">
        <f t="shared" si="0"/>
        <v/>
      </c>
      <c r="C16" s="78">
        <f t="shared" si="1"/>
        <v>0</v>
      </c>
      <c r="D16" s="20"/>
      <c r="E16" s="79" t="str">
        <f t="shared" si="2"/>
        <v/>
      </c>
      <c r="F16" s="80" t="str">
        <f t="shared" si="3"/>
        <v>Has the sharing of intelligence direction to internal resources been reviewed to ensure legal and regulatory compliance?</v>
      </c>
      <c r="G16" s="193"/>
      <c r="H16" s="194"/>
      <c r="I16" s="194"/>
      <c r="J16" s="194"/>
      <c r="K16" s="194"/>
      <c r="L16" s="194"/>
      <c r="M16" s="194"/>
      <c r="N16" s="78"/>
      <c r="O16" s="78"/>
      <c r="P16" s="78"/>
      <c r="Q16" s="78"/>
      <c r="R16" s="78"/>
      <c r="S16" s="78"/>
      <c r="T16" s="91" t="str">
        <f t="shared" si="4"/>
        <v/>
      </c>
      <c r="U16" s="78"/>
      <c r="V16" s="78"/>
      <c r="W16" s="92"/>
      <c r="X16" s="94">
        <f t="shared" si="5"/>
        <v>3</v>
      </c>
      <c r="Y16" s="93" t="e">
        <f t="shared" si="6"/>
        <v>#N/A</v>
      </c>
      <c r="AD16" s="90">
        <f t="shared" si="7"/>
        <v>0</v>
      </c>
      <c r="AE16" s="90">
        <f t="shared" si="8"/>
        <v>0</v>
      </c>
      <c r="AF16" s="90" t="str">
        <f t="shared" si="9"/>
        <v/>
      </c>
      <c r="AG16" s="90">
        <f t="shared" si="10"/>
        <v>4</v>
      </c>
      <c r="AH16" s="89">
        <v>1</v>
      </c>
      <c r="AI16" s="98"/>
    </row>
    <row r="17" spans="1:35" s="90" customFormat="1" hidden="1" x14ac:dyDescent="0.25">
      <c r="A17" s="76">
        <v>10</v>
      </c>
      <c r="B17" s="180" t="str">
        <f t="shared" si="0"/>
        <v/>
      </c>
      <c r="C17" s="78">
        <f t="shared" si="1"/>
        <v>3</v>
      </c>
      <c r="D17" s="20"/>
      <c r="E17" s="79" t="str">
        <f t="shared" si="2"/>
        <v/>
      </c>
      <c r="F17" s="181" t="str">
        <f t="shared" si="3"/>
        <v>Has the sharing of intelligence direction to external sources or third parties been reviewed to ensure legal and regulatory compliance?</v>
      </c>
      <c r="G17" s="193"/>
      <c r="H17" s="194"/>
      <c r="I17" s="194"/>
      <c r="J17" s="194"/>
      <c r="K17" s="194"/>
      <c r="L17" s="194"/>
      <c r="M17" s="194"/>
      <c r="N17" s="78"/>
      <c r="O17" s="78"/>
      <c r="P17" s="78"/>
      <c r="Q17" s="78"/>
      <c r="R17" s="78"/>
      <c r="S17" s="78"/>
      <c r="T17" s="91" t="str">
        <f t="shared" si="4"/>
        <v/>
      </c>
      <c r="U17" s="78"/>
      <c r="V17" s="78"/>
      <c r="W17" s="92"/>
      <c r="X17" s="94">
        <f t="shared" si="5"/>
        <v>3</v>
      </c>
      <c r="Y17" s="93" t="e">
        <f t="shared" si="6"/>
        <v>#N/A</v>
      </c>
      <c r="AD17" s="90">
        <f t="shared" si="7"/>
        <v>0</v>
      </c>
      <c r="AE17" s="90">
        <f t="shared" si="8"/>
        <v>0</v>
      </c>
      <c r="AF17" s="90" t="str">
        <f t="shared" si="9"/>
        <v/>
      </c>
      <c r="AG17" s="90">
        <f t="shared" si="10"/>
        <v>4</v>
      </c>
      <c r="AH17" s="20">
        <v>1</v>
      </c>
      <c r="AI17" s="98"/>
    </row>
    <row r="18" spans="1:35" s="90" customFormat="1" hidden="1" x14ac:dyDescent="0.25">
      <c r="A18" s="76">
        <v>11</v>
      </c>
      <c r="B18" s="180" t="str">
        <f t="shared" si="0"/>
        <v/>
      </c>
      <c r="C18" s="78">
        <f t="shared" si="1"/>
        <v>0</v>
      </c>
      <c r="D18" s="20"/>
      <c r="E18" s="79" t="str">
        <f t="shared" si="2"/>
        <v/>
      </c>
      <c r="F18" s="80" t="str">
        <f t="shared" si="3"/>
        <v>Have all SANDAs (Sources and Agencies which are used in the Intelligence collection plan) been reviewed for legal and regulatory compliance?</v>
      </c>
      <c r="G18" s="193"/>
      <c r="H18" s="194"/>
      <c r="I18" s="194"/>
      <c r="J18" s="194"/>
      <c r="K18" s="194"/>
      <c r="L18" s="194"/>
      <c r="M18" s="194"/>
      <c r="N18" s="78"/>
      <c r="O18" s="78"/>
      <c r="P18" s="78"/>
      <c r="Q18" s="78"/>
      <c r="R18" s="78"/>
      <c r="S18" s="78"/>
      <c r="T18" s="91" t="str">
        <f t="shared" si="4"/>
        <v/>
      </c>
      <c r="U18" s="78"/>
      <c r="V18" s="78"/>
      <c r="W18" s="92"/>
      <c r="X18" s="94">
        <f t="shared" si="5"/>
        <v>3</v>
      </c>
      <c r="Y18" s="93" t="e">
        <f t="shared" si="6"/>
        <v>#N/A</v>
      </c>
      <c r="AD18" s="90">
        <f t="shared" si="7"/>
        <v>0</v>
      </c>
      <c r="AE18" s="90">
        <f t="shared" si="8"/>
        <v>0</v>
      </c>
      <c r="AF18" s="90" t="str">
        <f t="shared" si="9"/>
        <v/>
      </c>
      <c r="AG18" s="90">
        <f t="shared" si="10"/>
        <v>4</v>
      </c>
      <c r="AH18" s="89">
        <v>1</v>
      </c>
      <c r="AI18" s="98"/>
    </row>
    <row r="19" spans="1:35" s="90" customFormat="1" hidden="1" x14ac:dyDescent="0.25">
      <c r="A19" s="76">
        <v>12</v>
      </c>
      <c r="B19" s="180" t="str">
        <f t="shared" si="0"/>
        <v/>
      </c>
      <c r="C19" s="78">
        <f t="shared" si="1"/>
        <v>0</v>
      </c>
      <c r="D19" s="20"/>
      <c r="E19" s="79" t="str">
        <f t="shared" si="2"/>
        <v/>
      </c>
      <c r="F19" s="80" t="str">
        <f t="shared" si="3"/>
        <v>Is stored data/information/intelligence regularly reviewed for legal and regulatory compliance? (E.g. GDPR)</v>
      </c>
      <c r="G19" s="193"/>
      <c r="H19" s="194"/>
      <c r="I19" s="194"/>
      <c r="J19" s="194"/>
      <c r="K19" s="194"/>
      <c r="L19" s="194"/>
      <c r="M19" s="194"/>
      <c r="N19" s="78"/>
      <c r="O19" s="78"/>
      <c r="P19" s="78"/>
      <c r="Q19" s="78"/>
      <c r="R19" s="78"/>
      <c r="S19" s="78"/>
      <c r="T19" s="91" t="str">
        <f t="shared" si="4"/>
        <v/>
      </c>
      <c r="U19" s="78"/>
      <c r="V19" s="78"/>
      <c r="W19" s="92"/>
      <c r="X19" s="94">
        <f t="shared" si="5"/>
        <v>3</v>
      </c>
      <c r="Y19" s="93" t="e">
        <f t="shared" si="6"/>
        <v>#N/A</v>
      </c>
      <c r="AD19" s="90">
        <f t="shared" si="7"/>
        <v>0</v>
      </c>
      <c r="AE19" s="90">
        <f t="shared" si="8"/>
        <v>0</v>
      </c>
      <c r="AF19" s="90" t="str">
        <f t="shared" si="9"/>
        <v/>
      </c>
      <c r="AG19" s="90">
        <f t="shared" si="10"/>
        <v>4</v>
      </c>
      <c r="AH19" s="89">
        <v>1</v>
      </c>
      <c r="AI19" s="98"/>
    </row>
    <row r="20" spans="1:35" s="90" customFormat="1" ht="60" x14ac:dyDescent="0.25">
      <c r="A20" s="76">
        <v>13</v>
      </c>
      <c r="B20" s="180" t="str">
        <f t="shared" si="0"/>
        <v/>
      </c>
      <c r="C20" s="78">
        <f t="shared" si="1"/>
        <v>3</v>
      </c>
      <c r="D20" s="20"/>
      <c r="E20" s="79" t="str">
        <f t="shared" si="2"/>
        <v/>
      </c>
      <c r="F20" s="181" t="str">
        <f t="shared" si="3"/>
        <v xml:space="preserve">Each task the Cyber Threat Intelligence (CTI) function completes within the Intelligence (INT) cycle should be reviewed in order to attain the level of governance that is required based on the actions it completes (E.g. Sharing Intelligence externally). There are legal and ethical considerations throughout the CTI process that should be considered and where appropriate checked with legal council in the applicable regions. </v>
      </c>
      <c r="G20" s="193"/>
      <c r="H20" s="194"/>
      <c r="I20" s="194"/>
      <c r="J20" s="194"/>
      <c r="K20" s="194"/>
      <c r="L20" s="194"/>
      <c r="M20" s="194"/>
      <c r="N20" s="78"/>
      <c r="O20" s="78"/>
      <c r="P20" s="78"/>
      <c r="Q20" s="78"/>
      <c r="R20" s="78"/>
      <c r="S20" s="78"/>
      <c r="T20" s="91" t="str">
        <f t="shared" si="4"/>
        <v/>
      </c>
      <c r="U20" s="78"/>
      <c r="V20" s="78"/>
      <c r="W20" s="92"/>
      <c r="X20" s="94">
        <f t="shared" si="5"/>
        <v>3</v>
      </c>
      <c r="Y20" s="93" t="e">
        <f t="shared" si="6"/>
        <v>#N/A</v>
      </c>
      <c r="AD20" s="90">
        <f t="shared" si="7"/>
        <v>0</v>
      </c>
      <c r="AE20" s="90">
        <f t="shared" si="8"/>
        <v>0</v>
      </c>
      <c r="AF20" s="90" t="str">
        <f t="shared" si="9"/>
        <v>D</v>
      </c>
      <c r="AG20" s="90">
        <f t="shared" si="10"/>
        <v>3</v>
      </c>
      <c r="AH20" s="20"/>
      <c r="AI20" s="98"/>
    </row>
    <row r="21" spans="1:35" s="90" customFormat="1" ht="30" customHeight="1" x14ac:dyDescent="0.25">
      <c r="A21" s="76">
        <v>14</v>
      </c>
      <c r="B21" s="180" t="str">
        <f t="shared" si="0"/>
        <v>A.1.01</v>
      </c>
      <c r="C21" s="78">
        <f t="shared" si="1"/>
        <v>5</v>
      </c>
      <c r="D21" s="20"/>
      <c r="E21" s="79" t="str">
        <f t="shared" si="2"/>
        <v>A.1.01</v>
      </c>
      <c r="F21" s="80" t="str">
        <f t="shared" si="3"/>
        <v>Have you established a governance structure to oversee and coordinate the intelligence function?</v>
      </c>
      <c r="G21" s="193"/>
      <c r="H21" s="194"/>
      <c r="I21" s="194"/>
      <c r="J21" s="194"/>
      <c r="K21" s="194"/>
      <c r="L21" s="194"/>
      <c r="M21" s="194"/>
      <c r="N21" s="78"/>
      <c r="O21" s="78"/>
      <c r="P21" s="78"/>
      <c r="Q21" s="78"/>
      <c r="R21" s="78"/>
      <c r="S21" s="78"/>
      <c r="T21" s="91" t="str">
        <f t="shared" si="4"/>
        <v>A.1.01</v>
      </c>
      <c r="U21" s="78"/>
      <c r="V21" s="78"/>
      <c r="W21" s="92">
        <v>3</v>
      </c>
      <c r="X21" s="94">
        <f t="shared" si="5"/>
        <v>3</v>
      </c>
      <c r="Y21" s="93" t="str">
        <f t="shared" si="6"/>
        <v>x 3</v>
      </c>
      <c r="AD21" s="90">
        <f t="shared" si="7"/>
        <v>0</v>
      </c>
      <c r="AE21" s="90">
        <f t="shared" si="8"/>
        <v>0</v>
      </c>
      <c r="AF21" s="90" t="str">
        <f t="shared" si="9"/>
        <v>D</v>
      </c>
      <c r="AG21" s="90">
        <f t="shared" si="10"/>
        <v>3</v>
      </c>
      <c r="AH21" s="89">
        <v>1</v>
      </c>
      <c r="AI21" s="98"/>
    </row>
    <row r="22" spans="1:35" s="90" customFormat="1" ht="30" customHeight="1" x14ac:dyDescent="0.25">
      <c r="A22" s="76">
        <v>15</v>
      </c>
      <c r="B22" s="180" t="str">
        <f t="shared" si="0"/>
        <v>A.1.02</v>
      </c>
      <c r="C22" s="78">
        <f t="shared" si="1"/>
        <v>5</v>
      </c>
      <c r="D22" s="20"/>
      <c r="E22" s="79" t="str">
        <f t="shared" si="2"/>
        <v>A.1.02</v>
      </c>
      <c r="F22" s="80" t="str">
        <f t="shared" si="3"/>
        <v>Has the Intelligence Function been review for legal and ethical compliance; including but no limited to intelligence source, processing of data (GDPR) and monitoring or employees activities?</v>
      </c>
      <c r="G22" s="193"/>
      <c r="H22" s="194"/>
      <c r="I22" s="194"/>
      <c r="J22" s="194"/>
      <c r="K22" s="194"/>
      <c r="L22" s="194"/>
      <c r="M22" s="194"/>
      <c r="N22" s="78"/>
      <c r="O22" s="78"/>
      <c r="P22" s="78"/>
      <c r="Q22" s="78"/>
      <c r="R22" s="78"/>
      <c r="S22" s="78"/>
      <c r="T22" s="91" t="str">
        <f t="shared" si="4"/>
        <v>A.1.02</v>
      </c>
      <c r="U22" s="78"/>
      <c r="V22" s="78"/>
      <c r="W22" s="92">
        <v>3</v>
      </c>
      <c r="X22" s="94">
        <f t="shared" si="5"/>
        <v>3</v>
      </c>
      <c r="Y22" s="93" t="str">
        <f t="shared" si="6"/>
        <v>x 3</v>
      </c>
      <c r="AD22" s="90">
        <f t="shared" si="7"/>
        <v>0</v>
      </c>
      <c r="AE22" s="90">
        <f t="shared" si="8"/>
        <v>0</v>
      </c>
      <c r="AF22" s="90" t="str">
        <f t="shared" si="9"/>
        <v>D</v>
      </c>
      <c r="AG22" s="90">
        <f t="shared" si="10"/>
        <v>3</v>
      </c>
      <c r="AH22" s="89">
        <v>1</v>
      </c>
      <c r="AI22" s="98"/>
    </row>
    <row r="23" spans="1:35" s="90" customFormat="1" ht="15.6" hidden="1" customHeight="1" x14ac:dyDescent="0.25">
      <c r="A23" s="76">
        <v>31</v>
      </c>
      <c r="B23" s="180" t="str">
        <f t="shared" si="0"/>
        <v/>
      </c>
      <c r="C23" s="20">
        <f t="shared" si="1"/>
        <v>3</v>
      </c>
      <c r="D23" s="20"/>
      <c r="E23" s="79" t="str">
        <f t="shared" si="2"/>
        <v/>
      </c>
      <c r="F23" s="83">
        <f t="shared" si="3"/>
        <v>0</v>
      </c>
      <c r="G23" s="193"/>
      <c r="H23" s="194"/>
      <c r="I23" s="194"/>
      <c r="J23" s="194"/>
      <c r="K23" s="194"/>
      <c r="L23" s="194"/>
      <c r="M23" s="194"/>
      <c r="N23" s="78"/>
      <c r="O23" s="78"/>
      <c r="P23" s="78"/>
      <c r="Q23" s="78"/>
      <c r="R23" s="78"/>
      <c r="S23" s="78"/>
      <c r="T23" s="91" t="str">
        <f t="shared" si="4"/>
        <v/>
      </c>
      <c r="U23" s="78"/>
      <c r="V23" s="78"/>
      <c r="W23" s="92"/>
      <c r="X23" s="94">
        <f t="shared" si="5"/>
        <v>2</v>
      </c>
      <c r="Y23" s="93" t="e">
        <f t="shared" si="6"/>
        <v>#N/A</v>
      </c>
      <c r="AD23" s="90">
        <f t="shared" si="7"/>
        <v>0</v>
      </c>
      <c r="AE23" s="90">
        <f t="shared" si="8"/>
        <v>0</v>
      </c>
      <c r="AF23" s="90" t="str">
        <f t="shared" si="9"/>
        <v>D</v>
      </c>
      <c r="AG23" s="90">
        <f t="shared" si="10"/>
        <v>3</v>
      </c>
      <c r="AH23" s="90">
        <v>1</v>
      </c>
      <c r="AI23" s="98"/>
    </row>
    <row r="24" spans="1:35" s="90" customFormat="1" ht="15.6" hidden="1" customHeight="1" x14ac:dyDescent="0.25">
      <c r="A24" s="76">
        <v>32</v>
      </c>
      <c r="B24" s="180" t="str">
        <f t="shared" si="0"/>
        <v/>
      </c>
      <c r="C24" s="20">
        <f t="shared" si="1"/>
        <v>3</v>
      </c>
      <c r="D24" s="20"/>
      <c r="E24" s="79" t="str">
        <f t="shared" si="2"/>
        <v/>
      </c>
      <c r="F24" s="83">
        <f t="shared" si="3"/>
        <v>0</v>
      </c>
      <c r="G24" s="193"/>
      <c r="H24" s="194"/>
      <c r="I24" s="194"/>
      <c r="J24" s="194"/>
      <c r="K24" s="194"/>
      <c r="L24" s="194"/>
      <c r="M24" s="194"/>
      <c r="N24" s="78"/>
      <c r="O24" s="78"/>
      <c r="P24" s="78"/>
      <c r="Q24" s="78"/>
      <c r="R24" s="78"/>
      <c r="S24" s="78"/>
      <c r="T24" s="91" t="str">
        <f t="shared" si="4"/>
        <v/>
      </c>
      <c r="U24" s="78"/>
      <c r="V24" s="78"/>
      <c r="W24" s="92"/>
      <c r="X24" s="94">
        <f t="shared" si="5"/>
        <v>4</v>
      </c>
      <c r="Y24" s="93" t="e">
        <f t="shared" si="6"/>
        <v>#N/A</v>
      </c>
      <c r="AD24" s="90">
        <f t="shared" si="7"/>
        <v>0</v>
      </c>
      <c r="AE24" s="90">
        <f t="shared" si="8"/>
        <v>0</v>
      </c>
      <c r="AF24" s="90" t="str">
        <f t="shared" si="9"/>
        <v>D</v>
      </c>
      <c r="AG24" s="90">
        <f t="shared" si="10"/>
        <v>3</v>
      </c>
      <c r="AH24" s="90">
        <v>1</v>
      </c>
      <c r="AI24" s="98"/>
    </row>
    <row r="25" spans="1:35" s="90" customFormat="1" ht="15.6" hidden="1" customHeight="1" x14ac:dyDescent="0.25">
      <c r="A25" s="76">
        <v>33</v>
      </c>
      <c r="B25" s="180" t="str">
        <f t="shared" si="0"/>
        <v/>
      </c>
      <c r="C25" s="20">
        <f t="shared" si="1"/>
        <v>3</v>
      </c>
      <c r="D25" s="20"/>
      <c r="E25" s="79" t="str">
        <f t="shared" si="2"/>
        <v/>
      </c>
      <c r="F25" s="83">
        <f t="shared" si="3"/>
        <v>0</v>
      </c>
      <c r="G25" s="193"/>
      <c r="H25" s="194"/>
      <c r="I25" s="194"/>
      <c r="J25" s="194"/>
      <c r="K25" s="194"/>
      <c r="L25" s="194"/>
      <c r="M25" s="194"/>
      <c r="N25" s="78"/>
      <c r="O25" s="78"/>
      <c r="P25" s="78"/>
      <c r="Q25" s="78"/>
      <c r="R25" s="78"/>
      <c r="S25" s="78"/>
      <c r="T25" s="91" t="str">
        <f t="shared" si="4"/>
        <v/>
      </c>
      <c r="U25" s="78"/>
      <c r="V25" s="78"/>
      <c r="W25" s="92"/>
      <c r="X25" s="94">
        <f t="shared" si="5"/>
        <v>4</v>
      </c>
      <c r="Y25" s="93" t="e">
        <f t="shared" si="6"/>
        <v>#N/A</v>
      </c>
      <c r="AD25" s="90">
        <f t="shared" si="7"/>
        <v>0</v>
      </c>
      <c r="AE25" s="90">
        <f t="shared" si="8"/>
        <v>0</v>
      </c>
      <c r="AF25" s="90" t="str">
        <f t="shared" si="9"/>
        <v>D</v>
      </c>
      <c r="AG25" s="90">
        <f t="shared" si="10"/>
        <v>3</v>
      </c>
      <c r="AH25" s="90">
        <v>1</v>
      </c>
      <c r="AI25" s="98"/>
    </row>
    <row r="26" spans="1:35" s="90" customFormat="1" ht="15.6" hidden="1" customHeight="1" x14ac:dyDescent="0.25">
      <c r="A26" s="76">
        <v>34</v>
      </c>
      <c r="B26" s="180" t="str">
        <f t="shared" si="0"/>
        <v/>
      </c>
      <c r="C26" s="20">
        <f t="shared" si="1"/>
        <v>3</v>
      </c>
      <c r="D26" s="20"/>
      <c r="E26" s="79" t="str">
        <f t="shared" si="2"/>
        <v/>
      </c>
      <c r="F26" s="83">
        <f t="shared" si="3"/>
        <v>0</v>
      </c>
      <c r="G26" s="193"/>
      <c r="H26" s="194"/>
      <c r="I26" s="194"/>
      <c r="J26" s="194"/>
      <c r="K26" s="194"/>
      <c r="L26" s="194"/>
      <c r="M26" s="194"/>
      <c r="N26" s="78"/>
      <c r="O26" s="78"/>
      <c r="P26" s="78"/>
      <c r="Q26" s="78"/>
      <c r="R26" s="78"/>
      <c r="S26" s="78"/>
      <c r="T26" s="91" t="str">
        <f t="shared" si="4"/>
        <v/>
      </c>
      <c r="U26" s="78"/>
      <c r="V26" s="78"/>
      <c r="W26" s="92"/>
      <c r="X26" s="94">
        <f t="shared" si="5"/>
        <v>5</v>
      </c>
      <c r="Y26" s="93" t="e">
        <f t="shared" si="6"/>
        <v>#N/A</v>
      </c>
      <c r="AD26" s="90">
        <f t="shared" si="7"/>
        <v>0</v>
      </c>
      <c r="AE26" s="90">
        <f t="shared" si="8"/>
        <v>0</v>
      </c>
      <c r="AF26" s="90" t="str">
        <f t="shared" si="9"/>
        <v>D</v>
      </c>
      <c r="AG26" s="90">
        <f t="shared" si="10"/>
        <v>3</v>
      </c>
      <c r="AH26" s="90">
        <v>1</v>
      </c>
      <c r="AI26" s="98"/>
    </row>
    <row r="27" spans="1:35" s="90" customFormat="1" ht="15.6" hidden="1" customHeight="1" x14ac:dyDescent="0.25">
      <c r="A27" s="76">
        <v>35</v>
      </c>
      <c r="B27" s="180" t="str">
        <f t="shared" si="0"/>
        <v/>
      </c>
      <c r="C27" s="20">
        <f t="shared" si="1"/>
        <v>3</v>
      </c>
      <c r="D27" s="20"/>
      <c r="E27" s="79" t="str">
        <f t="shared" si="2"/>
        <v/>
      </c>
      <c r="F27" s="83">
        <f t="shared" si="3"/>
        <v>0</v>
      </c>
      <c r="G27" s="193"/>
      <c r="H27" s="194"/>
      <c r="I27" s="194"/>
      <c r="J27" s="194"/>
      <c r="K27" s="194"/>
      <c r="L27" s="194"/>
      <c r="M27" s="194"/>
      <c r="N27" s="78"/>
      <c r="O27" s="78"/>
      <c r="P27" s="78"/>
      <c r="Q27" s="78"/>
      <c r="R27" s="78"/>
      <c r="S27" s="78"/>
      <c r="T27" s="91" t="str">
        <f t="shared" si="4"/>
        <v/>
      </c>
      <c r="U27" s="78"/>
      <c r="V27" s="78"/>
      <c r="W27" s="92"/>
      <c r="X27" s="94">
        <f t="shared" si="5"/>
        <v>3</v>
      </c>
      <c r="Y27" s="93" t="e">
        <f t="shared" si="6"/>
        <v>#N/A</v>
      </c>
      <c r="AD27" s="90">
        <f t="shared" si="7"/>
        <v>0</v>
      </c>
      <c r="AE27" s="90">
        <f t="shared" si="8"/>
        <v>0</v>
      </c>
      <c r="AF27" s="90" t="str">
        <f t="shared" si="9"/>
        <v>D</v>
      </c>
      <c r="AG27" s="90">
        <f t="shared" si="10"/>
        <v>3</v>
      </c>
      <c r="AH27" s="90">
        <v>1</v>
      </c>
      <c r="AI27" s="98"/>
    </row>
    <row r="28" spans="1:35" s="90" customFormat="1" ht="15.6" hidden="1" customHeight="1" x14ac:dyDescent="0.25">
      <c r="A28" s="76">
        <v>36</v>
      </c>
      <c r="B28" s="180" t="str">
        <f t="shared" si="0"/>
        <v/>
      </c>
      <c r="C28" s="20">
        <f t="shared" si="1"/>
        <v>3</v>
      </c>
      <c r="D28" s="20"/>
      <c r="E28" s="79" t="str">
        <f t="shared" si="2"/>
        <v/>
      </c>
      <c r="F28" s="83">
        <f t="shared" si="3"/>
        <v>0</v>
      </c>
      <c r="G28" s="193"/>
      <c r="H28" s="194"/>
      <c r="I28" s="194"/>
      <c r="J28" s="194"/>
      <c r="K28" s="194"/>
      <c r="L28" s="194"/>
      <c r="M28" s="194"/>
      <c r="N28" s="78"/>
      <c r="O28" s="78"/>
      <c r="P28" s="78"/>
      <c r="Q28" s="78"/>
      <c r="R28" s="78"/>
      <c r="S28" s="78"/>
      <c r="T28" s="91" t="str">
        <f t="shared" si="4"/>
        <v/>
      </c>
      <c r="U28" s="78"/>
      <c r="V28" s="78"/>
      <c r="W28" s="92"/>
      <c r="X28" s="94">
        <f t="shared" si="5"/>
        <v>5</v>
      </c>
      <c r="Y28" s="93" t="e">
        <f t="shared" si="6"/>
        <v>#N/A</v>
      </c>
      <c r="AD28" s="90">
        <f t="shared" si="7"/>
        <v>0</v>
      </c>
      <c r="AE28" s="90">
        <f t="shared" si="8"/>
        <v>0</v>
      </c>
      <c r="AF28" s="90" t="str">
        <f t="shared" si="9"/>
        <v>D</v>
      </c>
      <c r="AG28" s="90">
        <f t="shared" si="10"/>
        <v>3</v>
      </c>
      <c r="AH28" s="90">
        <v>1</v>
      </c>
      <c r="AI28" s="98"/>
    </row>
    <row r="29" spans="1:35" s="90" customFormat="1" ht="15.6" hidden="1" customHeight="1" x14ac:dyDescent="0.25">
      <c r="A29" s="76">
        <v>37</v>
      </c>
      <c r="B29" s="180" t="str">
        <f t="shared" si="0"/>
        <v/>
      </c>
      <c r="C29" s="20">
        <f t="shared" si="1"/>
        <v>3</v>
      </c>
      <c r="D29" s="20"/>
      <c r="E29" s="79" t="str">
        <f t="shared" si="2"/>
        <v/>
      </c>
      <c r="F29" s="83">
        <f t="shared" si="3"/>
        <v>0</v>
      </c>
      <c r="G29" s="193"/>
      <c r="H29" s="194"/>
      <c r="I29" s="194"/>
      <c r="J29" s="194"/>
      <c r="K29" s="194"/>
      <c r="L29" s="194"/>
      <c r="M29" s="194"/>
      <c r="N29" s="78"/>
      <c r="O29" s="78"/>
      <c r="P29" s="78"/>
      <c r="Q29" s="78"/>
      <c r="R29" s="78"/>
      <c r="S29" s="78"/>
      <c r="T29" s="91" t="str">
        <f t="shared" si="4"/>
        <v/>
      </c>
      <c r="U29" s="78"/>
      <c r="V29" s="78"/>
      <c r="W29" s="92"/>
      <c r="X29" s="94">
        <f t="shared" si="5"/>
        <v>5</v>
      </c>
      <c r="Y29" s="93" t="e">
        <f t="shared" si="6"/>
        <v>#N/A</v>
      </c>
      <c r="AD29" s="90">
        <f t="shared" si="7"/>
        <v>0</v>
      </c>
      <c r="AE29" s="90">
        <f t="shared" si="8"/>
        <v>0</v>
      </c>
      <c r="AF29" s="90" t="str">
        <f t="shared" si="9"/>
        <v>D</v>
      </c>
      <c r="AG29" s="90">
        <f t="shared" si="10"/>
        <v>3</v>
      </c>
      <c r="AH29" s="90">
        <v>1</v>
      </c>
      <c r="AI29" s="98"/>
    </row>
    <row r="30" spans="1:35" s="90" customFormat="1" ht="15.6" hidden="1" customHeight="1" x14ac:dyDescent="0.25">
      <c r="A30" s="76">
        <v>38</v>
      </c>
      <c r="B30" s="180" t="str">
        <f t="shared" si="0"/>
        <v/>
      </c>
      <c r="C30" s="20">
        <f t="shared" si="1"/>
        <v>3</v>
      </c>
      <c r="D30" s="20"/>
      <c r="E30" s="79" t="str">
        <f t="shared" si="2"/>
        <v/>
      </c>
      <c r="F30" s="83">
        <f t="shared" si="3"/>
        <v>0</v>
      </c>
      <c r="G30" s="193"/>
      <c r="H30" s="194"/>
      <c r="I30" s="194"/>
      <c r="J30" s="194"/>
      <c r="K30" s="194"/>
      <c r="L30" s="194"/>
      <c r="M30" s="194"/>
      <c r="N30" s="78"/>
      <c r="O30" s="78"/>
      <c r="P30" s="78"/>
      <c r="Q30" s="78"/>
      <c r="R30" s="78"/>
      <c r="S30" s="78"/>
      <c r="T30" s="91" t="str">
        <f t="shared" si="4"/>
        <v/>
      </c>
      <c r="U30" s="78"/>
      <c r="V30" s="78"/>
      <c r="W30" s="92"/>
      <c r="X30" s="94">
        <f t="shared" si="5"/>
        <v>5</v>
      </c>
      <c r="Y30" s="93" t="e">
        <f t="shared" si="6"/>
        <v>#N/A</v>
      </c>
      <c r="AD30" s="90">
        <f t="shared" si="7"/>
        <v>0</v>
      </c>
      <c r="AE30" s="90">
        <f t="shared" si="8"/>
        <v>0</v>
      </c>
      <c r="AF30" s="90" t="str">
        <f t="shared" si="9"/>
        <v>D</v>
      </c>
      <c r="AG30" s="90">
        <f t="shared" si="10"/>
        <v>3</v>
      </c>
      <c r="AH30" s="90">
        <v>1</v>
      </c>
      <c r="AI30" s="98"/>
    </row>
    <row r="31" spans="1:35" s="90" customFormat="1" ht="15.6" hidden="1" customHeight="1" x14ac:dyDescent="0.25">
      <c r="A31" s="76">
        <v>39</v>
      </c>
      <c r="B31" s="180" t="str">
        <f t="shared" si="0"/>
        <v/>
      </c>
      <c r="C31" s="20">
        <f t="shared" si="1"/>
        <v>3</v>
      </c>
      <c r="D31" s="20"/>
      <c r="E31" s="79" t="str">
        <f t="shared" si="2"/>
        <v/>
      </c>
      <c r="F31" s="80">
        <f t="shared" si="3"/>
        <v>0</v>
      </c>
      <c r="G31" s="193"/>
      <c r="H31" s="194"/>
      <c r="I31" s="194"/>
      <c r="J31" s="194"/>
      <c r="K31" s="194"/>
      <c r="L31" s="194"/>
      <c r="M31" s="194"/>
      <c r="N31" s="78"/>
      <c r="O31" s="78"/>
      <c r="P31" s="78"/>
      <c r="Q31" s="78"/>
      <c r="R31" s="78"/>
      <c r="S31" s="78"/>
      <c r="T31" s="91" t="str">
        <f t="shared" si="4"/>
        <v/>
      </c>
      <c r="U31" s="78"/>
      <c r="V31" s="78"/>
      <c r="W31" s="92"/>
      <c r="X31" s="94" t="str">
        <f t="shared" si="5"/>
        <v>N/A</v>
      </c>
      <c r="Y31" s="93" t="e">
        <f t="shared" si="6"/>
        <v>#N/A</v>
      </c>
      <c r="AD31" s="90">
        <f t="shared" si="7"/>
        <v>0</v>
      </c>
      <c r="AE31" s="90">
        <f t="shared" si="8"/>
        <v>0</v>
      </c>
      <c r="AF31" s="90" t="str">
        <f t="shared" si="9"/>
        <v>D</v>
      </c>
      <c r="AG31" s="90">
        <f t="shared" si="10"/>
        <v>3</v>
      </c>
      <c r="AH31" s="90">
        <v>1</v>
      </c>
      <c r="AI31" s="98"/>
    </row>
    <row r="32" spans="1:35" s="90" customFormat="1" ht="15.6" hidden="1" customHeight="1" x14ac:dyDescent="0.25">
      <c r="A32" s="76">
        <v>40</v>
      </c>
      <c r="B32" s="180" t="str">
        <f t="shared" si="0"/>
        <v/>
      </c>
      <c r="C32" s="20">
        <f t="shared" si="1"/>
        <v>3</v>
      </c>
      <c r="D32" s="20"/>
      <c r="E32" s="79" t="str">
        <f t="shared" si="2"/>
        <v/>
      </c>
      <c r="F32" s="83">
        <f t="shared" si="3"/>
        <v>0</v>
      </c>
      <c r="G32" s="193"/>
      <c r="H32" s="194"/>
      <c r="I32" s="194"/>
      <c r="J32" s="194"/>
      <c r="K32" s="194"/>
      <c r="L32" s="194"/>
      <c r="M32" s="194"/>
      <c r="N32" s="78"/>
      <c r="O32" s="78"/>
      <c r="P32" s="78"/>
      <c r="Q32" s="78"/>
      <c r="R32" s="78"/>
      <c r="S32" s="78"/>
      <c r="T32" s="91" t="str">
        <f t="shared" si="4"/>
        <v/>
      </c>
      <c r="U32" s="78"/>
      <c r="V32" s="78"/>
      <c r="W32" s="92"/>
      <c r="X32" s="94">
        <f t="shared" si="5"/>
        <v>1</v>
      </c>
      <c r="Y32" s="93" t="e">
        <f t="shared" si="6"/>
        <v>#N/A</v>
      </c>
      <c r="AD32" s="90">
        <f t="shared" si="7"/>
        <v>0</v>
      </c>
      <c r="AE32" s="90">
        <f t="shared" si="8"/>
        <v>0</v>
      </c>
      <c r="AF32" s="90" t="str">
        <f t="shared" si="9"/>
        <v>D</v>
      </c>
      <c r="AG32" s="90">
        <f t="shared" si="10"/>
        <v>3</v>
      </c>
      <c r="AH32" s="90">
        <v>1</v>
      </c>
      <c r="AI32" s="98"/>
    </row>
    <row r="33" spans="1:35" s="90" customFormat="1" ht="15.6" hidden="1" customHeight="1" x14ac:dyDescent="0.25">
      <c r="A33" s="76">
        <v>41</v>
      </c>
      <c r="B33" s="180" t="str">
        <f t="shared" si="0"/>
        <v/>
      </c>
      <c r="C33" s="20">
        <f t="shared" si="1"/>
        <v>3</v>
      </c>
      <c r="D33" s="20"/>
      <c r="E33" s="79" t="str">
        <f t="shared" si="2"/>
        <v/>
      </c>
      <c r="F33" s="83">
        <f t="shared" si="3"/>
        <v>0</v>
      </c>
      <c r="G33" s="193"/>
      <c r="H33" s="194"/>
      <c r="I33" s="194"/>
      <c r="J33" s="194"/>
      <c r="K33" s="194"/>
      <c r="L33" s="194"/>
      <c r="M33" s="194"/>
      <c r="N33" s="78"/>
      <c r="O33" s="78"/>
      <c r="P33" s="78"/>
      <c r="Q33" s="78"/>
      <c r="R33" s="78"/>
      <c r="S33" s="78"/>
      <c r="T33" s="91" t="str">
        <f t="shared" si="4"/>
        <v/>
      </c>
      <c r="U33" s="78"/>
      <c r="V33" s="78"/>
      <c r="W33" s="92"/>
      <c r="X33" s="94">
        <f t="shared" si="5"/>
        <v>3</v>
      </c>
      <c r="Y33" s="93" t="e">
        <f t="shared" si="6"/>
        <v>#N/A</v>
      </c>
      <c r="AD33" s="90">
        <f t="shared" si="7"/>
        <v>0</v>
      </c>
      <c r="AE33" s="90">
        <f t="shared" si="8"/>
        <v>0</v>
      </c>
      <c r="AF33" s="90" t="str">
        <f t="shared" si="9"/>
        <v>D</v>
      </c>
      <c r="AG33" s="90">
        <f t="shared" si="10"/>
        <v>3</v>
      </c>
      <c r="AH33" s="90">
        <v>1</v>
      </c>
      <c r="AI33" s="98"/>
    </row>
    <row r="34" spans="1:35" s="90" customFormat="1" ht="15.6" hidden="1" customHeight="1" x14ac:dyDescent="0.25">
      <c r="A34" s="76">
        <v>42</v>
      </c>
      <c r="B34" s="180" t="str">
        <f t="shared" si="0"/>
        <v/>
      </c>
      <c r="C34" s="20">
        <f t="shared" si="1"/>
        <v>3</v>
      </c>
      <c r="D34" s="20"/>
      <c r="E34" s="79" t="str">
        <f t="shared" si="2"/>
        <v/>
      </c>
      <c r="F34" s="83">
        <f t="shared" si="3"/>
        <v>0</v>
      </c>
      <c r="G34" s="193"/>
      <c r="H34" s="194"/>
      <c r="I34" s="194"/>
      <c r="J34" s="194"/>
      <c r="K34" s="194"/>
      <c r="L34" s="194"/>
      <c r="M34" s="194"/>
      <c r="N34" s="78"/>
      <c r="O34" s="78"/>
      <c r="P34" s="78"/>
      <c r="Q34" s="78"/>
      <c r="R34" s="78"/>
      <c r="S34" s="78"/>
      <c r="T34" s="91" t="str">
        <f t="shared" si="4"/>
        <v/>
      </c>
      <c r="U34" s="78"/>
      <c r="V34" s="78"/>
      <c r="W34" s="92"/>
      <c r="X34" s="94">
        <f t="shared" si="5"/>
        <v>2</v>
      </c>
      <c r="Y34" s="93" t="e">
        <f t="shared" si="6"/>
        <v>#N/A</v>
      </c>
      <c r="AD34" s="90">
        <f t="shared" si="7"/>
        <v>0</v>
      </c>
      <c r="AE34" s="90">
        <f t="shared" si="8"/>
        <v>0</v>
      </c>
      <c r="AF34" s="90" t="str">
        <f t="shared" si="9"/>
        <v>D</v>
      </c>
      <c r="AG34" s="90">
        <f t="shared" si="10"/>
        <v>3</v>
      </c>
      <c r="AH34" s="90">
        <v>1</v>
      </c>
      <c r="AI34" s="98"/>
    </row>
    <row r="35" spans="1:35" s="90" customFormat="1" ht="15.6" hidden="1" customHeight="1" x14ac:dyDescent="0.25">
      <c r="A35" s="76">
        <v>43</v>
      </c>
      <c r="B35" s="180" t="str">
        <f t="shared" si="0"/>
        <v/>
      </c>
      <c r="C35" s="20">
        <f t="shared" si="1"/>
        <v>3</v>
      </c>
      <c r="D35" s="20"/>
      <c r="E35" s="79" t="str">
        <f t="shared" si="2"/>
        <v/>
      </c>
      <c r="F35" s="80">
        <f t="shared" si="3"/>
        <v>0</v>
      </c>
      <c r="G35" s="193"/>
      <c r="H35" s="194"/>
      <c r="I35" s="194"/>
      <c r="J35" s="194"/>
      <c r="K35" s="194"/>
      <c r="L35" s="194"/>
      <c r="M35" s="194"/>
      <c r="N35" s="78"/>
      <c r="O35" s="78"/>
      <c r="P35" s="78"/>
      <c r="Q35" s="78"/>
      <c r="R35" s="78"/>
      <c r="S35" s="78"/>
      <c r="T35" s="91" t="str">
        <f t="shared" si="4"/>
        <v/>
      </c>
      <c r="U35" s="78"/>
      <c r="V35" s="78"/>
      <c r="W35" s="92"/>
      <c r="X35" s="94" t="str">
        <f t="shared" si="5"/>
        <v>N/A</v>
      </c>
      <c r="Y35" s="93" t="e">
        <f t="shared" si="6"/>
        <v>#N/A</v>
      </c>
      <c r="AD35" s="90">
        <f t="shared" si="7"/>
        <v>0</v>
      </c>
      <c r="AE35" s="90">
        <f t="shared" si="8"/>
        <v>0</v>
      </c>
      <c r="AF35" s="90" t="str">
        <f t="shared" si="9"/>
        <v>D</v>
      </c>
      <c r="AG35" s="90">
        <f t="shared" si="10"/>
        <v>3</v>
      </c>
      <c r="AH35" s="90">
        <v>1</v>
      </c>
      <c r="AI35" s="98"/>
    </row>
    <row r="36" spans="1:35" s="90" customFormat="1" ht="15.6" hidden="1" customHeight="1" x14ac:dyDescent="0.25">
      <c r="A36" s="76">
        <v>44</v>
      </c>
      <c r="B36" s="180" t="str">
        <f t="shared" si="0"/>
        <v/>
      </c>
      <c r="C36" s="20">
        <f t="shared" si="1"/>
        <v>3</v>
      </c>
      <c r="D36" s="20"/>
      <c r="E36" s="79" t="str">
        <f t="shared" si="2"/>
        <v/>
      </c>
      <c r="F36" s="83">
        <f t="shared" si="3"/>
        <v>0</v>
      </c>
      <c r="G36" s="193"/>
      <c r="H36" s="194"/>
      <c r="I36" s="194"/>
      <c r="J36" s="194"/>
      <c r="K36" s="194"/>
      <c r="L36" s="194"/>
      <c r="M36" s="194"/>
      <c r="N36" s="78"/>
      <c r="O36" s="78"/>
      <c r="P36" s="78"/>
      <c r="Q36" s="78"/>
      <c r="R36" s="78"/>
      <c r="S36" s="78"/>
      <c r="T36" s="91" t="str">
        <f t="shared" si="4"/>
        <v/>
      </c>
      <c r="U36" s="78"/>
      <c r="V36" s="78"/>
      <c r="W36" s="92"/>
      <c r="X36" s="94">
        <f t="shared" si="5"/>
        <v>3</v>
      </c>
      <c r="Y36" s="93" t="e">
        <f t="shared" si="6"/>
        <v>#N/A</v>
      </c>
      <c r="AD36" s="90">
        <f t="shared" si="7"/>
        <v>0</v>
      </c>
      <c r="AE36" s="90">
        <f t="shared" si="8"/>
        <v>0</v>
      </c>
      <c r="AF36" s="90" t="str">
        <f t="shared" si="9"/>
        <v>D</v>
      </c>
      <c r="AG36" s="90">
        <f t="shared" si="10"/>
        <v>3</v>
      </c>
      <c r="AH36" s="90">
        <v>1</v>
      </c>
      <c r="AI36" s="98"/>
    </row>
    <row r="37" spans="1:35" s="90" customFormat="1" ht="15.6" hidden="1" customHeight="1" x14ac:dyDescent="0.25">
      <c r="A37" s="76">
        <v>45</v>
      </c>
      <c r="B37" s="180" t="str">
        <f t="shared" si="0"/>
        <v/>
      </c>
      <c r="C37" s="20">
        <f t="shared" si="1"/>
        <v>3</v>
      </c>
      <c r="D37" s="20"/>
      <c r="E37" s="79" t="str">
        <f t="shared" si="2"/>
        <v/>
      </c>
      <c r="F37" s="83">
        <f t="shared" si="3"/>
        <v>0</v>
      </c>
      <c r="G37" s="193"/>
      <c r="H37" s="194"/>
      <c r="I37" s="194"/>
      <c r="J37" s="194"/>
      <c r="K37" s="194"/>
      <c r="L37" s="194"/>
      <c r="M37" s="194"/>
      <c r="N37" s="78"/>
      <c r="O37" s="78"/>
      <c r="P37" s="78"/>
      <c r="Q37" s="78"/>
      <c r="R37" s="78"/>
      <c r="S37" s="78"/>
      <c r="T37" s="91" t="str">
        <f t="shared" si="4"/>
        <v/>
      </c>
      <c r="U37" s="78"/>
      <c r="V37" s="78"/>
      <c r="W37" s="92"/>
      <c r="X37" s="94">
        <f t="shared" si="5"/>
        <v>4</v>
      </c>
      <c r="Y37" s="93" t="e">
        <f t="shared" si="6"/>
        <v>#N/A</v>
      </c>
      <c r="AD37" s="90">
        <f t="shared" si="7"/>
        <v>0</v>
      </c>
      <c r="AE37" s="90">
        <f t="shared" si="8"/>
        <v>0</v>
      </c>
      <c r="AF37" s="90" t="str">
        <f t="shared" si="9"/>
        <v>D</v>
      </c>
      <c r="AG37" s="90">
        <f t="shared" si="10"/>
        <v>3</v>
      </c>
      <c r="AH37" s="90">
        <v>1</v>
      </c>
      <c r="AI37" s="98"/>
    </row>
    <row r="38" spans="1:35" s="90" customFormat="1" ht="15.6" hidden="1" customHeight="1" x14ac:dyDescent="0.25">
      <c r="A38" s="76">
        <v>46</v>
      </c>
      <c r="B38" s="180" t="str">
        <f t="shared" si="0"/>
        <v/>
      </c>
      <c r="C38" s="20">
        <f t="shared" si="1"/>
        <v>3</v>
      </c>
      <c r="D38" s="20"/>
      <c r="E38" s="79" t="str">
        <f t="shared" si="2"/>
        <v/>
      </c>
      <c r="F38" s="83">
        <f t="shared" si="3"/>
        <v>0</v>
      </c>
      <c r="G38" s="193"/>
      <c r="H38" s="194"/>
      <c r="I38" s="194"/>
      <c r="J38" s="194"/>
      <c r="K38" s="194"/>
      <c r="L38" s="194"/>
      <c r="M38" s="194"/>
      <c r="N38" s="78"/>
      <c r="O38" s="78"/>
      <c r="P38" s="78"/>
      <c r="Q38" s="78"/>
      <c r="R38" s="78"/>
      <c r="S38" s="78"/>
      <c r="T38" s="91" t="str">
        <f t="shared" si="4"/>
        <v/>
      </c>
      <c r="U38" s="78"/>
      <c r="V38" s="78"/>
      <c r="W38" s="92"/>
      <c r="X38" s="94">
        <f t="shared" si="5"/>
        <v>3</v>
      </c>
      <c r="Y38" s="93" t="e">
        <f t="shared" si="6"/>
        <v>#N/A</v>
      </c>
      <c r="AD38" s="90">
        <f t="shared" si="7"/>
        <v>0</v>
      </c>
      <c r="AE38" s="90">
        <f t="shared" si="8"/>
        <v>0</v>
      </c>
      <c r="AF38" s="90" t="str">
        <f t="shared" si="9"/>
        <v>D</v>
      </c>
      <c r="AG38" s="90">
        <f t="shared" si="10"/>
        <v>3</v>
      </c>
      <c r="AH38" s="90">
        <v>1</v>
      </c>
      <c r="AI38" s="98"/>
    </row>
    <row r="39" spans="1:35" s="90" customFormat="1" ht="15.6" hidden="1" customHeight="1" x14ac:dyDescent="0.25">
      <c r="A39" s="76">
        <v>47</v>
      </c>
      <c r="B39" s="180" t="str">
        <f t="shared" si="0"/>
        <v/>
      </c>
      <c r="C39" s="20">
        <f t="shared" si="1"/>
        <v>3</v>
      </c>
      <c r="D39" s="20"/>
      <c r="E39" s="79" t="str">
        <f t="shared" si="2"/>
        <v/>
      </c>
      <c r="F39" s="83">
        <f t="shared" si="3"/>
        <v>0</v>
      </c>
      <c r="G39" s="193"/>
      <c r="H39" s="194"/>
      <c r="I39" s="194"/>
      <c r="J39" s="194"/>
      <c r="K39" s="194"/>
      <c r="L39" s="194"/>
      <c r="M39" s="194"/>
      <c r="N39" s="78"/>
      <c r="O39" s="78"/>
      <c r="P39" s="78"/>
      <c r="Q39" s="78"/>
      <c r="R39" s="78"/>
      <c r="S39" s="78"/>
      <c r="T39" s="91" t="str">
        <f t="shared" si="4"/>
        <v/>
      </c>
      <c r="U39" s="78"/>
      <c r="V39" s="78"/>
      <c r="W39" s="92"/>
      <c r="X39" s="94">
        <f t="shared" si="5"/>
        <v>3</v>
      </c>
      <c r="Y39" s="93" t="e">
        <f t="shared" si="6"/>
        <v>#N/A</v>
      </c>
      <c r="AD39" s="90">
        <f t="shared" si="7"/>
        <v>0</v>
      </c>
      <c r="AE39" s="90">
        <f t="shared" si="8"/>
        <v>0</v>
      </c>
      <c r="AF39" s="90" t="str">
        <f t="shared" si="9"/>
        <v>D</v>
      </c>
      <c r="AG39" s="90">
        <f t="shared" si="10"/>
        <v>3</v>
      </c>
      <c r="AH39" s="90">
        <v>1</v>
      </c>
      <c r="AI39" s="98"/>
    </row>
    <row r="40" spans="1:35" s="90" customFormat="1" ht="15.6" hidden="1" customHeight="1" x14ac:dyDescent="0.25">
      <c r="A40" s="76">
        <v>48</v>
      </c>
      <c r="B40" s="180" t="str">
        <f t="shared" si="0"/>
        <v/>
      </c>
      <c r="C40" s="20">
        <f t="shared" si="1"/>
        <v>3</v>
      </c>
      <c r="D40" s="20"/>
      <c r="E40" s="79" t="str">
        <f t="shared" si="2"/>
        <v/>
      </c>
      <c r="F40" s="80">
        <f t="shared" si="3"/>
        <v>0</v>
      </c>
      <c r="G40" s="193"/>
      <c r="H40" s="194"/>
      <c r="I40" s="194"/>
      <c r="J40" s="194"/>
      <c r="K40" s="194"/>
      <c r="L40" s="194"/>
      <c r="M40" s="194"/>
      <c r="N40" s="78"/>
      <c r="O40" s="78"/>
      <c r="P40" s="78"/>
      <c r="Q40" s="78"/>
      <c r="R40" s="78"/>
      <c r="S40" s="78"/>
      <c r="T40" s="91" t="str">
        <f t="shared" si="4"/>
        <v/>
      </c>
      <c r="U40" s="78"/>
      <c r="V40" s="78"/>
      <c r="W40" s="92"/>
      <c r="X40" s="94" t="str">
        <f t="shared" si="5"/>
        <v>N/A</v>
      </c>
      <c r="Y40" s="93" t="e">
        <f t="shared" si="6"/>
        <v>#N/A</v>
      </c>
      <c r="AD40" s="90">
        <f t="shared" si="7"/>
        <v>0</v>
      </c>
      <c r="AE40" s="90">
        <f t="shared" si="8"/>
        <v>0</v>
      </c>
      <c r="AF40" s="90" t="str">
        <f t="shared" si="9"/>
        <v>D</v>
      </c>
      <c r="AG40" s="90">
        <f t="shared" si="10"/>
        <v>3</v>
      </c>
      <c r="AH40" s="90">
        <v>1</v>
      </c>
      <c r="AI40" s="98"/>
    </row>
    <row r="41" spans="1:35" s="90" customFormat="1" ht="15.6" hidden="1" customHeight="1" x14ac:dyDescent="0.25">
      <c r="A41" s="76">
        <v>49</v>
      </c>
      <c r="B41" s="180" t="str">
        <f t="shared" si="0"/>
        <v/>
      </c>
      <c r="C41" s="20">
        <f t="shared" si="1"/>
        <v>3</v>
      </c>
      <c r="D41" s="20"/>
      <c r="E41" s="79" t="str">
        <f t="shared" si="2"/>
        <v/>
      </c>
      <c r="F41" s="83">
        <f t="shared" si="3"/>
        <v>0</v>
      </c>
      <c r="G41" s="193"/>
      <c r="H41" s="194"/>
      <c r="I41" s="194"/>
      <c r="J41" s="194"/>
      <c r="K41" s="194"/>
      <c r="L41" s="194"/>
      <c r="M41" s="194"/>
      <c r="N41" s="78"/>
      <c r="O41" s="78"/>
      <c r="P41" s="78"/>
      <c r="Q41" s="78"/>
      <c r="R41" s="78"/>
      <c r="S41" s="78"/>
      <c r="T41" s="91" t="str">
        <f t="shared" si="4"/>
        <v/>
      </c>
      <c r="U41" s="78"/>
      <c r="V41" s="78"/>
      <c r="W41" s="92"/>
      <c r="X41" s="94">
        <f t="shared" si="5"/>
        <v>3</v>
      </c>
      <c r="Y41" s="93" t="e">
        <f t="shared" si="6"/>
        <v>#N/A</v>
      </c>
      <c r="AD41" s="90">
        <f t="shared" si="7"/>
        <v>0</v>
      </c>
      <c r="AE41" s="90">
        <f t="shared" si="8"/>
        <v>0</v>
      </c>
      <c r="AF41" s="90" t="str">
        <f t="shared" si="9"/>
        <v>D</v>
      </c>
      <c r="AG41" s="90">
        <f t="shared" si="10"/>
        <v>3</v>
      </c>
      <c r="AH41" s="90">
        <v>1</v>
      </c>
      <c r="AI41" s="98"/>
    </row>
    <row r="42" spans="1:35" s="90" customFormat="1" ht="15.6" hidden="1" customHeight="1" x14ac:dyDescent="0.25">
      <c r="A42" s="76">
        <v>50</v>
      </c>
      <c r="B42" s="180" t="str">
        <f t="shared" si="0"/>
        <v/>
      </c>
      <c r="C42" s="20">
        <f t="shared" si="1"/>
        <v>3</v>
      </c>
      <c r="D42" s="20"/>
      <c r="E42" s="79" t="str">
        <f t="shared" si="2"/>
        <v/>
      </c>
      <c r="F42" s="83">
        <f t="shared" si="3"/>
        <v>0</v>
      </c>
      <c r="G42" s="193"/>
      <c r="H42" s="194"/>
      <c r="I42" s="194"/>
      <c r="J42" s="194"/>
      <c r="K42" s="194"/>
      <c r="L42" s="194"/>
      <c r="M42" s="194"/>
      <c r="N42" s="78"/>
      <c r="O42" s="78"/>
      <c r="P42" s="78"/>
      <c r="Q42" s="78"/>
      <c r="R42" s="78"/>
      <c r="S42" s="78"/>
      <c r="T42" s="91" t="str">
        <f t="shared" si="4"/>
        <v/>
      </c>
      <c r="U42" s="78"/>
      <c r="V42" s="78"/>
      <c r="W42" s="92"/>
      <c r="X42" s="94">
        <f t="shared" si="5"/>
        <v>4</v>
      </c>
      <c r="Y42" s="93" t="e">
        <f t="shared" si="6"/>
        <v>#N/A</v>
      </c>
      <c r="AD42" s="90">
        <f t="shared" si="7"/>
        <v>0</v>
      </c>
      <c r="AE42" s="90">
        <f t="shared" si="8"/>
        <v>0</v>
      </c>
      <c r="AF42" s="90" t="str">
        <f t="shared" si="9"/>
        <v>D</v>
      </c>
      <c r="AG42" s="90">
        <f t="shared" si="10"/>
        <v>3</v>
      </c>
      <c r="AH42" s="90">
        <v>1</v>
      </c>
      <c r="AI42" s="98"/>
    </row>
    <row r="43" spans="1:35" s="90" customFormat="1" ht="15.6" hidden="1" customHeight="1" x14ac:dyDescent="0.25">
      <c r="A43" s="76">
        <v>51</v>
      </c>
      <c r="B43" s="180" t="str">
        <f t="shared" si="0"/>
        <v/>
      </c>
      <c r="C43" s="20">
        <f t="shared" si="1"/>
        <v>3</v>
      </c>
      <c r="D43" s="20"/>
      <c r="E43" s="79" t="str">
        <f t="shared" si="2"/>
        <v/>
      </c>
      <c r="F43" s="83">
        <f t="shared" si="3"/>
        <v>0</v>
      </c>
      <c r="G43" s="193"/>
      <c r="H43" s="194"/>
      <c r="I43" s="194"/>
      <c r="J43" s="194"/>
      <c r="K43" s="194"/>
      <c r="L43" s="194"/>
      <c r="M43" s="194"/>
      <c r="N43" s="78"/>
      <c r="O43" s="78"/>
      <c r="P43" s="78"/>
      <c r="Q43" s="78"/>
      <c r="R43" s="78"/>
      <c r="S43" s="78"/>
      <c r="T43" s="91" t="str">
        <f t="shared" si="4"/>
        <v/>
      </c>
      <c r="U43" s="78"/>
      <c r="V43" s="78"/>
      <c r="W43" s="92"/>
      <c r="X43" s="94">
        <f t="shared" si="5"/>
        <v>4</v>
      </c>
      <c r="Y43" s="93" t="e">
        <f t="shared" si="6"/>
        <v>#N/A</v>
      </c>
      <c r="AD43" s="90">
        <f t="shared" si="7"/>
        <v>0</v>
      </c>
      <c r="AE43" s="90">
        <f t="shared" si="8"/>
        <v>0</v>
      </c>
      <c r="AF43" s="90" t="str">
        <f t="shared" si="9"/>
        <v>D</v>
      </c>
      <c r="AG43" s="90">
        <f t="shared" si="10"/>
        <v>3</v>
      </c>
      <c r="AH43" s="90">
        <v>1</v>
      </c>
      <c r="AI43" s="98"/>
    </row>
    <row r="44" spans="1:35" s="90" customFormat="1" ht="15.6" hidden="1" customHeight="1" x14ac:dyDescent="0.25">
      <c r="A44" s="76">
        <v>52</v>
      </c>
      <c r="B44" s="180" t="str">
        <f t="shared" si="0"/>
        <v/>
      </c>
      <c r="C44" s="20">
        <f t="shared" si="1"/>
        <v>3</v>
      </c>
      <c r="D44" s="20"/>
      <c r="E44" s="79" t="str">
        <f t="shared" si="2"/>
        <v/>
      </c>
      <c r="F44" s="83">
        <f t="shared" si="3"/>
        <v>0</v>
      </c>
      <c r="G44" s="193"/>
      <c r="H44" s="194"/>
      <c r="I44" s="194"/>
      <c r="J44" s="194"/>
      <c r="K44" s="194"/>
      <c r="L44" s="194"/>
      <c r="M44" s="194"/>
      <c r="N44" s="78"/>
      <c r="O44" s="78"/>
      <c r="P44" s="78"/>
      <c r="Q44" s="78"/>
      <c r="R44" s="78"/>
      <c r="S44" s="78"/>
      <c r="T44" s="91" t="str">
        <f t="shared" si="4"/>
        <v/>
      </c>
      <c r="U44" s="78"/>
      <c r="V44" s="78"/>
      <c r="W44" s="92"/>
      <c r="X44" s="94">
        <f t="shared" si="5"/>
        <v>3</v>
      </c>
      <c r="Y44" s="93" t="e">
        <f t="shared" si="6"/>
        <v>#N/A</v>
      </c>
      <c r="AD44" s="90">
        <f t="shared" si="7"/>
        <v>0</v>
      </c>
      <c r="AE44" s="90">
        <f t="shared" si="8"/>
        <v>0</v>
      </c>
      <c r="AF44" s="90" t="str">
        <f t="shared" si="9"/>
        <v>D</v>
      </c>
      <c r="AG44" s="90">
        <f t="shared" si="10"/>
        <v>3</v>
      </c>
      <c r="AH44" s="90">
        <v>1</v>
      </c>
      <c r="AI44" s="98"/>
    </row>
    <row r="45" spans="1:35" s="90" customFormat="1" ht="15.6" hidden="1" customHeight="1" x14ac:dyDescent="0.25">
      <c r="A45" s="76">
        <v>53</v>
      </c>
      <c r="B45" s="180" t="str">
        <f t="shared" si="0"/>
        <v/>
      </c>
      <c r="C45" s="20">
        <f t="shared" si="1"/>
        <v>3</v>
      </c>
      <c r="D45" s="20"/>
      <c r="E45" s="79" t="str">
        <f t="shared" si="2"/>
        <v/>
      </c>
      <c r="F45" s="80">
        <f t="shared" si="3"/>
        <v>0</v>
      </c>
      <c r="G45" s="193"/>
      <c r="H45" s="194"/>
      <c r="I45" s="194"/>
      <c r="J45" s="194"/>
      <c r="K45" s="194"/>
      <c r="L45" s="194"/>
      <c r="M45" s="194"/>
      <c r="N45" s="78"/>
      <c r="O45" s="78"/>
      <c r="P45" s="78"/>
      <c r="Q45" s="78"/>
      <c r="R45" s="78"/>
      <c r="S45" s="78"/>
      <c r="T45" s="91" t="str">
        <f t="shared" si="4"/>
        <v/>
      </c>
      <c r="U45" s="78"/>
      <c r="V45" s="78"/>
      <c r="W45" s="92"/>
      <c r="X45" s="94">
        <f t="shared" si="5"/>
        <v>3</v>
      </c>
      <c r="Y45" s="93" t="e">
        <f t="shared" si="6"/>
        <v>#N/A</v>
      </c>
      <c r="AD45" s="90">
        <f t="shared" si="7"/>
        <v>0</v>
      </c>
      <c r="AE45" s="90">
        <f t="shared" si="8"/>
        <v>0</v>
      </c>
      <c r="AF45" s="90" t="str">
        <f t="shared" si="9"/>
        <v>D</v>
      </c>
      <c r="AG45" s="90">
        <f t="shared" si="10"/>
        <v>3</v>
      </c>
      <c r="AH45" s="90">
        <v>1</v>
      </c>
      <c r="AI45" s="98"/>
    </row>
    <row r="46" spans="1:35" s="90" customFormat="1" ht="15.6" hidden="1" customHeight="1" x14ac:dyDescent="0.25">
      <c r="A46" s="76">
        <v>54</v>
      </c>
      <c r="B46" s="180" t="str">
        <f t="shared" si="0"/>
        <v/>
      </c>
      <c r="C46" s="20">
        <f t="shared" si="1"/>
        <v>3</v>
      </c>
      <c r="D46" s="20"/>
      <c r="E46" s="79" t="str">
        <f t="shared" si="2"/>
        <v/>
      </c>
      <c r="F46" s="80">
        <f t="shared" si="3"/>
        <v>0</v>
      </c>
      <c r="G46" s="193"/>
      <c r="H46" s="194"/>
      <c r="I46" s="194"/>
      <c r="J46" s="194"/>
      <c r="K46" s="194"/>
      <c r="L46" s="194"/>
      <c r="M46" s="194"/>
      <c r="N46" s="78"/>
      <c r="O46" s="78"/>
      <c r="P46" s="78"/>
      <c r="Q46" s="78"/>
      <c r="R46" s="78"/>
      <c r="S46" s="78"/>
      <c r="T46" s="91" t="str">
        <f t="shared" si="4"/>
        <v/>
      </c>
      <c r="U46" s="78"/>
      <c r="V46" s="78"/>
      <c r="W46" s="92"/>
      <c r="X46" s="94" t="str">
        <f t="shared" si="5"/>
        <v>N/A</v>
      </c>
      <c r="Y46" s="93" t="e">
        <f t="shared" si="6"/>
        <v>#N/A</v>
      </c>
      <c r="AD46" s="90">
        <f t="shared" si="7"/>
        <v>0</v>
      </c>
      <c r="AE46" s="90">
        <f t="shared" si="8"/>
        <v>0</v>
      </c>
      <c r="AF46" s="90" t="str">
        <f t="shared" si="9"/>
        <v>D</v>
      </c>
      <c r="AG46" s="90">
        <f t="shared" si="10"/>
        <v>3</v>
      </c>
      <c r="AH46" s="90">
        <v>1</v>
      </c>
      <c r="AI46" s="98"/>
    </row>
    <row r="47" spans="1:35" s="90" customFormat="1" ht="15.6" hidden="1" customHeight="1" x14ac:dyDescent="0.25">
      <c r="A47" s="76">
        <v>55</v>
      </c>
      <c r="B47" s="180" t="str">
        <f t="shared" si="0"/>
        <v/>
      </c>
      <c r="C47" s="20">
        <f t="shared" si="1"/>
        <v>3</v>
      </c>
      <c r="D47" s="20"/>
      <c r="E47" s="79" t="str">
        <f t="shared" si="2"/>
        <v/>
      </c>
      <c r="F47" s="83">
        <f t="shared" si="3"/>
        <v>0</v>
      </c>
      <c r="G47" s="193"/>
      <c r="H47" s="194"/>
      <c r="I47" s="194"/>
      <c r="J47" s="194"/>
      <c r="K47" s="194"/>
      <c r="L47" s="194"/>
      <c r="M47" s="194"/>
      <c r="N47" s="78"/>
      <c r="O47" s="78"/>
      <c r="P47" s="78"/>
      <c r="Q47" s="78"/>
      <c r="R47" s="78"/>
      <c r="S47" s="78"/>
      <c r="T47" s="91" t="str">
        <f t="shared" si="4"/>
        <v/>
      </c>
      <c r="U47" s="78"/>
      <c r="V47" s="78"/>
      <c r="W47" s="92"/>
      <c r="X47" s="94">
        <f t="shared" si="5"/>
        <v>4</v>
      </c>
      <c r="Y47" s="93" t="e">
        <f t="shared" si="6"/>
        <v>#N/A</v>
      </c>
      <c r="AD47" s="90">
        <f t="shared" si="7"/>
        <v>0</v>
      </c>
      <c r="AE47" s="90">
        <f t="shared" si="8"/>
        <v>0</v>
      </c>
      <c r="AF47" s="90" t="str">
        <f t="shared" si="9"/>
        <v>D</v>
      </c>
      <c r="AG47" s="90">
        <f t="shared" si="10"/>
        <v>3</v>
      </c>
      <c r="AH47" s="90">
        <v>1</v>
      </c>
      <c r="AI47" s="98"/>
    </row>
    <row r="48" spans="1:35" s="90" customFormat="1" ht="15.6" hidden="1" customHeight="1" x14ac:dyDescent="0.25">
      <c r="A48" s="76">
        <v>56</v>
      </c>
      <c r="B48" s="180" t="str">
        <f t="shared" si="0"/>
        <v/>
      </c>
      <c r="C48" s="20">
        <f t="shared" si="1"/>
        <v>3</v>
      </c>
      <c r="D48" s="20"/>
      <c r="E48" s="79" t="str">
        <f t="shared" si="2"/>
        <v/>
      </c>
      <c r="F48" s="83">
        <f t="shared" si="3"/>
        <v>0</v>
      </c>
      <c r="G48" s="193"/>
      <c r="H48" s="194"/>
      <c r="I48" s="194"/>
      <c r="J48" s="194"/>
      <c r="K48" s="194"/>
      <c r="L48" s="194"/>
      <c r="M48" s="194"/>
      <c r="N48" s="78"/>
      <c r="O48" s="78"/>
      <c r="P48" s="78"/>
      <c r="Q48" s="78"/>
      <c r="R48" s="78"/>
      <c r="S48" s="78"/>
      <c r="T48" s="91" t="str">
        <f t="shared" si="4"/>
        <v/>
      </c>
      <c r="U48" s="78"/>
      <c r="V48" s="78"/>
      <c r="W48" s="92"/>
      <c r="X48" s="94">
        <f t="shared" si="5"/>
        <v>3</v>
      </c>
      <c r="Y48" s="93" t="e">
        <f t="shared" si="6"/>
        <v>#N/A</v>
      </c>
      <c r="AD48" s="90">
        <f t="shared" si="7"/>
        <v>0</v>
      </c>
      <c r="AE48" s="90">
        <f t="shared" si="8"/>
        <v>0</v>
      </c>
      <c r="AF48" s="90" t="str">
        <f t="shared" si="9"/>
        <v>D</v>
      </c>
      <c r="AG48" s="90">
        <f t="shared" si="10"/>
        <v>3</v>
      </c>
      <c r="AH48" s="90">
        <v>1</v>
      </c>
      <c r="AI48" s="98"/>
    </row>
    <row r="49" spans="1:35" s="90" customFormat="1" ht="15.6" hidden="1" customHeight="1" x14ac:dyDescent="0.25">
      <c r="A49" s="76">
        <v>57</v>
      </c>
      <c r="B49" s="180" t="str">
        <f t="shared" si="0"/>
        <v/>
      </c>
      <c r="C49" s="20">
        <f t="shared" si="1"/>
        <v>3</v>
      </c>
      <c r="D49" s="20"/>
      <c r="E49" s="79" t="str">
        <f t="shared" si="2"/>
        <v/>
      </c>
      <c r="F49" s="83">
        <f t="shared" si="3"/>
        <v>0</v>
      </c>
      <c r="G49" s="193"/>
      <c r="H49" s="194"/>
      <c r="I49" s="194"/>
      <c r="J49" s="194"/>
      <c r="K49" s="194"/>
      <c r="L49" s="194"/>
      <c r="M49" s="194"/>
      <c r="N49" s="78"/>
      <c r="O49" s="78"/>
      <c r="P49" s="78"/>
      <c r="Q49" s="78"/>
      <c r="R49" s="78"/>
      <c r="S49" s="78"/>
      <c r="T49" s="91" t="str">
        <f t="shared" si="4"/>
        <v/>
      </c>
      <c r="U49" s="78"/>
      <c r="V49" s="78"/>
      <c r="W49" s="92"/>
      <c r="X49" s="94">
        <f t="shared" si="5"/>
        <v>4</v>
      </c>
      <c r="Y49" s="93" t="e">
        <f t="shared" si="6"/>
        <v>#N/A</v>
      </c>
      <c r="AD49" s="90">
        <f t="shared" si="7"/>
        <v>0</v>
      </c>
      <c r="AE49" s="90">
        <f t="shared" si="8"/>
        <v>0</v>
      </c>
      <c r="AF49" s="90" t="str">
        <f t="shared" si="9"/>
        <v>D</v>
      </c>
      <c r="AG49" s="90">
        <f t="shared" si="10"/>
        <v>3</v>
      </c>
      <c r="AH49" s="90">
        <v>1</v>
      </c>
      <c r="AI49" s="98"/>
    </row>
    <row r="50" spans="1:35" s="90" customFormat="1" ht="15.6" hidden="1" customHeight="1" x14ac:dyDescent="0.25">
      <c r="A50" s="76">
        <v>58</v>
      </c>
      <c r="B50" s="180" t="str">
        <f t="shared" si="0"/>
        <v/>
      </c>
      <c r="C50" s="20">
        <f t="shared" si="1"/>
        <v>3</v>
      </c>
      <c r="D50" s="20"/>
      <c r="E50" s="79" t="str">
        <f t="shared" si="2"/>
        <v/>
      </c>
      <c r="F50" s="83">
        <f t="shared" si="3"/>
        <v>0</v>
      </c>
      <c r="G50" s="193"/>
      <c r="H50" s="194"/>
      <c r="I50" s="194"/>
      <c r="J50" s="194"/>
      <c r="K50" s="194"/>
      <c r="L50" s="194"/>
      <c r="M50" s="194"/>
      <c r="N50" s="78"/>
      <c r="O50" s="78"/>
      <c r="P50" s="78"/>
      <c r="Q50" s="78"/>
      <c r="R50" s="78"/>
      <c r="S50" s="78"/>
      <c r="T50" s="91" t="str">
        <f t="shared" si="4"/>
        <v/>
      </c>
      <c r="U50" s="78"/>
      <c r="V50" s="78"/>
      <c r="W50" s="92"/>
      <c r="X50" s="94">
        <f t="shared" si="5"/>
        <v>3</v>
      </c>
      <c r="Y50" s="93" t="e">
        <f t="shared" si="6"/>
        <v>#N/A</v>
      </c>
      <c r="AD50" s="90">
        <f t="shared" si="7"/>
        <v>0</v>
      </c>
      <c r="AE50" s="90">
        <f t="shared" si="8"/>
        <v>0</v>
      </c>
      <c r="AF50" s="90" t="str">
        <f t="shared" si="9"/>
        <v>D</v>
      </c>
      <c r="AG50" s="90">
        <f t="shared" si="10"/>
        <v>3</v>
      </c>
      <c r="AH50" s="90">
        <v>1</v>
      </c>
      <c r="AI50" s="98"/>
    </row>
    <row r="51" spans="1:35" s="90" customFormat="1" ht="15.6" hidden="1" customHeight="1" x14ac:dyDescent="0.25">
      <c r="A51" s="76">
        <v>59</v>
      </c>
      <c r="B51" s="180" t="str">
        <f t="shared" si="0"/>
        <v/>
      </c>
      <c r="C51" s="20">
        <f t="shared" si="1"/>
        <v>3</v>
      </c>
      <c r="D51" s="20"/>
      <c r="E51" s="79" t="str">
        <f t="shared" si="2"/>
        <v/>
      </c>
      <c r="F51" s="83">
        <f t="shared" si="3"/>
        <v>0</v>
      </c>
      <c r="G51" s="193"/>
      <c r="H51" s="194"/>
      <c r="I51" s="194"/>
      <c r="J51" s="194"/>
      <c r="K51" s="194"/>
      <c r="L51" s="194"/>
      <c r="M51" s="194"/>
      <c r="N51" s="78"/>
      <c r="O51" s="78"/>
      <c r="P51" s="78"/>
      <c r="Q51" s="78"/>
      <c r="R51" s="78"/>
      <c r="S51" s="78"/>
      <c r="T51" s="91" t="str">
        <f t="shared" si="4"/>
        <v/>
      </c>
      <c r="U51" s="78"/>
      <c r="V51" s="78"/>
      <c r="W51" s="92"/>
      <c r="X51" s="94">
        <f t="shared" si="5"/>
        <v>4</v>
      </c>
      <c r="Y51" s="93" t="e">
        <f t="shared" si="6"/>
        <v>#N/A</v>
      </c>
      <c r="AD51" s="90">
        <f t="shared" si="7"/>
        <v>0</v>
      </c>
      <c r="AE51" s="90">
        <f t="shared" si="8"/>
        <v>0</v>
      </c>
      <c r="AF51" s="90" t="str">
        <f t="shared" si="9"/>
        <v>D</v>
      </c>
      <c r="AG51" s="90">
        <f t="shared" si="10"/>
        <v>3</v>
      </c>
      <c r="AH51" s="90">
        <v>1</v>
      </c>
      <c r="AI51" s="98"/>
    </row>
    <row r="52" spans="1:35" s="90" customFormat="1" ht="15.6" hidden="1" customHeight="1" x14ac:dyDescent="0.25">
      <c r="A52" s="76">
        <v>60</v>
      </c>
      <c r="B52" s="180" t="str">
        <f t="shared" si="0"/>
        <v/>
      </c>
      <c r="C52" s="20">
        <f t="shared" si="1"/>
        <v>3</v>
      </c>
      <c r="D52" s="20"/>
      <c r="E52" s="232" t="str">
        <f t="shared" si="2"/>
        <v/>
      </c>
      <c r="F52" s="235">
        <f t="shared" si="3"/>
        <v>0</v>
      </c>
      <c r="G52" s="238"/>
      <c r="H52" s="241"/>
      <c r="I52" s="241"/>
      <c r="J52" s="241"/>
      <c r="K52" s="241"/>
      <c r="L52" s="241"/>
      <c r="M52" s="238"/>
      <c r="N52" s="238"/>
      <c r="O52" s="238"/>
      <c r="P52" s="238"/>
      <c r="Q52" s="238"/>
      <c r="R52" s="243"/>
      <c r="S52" s="243"/>
      <c r="T52" s="91" t="str">
        <f t="shared" si="4"/>
        <v/>
      </c>
      <c r="U52" s="243"/>
      <c r="V52" s="243"/>
      <c r="W52" s="92"/>
      <c r="X52" s="94">
        <f t="shared" si="5"/>
        <v>0</v>
      </c>
      <c r="Y52" s="93" t="e">
        <f t="shared" si="6"/>
        <v>#N/A</v>
      </c>
      <c r="AD52" s="90">
        <f t="shared" si="7"/>
        <v>0</v>
      </c>
      <c r="AE52" s="90">
        <f t="shared" si="8"/>
        <v>0</v>
      </c>
      <c r="AF52" s="90" t="str">
        <f t="shared" si="9"/>
        <v>D</v>
      </c>
      <c r="AG52" s="90">
        <f t="shared" si="10"/>
        <v>3</v>
      </c>
      <c r="AI52" s="98">
        <v>3</v>
      </c>
    </row>
    <row r="53" spans="1:35" s="90" customFormat="1" ht="15.6" hidden="1" customHeight="1" x14ac:dyDescent="0.25">
      <c r="A53" s="76">
        <v>61</v>
      </c>
      <c r="B53" s="180" t="str">
        <f t="shared" si="0"/>
        <v/>
      </c>
      <c r="C53" s="20">
        <f t="shared" si="1"/>
        <v>3</v>
      </c>
      <c r="D53" s="20"/>
      <c r="E53" s="79" t="str">
        <f t="shared" si="2"/>
        <v/>
      </c>
      <c r="F53" s="80">
        <f t="shared" si="3"/>
        <v>0</v>
      </c>
      <c r="G53" s="193"/>
      <c r="H53" s="194"/>
      <c r="I53" s="194"/>
      <c r="J53" s="194"/>
      <c r="K53" s="194"/>
      <c r="L53" s="194"/>
      <c r="M53" s="194"/>
      <c r="N53" s="78"/>
      <c r="O53" s="78"/>
      <c r="P53" s="78"/>
      <c r="Q53" s="78"/>
      <c r="R53" s="78"/>
      <c r="S53" s="78"/>
      <c r="T53" s="91" t="str">
        <f t="shared" si="4"/>
        <v/>
      </c>
      <c r="U53" s="78"/>
      <c r="V53" s="78"/>
      <c r="W53" s="92"/>
      <c r="X53" s="94">
        <f t="shared" si="5"/>
        <v>5</v>
      </c>
      <c r="Y53" s="93" t="e">
        <f t="shared" si="6"/>
        <v>#N/A</v>
      </c>
      <c r="AD53" s="90">
        <f t="shared" si="7"/>
        <v>0</v>
      </c>
      <c r="AE53" s="90">
        <f t="shared" si="8"/>
        <v>0</v>
      </c>
      <c r="AF53" s="90" t="str">
        <f t="shared" si="9"/>
        <v>D</v>
      </c>
      <c r="AG53" s="90">
        <f t="shared" si="10"/>
        <v>3</v>
      </c>
      <c r="AH53" s="90">
        <v>1</v>
      </c>
      <c r="AI53" s="98"/>
    </row>
    <row r="54" spans="1:35" s="90" customFormat="1" ht="15.6" hidden="1" customHeight="1" x14ac:dyDescent="0.25">
      <c r="A54" s="76">
        <v>62</v>
      </c>
      <c r="B54" s="180" t="str">
        <f t="shared" si="0"/>
        <v/>
      </c>
      <c r="C54" s="20">
        <f t="shared" si="1"/>
        <v>3</v>
      </c>
      <c r="D54" s="20"/>
      <c r="E54" s="79" t="str">
        <f t="shared" si="2"/>
        <v/>
      </c>
      <c r="F54" s="181">
        <f t="shared" si="3"/>
        <v>0</v>
      </c>
      <c r="G54" s="193"/>
      <c r="H54" s="194"/>
      <c r="I54" s="194"/>
      <c r="J54" s="194"/>
      <c r="K54" s="194"/>
      <c r="L54" s="194"/>
      <c r="M54" s="194"/>
      <c r="N54" s="78"/>
      <c r="O54" s="78"/>
      <c r="P54" s="78"/>
      <c r="Q54" s="78"/>
      <c r="R54" s="78"/>
      <c r="S54" s="78"/>
      <c r="T54" s="91" t="str">
        <f t="shared" si="4"/>
        <v/>
      </c>
      <c r="U54" s="78"/>
      <c r="V54" s="78"/>
      <c r="W54" s="92"/>
      <c r="X54" s="94">
        <f t="shared" si="5"/>
        <v>0</v>
      </c>
      <c r="Y54" s="93" t="e">
        <f t="shared" si="6"/>
        <v>#N/A</v>
      </c>
      <c r="AD54" s="90">
        <f t="shared" si="7"/>
        <v>0</v>
      </c>
      <c r="AE54" s="90">
        <f t="shared" si="8"/>
        <v>0</v>
      </c>
      <c r="AF54" s="90" t="str">
        <f t="shared" si="9"/>
        <v>D</v>
      </c>
      <c r="AG54" s="90">
        <f t="shared" si="10"/>
        <v>3</v>
      </c>
      <c r="AH54" s="78">
        <v>1</v>
      </c>
      <c r="AI54" s="98"/>
    </row>
    <row r="55" spans="1:35" s="90" customFormat="1" ht="15.6" hidden="1" customHeight="1" x14ac:dyDescent="0.25">
      <c r="A55" s="76">
        <v>63</v>
      </c>
      <c r="B55" s="180" t="str">
        <f t="shared" si="0"/>
        <v/>
      </c>
      <c r="C55" s="20">
        <f t="shared" si="1"/>
        <v>3</v>
      </c>
      <c r="D55" s="20"/>
      <c r="E55" s="79" t="str">
        <f t="shared" si="2"/>
        <v/>
      </c>
      <c r="F55" s="80">
        <f t="shared" si="3"/>
        <v>0</v>
      </c>
      <c r="G55" s="193"/>
      <c r="H55" s="194"/>
      <c r="I55" s="194"/>
      <c r="J55" s="194"/>
      <c r="K55" s="194"/>
      <c r="L55" s="194"/>
      <c r="M55" s="194"/>
      <c r="N55" s="78"/>
      <c r="O55" s="78"/>
      <c r="P55" s="78"/>
      <c r="Q55" s="78"/>
      <c r="R55" s="78"/>
      <c r="S55" s="78"/>
      <c r="T55" s="91" t="str">
        <f t="shared" si="4"/>
        <v/>
      </c>
      <c r="U55" s="78"/>
      <c r="V55" s="78"/>
      <c r="W55" s="92"/>
      <c r="X55" s="94">
        <f t="shared" si="5"/>
        <v>1</v>
      </c>
      <c r="Y55" s="93" t="e">
        <f t="shared" si="6"/>
        <v>#N/A</v>
      </c>
      <c r="AD55" s="90">
        <f t="shared" si="7"/>
        <v>0</v>
      </c>
      <c r="AE55" s="90">
        <f t="shared" si="8"/>
        <v>0</v>
      </c>
      <c r="AF55" s="90" t="str">
        <f t="shared" si="9"/>
        <v>D</v>
      </c>
      <c r="AG55" s="90">
        <f t="shared" si="10"/>
        <v>3</v>
      </c>
      <c r="AH55" s="90">
        <v>1</v>
      </c>
      <c r="AI55" s="98"/>
    </row>
    <row r="56" spans="1:35" s="90" customFormat="1" ht="15.6" hidden="1" customHeight="1" x14ac:dyDescent="0.25">
      <c r="A56" s="76">
        <v>64</v>
      </c>
      <c r="B56" s="180" t="str">
        <f t="shared" si="0"/>
        <v/>
      </c>
      <c r="C56" s="20">
        <f t="shared" si="1"/>
        <v>3</v>
      </c>
      <c r="D56" s="20"/>
      <c r="E56" s="79" t="str">
        <f t="shared" si="2"/>
        <v/>
      </c>
      <c r="F56" s="181">
        <f t="shared" si="3"/>
        <v>0</v>
      </c>
      <c r="G56" s="193"/>
      <c r="H56" s="194"/>
      <c r="I56" s="194"/>
      <c r="J56" s="194"/>
      <c r="K56" s="194"/>
      <c r="L56" s="194"/>
      <c r="M56" s="194"/>
      <c r="N56" s="78"/>
      <c r="O56" s="78"/>
      <c r="P56" s="78"/>
      <c r="Q56" s="78"/>
      <c r="R56" s="78"/>
      <c r="S56" s="78"/>
      <c r="T56" s="91" t="str">
        <f t="shared" si="4"/>
        <v/>
      </c>
      <c r="U56" s="78"/>
      <c r="V56" s="78"/>
      <c r="W56" s="92"/>
      <c r="X56" s="94">
        <f t="shared" si="5"/>
        <v>0</v>
      </c>
      <c r="Y56" s="93" t="e">
        <f t="shared" si="6"/>
        <v>#N/A</v>
      </c>
      <c r="AD56" s="90">
        <f t="shared" si="7"/>
        <v>0</v>
      </c>
      <c r="AE56" s="90">
        <f t="shared" si="8"/>
        <v>0</v>
      </c>
      <c r="AF56" s="90" t="str">
        <f t="shared" si="9"/>
        <v>D</v>
      </c>
      <c r="AG56" s="90">
        <f t="shared" si="10"/>
        <v>3</v>
      </c>
      <c r="AH56" s="78">
        <v>1</v>
      </c>
      <c r="AI56" s="98"/>
    </row>
    <row r="57" spans="1:35" s="90" customFormat="1" ht="15.6" hidden="1" customHeight="1" x14ac:dyDescent="0.25">
      <c r="A57" s="76">
        <v>65</v>
      </c>
      <c r="B57" s="180" t="str">
        <f t="shared" ref="B57:B120" si="11">VLOOKUP(A57,contentrefmockup,2,FALSE)</f>
        <v/>
      </c>
      <c r="C57" s="20">
        <f t="shared" ref="C57:C120" si="12">VLOOKUP(A57,contentrefmockup,15,FALSE)</f>
        <v>3</v>
      </c>
      <c r="D57" s="20"/>
      <c r="E57" s="79" t="str">
        <f t="shared" ref="E57:E120" si="13">IF(C57=1,"Stage "&amp;B57,IF(C57=2,"Step "&amp;VLOOKUP(A57,contentrefmockup,4,FALSE),B57))</f>
        <v/>
      </c>
      <c r="F57" s="80">
        <f t="shared" ref="F57:F120" si="14">VLOOKUP(A57,contentrefmockup,7,FALSE)</f>
        <v>0</v>
      </c>
      <c r="G57" s="193"/>
      <c r="H57" s="194"/>
      <c r="I57" s="194"/>
      <c r="J57" s="194"/>
      <c r="K57" s="194"/>
      <c r="L57" s="194"/>
      <c r="M57" s="194"/>
      <c r="N57" s="78"/>
      <c r="O57" s="78"/>
      <c r="P57" s="78"/>
      <c r="Q57" s="78"/>
      <c r="R57" s="78"/>
      <c r="S57" s="78"/>
      <c r="T57" s="91" t="str">
        <f t="shared" ref="T57:T120" si="15">E57</f>
        <v/>
      </c>
      <c r="U57" s="78"/>
      <c r="V57" s="78"/>
      <c r="W57" s="92"/>
      <c r="X57" s="94">
        <f t="shared" ref="X57:X120" si="16">VLOOKUP(A57,contentrefmockup,8,FALSE)</f>
        <v>4</v>
      </c>
      <c r="Y57" s="93" t="e">
        <f t="shared" ref="Y57:Y120" si="17">VLOOKUP(W57,weighting_response_reverse,2,FALSE)</f>
        <v>#N/A</v>
      </c>
      <c r="AD57" s="90">
        <f t="shared" ref="AD57:AD120" si="18">VLOOKUP(A57,contentrefmockup,26,FALSE)</f>
        <v>0</v>
      </c>
      <c r="AE57" s="90">
        <f t="shared" ref="AE57:AE120" si="19">VLOOKUP(A57,contentrefmockup,27,FALSE)</f>
        <v>0</v>
      </c>
      <c r="AF57" s="90" t="str">
        <f t="shared" ref="AF57:AF120" si="20">VLOOKUP(A57,contentrefmockup,28,FALSE)</f>
        <v>D</v>
      </c>
      <c r="AG57" s="90">
        <f t="shared" ref="AG57:AG120" si="21">IF(AD57="S",1,IF(AE57="I",2,IF(AF57="D",3,4)))</f>
        <v>3</v>
      </c>
      <c r="AH57" s="90">
        <v>1</v>
      </c>
      <c r="AI57" s="98"/>
    </row>
    <row r="58" spans="1:35" s="90" customFormat="1" ht="15.6" hidden="1" customHeight="1" x14ac:dyDescent="0.25">
      <c r="A58" s="76">
        <v>66</v>
      </c>
      <c r="B58" s="180" t="str">
        <f t="shared" si="11"/>
        <v/>
      </c>
      <c r="C58" s="20">
        <f t="shared" si="12"/>
        <v>3</v>
      </c>
      <c r="D58" s="20"/>
      <c r="E58" s="79" t="str">
        <f t="shared" si="13"/>
        <v/>
      </c>
      <c r="F58" s="181">
        <f t="shared" si="14"/>
        <v>0</v>
      </c>
      <c r="G58" s="193"/>
      <c r="H58" s="194"/>
      <c r="I58" s="194"/>
      <c r="J58" s="194"/>
      <c r="K58" s="194"/>
      <c r="L58" s="194"/>
      <c r="M58" s="194"/>
      <c r="N58" s="78"/>
      <c r="O58" s="78"/>
      <c r="P58" s="78"/>
      <c r="Q58" s="78"/>
      <c r="R58" s="78"/>
      <c r="S58" s="78"/>
      <c r="T58" s="91" t="str">
        <f t="shared" si="15"/>
        <v/>
      </c>
      <c r="U58" s="78"/>
      <c r="V58" s="78"/>
      <c r="W58" s="92"/>
      <c r="X58" s="94">
        <f t="shared" si="16"/>
        <v>0</v>
      </c>
      <c r="Y58" s="93" t="e">
        <f t="shared" si="17"/>
        <v>#N/A</v>
      </c>
      <c r="AD58" s="90">
        <f t="shared" si="18"/>
        <v>0</v>
      </c>
      <c r="AE58" s="90">
        <f t="shared" si="19"/>
        <v>0</v>
      </c>
      <c r="AF58" s="90" t="str">
        <f t="shared" si="20"/>
        <v>D</v>
      </c>
      <c r="AG58" s="90">
        <f t="shared" si="21"/>
        <v>3</v>
      </c>
      <c r="AH58" s="78">
        <v>1</v>
      </c>
      <c r="AI58" s="98"/>
    </row>
    <row r="59" spans="1:35" s="90" customFormat="1" ht="15.6" hidden="1" customHeight="1" x14ac:dyDescent="0.25">
      <c r="A59" s="76">
        <v>67</v>
      </c>
      <c r="B59" s="180" t="str">
        <f t="shared" si="11"/>
        <v/>
      </c>
      <c r="C59" s="20">
        <f t="shared" si="12"/>
        <v>3</v>
      </c>
      <c r="D59" s="20"/>
      <c r="E59" s="79" t="str">
        <f t="shared" si="13"/>
        <v/>
      </c>
      <c r="F59" s="80">
        <f t="shared" si="14"/>
        <v>0</v>
      </c>
      <c r="G59" s="193"/>
      <c r="H59" s="194"/>
      <c r="I59" s="194"/>
      <c r="J59" s="194"/>
      <c r="K59" s="194"/>
      <c r="L59" s="194"/>
      <c r="M59" s="194"/>
      <c r="N59" s="78"/>
      <c r="O59" s="78"/>
      <c r="P59" s="78"/>
      <c r="Q59" s="78"/>
      <c r="R59" s="78"/>
      <c r="S59" s="78"/>
      <c r="T59" s="91" t="str">
        <f t="shared" si="15"/>
        <v/>
      </c>
      <c r="U59" s="78"/>
      <c r="V59" s="78"/>
      <c r="W59" s="92"/>
      <c r="X59" s="94">
        <f t="shared" si="16"/>
        <v>3</v>
      </c>
      <c r="Y59" s="93" t="e">
        <f t="shared" si="17"/>
        <v>#N/A</v>
      </c>
      <c r="AD59" s="90">
        <f t="shared" si="18"/>
        <v>0</v>
      </c>
      <c r="AE59" s="90">
        <f t="shared" si="19"/>
        <v>0</v>
      </c>
      <c r="AF59" s="90" t="str">
        <f t="shared" si="20"/>
        <v>D</v>
      </c>
      <c r="AG59" s="90">
        <f t="shared" si="21"/>
        <v>3</v>
      </c>
      <c r="AH59" s="90">
        <v>1</v>
      </c>
      <c r="AI59" s="98"/>
    </row>
    <row r="60" spans="1:35" s="90" customFormat="1" ht="15.6" hidden="1" customHeight="1" x14ac:dyDescent="0.25">
      <c r="A60" s="76">
        <v>68</v>
      </c>
      <c r="B60" s="180" t="str">
        <f t="shared" si="11"/>
        <v/>
      </c>
      <c r="C60" s="20">
        <f t="shared" si="12"/>
        <v>3</v>
      </c>
      <c r="D60" s="20"/>
      <c r="E60" s="79" t="str">
        <f t="shared" si="13"/>
        <v/>
      </c>
      <c r="F60" s="80">
        <f t="shared" si="14"/>
        <v>0</v>
      </c>
      <c r="G60" s="193"/>
      <c r="H60" s="194"/>
      <c r="I60" s="194"/>
      <c r="J60" s="194"/>
      <c r="K60" s="194"/>
      <c r="L60" s="194"/>
      <c r="M60" s="194"/>
      <c r="N60" s="78"/>
      <c r="O60" s="78"/>
      <c r="P60" s="78"/>
      <c r="Q60" s="78"/>
      <c r="R60" s="78"/>
      <c r="S60" s="78"/>
      <c r="T60" s="91" t="str">
        <f t="shared" si="15"/>
        <v/>
      </c>
      <c r="U60" s="78"/>
      <c r="V60" s="78"/>
      <c r="W60" s="92"/>
      <c r="X60" s="94">
        <f t="shared" si="16"/>
        <v>3</v>
      </c>
      <c r="Y60" s="93" t="e">
        <f t="shared" si="17"/>
        <v>#N/A</v>
      </c>
      <c r="AD60" s="90">
        <f t="shared" si="18"/>
        <v>0</v>
      </c>
      <c r="AE60" s="90">
        <f t="shared" si="19"/>
        <v>0</v>
      </c>
      <c r="AF60" s="90" t="str">
        <f t="shared" si="20"/>
        <v>D</v>
      </c>
      <c r="AG60" s="90">
        <f t="shared" si="21"/>
        <v>3</v>
      </c>
      <c r="AH60" s="90">
        <v>1</v>
      </c>
      <c r="AI60" s="98"/>
    </row>
    <row r="61" spans="1:35" s="90" customFormat="1" ht="15.6" hidden="1" customHeight="1" x14ac:dyDescent="0.25">
      <c r="A61" s="76">
        <v>69</v>
      </c>
      <c r="B61" s="180" t="str">
        <f t="shared" si="11"/>
        <v/>
      </c>
      <c r="C61" s="20">
        <f t="shared" si="12"/>
        <v>3</v>
      </c>
      <c r="D61" s="20"/>
      <c r="E61" s="79" t="str">
        <f t="shared" si="13"/>
        <v/>
      </c>
      <c r="F61" s="80">
        <f t="shared" si="14"/>
        <v>0</v>
      </c>
      <c r="G61" s="193"/>
      <c r="H61" s="194"/>
      <c r="I61" s="194"/>
      <c r="J61" s="194"/>
      <c r="K61" s="194"/>
      <c r="L61" s="194"/>
      <c r="M61" s="194"/>
      <c r="N61" s="78"/>
      <c r="O61" s="78"/>
      <c r="P61" s="78"/>
      <c r="Q61" s="78"/>
      <c r="R61" s="78"/>
      <c r="S61" s="78"/>
      <c r="T61" s="91" t="str">
        <f t="shared" si="15"/>
        <v/>
      </c>
      <c r="U61" s="78"/>
      <c r="V61" s="78"/>
      <c r="W61" s="92"/>
      <c r="X61" s="94">
        <f t="shared" si="16"/>
        <v>3</v>
      </c>
      <c r="Y61" s="93" t="e">
        <f t="shared" si="17"/>
        <v>#N/A</v>
      </c>
      <c r="AD61" s="90">
        <f t="shared" si="18"/>
        <v>0</v>
      </c>
      <c r="AE61" s="90">
        <f t="shared" si="19"/>
        <v>0</v>
      </c>
      <c r="AF61" s="90" t="str">
        <f t="shared" si="20"/>
        <v>D</v>
      </c>
      <c r="AG61" s="90">
        <f t="shared" si="21"/>
        <v>3</v>
      </c>
      <c r="AH61" s="90">
        <v>1</v>
      </c>
      <c r="AI61" s="98"/>
    </row>
    <row r="62" spans="1:35" s="90" customFormat="1" ht="15.6" hidden="1" customHeight="1" x14ac:dyDescent="0.25">
      <c r="A62" s="76">
        <v>70</v>
      </c>
      <c r="B62" s="180" t="str">
        <f t="shared" si="11"/>
        <v/>
      </c>
      <c r="C62" s="20">
        <f t="shared" si="12"/>
        <v>3</v>
      </c>
      <c r="D62" s="20"/>
      <c r="E62" s="79" t="str">
        <f t="shared" si="13"/>
        <v/>
      </c>
      <c r="F62" s="80">
        <f t="shared" si="14"/>
        <v>0</v>
      </c>
      <c r="G62" s="193"/>
      <c r="H62" s="194"/>
      <c r="I62" s="194"/>
      <c r="J62" s="194"/>
      <c r="K62" s="194"/>
      <c r="L62" s="194"/>
      <c r="M62" s="194"/>
      <c r="N62" s="78"/>
      <c r="O62" s="78"/>
      <c r="P62" s="78"/>
      <c r="Q62" s="78"/>
      <c r="R62" s="78"/>
      <c r="S62" s="78"/>
      <c r="T62" s="91" t="str">
        <f t="shared" si="15"/>
        <v/>
      </c>
      <c r="U62" s="78"/>
      <c r="V62" s="78"/>
      <c r="W62" s="92"/>
      <c r="X62" s="94">
        <f t="shared" si="16"/>
        <v>4</v>
      </c>
      <c r="Y62" s="93" t="e">
        <f t="shared" si="17"/>
        <v>#N/A</v>
      </c>
      <c r="AD62" s="90">
        <f t="shared" si="18"/>
        <v>0</v>
      </c>
      <c r="AE62" s="90">
        <f t="shared" si="19"/>
        <v>0</v>
      </c>
      <c r="AF62" s="90" t="str">
        <f t="shared" si="20"/>
        <v>D</v>
      </c>
      <c r="AG62" s="90">
        <f t="shared" si="21"/>
        <v>3</v>
      </c>
      <c r="AH62" s="90">
        <v>1</v>
      </c>
      <c r="AI62" s="98"/>
    </row>
    <row r="63" spans="1:35" s="90" customFormat="1" ht="15.6" hidden="1" customHeight="1" x14ac:dyDescent="0.25">
      <c r="A63" s="76">
        <v>71</v>
      </c>
      <c r="B63" s="180" t="str">
        <f t="shared" si="11"/>
        <v/>
      </c>
      <c r="C63" s="20">
        <f t="shared" si="12"/>
        <v>3</v>
      </c>
      <c r="D63" s="20"/>
      <c r="E63" s="79" t="str">
        <f t="shared" si="13"/>
        <v/>
      </c>
      <c r="F63" s="80">
        <f t="shared" si="14"/>
        <v>0</v>
      </c>
      <c r="G63" s="193"/>
      <c r="H63" s="194"/>
      <c r="I63" s="194"/>
      <c r="J63" s="194"/>
      <c r="K63" s="194"/>
      <c r="L63" s="194"/>
      <c r="M63" s="194"/>
      <c r="N63" s="78"/>
      <c r="O63" s="78"/>
      <c r="P63" s="78"/>
      <c r="Q63" s="78"/>
      <c r="R63" s="78"/>
      <c r="S63" s="78"/>
      <c r="T63" s="91" t="str">
        <f t="shared" si="15"/>
        <v/>
      </c>
      <c r="U63" s="78"/>
      <c r="V63" s="78"/>
      <c r="W63" s="92"/>
      <c r="X63" s="94">
        <f t="shared" si="16"/>
        <v>5</v>
      </c>
      <c r="Y63" s="93" t="e">
        <f t="shared" si="17"/>
        <v>#N/A</v>
      </c>
      <c r="AD63" s="90">
        <f t="shared" si="18"/>
        <v>0</v>
      </c>
      <c r="AE63" s="90">
        <f t="shared" si="19"/>
        <v>0</v>
      </c>
      <c r="AF63" s="90" t="str">
        <f t="shared" si="20"/>
        <v>D</v>
      </c>
      <c r="AG63" s="90">
        <f t="shared" si="21"/>
        <v>3</v>
      </c>
      <c r="AH63" s="90">
        <v>1</v>
      </c>
      <c r="AI63" s="98"/>
    </row>
    <row r="64" spans="1:35" s="90" customFormat="1" ht="15.6" hidden="1" customHeight="1" x14ac:dyDescent="0.25">
      <c r="A64" s="76">
        <v>72</v>
      </c>
      <c r="B64" s="180" t="str">
        <f t="shared" si="11"/>
        <v/>
      </c>
      <c r="C64" s="20">
        <f t="shared" si="12"/>
        <v>3</v>
      </c>
      <c r="D64" s="20"/>
      <c r="E64" s="79" t="str">
        <f t="shared" si="13"/>
        <v/>
      </c>
      <c r="F64" s="80">
        <f t="shared" si="14"/>
        <v>0</v>
      </c>
      <c r="G64" s="193"/>
      <c r="H64" s="194"/>
      <c r="I64" s="194"/>
      <c r="J64" s="194"/>
      <c r="K64" s="194"/>
      <c r="L64" s="194"/>
      <c r="M64" s="194"/>
      <c r="N64" s="78"/>
      <c r="O64" s="78"/>
      <c r="P64" s="78"/>
      <c r="Q64" s="78"/>
      <c r="R64" s="78"/>
      <c r="S64" s="78"/>
      <c r="T64" s="91" t="str">
        <f t="shared" si="15"/>
        <v/>
      </c>
      <c r="U64" s="78"/>
      <c r="V64" s="78"/>
      <c r="W64" s="92"/>
      <c r="X64" s="94">
        <f t="shared" si="16"/>
        <v>5</v>
      </c>
      <c r="Y64" s="93" t="e">
        <f t="shared" si="17"/>
        <v>#N/A</v>
      </c>
      <c r="AD64" s="90">
        <f t="shared" si="18"/>
        <v>0</v>
      </c>
      <c r="AE64" s="90">
        <f t="shared" si="19"/>
        <v>0</v>
      </c>
      <c r="AF64" s="90" t="str">
        <f t="shared" si="20"/>
        <v>D</v>
      </c>
      <c r="AG64" s="90">
        <f t="shared" si="21"/>
        <v>3</v>
      </c>
      <c r="AH64" s="90">
        <v>1</v>
      </c>
      <c r="AI64" s="98"/>
    </row>
    <row r="65" spans="1:35" s="90" customFormat="1" ht="15.6" hidden="1" customHeight="1" x14ac:dyDescent="0.25">
      <c r="A65" s="76">
        <v>73</v>
      </c>
      <c r="B65" s="180" t="str">
        <f t="shared" si="11"/>
        <v/>
      </c>
      <c r="C65" s="20">
        <f t="shared" si="12"/>
        <v>3</v>
      </c>
      <c r="D65" s="20"/>
      <c r="E65" s="79" t="str">
        <f t="shared" si="13"/>
        <v/>
      </c>
      <c r="F65" s="181">
        <f t="shared" si="14"/>
        <v>0</v>
      </c>
      <c r="G65" s="193"/>
      <c r="H65" s="194"/>
      <c r="I65" s="194"/>
      <c r="J65" s="194"/>
      <c r="K65" s="194"/>
      <c r="L65" s="194"/>
      <c r="M65" s="194"/>
      <c r="N65" s="78"/>
      <c r="O65" s="78"/>
      <c r="P65" s="78"/>
      <c r="Q65" s="78"/>
      <c r="R65" s="78"/>
      <c r="S65" s="78"/>
      <c r="T65" s="91" t="str">
        <f t="shared" si="15"/>
        <v/>
      </c>
      <c r="U65" s="78"/>
      <c r="V65" s="78"/>
      <c r="W65" s="92"/>
      <c r="X65" s="94">
        <f t="shared" si="16"/>
        <v>0</v>
      </c>
      <c r="Y65" s="93" t="e">
        <f t="shared" si="17"/>
        <v>#N/A</v>
      </c>
      <c r="AD65" s="90">
        <f t="shared" si="18"/>
        <v>0</v>
      </c>
      <c r="AE65" s="90">
        <f t="shared" si="19"/>
        <v>0</v>
      </c>
      <c r="AF65" s="90" t="str">
        <f t="shared" si="20"/>
        <v>D</v>
      </c>
      <c r="AG65" s="90">
        <f t="shared" si="21"/>
        <v>3</v>
      </c>
      <c r="AH65" s="78">
        <v>1</v>
      </c>
      <c r="AI65" s="98"/>
    </row>
    <row r="66" spans="1:35" s="90" customFormat="1" ht="15.6" hidden="1" customHeight="1" x14ac:dyDescent="0.25">
      <c r="A66" s="76">
        <v>74</v>
      </c>
      <c r="B66" s="180" t="str">
        <f t="shared" si="11"/>
        <v/>
      </c>
      <c r="C66" s="20">
        <f t="shared" si="12"/>
        <v>3</v>
      </c>
      <c r="D66" s="20"/>
      <c r="E66" s="79" t="str">
        <f t="shared" si="13"/>
        <v/>
      </c>
      <c r="F66" s="80">
        <f t="shared" si="14"/>
        <v>0</v>
      </c>
      <c r="G66" s="193"/>
      <c r="H66" s="194"/>
      <c r="I66" s="194"/>
      <c r="J66" s="194"/>
      <c r="K66" s="194"/>
      <c r="L66" s="194"/>
      <c r="M66" s="194"/>
      <c r="N66" s="78"/>
      <c r="O66" s="78"/>
      <c r="P66" s="78"/>
      <c r="Q66" s="78"/>
      <c r="R66" s="78"/>
      <c r="S66" s="78"/>
      <c r="T66" s="91" t="str">
        <f t="shared" si="15"/>
        <v/>
      </c>
      <c r="U66" s="78"/>
      <c r="V66" s="78"/>
      <c r="W66" s="92"/>
      <c r="X66" s="94">
        <f t="shared" si="16"/>
        <v>1</v>
      </c>
      <c r="Y66" s="93" t="e">
        <f t="shared" si="17"/>
        <v>#N/A</v>
      </c>
      <c r="AD66" s="90">
        <f t="shared" si="18"/>
        <v>0</v>
      </c>
      <c r="AE66" s="90">
        <f t="shared" si="19"/>
        <v>0</v>
      </c>
      <c r="AF66" s="90" t="str">
        <f t="shared" si="20"/>
        <v>D</v>
      </c>
      <c r="AG66" s="90">
        <f t="shared" si="21"/>
        <v>3</v>
      </c>
      <c r="AH66" s="90">
        <v>1</v>
      </c>
      <c r="AI66" s="98"/>
    </row>
    <row r="67" spans="1:35" s="90" customFormat="1" ht="15.6" hidden="1" customHeight="1" x14ac:dyDescent="0.25">
      <c r="A67" s="76">
        <v>75</v>
      </c>
      <c r="B67" s="180" t="str">
        <f t="shared" si="11"/>
        <v/>
      </c>
      <c r="C67" s="20">
        <f t="shared" si="12"/>
        <v>3</v>
      </c>
      <c r="D67" s="20"/>
      <c r="E67" s="79" t="str">
        <f t="shared" si="13"/>
        <v/>
      </c>
      <c r="F67" s="80">
        <f t="shared" si="14"/>
        <v>0</v>
      </c>
      <c r="G67" s="193"/>
      <c r="H67" s="194"/>
      <c r="I67" s="194"/>
      <c r="J67" s="194"/>
      <c r="K67" s="194"/>
      <c r="L67" s="194"/>
      <c r="M67" s="194"/>
      <c r="N67" s="78"/>
      <c r="O67" s="78"/>
      <c r="P67" s="78"/>
      <c r="Q67" s="78"/>
      <c r="R67" s="78"/>
      <c r="S67" s="78"/>
      <c r="T67" s="91" t="str">
        <f t="shared" si="15"/>
        <v/>
      </c>
      <c r="U67" s="78"/>
      <c r="V67" s="78"/>
      <c r="W67" s="92"/>
      <c r="X67" s="94">
        <f t="shared" si="16"/>
        <v>3</v>
      </c>
      <c r="Y67" s="93" t="e">
        <f t="shared" si="17"/>
        <v>#N/A</v>
      </c>
      <c r="AD67" s="90">
        <f t="shared" si="18"/>
        <v>0</v>
      </c>
      <c r="AE67" s="90">
        <f t="shared" si="19"/>
        <v>0</v>
      </c>
      <c r="AF67" s="90" t="str">
        <f t="shared" si="20"/>
        <v>D</v>
      </c>
      <c r="AG67" s="90">
        <f t="shared" si="21"/>
        <v>3</v>
      </c>
      <c r="AH67" s="90">
        <v>1</v>
      </c>
      <c r="AI67" s="98"/>
    </row>
    <row r="68" spans="1:35" s="90" customFormat="1" ht="15.6" hidden="1" customHeight="1" x14ac:dyDescent="0.25">
      <c r="A68" s="76">
        <v>76</v>
      </c>
      <c r="B68" s="180" t="str">
        <f t="shared" si="11"/>
        <v/>
      </c>
      <c r="C68" s="20">
        <f t="shared" si="12"/>
        <v>3</v>
      </c>
      <c r="D68" s="20"/>
      <c r="E68" s="79" t="str">
        <f t="shared" si="13"/>
        <v/>
      </c>
      <c r="F68" s="80">
        <f t="shared" si="14"/>
        <v>0</v>
      </c>
      <c r="G68" s="193"/>
      <c r="H68" s="194"/>
      <c r="I68" s="194"/>
      <c r="J68" s="194"/>
      <c r="K68" s="194"/>
      <c r="L68" s="194"/>
      <c r="M68" s="194"/>
      <c r="N68" s="78"/>
      <c r="O68" s="78"/>
      <c r="P68" s="78"/>
      <c r="Q68" s="78"/>
      <c r="R68" s="78"/>
      <c r="S68" s="78"/>
      <c r="T68" s="91" t="str">
        <f t="shared" si="15"/>
        <v/>
      </c>
      <c r="U68" s="78"/>
      <c r="V68" s="78"/>
      <c r="W68" s="92"/>
      <c r="X68" s="94" t="str">
        <f t="shared" si="16"/>
        <v>N/A</v>
      </c>
      <c r="Y68" s="93" t="e">
        <f t="shared" si="17"/>
        <v>#N/A</v>
      </c>
      <c r="AD68" s="90">
        <f t="shared" si="18"/>
        <v>0</v>
      </c>
      <c r="AE68" s="90">
        <f t="shared" si="19"/>
        <v>0</v>
      </c>
      <c r="AF68" s="90" t="str">
        <f t="shared" si="20"/>
        <v>D</v>
      </c>
      <c r="AG68" s="90">
        <f t="shared" si="21"/>
        <v>3</v>
      </c>
      <c r="AH68" s="90">
        <v>1</v>
      </c>
      <c r="AI68" s="98"/>
    </row>
    <row r="69" spans="1:35" s="90" customFormat="1" ht="15.6" hidden="1" customHeight="1" x14ac:dyDescent="0.25">
      <c r="A69" s="76">
        <v>77</v>
      </c>
      <c r="B69" s="180" t="str">
        <f t="shared" si="11"/>
        <v/>
      </c>
      <c r="C69" s="20">
        <f t="shared" si="12"/>
        <v>3</v>
      </c>
      <c r="D69" s="20"/>
      <c r="E69" s="79" t="str">
        <f t="shared" si="13"/>
        <v/>
      </c>
      <c r="F69" s="83">
        <f t="shared" si="14"/>
        <v>0</v>
      </c>
      <c r="G69" s="193"/>
      <c r="H69" s="194"/>
      <c r="I69" s="194"/>
      <c r="J69" s="194"/>
      <c r="K69" s="194"/>
      <c r="L69" s="194"/>
      <c r="M69" s="194"/>
      <c r="N69" s="78"/>
      <c r="O69" s="78"/>
      <c r="P69" s="78"/>
      <c r="Q69" s="78"/>
      <c r="R69" s="78"/>
      <c r="S69" s="78"/>
      <c r="T69" s="91" t="str">
        <f t="shared" si="15"/>
        <v/>
      </c>
      <c r="U69" s="78"/>
      <c r="V69" s="78"/>
      <c r="W69" s="92"/>
      <c r="X69" s="94">
        <f t="shared" si="16"/>
        <v>4</v>
      </c>
      <c r="Y69" s="93" t="e">
        <f t="shared" si="17"/>
        <v>#N/A</v>
      </c>
      <c r="AD69" s="90">
        <f t="shared" si="18"/>
        <v>0</v>
      </c>
      <c r="AE69" s="90">
        <f t="shared" si="19"/>
        <v>0</v>
      </c>
      <c r="AF69" s="90" t="str">
        <f t="shared" si="20"/>
        <v>D</v>
      </c>
      <c r="AG69" s="90">
        <f t="shared" si="21"/>
        <v>3</v>
      </c>
      <c r="AH69" s="90">
        <v>1</v>
      </c>
      <c r="AI69" s="98"/>
    </row>
    <row r="70" spans="1:35" s="90" customFormat="1" ht="15.6" hidden="1" customHeight="1" x14ac:dyDescent="0.25">
      <c r="A70" s="76">
        <v>78</v>
      </c>
      <c r="B70" s="180" t="str">
        <f t="shared" si="11"/>
        <v/>
      </c>
      <c r="C70" s="20">
        <f t="shared" si="12"/>
        <v>3</v>
      </c>
      <c r="D70" s="20"/>
      <c r="E70" s="79" t="str">
        <f t="shared" si="13"/>
        <v/>
      </c>
      <c r="F70" s="83">
        <f t="shared" si="14"/>
        <v>0</v>
      </c>
      <c r="G70" s="193"/>
      <c r="H70" s="194"/>
      <c r="I70" s="194"/>
      <c r="J70" s="194"/>
      <c r="K70" s="194"/>
      <c r="L70" s="194"/>
      <c r="M70" s="194"/>
      <c r="N70" s="78"/>
      <c r="O70" s="78"/>
      <c r="P70" s="78"/>
      <c r="Q70" s="78"/>
      <c r="R70" s="78"/>
      <c r="S70" s="78"/>
      <c r="T70" s="91" t="str">
        <f t="shared" si="15"/>
        <v/>
      </c>
      <c r="U70" s="78"/>
      <c r="V70" s="78"/>
      <c r="W70" s="92"/>
      <c r="X70" s="94">
        <f t="shared" si="16"/>
        <v>4</v>
      </c>
      <c r="Y70" s="93" t="e">
        <f t="shared" si="17"/>
        <v>#N/A</v>
      </c>
      <c r="AD70" s="90">
        <f t="shared" si="18"/>
        <v>0</v>
      </c>
      <c r="AE70" s="90">
        <f t="shared" si="19"/>
        <v>0</v>
      </c>
      <c r="AF70" s="90" t="str">
        <f t="shared" si="20"/>
        <v>D</v>
      </c>
      <c r="AG70" s="90">
        <f t="shared" si="21"/>
        <v>3</v>
      </c>
      <c r="AH70" s="90">
        <v>1</v>
      </c>
      <c r="AI70" s="98"/>
    </row>
    <row r="71" spans="1:35" s="90" customFormat="1" ht="15.6" hidden="1" customHeight="1" x14ac:dyDescent="0.25">
      <c r="A71" s="76">
        <v>79</v>
      </c>
      <c r="B71" s="180" t="str">
        <f t="shared" si="11"/>
        <v/>
      </c>
      <c r="C71" s="20">
        <f t="shared" si="12"/>
        <v>3</v>
      </c>
      <c r="D71" s="20"/>
      <c r="E71" s="79" t="str">
        <f t="shared" si="13"/>
        <v/>
      </c>
      <c r="F71" s="83">
        <f t="shared" si="14"/>
        <v>0</v>
      </c>
      <c r="G71" s="193"/>
      <c r="H71" s="194"/>
      <c r="I71" s="194"/>
      <c r="J71" s="194"/>
      <c r="K71" s="194"/>
      <c r="L71" s="194"/>
      <c r="M71" s="194"/>
      <c r="N71" s="78"/>
      <c r="O71" s="78"/>
      <c r="P71" s="78"/>
      <c r="Q71" s="78"/>
      <c r="R71" s="78"/>
      <c r="S71" s="78"/>
      <c r="T71" s="91" t="str">
        <f t="shared" si="15"/>
        <v/>
      </c>
      <c r="U71" s="78"/>
      <c r="V71" s="78"/>
      <c r="W71" s="92"/>
      <c r="X71" s="94">
        <f t="shared" si="16"/>
        <v>4</v>
      </c>
      <c r="Y71" s="93" t="e">
        <f t="shared" si="17"/>
        <v>#N/A</v>
      </c>
      <c r="AD71" s="90">
        <f t="shared" si="18"/>
        <v>0</v>
      </c>
      <c r="AE71" s="90">
        <f t="shared" si="19"/>
        <v>0</v>
      </c>
      <c r="AF71" s="90" t="str">
        <f t="shared" si="20"/>
        <v>D</v>
      </c>
      <c r="AG71" s="90">
        <f t="shared" si="21"/>
        <v>3</v>
      </c>
      <c r="AH71" s="90">
        <v>1</v>
      </c>
      <c r="AI71" s="98"/>
    </row>
    <row r="72" spans="1:35" s="90" customFormat="1" ht="15.6" hidden="1" customHeight="1" x14ac:dyDescent="0.25">
      <c r="A72" s="76">
        <v>80</v>
      </c>
      <c r="B72" s="180" t="str">
        <f t="shared" si="11"/>
        <v/>
      </c>
      <c r="C72" s="20">
        <f t="shared" si="12"/>
        <v>3</v>
      </c>
      <c r="D72" s="20"/>
      <c r="E72" s="79" t="str">
        <f t="shared" si="13"/>
        <v/>
      </c>
      <c r="F72" s="80">
        <f t="shared" si="14"/>
        <v>0</v>
      </c>
      <c r="G72" s="193"/>
      <c r="H72" s="194"/>
      <c r="I72" s="194"/>
      <c r="J72" s="194"/>
      <c r="K72" s="194"/>
      <c r="L72" s="194"/>
      <c r="M72" s="194"/>
      <c r="N72" s="78"/>
      <c r="O72" s="78"/>
      <c r="P72" s="78"/>
      <c r="Q72" s="78"/>
      <c r="R72" s="78"/>
      <c r="S72" s="78"/>
      <c r="T72" s="91" t="str">
        <f t="shared" si="15"/>
        <v/>
      </c>
      <c r="U72" s="78"/>
      <c r="V72" s="78"/>
      <c r="W72" s="92"/>
      <c r="X72" s="94" t="str">
        <f t="shared" si="16"/>
        <v>N/A</v>
      </c>
      <c r="Y72" s="93" t="e">
        <f t="shared" si="17"/>
        <v>#N/A</v>
      </c>
      <c r="AD72" s="90">
        <f t="shared" si="18"/>
        <v>0</v>
      </c>
      <c r="AE72" s="90">
        <f t="shared" si="19"/>
        <v>0</v>
      </c>
      <c r="AF72" s="90" t="str">
        <f t="shared" si="20"/>
        <v>D</v>
      </c>
      <c r="AG72" s="90">
        <f t="shared" si="21"/>
        <v>3</v>
      </c>
      <c r="AH72" s="90">
        <v>1</v>
      </c>
      <c r="AI72" s="98"/>
    </row>
    <row r="73" spans="1:35" s="90" customFormat="1" ht="15.6" hidden="1" customHeight="1" x14ac:dyDescent="0.25">
      <c r="A73" s="76">
        <v>81</v>
      </c>
      <c r="B73" s="180" t="str">
        <f t="shared" si="11"/>
        <v/>
      </c>
      <c r="C73" s="20">
        <f t="shared" si="12"/>
        <v>3</v>
      </c>
      <c r="D73" s="20"/>
      <c r="E73" s="79" t="str">
        <f t="shared" si="13"/>
        <v/>
      </c>
      <c r="F73" s="83">
        <f t="shared" si="14"/>
        <v>0</v>
      </c>
      <c r="G73" s="193"/>
      <c r="H73" s="194"/>
      <c r="I73" s="194"/>
      <c r="J73" s="194"/>
      <c r="K73" s="194"/>
      <c r="L73" s="194"/>
      <c r="M73" s="194"/>
      <c r="N73" s="78"/>
      <c r="O73" s="78"/>
      <c r="P73" s="78"/>
      <c r="Q73" s="78"/>
      <c r="R73" s="78"/>
      <c r="S73" s="78"/>
      <c r="T73" s="91" t="str">
        <f t="shared" si="15"/>
        <v/>
      </c>
      <c r="U73" s="78"/>
      <c r="V73" s="78"/>
      <c r="W73" s="92"/>
      <c r="X73" s="94">
        <f t="shared" si="16"/>
        <v>2</v>
      </c>
      <c r="Y73" s="93" t="e">
        <f t="shared" si="17"/>
        <v>#N/A</v>
      </c>
      <c r="AD73" s="90">
        <f t="shared" si="18"/>
        <v>0</v>
      </c>
      <c r="AE73" s="90">
        <f t="shared" si="19"/>
        <v>0</v>
      </c>
      <c r="AF73" s="90" t="str">
        <f t="shared" si="20"/>
        <v>D</v>
      </c>
      <c r="AG73" s="90">
        <f t="shared" si="21"/>
        <v>3</v>
      </c>
      <c r="AH73" s="90">
        <v>1</v>
      </c>
      <c r="AI73" s="98"/>
    </row>
    <row r="74" spans="1:35" s="90" customFormat="1" ht="15.6" hidden="1" customHeight="1" x14ac:dyDescent="0.25">
      <c r="A74" s="76">
        <v>82</v>
      </c>
      <c r="B74" s="180" t="str">
        <f t="shared" si="11"/>
        <v/>
      </c>
      <c r="C74" s="20">
        <f t="shared" si="12"/>
        <v>3</v>
      </c>
      <c r="D74" s="20"/>
      <c r="E74" s="79" t="str">
        <f t="shared" si="13"/>
        <v/>
      </c>
      <c r="F74" s="83">
        <f t="shared" si="14"/>
        <v>0</v>
      </c>
      <c r="G74" s="193"/>
      <c r="H74" s="194"/>
      <c r="I74" s="194"/>
      <c r="J74" s="194"/>
      <c r="K74" s="194"/>
      <c r="L74" s="194"/>
      <c r="M74" s="194"/>
      <c r="N74" s="78"/>
      <c r="O74" s="78"/>
      <c r="P74" s="78"/>
      <c r="Q74" s="78"/>
      <c r="R74" s="78"/>
      <c r="S74" s="78"/>
      <c r="T74" s="91" t="str">
        <f t="shared" si="15"/>
        <v/>
      </c>
      <c r="U74" s="78"/>
      <c r="V74" s="78"/>
      <c r="W74" s="92"/>
      <c r="X74" s="94">
        <f t="shared" si="16"/>
        <v>3</v>
      </c>
      <c r="Y74" s="93" t="e">
        <f t="shared" si="17"/>
        <v>#N/A</v>
      </c>
      <c r="AD74" s="90">
        <f t="shared" si="18"/>
        <v>0</v>
      </c>
      <c r="AE74" s="90">
        <f t="shared" si="19"/>
        <v>0</v>
      </c>
      <c r="AF74" s="90" t="str">
        <f t="shared" si="20"/>
        <v>D</v>
      </c>
      <c r="AG74" s="90">
        <f t="shared" si="21"/>
        <v>3</v>
      </c>
      <c r="AH74" s="90">
        <v>1</v>
      </c>
      <c r="AI74" s="98"/>
    </row>
    <row r="75" spans="1:35" s="90" customFormat="1" ht="15.6" hidden="1" customHeight="1" x14ac:dyDescent="0.25">
      <c r="A75" s="76">
        <v>83</v>
      </c>
      <c r="B75" s="180" t="str">
        <f t="shared" si="11"/>
        <v/>
      </c>
      <c r="C75" s="20">
        <f t="shared" si="12"/>
        <v>3</v>
      </c>
      <c r="D75" s="20"/>
      <c r="E75" s="79" t="str">
        <f t="shared" si="13"/>
        <v/>
      </c>
      <c r="F75" s="83">
        <f t="shared" si="14"/>
        <v>0</v>
      </c>
      <c r="G75" s="193"/>
      <c r="H75" s="194"/>
      <c r="I75" s="194"/>
      <c r="J75" s="194"/>
      <c r="K75" s="194"/>
      <c r="L75" s="194"/>
      <c r="M75" s="194"/>
      <c r="N75" s="78"/>
      <c r="O75" s="78"/>
      <c r="P75" s="78"/>
      <c r="Q75" s="78"/>
      <c r="R75" s="78"/>
      <c r="S75" s="78"/>
      <c r="T75" s="91" t="str">
        <f t="shared" si="15"/>
        <v/>
      </c>
      <c r="U75" s="78"/>
      <c r="V75" s="78"/>
      <c r="W75" s="92"/>
      <c r="X75" s="94">
        <f t="shared" si="16"/>
        <v>3</v>
      </c>
      <c r="Y75" s="93" t="e">
        <f t="shared" si="17"/>
        <v>#N/A</v>
      </c>
      <c r="AD75" s="90">
        <f t="shared" si="18"/>
        <v>0</v>
      </c>
      <c r="AE75" s="90">
        <f t="shared" si="19"/>
        <v>0</v>
      </c>
      <c r="AF75" s="90" t="str">
        <f t="shared" si="20"/>
        <v>D</v>
      </c>
      <c r="AG75" s="90">
        <f t="shared" si="21"/>
        <v>3</v>
      </c>
      <c r="AH75" s="90">
        <v>1</v>
      </c>
      <c r="AI75" s="98"/>
    </row>
    <row r="76" spans="1:35" s="90" customFormat="1" ht="15.6" hidden="1" customHeight="1" x14ac:dyDescent="0.25">
      <c r="A76" s="76">
        <v>84</v>
      </c>
      <c r="B76" s="180" t="str">
        <f t="shared" si="11"/>
        <v/>
      </c>
      <c r="C76" s="20">
        <f t="shared" si="12"/>
        <v>3</v>
      </c>
      <c r="D76" s="20"/>
      <c r="E76" s="79" t="str">
        <f t="shared" si="13"/>
        <v/>
      </c>
      <c r="F76" s="80">
        <f t="shared" si="14"/>
        <v>0</v>
      </c>
      <c r="G76" s="193"/>
      <c r="H76" s="194"/>
      <c r="I76" s="194"/>
      <c r="J76" s="194"/>
      <c r="K76" s="194"/>
      <c r="L76" s="194"/>
      <c r="M76" s="194"/>
      <c r="N76" s="78"/>
      <c r="O76" s="78"/>
      <c r="P76" s="78"/>
      <c r="Q76" s="78"/>
      <c r="R76" s="78"/>
      <c r="S76" s="78"/>
      <c r="T76" s="91" t="str">
        <f t="shared" si="15"/>
        <v/>
      </c>
      <c r="U76" s="78"/>
      <c r="V76" s="78"/>
      <c r="W76" s="92"/>
      <c r="X76" s="94" t="str">
        <f t="shared" si="16"/>
        <v>N/A</v>
      </c>
      <c r="Y76" s="93" t="e">
        <f t="shared" si="17"/>
        <v>#N/A</v>
      </c>
      <c r="AD76" s="90">
        <f t="shared" si="18"/>
        <v>0</v>
      </c>
      <c r="AE76" s="90">
        <f t="shared" si="19"/>
        <v>0</v>
      </c>
      <c r="AF76" s="90" t="str">
        <f t="shared" si="20"/>
        <v>D</v>
      </c>
      <c r="AG76" s="90">
        <f t="shared" si="21"/>
        <v>3</v>
      </c>
      <c r="AH76" s="90">
        <v>1</v>
      </c>
      <c r="AI76" s="98"/>
    </row>
    <row r="77" spans="1:35" s="90" customFormat="1" ht="15.6" hidden="1" customHeight="1" x14ac:dyDescent="0.25">
      <c r="A77" s="76">
        <v>85</v>
      </c>
      <c r="B77" s="180" t="str">
        <f t="shared" si="11"/>
        <v/>
      </c>
      <c r="C77" s="20">
        <f t="shared" si="12"/>
        <v>3</v>
      </c>
      <c r="D77" s="20"/>
      <c r="E77" s="79" t="str">
        <f t="shared" si="13"/>
        <v/>
      </c>
      <c r="F77" s="83">
        <f t="shared" si="14"/>
        <v>0</v>
      </c>
      <c r="G77" s="193"/>
      <c r="H77" s="194"/>
      <c r="I77" s="194"/>
      <c r="J77" s="194"/>
      <c r="K77" s="194"/>
      <c r="L77" s="194"/>
      <c r="M77" s="194"/>
      <c r="N77" s="78"/>
      <c r="O77" s="78"/>
      <c r="P77" s="78"/>
      <c r="Q77" s="78"/>
      <c r="R77" s="78"/>
      <c r="S77" s="78"/>
      <c r="T77" s="91" t="str">
        <f t="shared" si="15"/>
        <v/>
      </c>
      <c r="U77" s="78"/>
      <c r="V77" s="78"/>
      <c r="W77" s="92"/>
      <c r="X77" s="94">
        <f t="shared" si="16"/>
        <v>2</v>
      </c>
      <c r="Y77" s="93" t="e">
        <f t="shared" si="17"/>
        <v>#N/A</v>
      </c>
      <c r="AD77" s="90">
        <f t="shared" si="18"/>
        <v>0</v>
      </c>
      <c r="AE77" s="90">
        <f t="shared" si="19"/>
        <v>0</v>
      </c>
      <c r="AF77" s="90" t="str">
        <f t="shared" si="20"/>
        <v>D</v>
      </c>
      <c r="AG77" s="90">
        <f t="shared" si="21"/>
        <v>3</v>
      </c>
      <c r="AH77" s="90">
        <v>1</v>
      </c>
      <c r="AI77" s="98"/>
    </row>
    <row r="78" spans="1:35" s="90" customFormat="1" ht="15.6" hidden="1" customHeight="1" x14ac:dyDescent="0.25">
      <c r="A78" s="76">
        <v>86</v>
      </c>
      <c r="B78" s="180" t="str">
        <f t="shared" si="11"/>
        <v/>
      </c>
      <c r="C78" s="20">
        <f t="shared" si="12"/>
        <v>3</v>
      </c>
      <c r="D78" s="20"/>
      <c r="E78" s="79" t="str">
        <f t="shared" si="13"/>
        <v/>
      </c>
      <c r="F78" s="83">
        <f t="shared" si="14"/>
        <v>0</v>
      </c>
      <c r="G78" s="193"/>
      <c r="H78" s="194"/>
      <c r="I78" s="194"/>
      <c r="J78" s="194"/>
      <c r="K78" s="194"/>
      <c r="L78" s="194"/>
      <c r="M78" s="194"/>
      <c r="N78" s="78"/>
      <c r="O78" s="78"/>
      <c r="P78" s="78"/>
      <c r="Q78" s="78"/>
      <c r="R78" s="78"/>
      <c r="S78" s="78"/>
      <c r="T78" s="91" t="str">
        <f t="shared" si="15"/>
        <v/>
      </c>
      <c r="U78" s="78"/>
      <c r="V78" s="78"/>
      <c r="W78" s="92"/>
      <c r="X78" s="94">
        <f t="shared" si="16"/>
        <v>3</v>
      </c>
      <c r="Y78" s="93" t="e">
        <f t="shared" si="17"/>
        <v>#N/A</v>
      </c>
      <c r="AD78" s="90">
        <f t="shared" si="18"/>
        <v>0</v>
      </c>
      <c r="AE78" s="90">
        <f t="shared" si="19"/>
        <v>0</v>
      </c>
      <c r="AF78" s="90" t="str">
        <f t="shared" si="20"/>
        <v>D</v>
      </c>
      <c r="AG78" s="90">
        <f t="shared" si="21"/>
        <v>3</v>
      </c>
      <c r="AH78" s="90">
        <v>1</v>
      </c>
      <c r="AI78" s="98"/>
    </row>
    <row r="79" spans="1:35" s="90" customFormat="1" ht="15.6" hidden="1" customHeight="1" x14ac:dyDescent="0.25">
      <c r="A79" s="76">
        <v>87</v>
      </c>
      <c r="B79" s="180" t="str">
        <f t="shared" si="11"/>
        <v/>
      </c>
      <c r="C79" s="20">
        <f t="shared" si="12"/>
        <v>3</v>
      </c>
      <c r="D79" s="20"/>
      <c r="E79" s="79" t="str">
        <f t="shared" si="13"/>
        <v/>
      </c>
      <c r="F79" s="83">
        <f t="shared" si="14"/>
        <v>0</v>
      </c>
      <c r="G79" s="193"/>
      <c r="H79" s="194"/>
      <c r="I79" s="194"/>
      <c r="J79" s="194"/>
      <c r="K79" s="194"/>
      <c r="L79" s="194"/>
      <c r="M79" s="194"/>
      <c r="N79" s="78"/>
      <c r="O79" s="78"/>
      <c r="P79" s="78"/>
      <c r="Q79" s="78"/>
      <c r="R79" s="78"/>
      <c r="S79" s="78"/>
      <c r="T79" s="91" t="str">
        <f t="shared" si="15"/>
        <v/>
      </c>
      <c r="U79" s="78"/>
      <c r="V79" s="78"/>
      <c r="W79" s="92"/>
      <c r="X79" s="94">
        <f t="shared" si="16"/>
        <v>3</v>
      </c>
      <c r="Y79" s="93" t="e">
        <f t="shared" si="17"/>
        <v>#N/A</v>
      </c>
      <c r="AD79" s="90">
        <f t="shared" si="18"/>
        <v>0</v>
      </c>
      <c r="AE79" s="90">
        <f t="shared" si="19"/>
        <v>0</v>
      </c>
      <c r="AF79" s="90" t="str">
        <f t="shared" si="20"/>
        <v>D</v>
      </c>
      <c r="AG79" s="90">
        <f t="shared" si="21"/>
        <v>3</v>
      </c>
      <c r="AH79" s="90">
        <v>1</v>
      </c>
      <c r="AI79" s="98"/>
    </row>
    <row r="80" spans="1:35" s="90" customFormat="1" ht="15.6" hidden="1" customHeight="1" x14ac:dyDescent="0.25">
      <c r="A80" s="76">
        <v>88</v>
      </c>
      <c r="B80" s="180" t="str">
        <f t="shared" si="11"/>
        <v/>
      </c>
      <c r="C80" s="20">
        <f t="shared" si="12"/>
        <v>3</v>
      </c>
      <c r="D80" s="20"/>
      <c r="E80" s="79" t="str">
        <f t="shared" si="13"/>
        <v/>
      </c>
      <c r="F80" s="83">
        <f t="shared" si="14"/>
        <v>0</v>
      </c>
      <c r="G80" s="193"/>
      <c r="H80" s="194"/>
      <c r="I80" s="194"/>
      <c r="J80" s="194"/>
      <c r="K80" s="194"/>
      <c r="L80" s="194"/>
      <c r="M80" s="194"/>
      <c r="N80" s="78"/>
      <c r="O80" s="78"/>
      <c r="P80" s="78"/>
      <c r="Q80" s="78"/>
      <c r="R80" s="78"/>
      <c r="S80" s="78"/>
      <c r="T80" s="91" t="str">
        <f t="shared" si="15"/>
        <v/>
      </c>
      <c r="U80" s="78"/>
      <c r="V80" s="78"/>
      <c r="W80" s="92"/>
      <c r="X80" s="94">
        <f t="shared" si="16"/>
        <v>5</v>
      </c>
      <c r="Y80" s="93" t="e">
        <f t="shared" si="17"/>
        <v>#N/A</v>
      </c>
      <c r="AD80" s="90">
        <f t="shared" si="18"/>
        <v>0</v>
      </c>
      <c r="AE80" s="90">
        <f t="shared" si="19"/>
        <v>0</v>
      </c>
      <c r="AF80" s="90" t="str">
        <f t="shared" si="20"/>
        <v>D</v>
      </c>
      <c r="AG80" s="90">
        <f t="shared" si="21"/>
        <v>3</v>
      </c>
      <c r="AH80" s="90">
        <v>1</v>
      </c>
      <c r="AI80" s="98"/>
    </row>
    <row r="81" spans="1:35" s="90" customFormat="1" ht="15.6" hidden="1" customHeight="1" x14ac:dyDescent="0.25">
      <c r="A81" s="76">
        <v>89</v>
      </c>
      <c r="B81" s="180" t="str">
        <f t="shared" si="11"/>
        <v/>
      </c>
      <c r="C81" s="20">
        <f t="shared" si="12"/>
        <v>3</v>
      </c>
      <c r="D81" s="20"/>
      <c r="E81" s="79" t="str">
        <f t="shared" si="13"/>
        <v/>
      </c>
      <c r="F81" s="80">
        <f t="shared" si="14"/>
        <v>0</v>
      </c>
      <c r="G81" s="193"/>
      <c r="H81" s="194"/>
      <c r="I81" s="194"/>
      <c r="J81" s="194"/>
      <c r="K81" s="194"/>
      <c r="L81" s="194"/>
      <c r="M81" s="194"/>
      <c r="N81" s="78"/>
      <c r="O81" s="78"/>
      <c r="P81" s="78"/>
      <c r="Q81" s="78"/>
      <c r="R81" s="78"/>
      <c r="S81" s="78"/>
      <c r="T81" s="91" t="str">
        <f t="shared" si="15"/>
        <v/>
      </c>
      <c r="U81" s="78"/>
      <c r="V81" s="78"/>
      <c r="W81" s="92"/>
      <c r="X81" s="94" t="str">
        <f t="shared" si="16"/>
        <v>N/A</v>
      </c>
      <c r="Y81" s="93" t="e">
        <f t="shared" si="17"/>
        <v>#N/A</v>
      </c>
      <c r="AD81" s="90">
        <f t="shared" si="18"/>
        <v>0</v>
      </c>
      <c r="AE81" s="90">
        <f t="shared" si="19"/>
        <v>0</v>
      </c>
      <c r="AF81" s="90" t="str">
        <f t="shared" si="20"/>
        <v>D</v>
      </c>
      <c r="AG81" s="90">
        <f t="shared" si="21"/>
        <v>3</v>
      </c>
      <c r="AH81" s="90">
        <v>1</v>
      </c>
      <c r="AI81" s="98"/>
    </row>
    <row r="82" spans="1:35" s="90" customFormat="1" ht="15.6" hidden="1" customHeight="1" x14ac:dyDescent="0.25">
      <c r="A82" s="76">
        <v>90</v>
      </c>
      <c r="B82" s="180" t="str">
        <f t="shared" si="11"/>
        <v/>
      </c>
      <c r="C82" s="20">
        <f t="shared" si="12"/>
        <v>3</v>
      </c>
      <c r="D82" s="20"/>
      <c r="E82" s="79" t="str">
        <f t="shared" si="13"/>
        <v/>
      </c>
      <c r="F82" s="83">
        <f t="shared" si="14"/>
        <v>0</v>
      </c>
      <c r="G82" s="193"/>
      <c r="H82" s="194"/>
      <c r="I82" s="194"/>
      <c r="J82" s="194"/>
      <c r="K82" s="194"/>
      <c r="L82" s="194"/>
      <c r="M82" s="194"/>
      <c r="N82" s="78"/>
      <c r="O82" s="78"/>
      <c r="P82" s="78"/>
      <c r="Q82" s="78"/>
      <c r="R82" s="78"/>
      <c r="S82" s="78"/>
      <c r="T82" s="91" t="str">
        <f t="shared" si="15"/>
        <v/>
      </c>
      <c r="U82" s="78"/>
      <c r="V82" s="78"/>
      <c r="W82" s="92"/>
      <c r="X82" s="94">
        <f t="shared" si="16"/>
        <v>2</v>
      </c>
      <c r="Y82" s="93" t="e">
        <f t="shared" si="17"/>
        <v>#N/A</v>
      </c>
      <c r="AD82" s="90">
        <f t="shared" si="18"/>
        <v>0</v>
      </c>
      <c r="AE82" s="90">
        <f t="shared" si="19"/>
        <v>0</v>
      </c>
      <c r="AF82" s="90" t="str">
        <f t="shared" si="20"/>
        <v>D</v>
      </c>
      <c r="AG82" s="90">
        <f t="shared" si="21"/>
        <v>3</v>
      </c>
      <c r="AH82" s="90">
        <v>1</v>
      </c>
      <c r="AI82" s="98"/>
    </row>
    <row r="83" spans="1:35" s="90" customFormat="1" ht="15.6" hidden="1" customHeight="1" x14ac:dyDescent="0.25">
      <c r="A83" s="76">
        <v>91</v>
      </c>
      <c r="B83" s="180" t="str">
        <f t="shared" si="11"/>
        <v/>
      </c>
      <c r="C83" s="20">
        <f t="shared" si="12"/>
        <v>3</v>
      </c>
      <c r="D83" s="20"/>
      <c r="E83" s="79" t="str">
        <f t="shared" si="13"/>
        <v/>
      </c>
      <c r="F83" s="83">
        <f t="shared" si="14"/>
        <v>0</v>
      </c>
      <c r="G83" s="193"/>
      <c r="H83" s="194"/>
      <c r="I83" s="194"/>
      <c r="J83" s="194"/>
      <c r="K83" s="194"/>
      <c r="L83" s="194"/>
      <c r="M83" s="194"/>
      <c r="N83" s="78"/>
      <c r="O83" s="78"/>
      <c r="P83" s="78"/>
      <c r="Q83" s="78"/>
      <c r="R83" s="78"/>
      <c r="S83" s="78"/>
      <c r="T83" s="91" t="str">
        <f t="shared" si="15"/>
        <v/>
      </c>
      <c r="U83" s="78"/>
      <c r="V83" s="78"/>
      <c r="W83" s="92"/>
      <c r="X83" s="94">
        <f t="shared" si="16"/>
        <v>3</v>
      </c>
      <c r="Y83" s="93" t="e">
        <f t="shared" si="17"/>
        <v>#N/A</v>
      </c>
      <c r="AD83" s="90">
        <f t="shared" si="18"/>
        <v>0</v>
      </c>
      <c r="AE83" s="90">
        <f t="shared" si="19"/>
        <v>0</v>
      </c>
      <c r="AF83" s="90" t="str">
        <f t="shared" si="20"/>
        <v>D</v>
      </c>
      <c r="AG83" s="90">
        <f t="shared" si="21"/>
        <v>3</v>
      </c>
      <c r="AH83" s="90">
        <v>1</v>
      </c>
      <c r="AI83" s="98"/>
    </row>
    <row r="84" spans="1:35" s="90" customFormat="1" ht="15.6" hidden="1" customHeight="1" x14ac:dyDescent="0.25">
      <c r="A84" s="76">
        <v>92</v>
      </c>
      <c r="B84" s="180" t="str">
        <f t="shared" si="11"/>
        <v/>
      </c>
      <c r="C84" s="20">
        <f t="shared" si="12"/>
        <v>3</v>
      </c>
      <c r="D84" s="20"/>
      <c r="E84" s="79" t="str">
        <f t="shared" si="13"/>
        <v/>
      </c>
      <c r="F84" s="83">
        <f t="shared" si="14"/>
        <v>0</v>
      </c>
      <c r="G84" s="193"/>
      <c r="H84" s="194"/>
      <c r="I84" s="194"/>
      <c r="J84" s="194"/>
      <c r="K84" s="194"/>
      <c r="L84" s="194"/>
      <c r="M84" s="194"/>
      <c r="N84" s="78"/>
      <c r="O84" s="78"/>
      <c r="P84" s="78"/>
      <c r="Q84" s="78"/>
      <c r="R84" s="78"/>
      <c r="S84" s="78"/>
      <c r="T84" s="91" t="str">
        <f t="shared" si="15"/>
        <v/>
      </c>
      <c r="U84" s="78"/>
      <c r="V84" s="78"/>
      <c r="W84" s="92"/>
      <c r="X84" s="94">
        <f t="shared" si="16"/>
        <v>3</v>
      </c>
      <c r="Y84" s="93" t="e">
        <f t="shared" si="17"/>
        <v>#N/A</v>
      </c>
      <c r="AD84" s="90">
        <f t="shared" si="18"/>
        <v>0</v>
      </c>
      <c r="AE84" s="90">
        <f t="shared" si="19"/>
        <v>0</v>
      </c>
      <c r="AF84" s="90" t="str">
        <f t="shared" si="20"/>
        <v>D</v>
      </c>
      <c r="AG84" s="90">
        <f t="shared" si="21"/>
        <v>3</v>
      </c>
      <c r="AH84" s="90">
        <v>1</v>
      </c>
      <c r="AI84" s="98"/>
    </row>
    <row r="85" spans="1:35" s="90" customFormat="1" ht="15.6" hidden="1" customHeight="1" x14ac:dyDescent="0.25">
      <c r="A85" s="76">
        <v>93</v>
      </c>
      <c r="B85" s="180" t="str">
        <f t="shared" si="11"/>
        <v/>
      </c>
      <c r="C85" s="20">
        <f t="shared" si="12"/>
        <v>3</v>
      </c>
      <c r="D85" s="20"/>
      <c r="E85" s="79" t="str">
        <f t="shared" si="13"/>
        <v/>
      </c>
      <c r="F85" s="83">
        <f t="shared" si="14"/>
        <v>0</v>
      </c>
      <c r="G85" s="193"/>
      <c r="H85" s="194"/>
      <c r="I85" s="194"/>
      <c r="J85" s="194"/>
      <c r="K85" s="194"/>
      <c r="L85" s="194"/>
      <c r="M85" s="194"/>
      <c r="N85" s="78"/>
      <c r="O85" s="78"/>
      <c r="P85" s="78"/>
      <c r="Q85" s="78"/>
      <c r="R85" s="78"/>
      <c r="S85" s="78"/>
      <c r="T85" s="91" t="str">
        <f t="shared" si="15"/>
        <v/>
      </c>
      <c r="U85" s="78"/>
      <c r="V85" s="78"/>
      <c r="W85" s="92"/>
      <c r="X85" s="94">
        <f t="shared" si="16"/>
        <v>3</v>
      </c>
      <c r="Y85" s="93" t="e">
        <f t="shared" si="17"/>
        <v>#N/A</v>
      </c>
      <c r="AD85" s="90">
        <f t="shared" si="18"/>
        <v>0</v>
      </c>
      <c r="AE85" s="90">
        <f t="shared" si="19"/>
        <v>0</v>
      </c>
      <c r="AF85" s="90" t="str">
        <f t="shared" si="20"/>
        <v>D</v>
      </c>
      <c r="AG85" s="90">
        <f t="shared" si="21"/>
        <v>3</v>
      </c>
      <c r="AH85" s="90">
        <v>1</v>
      </c>
      <c r="AI85" s="98"/>
    </row>
    <row r="86" spans="1:35" s="90" customFormat="1" ht="15.6" hidden="1" customHeight="1" x14ac:dyDescent="0.25">
      <c r="A86" s="76">
        <v>94</v>
      </c>
      <c r="B86" s="180" t="str">
        <f t="shared" si="11"/>
        <v/>
      </c>
      <c r="C86" s="20">
        <f t="shared" si="12"/>
        <v>3</v>
      </c>
      <c r="D86" s="20"/>
      <c r="E86" s="79" t="str">
        <f t="shared" si="13"/>
        <v/>
      </c>
      <c r="F86" s="80">
        <f t="shared" si="14"/>
        <v>0</v>
      </c>
      <c r="G86" s="193"/>
      <c r="H86" s="194"/>
      <c r="I86" s="194"/>
      <c r="J86" s="194"/>
      <c r="K86" s="194"/>
      <c r="L86" s="194"/>
      <c r="M86" s="194"/>
      <c r="N86" s="78"/>
      <c r="O86" s="78"/>
      <c r="P86" s="78"/>
      <c r="Q86" s="78"/>
      <c r="R86" s="78"/>
      <c r="S86" s="78"/>
      <c r="T86" s="91" t="str">
        <f t="shared" si="15"/>
        <v/>
      </c>
      <c r="U86" s="78"/>
      <c r="V86" s="78"/>
      <c r="W86" s="92"/>
      <c r="X86" s="94" t="str">
        <f t="shared" si="16"/>
        <v>N/A</v>
      </c>
      <c r="Y86" s="93" t="e">
        <f t="shared" si="17"/>
        <v>#N/A</v>
      </c>
      <c r="AD86" s="90">
        <f t="shared" si="18"/>
        <v>0</v>
      </c>
      <c r="AE86" s="90">
        <f t="shared" si="19"/>
        <v>0</v>
      </c>
      <c r="AF86" s="90" t="str">
        <f t="shared" si="20"/>
        <v>D</v>
      </c>
      <c r="AG86" s="90">
        <f t="shared" si="21"/>
        <v>3</v>
      </c>
      <c r="AH86" s="90">
        <v>1</v>
      </c>
      <c r="AI86" s="98"/>
    </row>
    <row r="87" spans="1:35" s="90" customFormat="1" ht="15.6" hidden="1" customHeight="1" x14ac:dyDescent="0.25">
      <c r="A87" s="76">
        <v>95</v>
      </c>
      <c r="B87" s="180" t="str">
        <f t="shared" si="11"/>
        <v/>
      </c>
      <c r="C87" s="20">
        <f t="shared" si="12"/>
        <v>3</v>
      </c>
      <c r="D87" s="20"/>
      <c r="E87" s="79" t="str">
        <f t="shared" si="13"/>
        <v/>
      </c>
      <c r="F87" s="83">
        <f t="shared" si="14"/>
        <v>0</v>
      </c>
      <c r="G87" s="193"/>
      <c r="H87" s="194"/>
      <c r="I87" s="194"/>
      <c r="J87" s="194"/>
      <c r="K87" s="194"/>
      <c r="L87" s="194"/>
      <c r="M87" s="194"/>
      <c r="N87" s="78"/>
      <c r="O87" s="78"/>
      <c r="P87" s="78"/>
      <c r="Q87" s="78"/>
      <c r="R87" s="78"/>
      <c r="S87" s="78"/>
      <c r="T87" s="91" t="str">
        <f t="shared" si="15"/>
        <v/>
      </c>
      <c r="U87" s="78"/>
      <c r="V87" s="78"/>
      <c r="W87" s="92"/>
      <c r="X87" s="94">
        <f t="shared" si="16"/>
        <v>3</v>
      </c>
      <c r="Y87" s="93" t="e">
        <f t="shared" si="17"/>
        <v>#N/A</v>
      </c>
      <c r="AD87" s="90">
        <f t="shared" si="18"/>
        <v>0</v>
      </c>
      <c r="AE87" s="90">
        <f t="shared" si="19"/>
        <v>0</v>
      </c>
      <c r="AF87" s="90" t="str">
        <f t="shared" si="20"/>
        <v>D</v>
      </c>
      <c r="AG87" s="90">
        <f t="shared" si="21"/>
        <v>3</v>
      </c>
      <c r="AH87" s="90">
        <v>1</v>
      </c>
      <c r="AI87" s="98"/>
    </row>
    <row r="88" spans="1:35" s="90" customFormat="1" ht="15.6" hidden="1" customHeight="1" x14ac:dyDescent="0.25">
      <c r="A88" s="76">
        <v>96</v>
      </c>
      <c r="B88" s="180" t="str">
        <f t="shared" si="11"/>
        <v/>
      </c>
      <c r="C88" s="20">
        <f t="shared" si="12"/>
        <v>3</v>
      </c>
      <c r="D88" s="20"/>
      <c r="E88" s="79" t="str">
        <f t="shared" si="13"/>
        <v/>
      </c>
      <c r="F88" s="83">
        <f t="shared" si="14"/>
        <v>0</v>
      </c>
      <c r="G88" s="193"/>
      <c r="H88" s="194"/>
      <c r="I88" s="194"/>
      <c r="J88" s="194"/>
      <c r="K88" s="194"/>
      <c r="L88" s="194"/>
      <c r="M88" s="194"/>
      <c r="N88" s="78"/>
      <c r="O88" s="78"/>
      <c r="P88" s="78"/>
      <c r="Q88" s="78"/>
      <c r="R88" s="78"/>
      <c r="S88" s="78"/>
      <c r="T88" s="91" t="str">
        <f t="shared" si="15"/>
        <v/>
      </c>
      <c r="U88" s="78"/>
      <c r="V88" s="78"/>
      <c r="W88" s="92"/>
      <c r="X88" s="94">
        <f t="shared" si="16"/>
        <v>4</v>
      </c>
      <c r="Y88" s="93" t="e">
        <f t="shared" si="17"/>
        <v>#N/A</v>
      </c>
      <c r="AD88" s="90">
        <f t="shared" si="18"/>
        <v>0</v>
      </c>
      <c r="AE88" s="90">
        <f t="shared" si="19"/>
        <v>0</v>
      </c>
      <c r="AF88" s="90" t="str">
        <f t="shared" si="20"/>
        <v>D</v>
      </c>
      <c r="AG88" s="90">
        <f t="shared" si="21"/>
        <v>3</v>
      </c>
      <c r="AH88" s="90">
        <v>1</v>
      </c>
      <c r="AI88" s="98"/>
    </row>
    <row r="89" spans="1:35" s="90" customFormat="1" ht="15.6" hidden="1" customHeight="1" x14ac:dyDescent="0.25">
      <c r="A89" s="76">
        <v>97</v>
      </c>
      <c r="B89" s="180" t="str">
        <f t="shared" si="11"/>
        <v/>
      </c>
      <c r="C89" s="20">
        <f t="shared" si="12"/>
        <v>3</v>
      </c>
      <c r="D89" s="20"/>
      <c r="E89" s="79" t="str">
        <f t="shared" si="13"/>
        <v/>
      </c>
      <c r="F89" s="83">
        <f t="shared" si="14"/>
        <v>0</v>
      </c>
      <c r="G89" s="193"/>
      <c r="H89" s="194"/>
      <c r="I89" s="194"/>
      <c r="J89" s="194"/>
      <c r="K89" s="194"/>
      <c r="L89" s="194"/>
      <c r="M89" s="194"/>
      <c r="N89" s="78"/>
      <c r="O89" s="78"/>
      <c r="P89" s="78"/>
      <c r="Q89" s="78"/>
      <c r="R89" s="78"/>
      <c r="S89" s="78"/>
      <c r="T89" s="91" t="str">
        <f t="shared" si="15"/>
        <v/>
      </c>
      <c r="U89" s="78"/>
      <c r="V89" s="78"/>
      <c r="W89" s="92"/>
      <c r="X89" s="94">
        <f t="shared" si="16"/>
        <v>3</v>
      </c>
      <c r="Y89" s="93" t="e">
        <f t="shared" si="17"/>
        <v>#N/A</v>
      </c>
      <c r="AD89" s="90">
        <f t="shared" si="18"/>
        <v>0</v>
      </c>
      <c r="AE89" s="90">
        <f t="shared" si="19"/>
        <v>0</v>
      </c>
      <c r="AF89" s="90" t="str">
        <f t="shared" si="20"/>
        <v>D</v>
      </c>
      <c r="AG89" s="90">
        <f t="shared" si="21"/>
        <v>3</v>
      </c>
      <c r="AH89" s="90">
        <v>1</v>
      </c>
      <c r="AI89" s="98"/>
    </row>
    <row r="90" spans="1:35" s="90" customFormat="1" ht="15.6" hidden="1" customHeight="1" x14ac:dyDescent="0.25">
      <c r="A90" s="76">
        <v>98</v>
      </c>
      <c r="B90" s="180" t="str">
        <f t="shared" si="11"/>
        <v/>
      </c>
      <c r="C90" s="20">
        <f t="shared" si="12"/>
        <v>3</v>
      </c>
      <c r="D90" s="20"/>
      <c r="E90" s="79" t="str">
        <f t="shared" si="13"/>
        <v/>
      </c>
      <c r="F90" s="80">
        <f t="shared" si="14"/>
        <v>0</v>
      </c>
      <c r="G90" s="193"/>
      <c r="H90" s="194"/>
      <c r="I90" s="194"/>
      <c r="J90" s="194"/>
      <c r="K90" s="194"/>
      <c r="L90" s="194"/>
      <c r="M90" s="194"/>
      <c r="N90" s="78"/>
      <c r="O90" s="78"/>
      <c r="P90" s="78"/>
      <c r="Q90" s="78"/>
      <c r="R90" s="78"/>
      <c r="S90" s="78"/>
      <c r="T90" s="91" t="str">
        <f t="shared" si="15"/>
        <v/>
      </c>
      <c r="U90" s="78"/>
      <c r="V90" s="78"/>
      <c r="W90" s="92"/>
      <c r="X90" s="94" t="str">
        <f t="shared" si="16"/>
        <v>N/A</v>
      </c>
      <c r="Y90" s="93" t="e">
        <f t="shared" si="17"/>
        <v>#N/A</v>
      </c>
      <c r="AD90" s="90">
        <f t="shared" si="18"/>
        <v>0</v>
      </c>
      <c r="AE90" s="90">
        <f t="shared" si="19"/>
        <v>0</v>
      </c>
      <c r="AF90" s="90" t="str">
        <f t="shared" si="20"/>
        <v>D</v>
      </c>
      <c r="AG90" s="90">
        <f t="shared" si="21"/>
        <v>3</v>
      </c>
      <c r="AH90" s="90">
        <v>1</v>
      </c>
      <c r="AI90" s="98"/>
    </row>
    <row r="91" spans="1:35" s="90" customFormat="1" ht="15.6" hidden="1" customHeight="1" x14ac:dyDescent="0.25">
      <c r="A91" s="76">
        <v>99</v>
      </c>
      <c r="B91" s="180" t="str">
        <f t="shared" si="11"/>
        <v/>
      </c>
      <c r="C91" s="20">
        <f t="shared" si="12"/>
        <v>3</v>
      </c>
      <c r="D91" s="20"/>
      <c r="E91" s="79" t="str">
        <f t="shared" si="13"/>
        <v/>
      </c>
      <c r="F91" s="83">
        <f t="shared" si="14"/>
        <v>0</v>
      </c>
      <c r="G91" s="193"/>
      <c r="H91" s="194"/>
      <c r="I91" s="194"/>
      <c r="J91" s="194"/>
      <c r="K91" s="194"/>
      <c r="L91" s="194"/>
      <c r="M91" s="194"/>
      <c r="N91" s="78"/>
      <c r="O91" s="78"/>
      <c r="P91" s="78"/>
      <c r="Q91" s="78"/>
      <c r="R91" s="78"/>
      <c r="S91" s="78"/>
      <c r="T91" s="91" t="str">
        <f t="shared" si="15"/>
        <v/>
      </c>
      <c r="U91" s="78"/>
      <c r="V91" s="78"/>
      <c r="W91" s="92"/>
      <c r="X91" s="94">
        <f t="shared" si="16"/>
        <v>4</v>
      </c>
      <c r="Y91" s="93" t="e">
        <f t="shared" si="17"/>
        <v>#N/A</v>
      </c>
      <c r="AD91" s="90">
        <f t="shared" si="18"/>
        <v>0</v>
      </c>
      <c r="AE91" s="90">
        <f t="shared" si="19"/>
        <v>0</v>
      </c>
      <c r="AF91" s="90" t="str">
        <f t="shared" si="20"/>
        <v>D</v>
      </c>
      <c r="AG91" s="90">
        <f t="shared" si="21"/>
        <v>3</v>
      </c>
      <c r="AH91" s="90">
        <v>1</v>
      </c>
      <c r="AI91" s="98"/>
    </row>
    <row r="92" spans="1:35" s="90" customFormat="1" ht="15.6" hidden="1" customHeight="1" x14ac:dyDescent="0.25">
      <c r="A92" s="76">
        <v>100</v>
      </c>
      <c r="B92" s="180" t="str">
        <f t="shared" si="11"/>
        <v/>
      </c>
      <c r="C92" s="20">
        <f t="shared" si="12"/>
        <v>3</v>
      </c>
      <c r="D92" s="20"/>
      <c r="E92" s="79" t="str">
        <f t="shared" si="13"/>
        <v/>
      </c>
      <c r="F92" s="83">
        <f t="shared" si="14"/>
        <v>0</v>
      </c>
      <c r="G92" s="193"/>
      <c r="H92" s="194"/>
      <c r="I92" s="194"/>
      <c r="J92" s="194"/>
      <c r="K92" s="194"/>
      <c r="L92" s="194"/>
      <c r="M92" s="194"/>
      <c r="N92" s="78"/>
      <c r="O92" s="78"/>
      <c r="P92" s="78"/>
      <c r="Q92" s="78"/>
      <c r="R92" s="78"/>
      <c r="S92" s="78"/>
      <c r="T92" s="91" t="str">
        <f t="shared" si="15"/>
        <v/>
      </c>
      <c r="U92" s="78"/>
      <c r="V92" s="78"/>
      <c r="W92" s="92"/>
      <c r="X92" s="94">
        <f t="shared" si="16"/>
        <v>3</v>
      </c>
      <c r="Y92" s="93" t="e">
        <f t="shared" si="17"/>
        <v>#N/A</v>
      </c>
      <c r="AD92" s="90">
        <f t="shared" si="18"/>
        <v>0</v>
      </c>
      <c r="AE92" s="90">
        <f t="shared" si="19"/>
        <v>0</v>
      </c>
      <c r="AF92" s="90" t="str">
        <f t="shared" si="20"/>
        <v>D</v>
      </c>
      <c r="AG92" s="90">
        <f t="shared" si="21"/>
        <v>3</v>
      </c>
      <c r="AH92" s="90">
        <v>1</v>
      </c>
      <c r="AI92" s="98"/>
    </row>
    <row r="93" spans="1:35" s="90" customFormat="1" ht="15.6" hidden="1" customHeight="1" x14ac:dyDescent="0.25">
      <c r="A93" s="76">
        <v>101</v>
      </c>
      <c r="B93" s="180" t="str">
        <f t="shared" si="11"/>
        <v/>
      </c>
      <c r="C93" s="20">
        <f t="shared" si="12"/>
        <v>3</v>
      </c>
      <c r="D93" s="20"/>
      <c r="E93" s="79" t="str">
        <f t="shared" si="13"/>
        <v/>
      </c>
      <c r="F93" s="83">
        <f t="shared" si="14"/>
        <v>0</v>
      </c>
      <c r="G93" s="193"/>
      <c r="H93" s="194"/>
      <c r="I93" s="194"/>
      <c r="J93" s="194"/>
      <c r="K93" s="194"/>
      <c r="L93" s="194"/>
      <c r="M93" s="194"/>
      <c r="N93" s="78"/>
      <c r="O93" s="78"/>
      <c r="P93" s="78"/>
      <c r="Q93" s="78"/>
      <c r="R93" s="78"/>
      <c r="S93" s="78"/>
      <c r="T93" s="91" t="str">
        <f t="shared" si="15"/>
        <v/>
      </c>
      <c r="U93" s="78"/>
      <c r="V93" s="78"/>
      <c r="W93" s="92"/>
      <c r="X93" s="94">
        <f t="shared" si="16"/>
        <v>3</v>
      </c>
      <c r="Y93" s="93" t="e">
        <f t="shared" si="17"/>
        <v>#N/A</v>
      </c>
      <c r="AD93" s="90">
        <f t="shared" si="18"/>
        <v>0</v>
      </c>
      <c r="AE93" s="90">
        <f t="shared" si="19"/>
        <v>0</v>
      </c>
      <c r="AF93" s="90" t="str">
        <f t="shared" si="20"/>
        <v>D</v>
      </c>
      <c r="AG93" s="90">
        <f t="shared" si="21"/>
        <v>3</v>
      </c>
      <c r="AH93" s="90">
        <v>1</v>
      </c>
      <c r="AI93" s="98"/>
    </row>
    <row r="94" spans="1:35" s="90" customFormat="1" ht="15.6" hidden="1" customHeight="1" x14ac:dyDescent="0.25">
      <c r="A94" s="76">
        <v>102</v>
      </c>
      <c r="B94" s="180" t="str">
        <f t="shared" si="11"/>
        <v/>
      </c>
      <c r="C94" s="20">
        <f t="shared" si="12"/>
        <v>3</v>
      </c>
      <c r="D94" s="20"/>
      <c r="E94" s="79" t="str">
        <f t="shared" si="13"/>
        <v/>
      </c>
      <c r="F94" s="83">
        <f t="shared" si="14"/>
        <v>0</v>
      </c>
      <c r="G94" s="193"/>
      <c r="H94" s="194"/>
      <c r="I94" s="194"/>
      <c r="J94" s="194"/>
      <c r="K94" s="194"/>
      <c r="L94" s="194"/>
      <c r="M94" s="194"/>
      <c r="N94" s="78"/>
      <c r="O94" s="78"/>
      <c r="P94" s="78"/>
      <c r="Q94" s="78"/>
      <c r="R94" s="78"/>
      <c r="S94" s="78"/>
      <c r="T94" s="91" t="str">
        <f t="shared" si="15"/>
        <v/>
      </c>
      <c r="U94" s="78"/>
      <c r="V94" s="78"/>
      <c r="W94" s="92"/>
      <c r="X94" s="94">
        <f t="shared" si="16"/>
        <v>2</v>
      </c>
      <c r="Y94" s="93" t="e">
        <f t="shared" si="17"/>
        <v>#N/A</v>
      </c>
      <c r="AD94" s="90">
        <f t="shared" si="18"/>
        <v>0</v>
      </c>
      <c r="AE94" s="90">
        <f t="shared" si="19"/>
        <v>0</v>
      </c>
      <c r="AF94" s="90" t="str">
        <f t="shared" si="20"/>
        <v>D</v>
      </c>
      <c r="AG94" s="90">
        <f t="shared" si="21"/>
        <v>3</v>
      </c>
      <c r="AH94" s="90">
        <v>1</v>
      </c>
      <c r="AI94" s="98"/>
    </row>
    <row r="95" spans="1:35" s="90" customFormat="1" ht="15.6" hidden="1" customHeight="1" x14ac:dyDescent="0.25">
      <c r="A95" s="76">
        <v>103</v>
      </c>
      <c r="B95" s="180" t="str">
        <f t="shared" si="11"/>
        <v/>
      </c>
      <c r="C95" s="20">
        <f t="shared" si="12"/>
        <v>3</v>
      </c>
      <c r="D95" s="20"/>
      <c r="E95" s="79" t="str">
        <f t="shared" si="13"/>
        <v/>
      </c>
      <c r="F95" s="80">
        <f t="shared" si="14"/>
        <v>0</v>
      </c>
      <c r="G95" s="193"/>
      <c r="H95" s="194"/>
      <c r="I95" s="194"/>
      <c r="J95" s="194"/>
      <c r="K95" s="194"/>
      <c r="L95" s="194"/>
      <c r="M95" s="194"/>
      <c r="N95" s="78"/>
      <c r="O95" s="78"/>
      <c r="P95" s="78"/>
      <c r="Q95" s="78"/>
      <c r="R95" s="78"/>
      <c r="S95" s="78"/>
      <c r="T95" s="91" t="str">
        <f t="shared" si="15"/>
        <v/>
      </c>
      <c r="U95" s="78"/>
      <c r="V95" s="78"/>
      <c r="W95" s="92"/>
      <c r="X95" s="94" t="str">
        <f t="shared" si="16"/>
        <v>N/A</v>
      </c>
      <c r="Y95" s="93" t="e">
        <f t="shared" si="17"/>
        <v>#N/A</v>
      </c>
      <c r="AD95" s="90">
        <f t="shared" si="18"/>
        <v>0</v>
      </c>
      <c r="AE95" s="90">
        <f t="shared" si="19"/>
        <v>0</v>
      </c>
      <c r="AF95" s="90" t="str">
        <f t="shared" si="20"/>
        <v>D</v>
      </c>
      <c r="AG95" s="90">
        <f t="shared" si="21"/>
        <v>3</v>
      </c>
      <c r="AH95" s="90">
        <v>1</v>
      </c>
      <c r="AI95" s="98"/>
    </row>
    <row r="96" spans="1:35" s="90" customFormat="1" ht="15.6" hidden="1" customHeight="1" x14ac:dyDescent="0.25">
      <c r="A96" s="76">
        <v>104</v>
      </c>
      <c r="B96" s="180" t="str">
        <f t="shared" si="11"/>
        <v/>
      </c>
      <c r="C96" s="20">
        <f t="shared" si="12"/>
        <v>3</v>
      </c>
      <c r="D96" s="20"/>
      <c r="E96" s="79" t="str">
        <f t="shared" si="13"/>
        <v/>
      </c>
      <c r="F96" s="83">
        <f t="shared" si="14"/>
        <v>0</v>
      </c>
      <c r="G96" s="193"/>
      <c r="H96" s="194"/>
      <c r="I96" s="194"/>
      <c r="J96" s="194"/>
      <c r="K96" s="194"/>
      <c r="L96" s="194"/>
      <c r="M96" s="194"/>
      <c r="N96" s="78"/>
      <c r="O96" s="78"/>
      <c r="P96" s="78"/>
      <c r="Q96" s="78"/>
      <c r="R96" s="78"/>
      <c r="S96" s="78"/>
      <c r="T96" s="91" t="str">
        <f t="shared" si="15"/>
        <v/>
      </c>
      <c r="U96" s="78"/>
      <c r="V96" s="78"/>
      <c r="W96" s="92"/>
      <c r="X96" s="94">
        <f t="shared" si="16"/>
        <v>3</v>
      </c>
      <c r="Y96" s="93" t="e">
        <f t="shared" si="17"/>
        <v>#N/A</v>
      </c>
      <c r="AD96" s="90">
        <f t="shared" si="18"/>
        <v>0</v>
      </c>
      <c r="AE96" s="90">
        <f t="shared" si="19"/>
        <v>0</v>
      </c>
      <c r="AF96" s="90" t="str">
        <f t="shared" si="20"/>
        <v>D</v>
      </c>
      <c r="AG96" s="90">
        <f t="shared" si="21"/>
        <v>3</v>
      </c>
      <c r="AH96" s="90">
        <v>1</v>
      </c>
      <c r="AI96" s="98"/>
    </row>
    <row r="97" spans="1:35" s="90" customFormat="1" ht="15.6" hidden="1" customHeight="1" x14ac:dyDescent="0.25">
      <c r="A97" s="76">
        <v>105</v>
      </c>
      <c r="B97" s="180" t="str">
        <f t="shared" si="11"/>
        <v/>
      </c>
      <c r="C97" s="20">
        <f t="shared" si="12"/>
        <v>3</v>
      </c>
      <c r="D97" s="20"/>
      <c r="E97" s="79" t="str">
        <f t="shared" si="13"/>
        <v/>
      </c>
      <c r="F97" s="83">
        <f t="shared" si="14"/>
        <v>0</v>
      </c>
      <c r="G97" s="193"/>
      <c r="H97" s="194"/>
      <c r="I97" s="194"/>
      <c r="J97" s="194"/>
      <c r="K97" s="194"/>
      <c r="L97" s="194"/>
      <c r="M97" s="194"/>
      <c r="N97" s="78"/>
      <c r="O97" s="78"/>
      <c r="P97" s="78"/>
      <c r="Q97" s="78"/>
      <c r="R97" s="78"/>
      <c r="S97" s="78"/>
      <c r="T97" s="91" t="str">
        <f t="shared" si="15"/>
        <v/>
      </c>
      <c r="U97" s="78"/>
      <c r="V97" s="78"/>
      <c r="W97" s="92"/>
      <c r="X97" s="94">
        <f t="shared" si="16"/>
        <v>4</v>
      </c>
      <c r="Y97" s="93" t="e">
        <f t="shared" si="17"/>
        <v>#N/A</v>
      </c>
      <c r="AD97" s="90">
        <f t="shared" si="18"/>
        <v>0</v>
      </c>
      <c r="AE97" s="90">
        <f t="shared" si="19"/>
        <v>0</v>
      </c>
      <c r="AF97" s="90" t="str">
        <f t="shared" si="20"/>
        <v>D</v>
      </c>
      <c r="AG97" s="90">
        <f t="shared" si="21"/>
        <v>3</v>
      </c>
      <c r="AH97" s="90">
        <v>1</v>
      </c>
      <c r="AI97" s="98"/>
    </row>
    <row r="98" spans="1:35" s="90" customFormat="1" ht="15.6" hidden="1" customHeight="1" x14ac:dyDescent="0.25">
      <c r="A98" s="76">
        <v>106</v>
      </c>
      <c r="B98" s="180" t="str">
        <f t="shared" si="11"/>
        <v/>
      </c>
      <c r="C98" s="20">
        <f t="shared" si="12"/>
        <v>3</v>
      </c>
      <c r="D98" s="20"/>
      <c r="E98" s="79" t="str">
        <f t="shared" si="13"/>
        <v/>
      </c>
      <c r="F98" s="83">
        <f t="shared" si="14"/>
        <v>0</v>
      </c>
      <c r="G98" s="193"/>
      <c r="H98" s="194"/>
      <c r="I98" s="194"/>
      <c r="J98" s="194"/>
      <c r="K98" s="194"/>
      <c r="L98" s="194"/>
      <c r="M98" s="194"/>
      <c r="N98" s="78"/>
      <c r="O98" s="78"/>
      <c r="P98" s="78"/>
      <c r="Q98" s="78"/>
      <c r="R98" s="78"/>
      <c r="S98" s="78"/>
      <c r="T98" s="91" t="str">
        <f t="shared" si="15"/>
        <v/>
      </c>
      <c r="U98" s="78"/>
      <c r="V98" s="78"/>
      <c r="W98" s="92"/>
      <c r="X98" s="94">
        <f t="shared" si="16"/>
        <v>4</v>
      </c>
      <c r="Y98" s="93" t="e">
        <f t="shared" si="17"/>
        <v>#N/A</v>
      </c>
      <c r="AD98" s="90">
        <f t="shared" si="18"/>
        <v>0</v>
      </c>
      <c r="AE98" s="90">
        <f t="shared" si="19"/>
        <v>0</v>
      </c>
      <c r="AF98" s="90" t="str">
        <f t="shared" si="20"/>
        <v>D</v>
      </c>
      <c r="AG98" s="90">
        <f t="shared" si="21"/>
        <v>3</v>
      </c>
      <c r="AH98" s="90">
        <v>1</v>
      </c>
      <c r="AI98" s="98"/>
    </row>
    <row r="99" spans="1:35" s="90" customFormat="1" ht="15.6" hidden="1" customHeight="1" x14ac:dyDescent="0.25">
      <c r="A99" s="76">
        <v>107</v>
      </c>
      <c r="B99" s="180" t="str">
        <f t="shared" si="11"/>
        <v/>
      </c>
      <c r="C99" s="20">
        <f t="shared" si="12"/>
        <v>3</v>
      </c>
      <c r="D99" s="20"/>
      <c r="E99" s="79" t="str">
        <f t="shared" si="13"/>
        <v/>
      </c>
      <c r="F99" s="80">
        <f t="shared" si="14"/>
        <v>0</v>
      </c>
      <c r="G99" s="193"/>
      <c r="H99" s="194"/>
      <c r="I99" s="194"/>
      <c r="J99" s="194"/>
      <c r="K99" s="194"/>
      <c r="L99" s="194"/>
      <c r="M99" s="194"/>
      <c r="N99" s="78"/>
      <c r="O99" s="78"/>
      <c r="P99" s="78"/>
      <c r="Q99" s="78"/>
      <c r="R99" s="78"/>
      <c r="S99" s="78"/>
      <c r="T99" s="91" t="str">
        <f t="shared" si="15"/>
        <v/>
      </c>
      <c r="U99" s="78"/>
      <c r="V99" s="78"/>
      <c r="W99" s="92"/>
      <c r="X99" s="94" t="str">
        <f t="shared" si="16"/>
        <v>N/A</v>
      </c>
      <c r="Y99" s="93" t="e">
        <f t="shared" si="17"/>
        <v>#N/A</v>
      </c>
      <c r="AD99" s="90">
        <f t="shared" si="18"/>
        <v>0</v>
      </c>
      <c r="AE99" s="90">
        <f t="shared" si="19"/>
        <v>0</v>
      </c>
      <c r="AF99" s="90" t="str">
        <f t="shared" si="20"/>
        <v>D</v>
      </c>
      <c r="AG99" s="90">
        <f t="shared" si="21"/>
        <v>3</v>
      </c>
      <c r="AH99" s="90">
        <v>1</v>
      </c>
      <c r="AI99" s="98"/>
    </row>
    <row r="100" spans="1:35" s="90" customFormat="1" ht="15.6" hidden="1" customHeight="1" x14ac:dyDescent="0.25">
      <c r="A100" s="76">
        <v>108</v>
      </c>
      <c r="B100" s="180" t="str">
        <f t="shared" si="11"/>
        <v/>
      </c>
      <c r="C100" s="20">
        <f t="shared" si="12"/>
        <v>3</v>
      </c>
      <c r="D100" s="20"/>
      <c r="E100" s="79" t="str">
        <f t="shared" si="13"/>
        <v/>
      </c>
      <c r="F100" s="83">
        <f t="shared" si="14"/>
        <v>0</v>
      </c>
      <c r="G100" s="193"/>
      <c r="H100" s="194"/>
      <c r="I100" s="194"/>
      <c r="J100" s="194"/>
      <c r="K100" s="194"/>
      <c r="L100" s="194"/>
      <c r="M100" s="194"/>
      <c r="N100" s="78"/>
      <c r="O100" s="78"/>
      <c r="P100" s="78"/>
      <c r="Q100" s="78"/>
      <c r="R100" s="78"/>
      <c r="S100" s="78"/>
      <c r="T100" s="91" t="str">
        <f t="shared" si="15"/>
        <v/>
      </c>
      <c r="U100" s="78"/>
      <c r="V100" s="78"/>
      <c r="W100" s="92"/>
      <c r="X100" s="94">
        <f t="shared" si="16"/>
        <v>5</v>
      </c>
      <c r="Y100" s="93" t="e">
        <f t="shared" si="17"/>
        <v>#N/A</v>
      </c>
      <c r="AD100" s="90">
        <f t="shared" si="18"/>
        <v>0</v>
      </c>
      <c r="AE100" s="90">
        <f t="shared" si="19"/>
        <v>0</v>
      </c>
      <c r="AF100" s="90" t="str">
        <f t="shared" si="20"/>
        <v>D</v>
      </c>
      <c r="AG100" s="90">
        <f t="shared" si="21"/>
        <v>3</v>
      </c>
      <c r="AH100" s="90">
        <v>1</v>
      </c>
      <c r="AI100" s="98"/>
    </row>
    <row r="101" spans="1:35" s="90" customFormat="1" ht="15.6" hidden="1" customHeight="1" x14ac:dyDescent="0.25">
      <c r="A101" s="76">
        <v>109</v>
      </c>
      <c r="B101" s="180" t="str">
        <f t="shared" si="11"/>
        <v/>
      </c>
      <c r="C101" s="20">
        <f t="shared" si="12"/>
        <v>3</v>
      </c>
      <c r="D101" s="20"/>
      <c r="E101" s="79" t="str">
        <f t="shared" si="13"/>
        <v/>
      </c>
      <c r="F101" s="83">
        <f t="shared" si="14"/>
        <v>0</v>
      </c>
      <c r="G101" s="193"/>
      <c r="H101" s="194"/>
      <c r="I101" s="194"/>
      <c r="J101" s="194"/>
      <c r="K101" s="194"/>
      <c r="L101" s="194"/>
      <c r="M101" s="194"/>
      <c r="N101" s="78"/>
      <c r="O101" s="78"/>
      <c r="P101" s="78"/>
      <c r="Q101" s="78"/>
      <c r="R101" s="78"/>
      <c r="S101" s="78"/>
      <c r="T101" s="91" t="str">
        <f t="shared" si="15"/>
        <v/>
      </c>
      <c r="U101" s="78"/>
      <c r="V101" s="78"/>
      <c r="W101" s="92"/>
      <c r="X101" s="94">
        <f t="shared" si="16"/>
        <v>4</v>
      </c>
      <c r="Y101" s="93" t="e">
        <f t="shared" si="17"/>
        <v>#N/A</v>
      </c>
      <c r="AD101" s="90">
        <f t="shared" si="18"/>
        <v>0</v>
      </c>
      <c r="AE101" s="90">
        <f t="shared" si="19"/>
        <v>0</v>
      </c>
      <c r="AF101" s="90" t="str">
        <f t="shared" si="20"/>
        <v>D</v>
      </c>
      <c r="AG101" s="90">
        <f t="shared" si="21"/>
        <v>3</v>
      </c>
      <c r="AH101" s="90">
        <v>1</v>
      </c>
      <c r="AI101" s="98"/>
    </row>
    <row r="102" spans="1:35" s="90" customFormat="1" ht="15.6" hidden="1" customHeight="1" x14ac:dyDescent="0.25">
      <c r="A102" s="76">
        <v>110</v>
      </c>
      <c r="B102" s="180" t="str">
        <f t="shared" si="11"/>
        <v/>
      </c>
      <c r="C102" s="20">
        <f t="shared" si="12"/>
        <v>3</v>
      </c>
      <c r="D102" s="20"/>
      <c r="E102" s="79" t="str">
        <f t="shared" si="13"/>
        <v/>
      </c>
      <c r="F102" s="83">
        <f t="shared" si="14"/>
        <v>0</v>
      </c>
      <c r="G102" s="193"/>
      <c r="H102" s="194"/>
      <c r="I102" s="194"/>
      <c r="J102" s="194"/>
      <c r="K102" s="194"/>
      <c r="L102" s="194"/>
      <c r="M102" s="194"/>
      <c r="N102" s="78"/>
      <c r="O102" s="78"/>
      <c r="P102" s="78"/>
      <c r="Q102" s="78"/>
      <c r="R102" s="78"/>
      <c r="S102" s="78"/>
      <c r="T102" s="91" t="str">
        <f t="shared" si="15"/>
        <v/>
      </c>
      <c r="U102" s="78"/>
      <c r="V102" s="78"/>
      <c r="W102" s="92"/>
      <c r="X102" s="94">
        <f t="shared" si="16"/>
        <v>3</v>
      </c>
      <c r="Y102" s="93" t="e">
        <f t="shared" si="17"/>
        <v>#N/A</v>
      </c>
      <c r="AD102" s="90">
        <f t="shared" si="18"/>
        <v>0</v>
      </c>
      <c r="AE102" s="90">
        <f t="shared" si="19"/>
        <v>0</v>
      </c>
      <c r="AF102" s="90" t="str">
        <f t="shared" si="20"/>
        <v>D</v>
      </c>
      <c r="AG102" s="90">
        <f t="shared" si="21"/>
        <v>3</v>
      </c>
      <c r="AH102" s="90">
        <v>1</v>
      </c>
      <c r="AI102" s="98"/>
    </row>
    <row r="103" spans="1:35" s="90" customFormat="1" ht="15.6" hidden="1" customHeight="1" x14ac:dyDescent="0.25">
      <c r="A103" s="76">
        <v>111</v>
      </c>
      <c r="B103" s="180" t="str">
        <f t="shared" si="11"/>
        <v/>
      </c>
      <c r="C103" s="20">
        <f t="shared" si="12"/>
        <v>3</v>
      </c>
      <c r="D103" s="20"/>
      <c r="E103" s="79" t="str">
        <f t="shared" si="13"/>
        <v/>
      </c>
      <c r="F103" s="80">
        <f t="shared" si="14"/>
        <v>0</v>
      </c>
      <c r="G103" s="193"/>
      <c r="H103" s="194"/>
      <c r="I103" s="194"/>
      <c r="J103" s="194"/>
      <c r="K103" s="194"/>
      <c r="L103" s="194"/>
      <c r="M103" s="194"/>
      <c r="N103" s="78"/>
      <c r="O103" s="78"/>
      <c r="P103" s="78"/>
      <c r="Q103" s="78"/>
      <c r="R103" s="78"/>
      <c r="S103" s="78"/>
      <c r="T103" s="91" t="str">
        <f t="shared" si="15"/>
        <v/>
      </c>
      <c r="U103" s="78"/>
      <c r="V103" s="78"/>
      <c r="W103" s="92"/>
      <c r="X103" s="94" t="str">
        <f t="shared" si="16"/>
        <v>N/A</v>
      </c>
      <c r="Y103" s="93" t="e">
        <f t="shared" si="17"/>
        <v>#N/A</v>
      </c>
      <c r="AD103" s="90">
        <f t="shared" si="18"/>
        <v>0</v>
      </c>
      <c r="AE103" s="90">
        <f t="shared" si="19"/>
        <v>0</v>
      </c>
      <c r="AF103" s="90" t="str">
        <f t="shared" si="20"/>
        <v>D</v>
      </c>
      <c r="AG103" s="90">
        <f t="shared" si="21"/>
        <v>3</v>
      </c>
      <c r="AH103" s="90">
        <v>1</v>
      </c>
      <c r="AI103" s="98"/>
    </row>
    <row r="104" spans="1:35" s="90" customFormat="1" ht="15.6" hidden="1" customHeight="1" x14ac:dyDescent="0.25">
      <c r="A104" s="76">
        <v>112</v>
      </c>
      <c r="B104" s="180" t="str">
        <f t="shared" si="11"/>
        <v/>
      </c>
      <c r="C104" s="20">
        <f t="shared" si="12"/>
        <v>3</v>
      </c>
      <c r="D104" s="20"/>
      <c r="E104" s="79" t="str">
        <f t="shared" si="13"/>
        <v/>
      </c>
      <c r="F104" s="83">
        <f t="shared" si="14"/>
        <v>0</v>
      </c>
      <c r="G104" s="193"/>
      <c r="H104" s="194"/>
      <c r="I104" s="194"/>
      <c r="J104" s="194"/>
      <c r="K104" s="194"/>
      <c r="L104" s="194"/>
      <c r="M104" s="194"/>
      <c r="N104" s="78"/>
      <c r="O104" s="78"/>
      <c r="P104" s="78"/>
      <c r="Q104" s="78"/>
      <c r="R104" s="78"/>
      <c r="S104" s="78"/>
      <c r="T104" s="91" t="str">
        <f t="shared" si="15"/>
        <v/>
      </c>
      <c r="U104" s="78"/>
      <c r="V104" s="78"/>
      <c r="W104" s="92"/>
      <c r="X104" s="94">
        <f t="shared" si="16"/>
        <v>4</v>
      </c>
      <c r="Y104" s="93" t="e">
        <f t="shared" si="17"/>
        <v>#N/A</v>
      </c>
      <c r="AD104" s="90">
        <f t="shared" si="18"/>
        <v>0</v>
      </c>
      <c r="AE104" s="90">
        <f t="shared" si="19"/>
        <v>0</v>
      </c>
      <c r="AF104" s="90" t="str">
        <f t="shared" si="20"/>
        <v>D</v>
      </c>
      <c r="AG104" s="90">
        <f t="shared" si="21"/>
        <v>3</v>
      </c>
      <c r="AH104" s="90">
        <v>1</v>
      </c>
      <c r="AI104" s="98"/>
    </row>
    <row r="105" spans="1:35" s="90" customFormat="1" ht="15.6" hidden="1" customHeight="1" x14ac:dyDescent="0.25">
      <c r="A105" s="76">
        <v>113</v>
      </c>
      <c r="B105" s="180" t="str">
        <f t="shared" si="11"/>
        <v/>
      </c>
      <c r="C105" s="20">
        <f t="shared" si="12"/>
        <v>3</v>
      </c>
      <c r="D105" s="20"/>
      <c r="E105" s="79" t="str">
        <f t="shared" si="13"/>
        <v/>
      </c>
      <c r="F105" s="83">
        <f t="shared" si="14"/>
        <v>0</v>
      </c>
      <c r="G105" s="193"/>
      <c r="H105" s="194"/>
      <c r="I105" s="194"/>
      <c r="J105" s="194"/>
      <c r="K105" s="194"/>
      <c r="L105" s="194"/>
      <c r="M105" s="194"/>
      <c r="N105" s="78"/>
      <c r="O105" s="78"/>
      <c r="P105" s="78"/>
      <c r="Q105" s="78"/>
      <c r="R105" s="78"/>
      <c r="S105" s="78"/>
      <c r="T105" s="91" t="str">
        <f t="shared" si="15"/>
        <v/>
      </c>
      <c r="U105" s="78"/>
      <c r="V105" s="78"/>
      <c r="W105" s="92"/>
      <c r="X105" s="94">
        <f t="shared" si="16"/>
        <v>4</v>
      </c>
      <c r="Y105" s="93" t="e">
        <f t="shared" si="17"/>
        <v>#N/A</v>
      </c>
      <c r="AD105" s="90">
        <f t="shared" si="18"/>
        <v>0</v>
      </c>
      <c r="AE105" s="90">
        <f t="shared" si="19"/>
        <v>0</v>
      </c>
      <c r="AF105" s="90" t="str">
        <f t="shared" si="20"/>
        <v>D</v>
      </c>
      <c r="AG105" s="90">
        <f t="shared" si="21"/>
        <v>3</v>
      </c>
      <c r="AH105" s="90">
        <v>1</v>
      </c>
      <c r="AI105" s="98"/>
    </row>
    <row r="106" spans="1:35" s="90" customFormat="1" ht="15.6" hidden="1" customHeight="1" x14ac:dyDescent="0.25">
      <c r="A106" s="76">
        <v>114</v>
      </c>
      <c r="B106" s="180" t="str">
        <f t="shared" si="11"/>
        <v/>
      </c>
      <c r="C106" s="20">
        <f t="shared" si="12"/>
        <v>3</v>
      </c>
      <c r="D106" s="20"/>
      <c r="E106" s="79" t="str">
        <f t="shared" si="13"/>
        <v/>
      </c>
      <c r="F106" s="83">
        <f t="shared" si="14"/>
        <v>0</v>
      </c>
      <c r="G106" s="193"/>
      <c r="H106" s="194"/>
      <c r="I106" s="194"/>
      <c r="J106" s="194"/>
      <c r="K106" s="194"/>
      <c r="L106" s="194"/>
      <c r="M106" s="194"/>
      <c r="N106" s="78"/>
      <c r="O106" s="78"/>
      <c r="P106" s="78"/>
      <c r="Q106" s="78"/>
      <c r="R106" s="78"/>
      <c r="S106" s="78"/>
      <c r="T106" s="91" t="str">
        <f t="shared" si="15"/>
        <v/>
      </c>
      <c r="U106" s="78"/>
      <c r="V106" s="78"/>
      <c r="W106" s="92"/>
      <c r="X106" s="94">
        <f t="shared" si="16"/>
        <v>5</v>
      </c>
      <c r="Y106" s="93" t="e">
        <f t="shared" si="17"/>
        <v>#N/A</v>
      </c>
      <c r="AD106" s="90">
        <f t="shared" si="18"/>
        <v>0</v>
      </c>
      <c r="AE106" s="90">
        <f t="shared" si="19"/>
        <v>0</v>
      </c>
      <c r="AF106" s="90" t="str">
        <f t="shared" si="20"/>
        <v>D</v>
      </c>
      <c r="AG106" s="90">
        <f t="shared" si="21"/>
        <v>3</v>
      </c>
      <c r="AH106" s="90">
        <v>1</v>
      </c>
      <c r="AI106" s="98"/>
    </row>
    <row r="107" spans="1:35" s="90" customFormat="1" ht="15.6" hidden="1" customHeight="1" x14ac:dyDescent="0.25">
      <c r="A107" s="76">
        <v>115</v>
      </c>
      <c r="B107" s="180" t="str">
        <f t="shared" si="11"/>
        <v/>
      </c>
      <c r="C107" s="20">
        <f t="shared" si="12"/>
        <v>3</v>
      </c>
      <c r="D107" s="20"/>
      <c r="E107" s="79" t="str">
        <f t="shared" si="13"/>
        <v/>
      </c>
      <c r="F107" s="80">
        <f t="shared" si="14"/>
        <v>0</v>
      </c>
      <c r="G107" s="193"/>
      <c r="H107" s="194"/>
      <c r="I107" s="194"/>
      <c r="J107" s="194"/>
      <c r="K107" s="194"/>
      <c r="L107" s="194"/>
      <c r="M107" s="194"/>
      <c r="N107" s="78"/>
      <c r="O107" s="78"/>
      <c r="P107" s="78"/>
      <c r="Q107" s="78"/>
      <c r="R107" s="78"/>
      <c r="S107" s="78"/>
      <c r="T107" s="91" t="str">
        <f t="shared" si="15"/>
        <v/>
      </c>
      <c r="U107" s="78"/>
      <c r="V107" s="78"/>
      <c r="W107" s="92"/>
      <c r="X107" s="94" t="str">
        <f t="shared" si="16"/>
        <v>N/A</v>
      </c>
      <c r="Y107" s="93" t="e">
        <f t="shared" si="17"/>
        <v>#N/A</v>
      </c>
      <c r="AD107" s="90">
        <f t="shared" si="18"/>
        <v>0</v>
      </c>
      <c r="AE107" s="90">
        <f t="shared" si="19"/>
        <v>0</v>
      </c>
      <c r="AF107" s="90" t="str">
        <f t="shared" si="20"/>
        <v>D</v>
      </c>
      <c r="AG107" s="90">
        <f t="shared" si="21"/>
        <v>3</v>
      </c>
      <c r="AH107" s="90">
        <v>1</v>
      </c>
      <c r="AI107" s="98"/>
    </row>
    <row r="108" spans="1:35" s="90" customFormat="1" ht="15.6" hidden="1" customHeight="1" x14ac:dyDescent="0.25">
      <c r="A108" s="76">
        <v>116</v>
      </c>
      <c r="B108" s="180" t="str">
        <f t="shared" si="11"/>
        <v/>
      </c>
      <c r="C108" s="20">
        <f t="shared" si="12"/>
        <v>3</v>
      </c>
      <c r="D108" s="20"/>
      <c r="E108" s="79" t="str">
        <f t="shared" si="13"/>
        <v/>
      </c>
      <c r="F108" s="83">
        <f t="shared" si="14"/>
        <v>0</v>
      </c>
      <c r="G108" s="193"/>
      <c r="H108" s="194"/>
      <c r="I108" s="194"/>
      <c r="J108" s="194"/>
      <c r="K108" s="194"/>
      <c r="L108" s="194"/>
      <c r="M108" s="194"/>
      <c r="N108" s="78"/>
      <c r="O108" s="78"/>
      <c r="P108" s="78"/>
      <c r="Q108" s="78"/>
      <c r="R108" s="78"/>
      <c r="S108" s="78"/>
      <c r="T108" s="91" t="str">
        <f t="shared" si="15"/>
        <v/>
      </c>
      <c r="U108" s="78"/>
      <c r="V108" s="78"/>
      <c r="W108" s="92"/>
      <c r="X108" s="94">
        <f t="shared" si="16"/>
        <v>3</v>
      </c>
      <c r="Y108" s="93" t="e">
        <f t="shared" si="17"/>
        <v>#N/A</v>
      </c>
      <c r="AD108" s="90">
        <f t="shared" si="18"/>
        <v>0</v>
      </c>
      <c r="AE108" s="90">
        <f t="shared" si="19"/>
        <v>0</v>
      </c>
      <c r="AF108" s="90" t="str">
        <f t="shared" si="20"/>
        <v>D</v>
      </c>
      <c r="AG108" s="90">
        <f t="shared" si="21"/>
        <v>3</v>
      </c>
      <c r="AH108" s="90">
        <v>1</v>
      </c>
      <c r="AI108" s="98"/>
    </row>
    <row r="109" spans="1:35" s="90" customFormat="1" ht="15.6" hidden="1" customHeight="1" x14ac:dyDescent="0.25">
      <c r="A109" s="76">
        <v>117</v>
      </c>
      <c r="B109" s="180" t="str">
        <f t="shared" si="11"/>
        <v/>
      </c>
      <c r="C109" s="20">
        <f t="shared" si="12"/>
        <v>3</v>
      </c>
      <c r="D109" s="20"/>
      <c r="E109" s="79" t="str">
        <f t="shared" si="13"/>
        <v/>
      </c>
      <c r="F109" s="83">
        <f t="shared" si="14"/>
        <v>0</v>
      </c>
      <c r="G109" s="193"/>
      <c r="H109" s="194"/>
      <c r="I109" s="194"/>
      <c r="J109" s="194"/>
      <c r="K109" s="194"/>
      <c r="L109" s="194"/>
      <c r="M109" s="194"/>
      <c r="N109" s="78"/>
      <c r="O109" s="78"/>
      <c r="P109" s="78"/>
      <c r="Q109" s="78"/>
      <c r="R109" s="78"/>
      <c r="S109" s="78"/>
      <c r="T109" s="91" t="str">
        <f t="shared" si="15"/>
        <v/>
      </c>
      <c r="U109" s="78"/>
      <c r="V109" s="78"/>
      <c r="W109" s="92"/>
      <c r="X109" s="94">
        <f t="shared" si="16"/>
        <v>5</v>
      </c>
      <c r="Y109" s="93" t="e">
        <f t="shared" si="17"/>
        <v>#N/A</v>
      </c>
      <c r="AD109" s="90">
        <f t="shared" si="18"/>
        <v>0</v>
      </c>
      <c r="AE109" s="90">
        <f t="shared" si="19"/>
        <v>0</v>
      </c>
      <c r="AF109" s="90" t="str">
        <f t="shared" si="20"/>
        <v>D</v>
      </c>
      <c r="AG109" s="90">
        <f t="shared" si="21"/>
        <v>3</v>
      </c>
      <c r="AH109" s="90">
        <v>1</v>
      </c>
      <c r="AI109" s="98"/>
    </row>
    <row r="110" spans="1:35" s="90" customFormat="1" ht="15.6" hidden="1" customHeight="1" x14ac:dyDescent="0.25">
      <c r="A110" s="76">
        <v>118</v>
      </c>
      <c r="B110" s="180" t="str">
        <f t="shared" si="11"/>
        <v/>
      </c>
      <c r="C110" s="20">
        <f t="shared" si="12"/>
        <v>3</v>
      </c>
      <c r="D110" s="20"/>
      <c r="E110" s="79" t="str">
        <f t="shared" si="13"/>
        <v/>
      </c>
      <c r="F110" s="83">
        <f t="shared" si="14"/>
        <v>0</v>
      </c>
      <c r="G110" s="193"/>
      <c r="H110" s="194"/>
      <c r="I110" s="194"/>
      <c r="J110" s="194"/>
      <c r="K110" s="194"/>
      <c r="L110" s="194"/>
      <c r="M110" s="194"/>
      <c r="N110" s="78"/>
      <c r="O110" s="78"/>
      <c r="P110" s="78"/>
      <c r="Q110" s="78"/>
      <c r="R110" s="78"/>
      <c r="S110" s="78"/>
      <c r="T110" s="91" t="str">
        <f t="shared" si="15"/>
        <v/>
      </c>
      <c r="U110" s="78"/>
      <c r="V110" s="78"/>
      <c r="W110" s="92"/>
      <c r="X110" s="94">
        <f t="shared" si="16"/>
        <v>4</v>
      </c>
      <c r="Y110" s="93" t="e">
        <f t="shared" si="17"/>
        <v>#N/A</v>
      </c>
      <c r="AD110" s="90">
        <f t="shared" si="18"/>
        <v>0</v>
      </c>
      <c r="AE110" s="90">
        <f t="shared" si="19"/>
        <v>0</v>
      </c>
      <c r="AF110" s="90" t="str">
        <f t="shared" si="20"/>
        <v>D</v>
      </c>
      <c r="AG110" s="90">
        <f t="shared" si="21"/>
        <v>3</v>
      </c>
      <c r="AH110" s="90">
        <v>1</v>
      </c>
      <c r="AI110" s="98"/>
    </row>
    <row r="111" spans="1:35" s="90" customFormat="1" ht="15.6" hidden="1" customHeight="1" x14ac:dyDescent="0.25">
      <c r="A111" s="76">
        <v>119</v>
      </c>
      <c r="B111" s="180" t="str">
        <f t="shared" si="11"/>
        <v/>
      </c>
      <c r="C111" s="20">
        <f t="shared" si="12"/>
        <v>3</v>
      </c>
      <c r="D111" s="20"/>
      <c r="E111" s="79" t="str">
        <f t="shared" si="13"/>
        <v/>
      </c>
      <c r="F111" s="83">
        <f t="shared" si="14"/>
        <v>0</v>
      </c>
      <c r="G111" s="193"/>
      <c r="H111" s="194"/>
      <c r="I111" s="194"/>
      <c r="J111" s="194"/>
      <c r="K111" s="194"/>
      <c r="L111" s="194"/>
      <c r="M111" s="194"/>
      <c r="N111" s="78"/>
      <c r="O111" s="78"/>
      <c r="P111" s="78"/>
      <c r="Q111" s="78"/>
      <c r="R111" s="78"/>
      <c r="S111" s="78"/>
      <c r="T111" s="91" t="str">
        <f t="shared" si="15"/>
        <v/>
      </c>
      <c r="U111" s="78"/>
      <c r="V111" s="78"/>
      <c r="W111" s="92"/>
      <c r="X111" s="94">
        <f t="shared" si="16"/>
        <v>5</v>
      </c>
      <c r="Y111" s="93" t="e">
        <f t="shared" si="17"/>
        <v>#N/A</v>
      </c>
      <c r="AD111" s="90">
        <f t="shared" si="18"/>
        <v>0</v>
      </c>
      <c r="AE111" s="90">
        <f t="shared" si="19"/>
        <v>0</v>
      </c>
      <c r="AF111" s="90" t="str">
        <f t="shared" si="20"/>
        <v>D</v>
      </c>
      <c r="AG111" s="90">
        <f t="shared" si="21"/>
        <v>3</v>
      </c>
      <c r="AH111" s="90">
        <v>1</v>
      </c>
      <c r="AI111" s="98"/>
    </row>
    <row r="112" spans="1:35" s="90" customFormat="1" ht="15.6" hidden="1" customHeight="1" x14ac:dyDescent="0.25">
      <c r="A112" s="76">
        <v>120</v>
      </c>
      <c r="B112" s="180" t="str">
        <f t="shared" si="11"/>
        <v/>
      </c>
      <c r="C112" s="20">
        <f t="shared" si="12"/>
        <v>3</v>
      </c>
      <c r="D112" s="20"/>
      <c r="E112" s="232" t="str">
        <f t="shared" si="13"/>
        <v/>
      </c>
      <c r="F112" s="235">
        <f t="shared" si="14"/>
        <v>0</v>
      </c>
      <c r="G112" s="238"/>
      <c r="H112" s="241"/>
      <c r="I112" s="241"/>
      <c r="J112" s="241"/>
      <c r="K112" s="241"/>
      <c r="L112" s="241"/>
      <c r="M112" s="238"/>
      <c r="N112" s="238"/>
      <c r="O112" s="238"/>
      <c r="P112" s="238"/>
      <c r="Q112" s="238"/>
      <c r="R112" s="243"/>
      <c r="S112" s="243"/>
      <c r="T112" s="91" t="str">
        <f t="shared" si="15"/>
        <v/>
      </c>
      <c r="U112" s="243"/>
      <c r="V112" s="243"/>
      <c r="W112" s="92"/>
      <c r="X112" s="94">
        <f t="shared" si="16"/>
        <v>0</v>
      </c>
      <c r="Y112" s="93" t="e">
        <f t="shared" si="17"/>
        <v>#N/A</v>
      </c>
      <c r="AD112" s="90">
        <f t="shared" si="18"/>
        <v>0</v>
      </c>
      <c r="AE112" s="90">
        <f t="shared" si="19"/>
        <v>0</v>
      </c>
      <c r="AF112" s="90" t="str">
        <f t="shared" si="20"/>
        <v>D</v>
      </c>
      <c r="AG112" s="90">
        <f t="shared" si="21"/>
        <v>3</v>
      </c>
      <c r="AH112" s="90">
        <v>1</v>
      </c>
      <c r="AI112" s="98">
        <v>3</v>
      </c>
    </row>
    <row r="113" spans="1:35" s="90" customFormat="1" ht="15.6" hidden="1" customHeight="1" x14ac:dyDescent="0.25">
      <c r="A113" s="76">
        <v>121</v>
      </c>
      <c r="B113" s="180" t="str">
        <f t="shared" si="11"/>
        <v/>
      </c>
      <c r="C113" s="20">
        <f t="shared" si="12"/>
        <v>3</v>
      </c>
      <c r="D113" s="20"/>
      <c r="E113" s="79" t="str">
        <f t="shared" si="13"/>
        <v/>
      </c>
      <c r="F113" s="80">
        <f t="shared" si="14"/>
        <v>0</v>
      </c>
      <c r="G113" s="193"/>
      <c r="H113" s="194"/>
      <c r="I113" s="194"/>
      <c r="J113" s="194"/>
      <c r="K113" s="194"/>
      <c r="L113" s="194"/>
      <c r="M113" s="194"/>
      <c r="N113" s="78"/>
      <c r="O113" s="78"/>
      <c r="P113" s="78"/>
      <c r="Q113" s="78"/>
      <c r="R113" s="78"/>
      <c r="S113" s="78"/>
      <c r="T113" s="91" t="str">
        <f t="shared" si="15"/>
        <v/>
      </c>
      <c r="U113" s="78"/>
      <c r="V113" s="78"/>
      <c r="W113" s="92"/>
      <c r="X113" s="94">
        <f t="shared" si="16"/>
        <v>5</v>
      </c>
      <c r="Y113" s="93" t="e">
        <f t="shared" si="17"/>
        <v>#N/A</v>
      </c>
      <c r="AD113" s="90">
        <f t="shared" si="18"/>
        <v>0</v>
      </c>
      <c r="AE113" s="90">
        <f t="shared" si="19"/>
        <v>0</v>
      </c>
      <c r="AF113" s="90" t="str">
        <f t="shared" si="20"/>
        <v>D</v>
      </c>
      <c r="AG113" s="90">
        <f t="shared" si="21"/>
        <v>3</v>
      </c>
      <c r="AH113" s="90">
        <v>1</v>
      </c>
      <c r="AI113" s="98"/>
    </row>
    <row r="114" spans="1:35" s="90" customFormat="1" ht="15.6" hidden="1" customHeight="1" x14ac:dyDescent="0.25">
      <c r="A114" s="76">
        <v>122</v>
      </c>
      <c r="B114" s="180" t="str">
        <f t="shared" si="11"/>
        <v/>
      </c>
      <c r="C114" s="20">
        <f t="shared" si="12"/>
        <v>3</v>
      </c>
      <c r="D114" s="20"/>
      <c r="E114" s="79" t="str">
        <f t="shared" si="13"/>
        <v/>
      </c>
      <c r="F114" s="181">
        <f t="shared" si="14"/>
        <v>0</v>
      </c>
      <c r="G114" s="193"/>
      <c r="H114" s="194"/>
      <c r="I114" s="194"/>
      <c r="J114" s="194"/>
      <c r="K114" s="194"/>
      <c r="L114" s="194"/>
      <c r="M114" s="194"/>
      <c r="N114" s="78"/>
      <c r="O114" s="78"/>
      <c r="P114" s="78"/>
      <c r="Q114" s="78"/>
      <c r="R114" s="78"/>
      <c r="S114" s="78"/>
      <c r="T114" s="91" t="str">
        <f t="shared" si="15"/>
        <v/>
      </c>
      <c r="U114" s="78"/>
      <c r="V114" s="78"/>
      <c r="W114" s="92"/>
      <c r="X114" s="94">
        <f t="shared" si="16"/>
        <v>0</v>
      </c>
      <c r="Y114" s="93" t="e">
        <f t="shared" si="17"/>
        <v>#N/A</v>
      </c>
      <c r="AD114" s="90">
        <f t="shared" si="18"/>
        <v>0</v>
      </c>
      <c r="AE114" s="90">
        <f t="shared" si="19"/>
        <v>0</v>
      </c>
      <c r="AF114" s="90" t="str">
        <f t="shared" si="20"/>
        <v>D</v>
      </c>
      <c r="AG114" s="90">
        <f t="shared" si="21"/>
        <v>3</v>
      </c>
      <c r="AH114" s="78">
        <v>1</v>
      </c>
      <c r="AI114" s="98">
        <v>25</v>
      </c>
    </row>
    <row r="115" spans="1:35" s="90" customFormat="1" ht="15.6" hidden="1" customHeight="1" x14ac:dyDescent="0.25">
      <c r="A115" s="76">
        <v>123</v>
      </c>
      <c r="B115" s="180" t="str">
        <f t="shared" si="11"/>
        <v/>
      </c>
      <c r="C115" s="20">
        <f t="shared" si="12"/>
        <v>3</v>
      </c>
      <c r="D115" s="20"/>
      <c r="E115" s="79" t="str">
        <f t="shared" si="13"/>
        <v/>
      </c>
      <c r="F115" s="80">
        <f t="shared" si="14"/>
        <v>0</v>
      </c>
      <c r="G115" s="193"/>
      <c r="H115" s="194"/>
      <c r="I115" s="194"/>
      <c r="J115" s="194"/>
      <c r="K115" s="194"/>
      <c r="L115" s="194"/>
      <c r="M115" s="194"/>
      <c r="N115" s="78"/>
      <c r="O115" s="78"/>
      <c r="P115" s="78"/>
      <c r="Q115" s="78"/>
      <c r="R115" s="78"/>
      <c r="S115" s="78"/>
      <c r="T115" s="91" t="str">
        <f t="shared" si="15"/>
        <v/>
      </c>
      <c r="U115" s="78"/>
      <c r="V115" s="78"/>
      <c r="W115" s="92"/>
      <c r="X115" s="94">
        <f t="shared" si="16"/>
        <v>1</v>
      </c>
      <c r="Y115" s="93" t="e">
        <f t="shared" si="17"/>
        <v>#N/A</v>
      </c>
      <c r="AD115" s="90">
        <f t="shared" si="18"/>
        <v>0</v>
      </c>
      <c r="AE115" s="90">
        <f t="shared" si="19"/>
        <v>0</v>
      </c>
      <c r="AF115" s="90" t="str">
        <f t="shared" si="20"/>
        <v>D</v>
      </c>
      <c r="AG115" s="90">
        <f t="shared" si="21"/>
        <v>3</v>
      </c>
      <c r="AH115" s="90">
        <v>1</v>
      </c>
      <c r="AI115" s="98"/>
    </row>
    <row r="116" spans="1:35" s="90" customFormat="1" ht="15.6" hidden="1" customHeight="1" x14ac:dyDescent="0.25">
      <c r="A116" s="76">
        <v>124</v>
      </c>
      <c r="B116" s="180" t="str">
        <f t="shared" si="11"/>
        <v/>
      </c>
      <c r="C116" s="20">
        <f t="shared" si="12"/>
        <v>3</v>
      </c>
      <c r="D116" s="20"/>
      <c r="E116" s="79" t="str">
        <f t="shared" si="13"/>
        <v/>
      </c>
      <c r="F116" s="80">
        <f t="shared" si="14"/>
        <v>0</v>
      </c>
      <c r="G116" s="193"/>
      <c r="H116" s="194"/>
      <c r="I116" s="194"/>
      <c r="J116" s="194"/>
      <c r="K116" s="194"/>
      <c r="L116" s="194"/>
      <c r="M116" s="194"/>
      <c r="N116" s="78"/>
      <c r="O116" s="78"/>
      <c r="P116" s="78"/>
      <c r="Q116" s="78"/>
      <c r="R116" s="78"/>
      <c r="S116" s="78"/>
      <c r="T116" s="91" t="str">
        <f t="shared" si="15"/>
        <v/>
      </c>
      <c r="U116" s="78"/>
      <c r="V116" s="78"/>
      <c r="W116" s="92"/>
      <c r="X116" s="94">
        <f t="shared" si="16"/>
        <v>3</v>
      </c>
      <c r="Y116" s="93" t="e">
        <f t="shared" si="17"/>
        <v>#N/A</v>
      </c>
      <c r="AD116" s="90">
        <f t="shared" si="18"/>
        <v>0</v>
      </c>
      <c r="AE116" s="90">
        <f t="shared" si="19"/>
        <v>0</v>
      </c>
      <c r="AF116" s="90" t="str">
        <f t="shared" si="20"/>
        <v>D</v>
      </c>
      <c r="AG116" s="90">
        <f t="shared" si="21"/>
        <v>3</v>
      </c>
      <c r="AH116" s="90">
        <v>1</v>
      </c>
      <c r="AI116" s="98"/>
    </row>
    <row r="117" spans="1:35" s="90" customFormat="1" ht="15.6" hidden="1" customHeight="1" x14ac:dyDescent="0.25">
      <c r="A117" s="76">
        <v>125</v>
      </c>
      <c r="B117" s="180" t="str">
        <f t="shared" si="11"/>
        <v/>
      </c>
      <c r="C117" s="20">
        <f t="shared" si="12"/>
        <v>3</v>
      </c>
      <c r="D117" s="20"/>
      <c r="E117" s="79" t="str">
        <f t="shared" si="13"/>
        <v/>
      </c>
      <c r="F117" s="181">
        <f t="shared" si="14"/>
        <v>0</v>
      </c>
      <c r="G117" s="193"/>
      <c r="H117" s="194"/>
      <c r="I117" s="194"/>
      <c r="J117" s="194"/>
      <c r="K117" s="194"/>
      <c r="L117" s="194"/>
      <c r="M117" s="194"/>
      <c r="N117" s="78"/>
      <c r="O117" s="78"/>
      <c r="P117" s="78"/>
      <c r="Q117" s="78"/>
      <c r="R117" s="78"/>
      <c r="S117" s="78"/>
      <c r="T117" s="91" t="str">
        <f t="shared" si="15"/>
        <v/>
      </c>
      <c r="U117" s="78"/>
      <c r="V117" s="78"/>
      <c r="W117" s="92"/>
      <c r="X117" s="94">
        <f t="shared" si="16"/>
        <v>0</v>
      </c>
      <c r="Y117" s="93" t="e">
        <f t="shared" si="17"/>
        <v>#N/A</v>
      </c>
      <c r="AD117" s="90">
        <f t="shared" si="18"/>
        <v>0</v>
      </c>
      <c r="AE117" s="90">
        <f t="shared" si="19"/>
        <v>0</v>
      </c>
      <c r="AF117" s="90" t="str">
        <f t="shared" si="20"/>
        <v>D</v>
      </c>
      <c r="AG117" s="90">
        <f t="shared" si="21"/>
        <v>3</v>
      </c>
      <c r="AH117" s="78">
        <v>1</v>
      </c>
      <c r="AI117" s="98"/>
    </row>
    <row r="118" spans="1:35" s="90" customFormat="1" ht="15.6" hidden="1" customHeight="1" x14ac:dyDescent="0.25">
      <c r="A118" s="76">
        <v>126</v>
      </c>
      <c r="B118" s="180" t="str">
        <f t="shared" si="11"/>
        <v/>
      </c>
      <c r="C118" s="20">
        <f t="shared" si="12"/>
        <v>3</v>
      </c>
      <c r="D118" s="20"/>
      <c r="E118" s="79" t="str">
        <f t="shared" si="13"/>
        <v/>
      </c>
      <c r="F118" s="80">
        <f t="shared" si="14"/>
        <v>0</v>
      </c>
      <c r="G118" s="193"/>
      <c r="H118" s="194"/>
      <c r="I118" s="194"/>
      <c r="J118" s="194"/>
      <c r="K118" s="194"/>
      <c r="L118" s="194"/>
      <c r="M118" s="194"/>
      <c r="N118" s="78"/>
      <c r="O118" s="78"/>
      <c r="P118" s="78"/>
      <c r="Q118" s="78"/>
      <c r="R118" s="78"/>
      <c r="S118" s="78"/>
      <c r="T118" s="91" t="str">
        <f t="shared" si="15"/>
        <v/>
      </c>
      <c r="U118" s="78"/>
      <c r="V118" s="78"/>
      <c r="W118" s="92"/>
      <c r="X118" s="94">
        <f t="shared" si="16"/>
        <v>4</v>
      </c>
      <c r="Y118" s="93" t="e">
        <f t="shared" si="17"/>
        <v>#N/A</v>
      </c>
      <c r="AD118" s="90">
        <f t="shared" si="18"/>
        <v>0</v>
      </c>
      <c r="AE118" s="90">
        <f t="shared" si="19"/>
        <v>0</v>
      </c>
      <c r="AF118" s="90" t="str">
        <f t="shared" si="20"/>
        <v>D</v>
      </c>
      <c r="AG118" s="90">
        <f t="shared" si="21"/>
        <v>3</v>
      </c>
      <c r="AH118" s="90">
        <v>1</v>
      </c>
      <c r="AI118" s="98"/>
    </row>
    <row r="119" spans="1:35" s="90" customFormat="1" ht="15.6" hidden="1" customHeight="1" x14ac:dyDescent="0.25">
      <c r="A119" s="76">
        <v>127</v>
      </c>
      <c r="B119" s="180" t="str">
        <f t="shared" si="11"/>
        <v/>
      </c>
      <c r="C119" s="20">
        <f t="shared" si="12"/>
        <v>3</v>
      </c>
      <c r="D119" s="20"/>
      <c r="E119" s="79" t="str">
        <f t="shared" si="13"/>
        <v/>
      </c>
      <c r="F119" s="80">
        <f t="shared" si="14"/>
        <v>0</v>
      </c>
      <c r="G119" s="193"/>
      <c r="H119" s="194"/>
      <c r="I119" s="194"/>
      <c r="J119" s="194"/>
      <c r="K119" s="194"/>
      <c r="L119" s="194"/>
      <c r="M119" s="194"/>
      <c r="N119" s="78"/>
      <c r="O119" s="78"/>
      <c r="P119" s="78"/>
      <c r="Q119" s="78"/>
      <c r="R119" s="78"/>
      <c r="S119" s="78"/>
      <c r="T119" s="91" t="str">
        <f t="shared" si="15"/>
        <v/>
      </c>
      <c r="U119" s="78"/>
      <c r="V119" s="78"/>
      <c r="W119" s="92"/>
      <c r="X119" s="94">
        <f t="shared" si="16"/>
        <v>3</v>
      </c>
      <c r="Y119" s="93" t="e">
        <f t="shared" si="17"/>
        <v>#N/A</v>
      </c>
      <c r="AD119" s="90">
        <f t="shared" si="18"/>
        <v>0</v>
      </c>
      <c r="AE119" s="90">
        <f t="shared" si="19"/>
        <v>0</v>
      </c>
      <c r="AF119" s="90" t="str">
        <f t="shared" si="20"/>
        <v>D</v>
      </c>
      <c r="AG119" s="90">
        <f t="shared" si="21"/>
        <v>3</v>
      </c>
      <c r="AH119" s="90">
        <v>1</v>
      </c>
      <c r="AI119" s="98"/>
    </row>
    <row r="120" spans="1:35" s="90" customFormat="1" ht="15.6" hidden="1" customHeight="1" x14ac:dyDescent="0.25">
      <c r="A120" s="76">
        <v>128</v>
      </c>
      <c r="B120" s="180" t="str">
        <f t="shared" si="11"/>
        <v/>
      </c>
      <c r="C120" s="20">
        <f t="shared" si="12"/>
        <v>3</v>
      </c>
      <c r="D120" s="20"/>
      <c r="E120" s="79" t="str">
        <f t="shared" si="13"/>
        <v/>
      </c>
      <c r="F120" s="80">
        <f t="shared" si="14"/>
        <v>0</v>
      </c>
      <c r="G120" s="193"/>
      <c r="H120" s="194"/>
      <c r="I120" s="194"/>
      <c r="J120" s="194"/>
      <c r="K120" s="194"/>
      <c r="L120" s="194"/>
      <c r="M120" s="194"/>
      <c r="N120" s="78"/>
      <c r="O120" s="78"/>
      <c r="P120" s="78"/>
      <c r="Q120" s="78"/>
      <c r="R120" s="78"/>
      <c r="S120" s="78"/>
      <c r="T120" s="91" t="str">
        <f t="shared" si="15"/>
        <v/>
      </c>
      <c r="U120" s="78"/>
      <c r="V120" s="78"/>
      <c r="W120" s="92"/>
      <c r="X120" s="94">
        <f t="shared" si="16"/>
        <v>4</v>
      </c>
      <c r="Y120" s="93" t="e">
        <f t="shared" si="17"/>
        <v>#N/A</v>
      </c>
      <c r="AD120" s="90">
        <f t="shared" si="18"/>
        <v>0</v>
      </c>
      <c r="AE120" s="90">
        <f t="shared" si="19"/>
        <v>0</v>
      </c>
      <c r="AF120" s="90" t="str">
        <f t="shared" si="20"/>
        <v>D</v>
      </c>
      <c r="AG120" s="90">
        <f t="shared" si="21"/>
        <v>3</v>
      </c>
      <c r="AH120" s="90">
        <v>1</v>
      </c>
      <c r="AI120" s="98"/>
    </row>
    <row r="121" spans="1:35" s="90" customFormat="1" ht="15.6" hidden="1" customHeight="1" x14ac:dyDescent="0.25">
      <c r="A121" s="76">
        <v>129</v>
      </c>
      <c r="B121" s="180" t="str">
        <f t="shared" ref="B121:B184" si="22">VLOOKUP(A121,contentrefmockup,2,FALSE)</f>
        <v/>
      </c>
      <c r="C121" s="20">
        <f t="shared" ref="C121:C184" si="23">VLOOKUP(A121,contentrefmockup,15,FALSE)</f>
        <v>3</v>
      </c>
      <c r="D121" s="20"/>
      <c r="E121" s="79" t="str">
        <f t="shared" ref="E121:E184" si="24">IF(C121=1,"Stage "&amp;B121,IF(C121=2,"Step "&amp;VLOOKUP(A121,contentrefmockup,4,FALSE),B121))</f>
        <v/>
      </c>
      <c r="F121" s="80">
        <f t="shared" ref="F121:F184" si="25">VLOOKUP(A121,contentrefmockup,7,FALSE)</f>
        <v>0</v>
      </c>
      <c r="G121" s="193"/>
      <c r="H121" s="194"/>
      <c r="I121" s="194"/>
      <c r="J121" s="194"/>
      <c r="K121" s="194"/>
      <c r="L121" s="194"/>
      <c r="M121" s="194"/>
      <c r="N121" s="78"/>
      <c r="O121" s="78"/>
      <c r="P121" s="78"/>
      <c r="Q121" s="78"/>
      <c r="R121" s="78"/>
      <c r="S121" s="78"/>
      <c r="T121" s="91" t="str">
        <f t="shared" ref="T121:T184" si="26">E121</f>
        <v/>
      </c>
      <c r="U121" s="78"/>
      <c r="V121" s="78"/>
      <c r="W121" s="92"/>
      <c r="X121" s="94">
        <f t="shared" ref="X121:X184" si="27">VLOOKUP(A121,contentrefmockup,8,FALSE)</f>
        <v>5</v>
      </c>
      <c r="Y121" s="93" t="e">
        <f t="shared" ref="Y121:Y184" si="28">VLOOKUP(W121,weighting_response_reverse,2,FALSE)</f>
        <v>#N/A</v>
      </c>
      <c r="AD121" s="90">
        <f t="shared" ref="AD121:AD184" si="29">VLOOKUP(A121,contentrefmockup,26,FALSE)</f>
        <v>0</v>
      </c>
      <c r="AE121" s="90">
        <f t="shared" ref="AE121:AE184" si="30">VLOOKUP(A121,contentrefmockup,27,FALSE)</f>
        <v>0</v>
      </c>
      <c r="AF121" s="90" t="str">
        <f t="shared" ref="AF121:AF184" si="31">VLOOKUP(A121,contentrefmockup,28,FALSE)</f>
        <v>D</v>
      </c>
      <c r="AG121" s="90">
        <f t="shared" ref="AG121:AG184" si="32">IF(AD121="S",1,IF(AE121="I",2,IF(AF121="D",3,4)))</f>
        <v>3</v>
      </c>
      <c r="AH121" s="90">
        <v>1</v>
      </c>
      <c r="AI121" s="98"/>
    </row>
    <row r="122" spans="1:35" s="90" customFormat="1" ht="15.6" hidden="1" customHeight="1" x14ac:dyDescent="0.25">
      <c r="A122" s="76">
        <v>130</v>
      </c>
      <c r="B122" s="180" t="str">
        <f t="shared" si="22"/>
        <v/>
      </c>
      <c r="C122" s="20">
        <f t="shared" si="23"/>
        <v>3</v>
      </c>
      <c r="D122" s="20"/>
      <c r="E122" s="79" t="str">
        <f t="shared" si="24"/>
        <v/>
      </c>
      <c r="F122" s="80">
        <f t="shared" si="25"/>
        <v>0</v>
      </c>
      <c r="G122" s="193"/>
      <c r="H122" s="194"/>
      <c r="I122" s="194"/>
      <c r="J122" s="194"/>
      <c r="K122" s="194"/>
      <c r="L122" s="194"/>
      <c r="M122" s="194"/>
      <c r="N122" s="78"/>
      <c r="O122" s="78"/>
      <c r="P122" s="78"/>
      <c r="Q122" s="78"/>
      <c r="R122" s="78"/>
      <c r="S122" s="78"/>
      <c r="T122" s="91" t="str">
        <f t="shared" si="26"/>
        <v/>
      </c>
      <c r="U122" s="78"/>
      <c r="V122" s="78"/>
      <c r="W122" s="92"/>
      <c r="X122" s="94">
        <f t="shared" si="27"/>
        <v>1</v>
      </c>
      <c r="Y122" s="93" t="e">
        <f t="shared" si="28"/>
        <v>#N/A</v>
      </c>
      <c r="AD122" s="90">
        <f t="shared" si="29"/>
        <v>0</v>
      </c>
      <c r="AE122" s="90">
        <f t="shared" si="30"/>
        <v>0</v>
      </c>
      <c r="AF122" s="90" t="str">
        <f t="shared" si="31"/>
        <v>D</v>
      </c>
      <c r="AG122" s="90">
        <f t="shared" si="32"/>
        <v>3</v>
      </c>
      <c r="AH122" s="90">
        <v>1</v>
      </c>
      <c r="AI122" s="98"/>
    </row>
    <row r="123" spans="1:35" s="90" customFormat="1" ht="15.6" hidden="1" customHeight="1" x14ac:dyDescent="0.25">
      <c r="A123" s="76">
        <v>131</v>
      </c>
      <c r="B123" s="180" t="str">
        <f t="shared" si="22"/>
        <v/>
      </c>
      <c r="C123" s="20">
        <f t="shared" si="23"/>
        <v>3</v>
      </c>
      <c r="D123" s="20"/>
      <c r="E123" s="79" t="str">
        <f t="shared" si="24"/>
        <v/>
      </c>
      <c r="F123" s="80">
        <f t="shared" si="25"/>
        <v>0</v>
      </c>
      <c r="G123" s="193"/>
      <c r="H123" s="194"/>
      <c r="I123" s="194"/>
      <c r="J123" s="194"/>
      <c r="K123" s="194"/>
      <c r="L123" s="194"/>
      <c r="M123" s="194"/>
      <c r="N123" s="78"/>
      <c r="O123" s="78"/>
      <c r="P123" s="78"/>
      <c r="Q123" s="78"/>
      <c r="R123" s="78"/>
      <c r="S123" s="78"/>
      <c r="T123" s="91" t="str">
        <f t="shared" si="26"/>
        <v/>
      </c>
      <c r="U123" s="78"/>
      <c r="V123" s="78"/>
      <c r="W123" s="92"/>
      <c r="X123" s="94" t="str">
        <f t="shared" si="27"/>
        <v>N/A</v>
      </c>
      <c r="Y123" s="93" t="e">
        <f t="shared" si="28"/>
        <v>#N/A</v>
      </c>
      <c r="AD123" s="90">
        <f t="shared" si="29"/>
        <v>0</v>
      </c>
      <c r="AE123" s="90">
        <f t="shared" si="30"/>
        <v>0</v>
      </c>
      <c r="AF123" s="90" t="str">
        <f t="shared" si="31"/>
        <v>D</v>
      </c>
      <c r="AG123" s="90">
        <f t="shared" si="32"/>
        <v>3</v>
      </c>
      <c r="AH123" s="90">
        <v>1</v>
      </c>
      <c r="AI123" s="98"/>
    </row>
    <row r="124" spans="1:35" s="90" customFormat="1" ht="15.6" hidden="1" customHeight="1" x14ac:dyDescent="0.25">
      <c r="A124" s="76">
        <v>132</v>
      </c>
      <c r="B124" s="180" t="str">
        <f t="shared" si="22"/>
        <v/>
      </c>
      <c r="C124" s="20">
        <f t="shared" si="23"/>
        <v>3</v>
      </c>
      <c r="D124" s="20"/>
      <c r="E124" s="79" t="str">
        <f t="shared" si="24"/>
        <v/>
      </c>
      <c r="F124" s="83">
        <f t="shared" si="25"/>
        <v>0</v>
      </c>
      <c r="G124" s="193"/>
      <c r="H124" s="194"/>
      <c r="I124" s="194"/>
      <c r="J124" s="194"/>
      <c r="K124" s="194"/>
      <c r="L124" s="194"/>
      <c r="M124" s="194"/>
      <c r="N124" s="78"/>
      <c r="O124" s="78"/>
      <c r="P124" s="78"/>
      <c r="Q124" s="78"/>
      <c r="R124" s="78"/>
      <c r="S124" s="78"/>
      <c r="T124" s="91" t="str">
        <f t="shared" si="26"/>
        <v/>
      </c>
      <c r="U124" s="78"/>
      <c r="V124" s="78"/>
      <c r="W124" s="92"/>
      <c r="X124" s="94">
        <f t="shared" si="27"/>
        <v>2</v>
      </c>
      <c r="Y124" s="93" t="e">
        <f t="shared" si="28"/>
        <v>#N/A</v>
      </c>
      <c r="AD124" s="90">
        <f t="shared" si="29"/>
        <v>0</v>
      </c>
      <c r="AE124" s="90">
        <f t="shared" si="30"/>
        <v>0</v>
      </c>
      <c r="AF124" s="90" t="str">
        <f t="shared" si="31"/>
        <v>D</v>
      </c>
      <c r="AG124" s="90">
        <f t="shared" si="32"/>
        <v>3</v>
      </c>
      <c r="AH124" s="90">
        <v>1</v>
      </c>
      <c r="AI124" s="98"/>
    </row>
    <row r="125" spans="1:35" s="90" customFormat="1" ht="15.6" hidden="1" customHeight="1" x14ac:dyDescent="0.25">
      <c r="A125" s="76">
        <v>133</v>
      </c>
      <c r="B125" s="180" t="str">
        <f t="shared" si="22"/>
        <v/>
      </c>
      <c r="C125" s="20">
        <f t="shared" si="23"/>
        <v>3</v>
      </c>
      <c r="D125" s="20"/>
      <c r="E125" s="79" t="str">
        <f t="shared" si="24"/>
        <v/>
      </c>
      <c r="F125" s="83">
        <f t="shared" si="25"/>
        <v>0</v>
      </c>
      <c r="G125" s="193"/>
      <c r="H125" s="194"/>
      <c r="I125" s="194"/>
      <c r="J125" s="194"/>
      <c r="K125" s="194"/>
      <c r="L125" s="194"/>
      <c r="M125" s="194"/>
      <c r="N125" s="78"/>
      <c r="O125" s="78"/>
      <c r="P125" s="78"/>
      <c r="Q125" s="78"/>
      <c r="R125" s="78"/>
      <c r="S125" s="78"/>
      <c r="T125" s="91" t="str">
        <f t="shared" si="26"/>
        <v/>
      </c>
      <c r="U125" s="78"/>
      <c r="V125" s="78"/>
      <c r="W125" s="92"/>
      <c r="X125" s="94">
        <f t="shared" si="27"/>
        <v>3</v>
      </c>
      <c r="Y125" s="93" t="e">
        <f t="shared" si="28"/>
        <v>#N/A</v>
      </c>
      <c r="AD125" s="90">
        <f t="shared" si="29"/>
        <v>0</v>
      </c>
      <c r="AE125" s="90">
        <f t="shared" si="30"/>
        <v>0</v>
      </c>
      <c r="AF125" s="90" t="str">
        <f t="shared" si="31"/>
        <v>D</v>
      </c>
      <c r="AG125" s="90">
        <f t="shared" si="32"/>
        <v>3</v>
      </c>
      <c r="AH125" s="90">
        <v>1</v>
      </c>
      <c r="AI125" s="98"/>
    </row>
    <row r="126" spans="1:35" s="90" customFormat="1" ht="15.6" hidden="1" customHeight="1" x14ac:dyDescent="0.25">
      <c r="A126" s="76">
        <v>134</v>
      </c>
      <c r="B126" s="180" t="str">
        <f t="shared" si="22"/>
        <v/>
      </c>
      <c r="C126" s="20">
        <f t="shared" si="23"/>
        <v>3</v>
      </c>
      <c r="D126" s="20"/>
      <c r="E126" s="79" t="str">
        <f t="shared" si="24"/>
        <v/>
      </c>
      <c r="F126" s="83">
        <f t="shared" si="25"/>
        <v>0</v>
      </c>
      <c r="G126" s="193"/>
      <c r="H126" s="194"/>
      <c r="I126" s="194"/>
      <c r="J126" s="194"/>
      <c r="K126" s="194"/>
      <c r="L126" s="194"/>
      <c r="M126" s="194"/>
      <c r="N126" s="78"/>
      <c r="O126" s="78"/>
      <c r="P126" s="78"/>
      <c r="Q126" s="78"/>
      <c r="R126" s="78"/>
      <c r="S126" s="78"/>
      <c r="T126" s="91" t="str">
        <f t="shared" si="26"/>
        <v/>
      </c>
      <c r="U126" s="78"/>
      <c r="V126" s="78"/>
      <c r="W126" s="92"/>
      <c r="X126" s="94">
        <f t="shared" si="27"/>
        <v>3</v>
      </c>
      <c r="Y126" s="93" t="e">
        <f t="shared" si="28"/>
        <v>#N/A</v>
      </c>
      <c r="AD126" s="90">
        <f t="shared" si="29"/>
        <v>0</v>
      </c>
      <c r="AE126" s="90">
        <f t="shared" si="30"/>
        <v>0</v>
      </c>
      <c r="AF126" s="90" t="str">
        <f t="shared" si="31"/>
        <v>D</v>
      </c>
      <c r="AG126" s="90">
        <f t="shared" si="32"/>
        <v>3</v>
      </c>
      <c r="AH126" s="90">
        <v>1</v>
      </c>
      <c r="AI126" s="98"/>
    </row>
    <row r="127" spans="1:35" s="90" customFormat="1" ht="15.6" hidden="1" customHeight="1" x14ac:dyDescent="0.25">
      <c r="A127" s="76">
        <v>135</v>
      </c>
      <c r="B127" s="180" t="str">
        <f t="shared" si="22"/>
        <v/>
      </c>
      <c r="C127" s="20">
        <f t="shared" si="23"/>
        <v>3</v>
      </c>
      <c r="D127" s="20"/>
      <c r="E127" s="79" t="str">
        <f t="shared" si="24"/>
        <v/>
      </c>
      <c r="F127" s="83">
        <f t="shared" si="25"/>
        <v>0</v>
      </c>
      <c r="G127" s="193"/>
      <c r="H127" s="194"/>
      <c r="I127" s="194"/>
      <c r="J127" s="194"/>
      <c r="K127" s="194"/>
      <c r="L127" s="194"/>
      <c r="M127" s="194"/>
      <c r="N127" s="78"/>
      <c r="O127" s="78"/>
      <c r="P127" s="78"/>
      <c r="Q127" s="78"/>
      <c r="R127" s="78"/>
      <c r="S127" s="78"/>
      <c r="T127" s="91" t="str">
        <f t="shared" si="26"/>
        <v/>
      </c>
      <c r="U127" s="78"/>
      <c r="V127" s="78"/>
      <c r="W127" s="92"/>
      <c r="X127" s="94">
        <f t="shared" si="27"/>
        <v>2</v>
      </c>
      <c r="Y127" s="93" t="e">
        <f t="shared" si="28"/>
        <v>#N/A</v>
      </c>
      <c r="AD127" s="90">
        <f t="shared" si="29"/>
        <v>0</v>
      </c>
      <c r="AE127" s="90">
        <f t="shared" si="30"/>
        <v>0</v>
      </c>
      <c r="AF127" s="90" t="str">
        <f t="shared" si="31"/>
        <v>D</v>
      </c>
      <c r="AG127" s="90">
        <f t="shared" si="32"/>
        <v>3</v>
      </c>
      <c r="AH127" s="90">
        <v>1</v>
      </c>
      <c r="AI127" s="98"/>
    </row>
    <row r="128" spans="1:35" s="90" customFormat="1" ht="15.6" hidden="1" customHeight="1" x14ac:dyDescent="0.25">
      <c r="A128" s="76">
        <v>136</v>
      </c>
      <c r="B128" s="180" t="str">
        <f t="shared" si="22"/>
        <v/>
      </c>
      <c r="C128" s="20">
        <f t="shared" si="23"/>
        <v>3</v>
      </c>
      <c r="D128" s="20"/>
      <c r="E128" s="79" t="str">
        <f t="shared" si="24"/>
        <v/>
      </c>
      <c r="F128" s="83">
        <f t="shared" si="25"/>
        <v>0</v>
      </c>
      <c r="G128" s="193"/>
      <c r="H128" s="194"/>
      <c r="I128" s="194"/>
      <c r="J128" s="194"/>
      <c r="K128" s="194"/>
      <c r="L128" s="194"/>
      <c r="M128" s="194"/>
      <c r="N128" s="78"/>
      <c r="O128" s="78"/>
      <c r="P128" s="78"/>
      <c r="Q128" s="78"/>
      <c r="R128" s="78"/>
      <c r="S128" s="78"/>
      <c r="T128" s="91" t="str">
        <f t="shared" si="26"/>
        <v/>
      </c>
      <c r="U128" s="78"/>
      <c r="V128" s="78"/>
      <c r="W128" s="92"/>
      <c r="X128" s="94">
        <f t="shared" si="27"/>
        <v>3</v>
      </c>
      <c r="Y128" s="93" t="e">
        <f t="shared" si="28"/>
        <v>#N/A</v>
      </c>
      <c r="AD128" s="90">
        <f t="shared" si="29"/>
        <v>0</v>
      </c>
      <c r="AE128" s="90">
        <f t="shared" si="30"/>
        <v>0</v>
      </c>
      <c r="AF128" s="90" t="str">
        <f t="shared" si="31"/>
        <v>D</v>
      </c>
      <c r="AG128" s="90">
        <f t="shared" si="32"/>
        <v>3</v>
      </c>
      <c r="AH128" s="90">
        <v>1</v>
      </c>
      <c r="AI128" s="98"/>
    </row>
    <row r="129" spans="1:35" s="90" customFormat="1" ht="15.6" hidden="1" customHeight="1" x14ac:dyDescent="0.25">
      <c r="A129" s="76">
        <v>137</v>
      </c>
      <c r="B129" s="180" t="str">
        <f t="shared" si="22"/>
        <v/>
      </c>
      <c r="C129" s="20">
        <f t="shared" si="23"/>
        <v>3</v>
      </c>
      <c r="D129" s="20"/>
      <c r="E129" s="79" t="str">
        <f t="shared" si="24"/>
        <v/>
      </c>
      <c r="F129" s="83">
        <f t="shared" si="25"/>
        <v>0</v>
      </c>
      <c r="G129" s="193"/>
      <c r="H129" s="194"/>
      <c r="I129" s="194"/>
      <c r="J129" s="194"/>
      <c r="K129" s="194"/>
      <c r="L129" s="194"/>
      <c r="M129" s="194"/>
      <c r="N129" s="78"/>
      <c r="O129" s="78"/>
      <c r="P129" s="78"/>
      <c r="Q129" s="78"/>
      <c r="R129" s="78"/>
      <c r="S129" s="78"/>
      <c r="T129" s="91" t="str">
        <f t="shared" si="26"/>
        <v/>
      </c>
      <c r="U129" s="78"/>
      <c r="V129" s="78"/>
      <c r="W129" s="92"/>
      <c r="X129" s="94">
        <f t="shared" si="27"/>
        <v>5</v>
      </c>
      <c r="Y129" s="93" t="e">
        <f t="shared" si="28"/>
        <v>#N/A</v>
      </c>
      <c r="AD129" s="90">
        <f t="shared" si="29"/>
        <v>0</v>
      </c>
      <c r="AE129" s="90">
        <f t="shared" si="30"/>
        <v>0</v>
      </c>
      <c r="AF129" s="90" t="str">
        <f t="shared" si="31"/>
        <v>D</v>
      </c>
      <c r="AG129" s="90">
        <f t="shared" si="32"/>
        <v>3</v>
      </c>
      <c r="AH129" s="90">
        <v>1</v>
      </c>
      <c r="AI129" s="98"/>
    </row>
    <row r="130" spans="1:35" s="90" customFormat="1" ht="15.6" hidden="1" customHeight="1" x14ac:dyDescent="0.25">
      <c r="A130" s="76">
        <v>138</v>
      </c>
      <c r="B130" s="180" t="str">
        <f t="shared" si="22"/>
        <v/>
      </c>
      <c r="C130" s="20">
        <f t="shared" si="23"/>
        <v>3</v>
      </c>
      <c r="D130" s="20"/>
      <c r="E130" s="79" t="str">
        <f t="shared" si="24"/>
        <v/>
      </c>
      <c r="F130" s="83">
        <f t="shared" si="25"/>
        <v>0</v>
      </c>
      <c r="G130" s="193"/>
      <c r="H130" s="194"/>
      <c r="I130" s="194"/>
      <c r="J130" s="194"/>
      <c r="K130" s="194"/>
      <c r="L130" s="194"/>
      <c r="M130" s="194"/>
      <c r="N130" s="78"/>
      <c r="O130" s="78"/>
      <c r="P130" s="78"/>
      <c r="Q130" s="78"/>
      <c r="R130" s="78"/>
      <c r="S130" s="78"/>
      <c r="T130" s="91" t="str">
        <f t="shared" si="26"/>
        <v/>
      </c>
      <c r="U130" s="78"/>
      <c r="V130" s="78"/>
      <c r="W130" s="92"/>
      <c r="X130" s="94">
        <f t="shared" si="27"/>
        <v>2</v>
      </c>
      <c r="Y130" s="93" t="e">
        <f t="shared" si="28"/>
        <v>#N/A</v>
      </c>
      <c r="AD130" s="90">
        <f t="shared" si="29"/>
        <v>0</v>
      </c>
      <c r="AE130" s="90">
        <f t="shared" si="30"/>
        <v>0</v>
      </c>
      <c r="AF130" s="90" t="str">
        <f t="shared" si="31"/>
        <v>D</v>
      </c>
      <c r="AG130" s="90">
        <f t="shared" si="32"/>
        <v>3</v>
      </c>
      <c r="AH130" s="90">
        <v>1</v>
      </c>
      <c r="AI130" s="98"/>
    </row>
    <row r="131" spans="1:35" s="90" customFormat="1" ht="15.6" hidden="1" customHeight="1" x14ac:dyDescent="0.25">
      <c r="A131" s="76">
        <v>139</v>
      </c>
      <c r="B131" s="180" t="str">
        <f t="shared" si="22"/>
        <v/>
      </c>
      <c r="C131" s="20">
        <f t="shared" si="23"/>
        <v>3</v>
      </c>
      <c r="D131" s="20"/>
      <c r="E131" s="79" t="str">
        <f t="shared" si="24"/>
        <v/>
      </c>
      <c r="F131" s="80">
        <f t="shared" si="25"/>
        <v>0</v>
      </c>
      <c r="G131" s="193"/>
      <c r="H131" s="194"/>
      <c r="I131" s="194"/>
      <c r="J131" s="194"/>
      <c r="K131" s="194"/>
      <c r="L131" s="194"/>
      <c r="M131" s="194"/>
      <c r="N131" s="78"/>
      <c r="O131" s="78"/>
      <c r="P131" s="78"/>
      <c r="Q131" s="78"/>
      <c r="R131" s="78"/>
      <c r="S131" s="78"/>
      <c r="T131" s="91" t="str">
        <f t="shared" si="26"/>
        <v/>
      </c>
      <c r="U131" s="78"/>
      <c r="V131" s="78"/>
      <c r="W131" s="92"/>
      <c r="X131" s="94" t="str">
        <f t="shared" si="27"/>
        <v>N/A</v>
      </c>
      <c r="Y131" s="93" t="e">
        <f t="shared" si="28"/>
        <v>#N/A</v>
      </c>
      <c r="AD131" s="90">
        <f t="shared" si="29"/>
        <v>0</v>
      </c>
      <c r="AE131" s="90">
        <f t="shared" si="30"/>
        <v>0</v>
      </c>
      <c r="AF131" s="90" t="str">
        <f t="shared" si="31"/>
        <v>D</v>
      </c>
      <c r="AG131" s="90">
        <f t="shared" si="32"/>
        <v>3</v>
      </c>
      <c r="AH131" s="90">
        <v>1</v>
      </c>
      <c r="AI131" s="98"/>
    </row>
    <row r="132" spans="1:35" s="90" customFormat="1" ht="15.6" hidden="1" customHeight="1" x14ac:dyDescent="0.25">
      <c r="A132" s="76">
        <v>140</v>
      </c>
      <c r="B132" s="180" t="str">
        <f t="shared" si="22"/>
        <v/>
      </c>
      <c r="C132" s="20">
        <f t="shared" si="23"/>
        <v>3</v>
      </c>
      <c r="D132" s="20"/>
      <c r="E132" s="79" t="str">
        <f t="shared" si="24"/>
        <v/>
      </c>
      <c r="F132" s="83">
        <f t="shared" si="25"/>
        <v>0</v>
      </c>
      <c r="G132" s="193"/>
      <c r="H132" s="194"/>
      <c r="I132" s="194"/>
      <c r="J132" s="194"/>
      <c r="K132" s="194"/>
      <c r="L132" s="194"/>
      <c r="M132" s="194"/>
      <c r="N132" s="78"/>
      <c r="O132" s="78"/>
      <c r="P132" s="78"/>
      <c r="Q132" s="78"/>
      <c r="R132" s="78"/>
      <c r="S132" s="78"/>
      <c r="T132" s="91" t="str">
        <f t="shared" si="26"/>
        <v/>
      </c>
      <c r="U132" s="78"/>
      <c r="V132" s="78"/>
      <c r="W132" s="92"/>
      <c r="X132" s="94">
        <f t="shared" si="27"/>
        <v>3</v>
      </c>
      <c r="Y132" s="93" t="e">
        <f t="shared" si="28"/>
        <v>#N/A</v>
      </c>
      <c r="AD132" s="90">
        <f t="shared" si="29"/>
        <v>0</v>
      </c>
      <c r="AE132" s="90">
        <f t="shared" si="30"/>
        <v>0</v>
      </c>
      <c r="AF132" s="90" t="str">
        <f t="shared" si="31"/>
        <v>D</v>
      </c>
      <c r="AG132" s="90">
        <f t="shared" si="32"/>
        <v>3</v>
      </c>
      <c r="AH132" s="90">
        <v>1</v>
      </c>
      <c r="AI132" s="98"/>
    </row>
    <row r="133" spans="1:35" s="90" customFormat="1" ht="15.6" hidden="1" customHeight="1" x14ac:dyDescent="0.25">
      <c r="A133" s="76">
        <v>141</v>
      </c>
      <c r="B133" s="180" t="str">
        <f t="shared" si="22"/>
        <v/>
      </c>
      <c r="C133" s="20">
        <f t="shared" si="23"/>
        <v>3</v>
      </c>
      <c r="D133" s="20"/>
      <c r="E133" s="79" t="str">
        <f t="shared" si="24"/>
        <v/>
      </c>
      <c r="F133" s="83">
        <f t="shared" si="25"/>
        <v>0</v>
      </c>
      <c r="G133" s="193"/>
      <c r="H133" s="194"/>
      <c r="I133" s="194"/>
      <c r="J133" s="194"/>
      <c r="K133" s="194"/>
      <c r="L133" s="194"/>
      <c r="M133" s="194"/>
      <c r="N133" s="78"/>
      <c r="O133" s="78"/>
      <c r="P133" s="78"/>
      <c r="Q133" s="78"/>
      <c r="R133" s="78"/>
      <c r="S133" s="78"/>
      <c r="T133" s="91" t="str">
        <f t="shared" si="26"/>
        <v/>
      </c>
      <c r="U133" s="78"/>
      <c r="V133" s="78"/>
      <c r="W133" s="92"/>
      <c r="X133" s="94">
        <f t="shared" si="27"/>
        <v>3</v>
      </c>
      <c r="Y133" s="93" t="e">
        <f t="shared" si="28"/>
        <v>#N/A</v>
      </c>
      <c r="AD133" s="90">
        <f t="shared" si="29"/>
        <v>0</v>
      </c>
      <c r="AE133" s="90">
        <f t="shared" si="30"/>
        <v>0</v>
      </c>
      <c r="AF133" s="90" t="str">
        <f t="shared" si="31"/>
        <v>D</v>
      </c>
      <c r="AG133" s="90">
        <f t="shared" si="32"/>
        <v>3</v>
      </c>
      <c r="AH133" s="90">
        <v>1</v>
      </c>
      <c r="AI133" s="98"/>
    </row>
    <row r="134" spans="1:35" s="90" customFormat="1" ht="15.6" hidden="1" customHeight="1" x14ac:dyDescent="0.25">
      <c r="A134" s="76">
        <v>142</v>
      </c>
      <c r="B134" s="180" t="str">
        <f t="shared" si="22"/>
        <v/>
      </c>
      <c r="C134" s="20">
        <f t="shared" si="23"/>
        <v>3</v>
      </c>
      <c r="D134" s="20"/>
      <c r="E134" s="79" t="str">
        <f t="shared" si="24"/>
        <v/>
      </c>
      <c r="F134" s="83">
        <f t="shared" si="25"/>
        <v>0</v>
      </c>
      <c r="G134" s="193"/>
      <c r="H134" s="194"/>
      <c r="I134" s="194"/>
      <c r="J134" s="194"/>
      <c r="K134" s="194"/>
      <c r="L134" s="194"/>
      <c r="M134" s="194"/>
      <c r="N134" s="78"/>
      <c r="O134" s="78"/>
      <c r="P134" s="78"/>
      <c r="Q134" s="78"/>
      <c r="R134" s="78"/>
      <c r="S134" s="78"/>
      <c r="T134" s="91" t="str">
        <f t="shared" si="26"/>
        <v/>
      </c>
      <c r="U134" s="78"/>
      <c r="V134" s="78"/>
      <c r="W134" s="92"/>
      <c r="X134" s="94">
        <f t="shared" si="27"/>
        <v>3</v>
      </c>
      <c r="Y134" s="93" t="e">
        <f t="shared" si="28"/>
        <v>#N/A</v>
      </c>
      <c r="AD134" s="90">
        <f t="shared" si="29"/>
        <v>0</v>
      </c>
      <c r="AE134" s="90">
        <f t="shared" si="30"/>
        <v>0</v>
      </c>
      <c r="AF134" s="90" t="str">
        <f t="shared" si="31"/>
        <v>D</v>
      </c>
      <c r="AG134" s="90">
        <f t="shared" si="32"/>
        <v>3</v>
      </c>
      <c r="AH134" s="90">
        <v>1</v>
      </c>
      <c r="AI134" s="98"/>
    </row>
    <row r="135" spans="1:35" s="90" customFormat="1" ht="15.6" hidden="1" customHeight="1" x14ac:dyDescent="0.25">
      <c r="A135" s="76">
        <v>143</v>
      </c>
      <c r="B135" s="180" t="str">
        <f t="shared" si="22"/>
        <v/>
      </c>
      <c r="C135" s="20">
        <f t="shared" si="23"/>
        <v>3</v>
      </c>
      <c r="D135" s="20"/>
      <c r="E135" s="79" t="str">
        <f t="shared" si="24"/>
        <v/>
      </c>
      <c r="F135" s="83">
        <f t="shared" si="25"/>
        <v>0</v>
      </c>
      <c r="G135" s="193"/>
      <c r="H135" s="194"/>
      <c r="I135" s="194"/>
      <c r="J135" s="194"/>
      <c r="K135" s="194"/>
      <c r="L135" s="194"/>
      <c r="M135" s="194"/>
      <c r="N135" s="78"/>
      <c r="O135" s="78"/>
      <c r="P135" s="78"/>
      <c r="Q135" s="78"/>
      <c r="R135" s="78"/>
      <c r="S135" s="78"/>
      <c r="T135" s="91" t="str">
        <f t="shared" si="26"/>
        <v/>
      </c>
      <c r="U135" s="78"/>
      <c r="V135" s="78"/>
      <c r="W135" s="92"/>
      <c r="X135" s="94">
        <f t="shared" si="27"/>
        <v>4</v>
      </c>
      <c r="Y135" s="93" t="e">
        <f t="shared" si="28"/>
        <v>#N/A</v>
      </c>
      <c r="AD135" s="90">
        <f t="shared" si="29"/>
        <v>0</v>
      </c>
      <c r="AE135" s="90">
        <f t="shared" si="30"/>
        <v>0</v>
      </c>
      <c r="AF135" s="90" t="str">
        <f t="shared" si="31"/>
        <v>D</v>
      </c>
      <c r="AG135" s="90">
        <f t="shared" si="32"/>
        <v>3</v>
      </c>
      <c r="AH135" s="90">
        <v>1</v>
      </c>
      <c r="AI135" s="98"/>
    </row>
    <row r="136" spans="1:35" s="90" customFormat="1" ht="15.6" hidden="1" customHeight="1" x14ac:dyDescent="0.25">
      <c r="A136" s="76">
        <v>144</v>
      </c>
      <c r="B136" s="180" t="str">
        <f t="shared" si="22"/>
        <v/>
      </c>
      <c r="C136" s="20">
        <f t="shared" si="23"/>
        <v>3</v>
      </c>
      <c r="D136" s="20"/>
      <c r="E136" s="79" t="str">
        <f t="shared" si="24"/>
        <v/>
      </c>
      <c r="F136" s="83">
        <f t="shared" si="25"/>
        <v>0</v>
      </c>
      <c r="G136" s="193"/>
      <c r="H136" s="194"/>
      <c r="I136" s="194"/>
      <c r="J136" s="194"/>
      <c r="K136" s="194"/>
      <c r="L136" s="194"/>
      <c r="M136" s="194"/>
      <c r="N136" s="78"/>
      <c r="O136" s="78"/>
      <c r="P136" s="78"/>
      <c r="Q136" s="78"/>
      <c r="R136" s="78"/>
      <c r="S136" s="78"/>
      <c r="T136" s="91" t="str">
        <f t="shared" si="26"/>
        <v/>
      </c>
      <c r="U136" s="78"/>
      <c r="V136" s="78"/>
      <c r="W136" s="92"/>
      <c r="X136" s="94">
        <f t="shared" si="27"/>
        <v>3</v>
      </c>
      <c r="Y136" s="93" t="e">
        <f t="shared" si="28"/>
        <v>#N/A</v>
      </c>
      <c r="AD136" s="90">
        <f t="shared" si="29"/>
        <v>0</v>
      </c>
      <c r="AE136" s="90">
        <f t="shared" si="30"/>
        <v>0</v>
      </c>
      <c r="AF136" s="90" t="str">
        <f t="shared" si="31"/>
        <v>D</v>
      </c>
      <c r="AG136" s="90">
        <f t="shared" si="32"/>
        <v>3</v>
      </c>
      <c r="AH136" s="90">
        <v>1</v>
      </c>
      <c r="AI136" s="98"/>
    </row>
    <row r="137" spans="1:35" s="90" customFormat="1" ht="15.6" hidden="1" customHeight="1" x14ac:dyDescent="0.25">
      <c r="A137" s="76">
        <v>145</v>
      </c>
      <c r="B137" s="180" t="str">
        <f t="shared" si="22"/>
        <v/>
      </c>
      <c r="C137" s="20">
        <f t="shared" si="23"/>
        <v>3</v>
      </c>
      <c r="D137" s="20"/>
      <c r="E137" s="79" t="str">
        <f t="shared" si="24"/>
        <v/>
      </c>
      <c r="F137" s="83">
        <f t="shared" si="25"/>
        <v>0</v>
      </c>
      <c r="G137" s="193"/>
      <c r="H137" s="194"/>
      <c r="I137" s="194"/>
      <c r="J137" s="194"/>
      <c r="K137" s="194"/>
      <c r="L137" s="194"/>
      <c r="M137" s="194"/>
      <c r="N137" s="78"/>
      <c r="O137" s="78"/>
      <c r="P137" s="78"/>
      <c r="Q137" s="78"/>
      <c r="R137" s="78"/>
      <c r="S137" s="78"/>
      <c r="T137" s="91" t="str">
        <f t="shared" si="26"/>
        <v/>
      </c>
      <c r="U137" s="78"/>
      <c r="V137" s="78"/>
      <c r="W137" s="92"/>
      <c r="X137" s="94">
        <f t="shared" si="27"/>
        <v>4</v>
      </c>
      <c r="Y137" s="93" t="e">
        <f t="shared" si="28"/>
        <v>#N/A</v>
      </c>
      <c r="AD137" s="90">
        <f t="shared" si="29"/>
        <v>0</v>
      </c>
      <c r="AE137" s="90">
        <f t="shared" si="30"/>
        <v>0</v>
      </c>
      <c r="AF137" s="90" t="str">
        <f t="shared" si="31"/>
        <v>D</v>
      </c>
      <c r="AG137" s="90">
        <f t="shared" si="32"/>
        <v>3</v>
      </c>
      <c r="AH137" s="90">
        <v>1</v>
      </c>
      <c r="AI137" s="98"/>
    </row>
    <row r="138" spans="1:35" s="90" customFormat="1" ht="15.6" hidden="1" customHeight="1" x14ac:dyDescent="0.25">
      <c r="A138" s="76">
        <v>146</v>
      </c>
      <c r="B138" s="180" t="str">
        <f t="shared" si="22"/>
        <v/>
      </c>
      <c r="C138" s="20">
        <f t="shared" si="23"/>
        <v>3</v>
      </c>
      <c r="D138" s="20"/>
      <c r="E138" s="79" t="str">
        <f t="shared" si="24"/>
        <v/>
      </c>
      <c r="F138" s="83">
        <f t="shared" si="25"/>
        <v>0</v>
      </c>
      <c r="G138" s="193"/>
      <c r="H138" s="194"/>
      <c r="I138" s="194"/>
      <c r="J138" s="194"/>
      <c r="K138" s="194"/>
      <c r="L138" s="194"/>
      <c r="M138" s="194"/>
      <c r="N138" s="78"/>
      <c r="O138" s="78"/>
      <c r="P138" s="78"/>
      <c r="Q138" s="78"/>
      <c r="R138" s="78"/>
      <c r="S138" s="78"/>
      <c r="T138" s="91" t="str">
        <f t="shared" si="26"/>
        <v/>
      </c>
      <c r="U138" s="78"/>
      <c r="V138" s="78"/>
      <c r="W138" s="92"/>
      <c r="X138" s="94">
        <f t="shared" si="27"/>
        <v>3</v>
      </c>
      <c r="Y138" s="93" t="e">
        <f t="shared" si="28"/>
        <v>#N/A</v>
      </c>
      <c r="AD138" s="90">
        <f t="shared" si="29"/>
        <v>0</v>
      </c>
      <c r="AE138" s="90">
        <f t="shared" si="30"/>
        <v>0</v>
      </c>
      <c r="AF138" s="90" t="str">
        <f t="shared" si="31"/>
        <v>D</v>
      </c>
      <c r="AG138" s="90">
        <f t="shared" si="32"/>
        <v>3</v>
      </c>
      <c r="AH138" s="90">
        <v>1</v>
      </c>
      <c r="AI138" s="98"/>
    </row>
    <row r="139" spans="1:35" s="90" customFormat="1" ht="15.6" hidden="1" customHeight="1" x14ac:dyDescent="0.25">
      <c r="A139" s="76">
        <v>147</v>
      </c>
      <c r="B139" s="180" t="str">
        <f t="shared" si="22"/>
        <v/>
      </c>
      <c r="C139" s="20">
        <f t="shared" si="23"/>
        <v>3</v>
      </c>
      <c r="D139" s="20"/>
      <c r="E139" s="79" t="str">
        <f t="shared" si="24"/>
        <v/>
      </c>
      <c r="F139" s="80">
        <f t="shared" si="25"/>
        <v>0</v>
      </c>
      <c r="G139" s="193"/>
      <c r="H139" s="194"/>
      <c r="I139" s="194"/>
      <c r="J139" s="194"/>
      <c r="K139" s="194"/>
      <c r="L139" s="194"/>
      <c r="M139" s="194"/>
      <c r="N139" s="78"/>
      <c r="O139" s="78"/>
      <c r="P139" s="78"/>
      <c r="Q139" s="78"/>
      <c r="R139" s="78"/>
      <c r="S139" s="78"/>
      <c r="T139" s="91" t="str">
        <f t="shared" si="26"/>
        <v/>
      </c>
      <c r="U139" s="78"/>
      <c r="V139" s="78"/>
      <c r="W139" s="92"/>
      <c r="X139" s="94">
        <f t="shared" si="27"/>
        <v>5</v>
      </c>
      <c r="Y139" s="93" t="e">
        <f t="shared" si="28"/>
        <v>#N/A</v>
      </c>
      <c r="AD139" s="90">
        <f t="shared" si="29"/>
        <v>0</v>
      </c>
      <c r="AE139" s="90">
        <f t="shared" si="30"/>
        <v>0</v>
      </c>
      <c r="AF139" s="90" t="str">
        <f t="shared" si="31"/>
        <v>D</v>
      </c>
      <c r="AG139" s="90">
        <f t="shared" si="32"/>
        <v>3</v>
      </c>
      <c r="AH139" s="90">
        <v>1</v>
      </c>
      <c r="AI139" s="98"/>
    </row>
    <row r="140" spans="1:35" s="90" customFormat="1" ht="15.6" hidden="1" customHeight="1" x14ac:dyDescent="0.25">
      <c r="A140" s="76">
        <v>148</v>
      </c>
      <c r="B140" s="180" t="str">
        <f t="shared" si="22"/>
        <v/>
      </c>
      <c r="C140" s="20">
        <f t="shared" si="23"/>
        <v>3</v>
      </c>
      <c r="D140" s="20"/>
      <c r="E140" s="79" t="str">
        <f t="shared" si="24"/>
        <v/>
      </c>
      <c r="F140" s="80">
        <f t="shared" si="25"/>
        <v>0</v>
      </c>
      <c r="G140" s="193"/>
      <c r="H140" s="194"/>
      <c r="I140" s="194"/>
      <c r="J140" s="194"/>
      <c r="K140" s="194"/>
      <c r="L140" s="194"/>
      <c r="M140" s="194"/>
      <c r="N140" s="78"/>
      <c r="O140" s="78"/>
      <c r="P140" s="78"/>
      <c r="Q140" s="78"/>
      <c r="R140" s="78"/>
      <c r="S140" s="78"/>
      <c r="T140" s="91" t="str">
        <f t="shared" si="26"/>
        <v/>
      </c>
      <c r="U140" s="78"/>
      <c r="V140" s="78"/>
      <c r="W140" s="92"/>
      <c r="X140" s="94" t="str">
        <f t="shared" si="27"/>
        <v>N/A</v>
      </c>
      <c r="Y140" s="93" t="e">
        <f t="shared" si="28"/>
        <v>#N/A</v>
      </c>
      <c r="AD140" s="90">
        <f t="shared" si="29"/>
        <v>0</v>
      </c>
      <c r="AE140" s="90">
        <f t="shared" si="30"/>
        <v>0</v>
      </c>
      <c r="AF140" s="90" t="str">
        <f t="shared" si="31"/>
        <v>D</v>
      </c>
      <c r="AG140" s="90">
        <f t="shared" si="32"/>
        <v>3</v>
      </c>
      <c r="AH140" s="90">
        <v>1</v>
      </c>
      <c r="AI140" s="98"/>
    </row>
    <row r="141" spans="1:35" s="90" customFormat="1" ht="15.6" hidden="1" customHeight="1" x14ac:dyDescent="0.25">
      <c r="A141" s="76">
        <v>149</v>
      </c>
      <c r="B141" s="180" t="str">
        <f t="shared" si="22"/>
        <v/>
      </c>
      <c r="C141" s="20">
        <f t="shared" si="23"/>
        <v>3</v>
      </c>
      <c r="D141" s="20"/>
      <c r="E141" s="79" t="str">
        <f t="shared" si="24"/>
        <v/>
      </c>
      <c r="F141" s="83">
        <f t="shared" si="25"/>
        <v>0</v>
      </c>
      <c r="G141" s="193"/>
      <c r="H141" s="194"/>
      <c r="I141" s="194"/>
      <c r="J141" s="194"/>
      <c r="K141" s="194"/>
      <c r="L141" s="194"/>
      <c r="M141" s="194"/>
      <c r="N141" s="78"/>
      <c r="O141" s="78"/>
      <c r="P141" s="78"/>
      <c r="Q141" s="78"/>
      <c r="R141" s="78"/>
      <c r="S141" s="78"/>
      <c r="T141" s="91" t="str">
        <f t="shared" si="26"/>
        <v/>
      </c>
      <c r="U141" s="78"/>
      <c r="V141" s="78"/>
      <c r="W141" s="92"/>
      <c r="X141" s="94">
        <f t="shared" si="27"/>
        <v>5</v>
      </c>
      <c r="Y141" s="93" t="e">
        <f t="shared" si="28"/>
        <v>#N/A</v>
      </c>
      <c r="AD141" s="90">
        <f t="shared" si="29"/>
        <v>0</v>
      </c>
      <c r="AE141" s="90">
        <f t="shared" si="30"/>
        <v>0</v>
      </c>
      <c r="AF141" s="90" t="str">
        <f t="shared" si="31"/>
        <v>D</v>
      </c>
      <c r="AG141" s="90">
        <f t="shared" si="32"/>
        <v>3</v>
      </c>
      <c r="AH141" s="90">
        <v>1</v>
      </c>
      <c r="AI141" s="98"/>
    </row>
    <row r="142" spans="1:35" s="90" customFormat="1" ht="15.6" hidden="1" customHeight="1" x14ac:dyDescent="0.25">
      <c r="A142" s="76">
        <v>150</v>
      </c>
      <c r="B142" s="180" t="str">
        <f t="shared" si="22"/>
        <v/>
      </c>
      <c r="C142" s="20">
        <f t="shared" si="23"/>
        <v>3</v>
      </c>
      <c r="D142" s="20"/>
      <c r="E142" s="79" t="str">
        <f t="shared" si="24"/>
        <v/>
      </c>
      <c r="F142" s="83">
        <f t="shared" si="25"/>
        <v>0</v>
      </c>
      <c r="G142" s="193"/>
      <c r="H142" s="194"/>
      <c r="I142" s="194"/>
      <c r="J142" s="194"/>
      <c r="K142" s="194"/>
      <c r="L142" s="194"/>
      <c r="M142" s="194"/>
      <c r="N142" s="78"/>
      <c r="O142" s="78"/>
      <c r="P142" s="78"/>
      <c r="Q142" s="78"/>
      <c r="R142" s="78"/>
      <c r="S142" s="78"/>
      <c r="T142" s="91" t="str">
        <f t="shared" si="26"/>
        <v/>
      </c>
      <c r="U142" s="78"/>
      <c r="V142" s="78"/>
      <c r="W142" s="92"/>
      <c r="X142" s="94">
        <f t="shared" si="27"/>
        <v>3</v>
      </c>
      <c r="Y142" s="93" t="e">
        <f t="shared" si="28"/>
        <v>#N/A</v>
      </c>
      <c r="AD142" s="90">
        <f t="shared" si="29"/>
        <v>0</v>
      </c>
      <c r="AE142" s="90">
        <f t="shared" si="30"/>
        <v>0</v>
      </c>
      <c r="AF142" s="90" t="str">
        <f t="shared" si="31"/>
        <v>D</v>
      </c>
      <c r="AG142" s="90">
        <f t="shared" si="32"/>
        <v>3</v>
      </c>
      <c r="AH142" s="90">
        <v>1</v>
      </c>
      <c r="AI142" s="98"/>
    </row>
    <row r="143" spans="1:35" s="90" customFormat="1" ht="15.6" hidden="1" customHeight="1" x14ac:dyDescent="0.25">
      <c r="A143" s="76">
        <v>151</v>
      </c>
      <c r="B143" s="180" t="str">
        <f t="shared" si="22"/>
        <v/>
      </c>
      <c r="C143" s="20">
        <f t="shared" si="23"/>
        <v>3</v>
      </c>
      <c r="D143" s="20"/>
      <c r="E143" s="79" t="str">
        <f t="shared" si="24"/>
        <v/>
      </c>
      <c r="F143" s="83">
        <f t="shared" si="25"/>
        <v>0</v>
      </c>
      <c r="G143" s="193"/>
      <c r="H143" s="194"/>
      <c r="I143" s="194"/>
      <c r="J143" s="194"/>
      <c r="K143" s="194"/>
      <c r="L143" s="194"/>
      <c r="M143" s="194"/>
      <c r="N143" s="78"/>
      <c r="O143" s="78"/>
      <c r="P143" s="78"/>
      <c r="Q143" s="78"/>
      <c r="R143" s="78"/>
      <c r="S143" s="78"/>
      <c r="T143" s="91" t="str">
        <f t="shared" si="26"/>
        <v/>
      </c>
      <c r="U143" s="78"/>
      <c r="V143" s="78"/>
      <c r="W143" s="92"/>
      <c r="X143" s="94">
        <f t="shared" si="27"/>
        <v>4</v>
      </c>
      <c r="Y143" s="93" t="e">
        <f t="shared" si="28"/>
        <v>#N/A</v>
      </c>
      <c r="AD143" s="90">
        <f t="shared" si="29"/>
        <v>0</v>
      </c>
      <c r="AE143" s="90">
        <f t="shared" si="30"/>
        <v>0</v>
      </c>
      <c r="AF143" s="90" t="str">
        <f t="shared" si="31"/>
        <v>D</v>
      </c>
      <c r="AG143" s="90">
        <f t="shared" si="32"/>
        <v>3</v>
      </c>
      <c r="AH143" s="90">
        <v>1</v>
      </c>
      <c r="AI143" s="98"/>
    </row>
    <row r="144" spans="1:35" s="90" customFormat="1" ht="15.6" hidden="1" customHeight="1" x14ac:dyDescent="0.25">
      <c r="A144" s="76">
        <v>152</v>
      </c>
      <c r="B144" s="180" t="str">
        <f t="shared" si="22"/>
        <v/>
      </c>
      <c r="C144" s="20">
        <f t="shared" si="23"/>
        <v>3</v>
      </c>
      <c r="D144" s="20"/>
      <c r="E144" s="232" t="str">
        <f t="shared" si="24"/>
        <v/>
      </c>
      <c r="F144" s="235">
        <f t="shared" si="25"/>
        <v>0</v>
      </c>
      <c r="G144" s="238"/>
      <c r="H144" s="241"/>
      <c r="I144" s="241"/>
      <c r="J144" s="241"/>
      <c r="K144" s="241"/>
      <c r="L144" s="241"/>
      <c r="M144" s="238"/>
      <c r="N144" s="238"/>
      <c r="O144" s="238"/>
      <c r="P144" s="238"/>
      <c r="Q144" s="238"/>
      <c r="R144" s="243"/>
      <c r="S144" s="243"/>
      <c r="T144" s="91" t="str">
        <f t="shared" si="26"/>
        <v/>
      </c>
      <c r="U144" s="243"/>
      <c r="V144" s="243"/>
      <c r="W144" s="92"/>
      <c r="X144" s="94">
        <f t="shared" si="27"/>
        <v>0</v>
      </c>
      <c r="Y144" s="93" t="e">
        <f t="shared" si="28"/>
        <v>#N/A</v>
      </c>
      <c r="AD144" s="90">
        <f t="shared" si="29"/>
        <v>0</v>
      </c>
      <c r="AE144" s="90">
        <f t="shared" si="30"/>
        <v>0</v>
      </c>
      <c r="AF144" s="90" t="str">
        <f t="shared" si="31"/>
        <v>D</v>
      </c>
      <c r="AG144" s="90">
        <f t="shared" si="32"/>
        <v>3</v>
      </c>
      <c r="AH144" s="90">
        <v>1</v>
      </c>
      <c r="AI144" s="98">
        <v>3</v>
      </c>
    </row>
    <row r="145" spans="1:35" s="90" customFormat="1" ht="15.6" hidden="1" customHeight="1" x14ac:dyDescent="0.25">
      <c r="A145" s="76">
        <v>153</v>
      </c>
      <c r="B145" s="180" t="str">
        <f t="shared" si="22"/>
        <v/>
      </c>
      <c r="C145" s="20">
        <f t="shared" si="23"/>
        <v>3</v>
      </c>
      <c r="D145" s="20"/>
      <c r="E145" s="79" t="str">
        <f t="shared" si="24"/>
        <v/>
      </c>
      <c r="F145" s="80">
        <f t="shared" si="25"/>
        <v>0</v>
      </c>
      <c r="G145" s="193"/>
      <c r="H145" s="194"/>
      <c r="I145" s="194"/>
      <c r="J145" s="194"/>
      <c r="K145" s="194"/>
      <c r="L145" s="194"/>
      <c r="M145" s="194"/>
      <c r="N145" s="78"/>
      <c r="O145" s="78"/>
      <c r="P145" s="78"/>
      <c r="Q145" s="78"/>
      <c r="R145" s="78"/>
      <c r="S145" s="78"/>
      <c r="T145" s="91" t="str">
        <f t="shared" si="26"/>
        <v/>
      </c>
      <c r="U145" s="78"/>
      <c r="V145" s="78"/>
      <c r="W145" s="92"/>
      <c r="X145" s="94">
        <f t="shared" si="27"/>
        <v>5</v>
      </c>
      <c r="Y145" s="93" t="e">
        <f t="shared" si="28"/>
        <v>#N/A</v>
      </c>
      <c r="AD145" s="90">
        <f t="shared" si="29"/>
        <v>0</v>
      </c>
      <c r="AE145" s="90">
        <f t="shared" si="30"/>
        <v>0</v>
      </c>
      <c r="AF145" s="90" t="str">
        <f t="shared" si="31"/>
        <v>D</v>
      </c>
      <c r="AG145" s="90">
        <f t="shared" si="32"/>
        <v>3</v>
      </c>
      <c r="AH145" s="90">
        <v>1</v>
      </c>
      <c r="AI145" s="98"/>
    </row>
    <row r="146" spans="1:35" s="90" customFormat="1" ht="15.6" hidden="1" customHeight="1" x14ac:dyDescent="0.25">
      <c r="A146" s="76">
        <v>154</v>
      </c>
      <c r="B146" s="180" t="str">
        <f t="shared" si="22"/>
        <v/>
      </c>
      <c r="C146" s="20">
        <f t="shared" si="23"/>
        <v>3</v>
      </c>
      <c r="D146" s="20"/>
      <c r="E146" s="79" t="str">
        <f t="shared" si="24"/>
        <v/>
      </c>
      <c r="F146" s="181">
        <f t="shared" si="25"/>
        <v>0</v>
      </c>
      <c r="G146" s="193"/>
      <c r="H146" s="194"/>
      <c r="I146" s="194"/>
      <c r="J146" s="194"/>
      <c r="K146" s="194"/>
      <c r="L146" s="194"/>
      <c r="M146" s="194"/>
      <c r="N146" s="78"/>
      <c r="O146" s="78"/>
      <c r="P146" s="78"/>
      <c r="Q146" s="78"/>
      <c r="R146" s="78"/>
      <c r="S146" s="78"/>
      <c r="T146" s="91" t="str">
        <f t="shared" si="26"/>
        <v/>
      </c>
      <c r="U146" s="78"/>
      <c r="V146" s="78"/>
      <c r="W146" s="92"/>
      <c r="X146" s="94">
        <f t="shared" si="27"/>
        <v>0</v>
      </c>
      <c r="Y146" s="93" t="e">
        <f t="shared" si="28"/>
        <v>#N/A</v>
      </c>
      <c r="AD146" s="90">
        <f t="shared" si="29"/>
        <v>0</v>
      </c>
      <c r="AE146" s="90">
        <f t="shared" si="30"/>
        <v>0</v>
      </c>
      <c r="AF146" s="90" t="str">
        <f t="shared" si="31"/>
        <v>D</v>
      </c>
      <c r="AG146" s="90">
        <f t="shared" si="32"/>
        <v>3</v>
      </c>
      <c r="AH146" s="78"/>
      <c r="AI146" s="98"/>
    </row>
    <row r="147" spans="1:35" s="90" customFormat="1" ht="15.6" hidden="1" customHeight="1" x14ac:dyDescent="0.25">
      <c r="A147" s="76">
        <v>155</v>
      </c>
      <c r="B147" s="180" t="str">
        <f t="shared" si="22"/>
        <v/>
      </c>
      <c r="C147" s="20">
        <f t="shared" si="23"/>
        <v>3</v>
      </c>
      <c r="D147" s="20"/>
      <c r="E147" s="79" t="str">
        <f t="shared" si="24"/>
        <v/>
      </c>
      <c r="F147" s="80">
        <f t="shared" si="25"/>
        <v>0</v>
      </c>
      <c r="G147" s="193"/>
      <c r="H147" s="194"/>
      <c r="I147" s="194"/>
      <c r="J147" s="194"/>
      <c r="K147" s="194"/>
      <c r="L147" s="194"/>
      <c r="M147" s="194"/>
      <c r="N147" s="78"/>
      <c r="O147" s="78"/>
      <c r="P147" s="78"/>
      <c r="Q147" s="78"/>
      <c r="R147" s="78"/>
      <c r="S147" s="78"/>
      <c r="T147" s="91" t="str">
        <f t="shared" si="26"/>
        <v/>
      </c>
      <c r="U147" s="78"/>
      <c r="V147" s="78"/>
      <c r="W147" s="92"/>
      <c r="X147" s="94">
        <f t="shared" si="27"/>
        <v>1</v>
      </c>
      <c r="Y147" s="93" t="e">
        <f t="shared" si="28"/>
        <v>#N/A</v>
      </c>
      <c r="AD147" s="90">
        <f t="shared" si="29"/>
        <v>0</v>
      </c>
      <c r="AE147" s="90">
        <f t="shared" si="30"/>
        <v>0</v>
      </c>
      <c r="AF147" s="90" t="str">
        <f t="shared" si="31"/>
        <v>D</v>
      </c>
      <c r="AG147" s="90">
        <f t="shared" si="32"/>
        <v>3</v>
      </c>
      <c r="AH147" s="90">
        <v>1</v>
      </c>
      <c r="AI147" s="98"/>
    </row>
    <row r="148" spans="1:35" s="90" customFormat="1" ht="15.6" hidden="1" customHeight="1" x14ac:dyDescent="0.25">
      <c r="A148" s="76">
        <v>156</v>
      </c>
      <c r="B148" s="180" t="str">
        <f t="shared" si="22"/>
        <v/>
      </c>
      <c r="C148" s="20">
        <f t="shared" si="23"/>
        <v>3</v>
      </c>
      <c r="D148" s="20"/>
      <c r="E148" s="79" t="str">
        <f t="shared" si="24"/>
        <v/>
      </c>
      <c r="F148" s="80">
        <f t="shared" si="25"/>
        <v>0</v>
      </c>
      <c r="G148" s="193"/>
      <c r="H148" s="194"/>
      <c r="I148" s="194"/>
      <c r="J148" s="194"/>
      <c r="K148" s="194"/>
      <c r="L148" s="194"/>
      <c r="M148" s="194"/>
      <c r="N148" s="78"/>
      <c r="O148" s="78"/>
      <c r="P148" s="78"/>
      <c r="Q148" s="78"/>
      <c r="R148" s="78"/>
      <c r="S148" s="78"/>
      <c r="T148" s="91" t="str">
        <f t="shared" si="26"/>
        <v/>
      </c>
      <c r="U148" s="78"/>
      <c r="V148" s="78"/>
      <c r="W148" s="92"/>
      <c r="X148" s="94">
        <f t="shared" si="27"/>
        <v>2</v>
      </c>
      <c r="Y148" s="93" t="e">
        <f t="shared" si="28"/>
        <v>#N/A</v>
      </c>
      <c r="AD148" s="90">
        <f t="shared" si="29"/>
        <v>0</v>
      </c>
      <c r="AE148" s="90">
        <f t="shared" si="30"/>
        <v>0</v>
      </c>
      <c r="AF148" s="90" t="str">
        <f t="shared" si="31"/>
        <v>D</v>
      </c>
      <c r="AG148" s="90">
        <f t="shared" si="32"/>
        <v>3</v>
      </c>
      <c r="AH148" s="90">
        <v>1</v>
      </c>
      <c r="AI148" s="98"/>
    </row>
    <row r="149" spans="1:35" s="90" customFormat="1" ht="15.6" hidden="1" customHeight="1" x14ac:dyDescent="0.25">
      <c r="A149" s="76">
        <v>157</v>
      </c>
      <c r="B149" s="180" t="str">
        <f t="shared" si="22"/>
        <v/>
      </c>
      <c r="C149" s="20">
        <f t="shared" si="23"/>
        <v>3</v>
      </c>
      <c r="D149" s="20"/>
      <c r="E149" s="79" t="str">
        <f t="shared" si="24"/>
        <v/>
      </c>
      <c r="F149" s="80">
        <f t="shared" si="25"/>
        <v>0</v>
      </c>
      <c r="G149" s="193"/>
      <c r="H149" s="194"/>
      <c r="I149" s="194"/>
      <c r="J149" s="194"/>
      <c r="K149" s="194"/>
      <c r="L149" s="194"/>
      <c r="M149" s="194"/>
      <c r="N149" s="78"/>
      <c r="O149" s="78"/>
      <c r="P149" s="78"/>
      <c r="Q149" s="78"/>
      <c r="R149" s="78"/>
      <c r="S149" s="78"/>
      <c r="T149" s="91" t="str">
        <f t="shared" si="26"/>
        <v/>
      </c>
      <c r="U149" s="78"/>
      <c r="V149" s="78"/>
      <c r="W149" s="92"/>
      <c r="X149" s="94">
        <f t="shared" si="27"/>
        <v>3</v>
      </c>
      <c r="Y149" s="93" t="e">
        <f t="shared" si="28"/>
        <v>#N/A</v>
      </c>
      <c r="AD149" s="90">
        <f t="shared" si="29"/>
        <v>0</v>
      </c>
      <c r="AE149" s="90">
        <f t="shared" si="30"/>
        <v>0</v>
      </c>
      <c r="AF149" s="90" t="str">
        <f t="shared" si="31"/>
        <v>D</v>
      </c>
      <c r="AG149" s="90">
        <f t="shared" si="32"/>
        <v>3</v>
      </c>
      <c r="AH149" s="90">
        <v>1</v>
      </c>
      <c r="AI149" s="98"/>
    </row>
    <row r="150" spans="1:35" s="90" customFormat="1" ht="15.6" hidden="1" customHeight="1" x14ac:dyDescent="0.25">
      <c r="A150" s="76">
        <v>158</v>
      </c>
      <c r="B150" s="180" t="str">
        <f t="shared" si="22"/>
        <v/>
      </c>
      <c r="C150" s="20">
        <f t="shared" si="23"/>
        <v>3</v>
      </c>
      <c r="D150" s="20"/>
      <c r="E150" s="79" t="str">
        <f t="shared" si="24"/>
        <v/>
      </c>
      <c r="F150" s="80">
        <f t="shared" si="25"/>
        <v>0</v>
      </c>
      <c r="G150" s="193"/>
      <c r="H150" s="194"/>
      <c r="I150" s="194"/>
      <c r="J150" s="194"/>
      <c r="K150" s="194"/>
      <c r="L150" s="194"/>
      <c r="M150" s="194"/>
      <c r="N150" s="78"/>
      <c r="O150" s="78"/>
      <c r="P150" s="78"/>
      <c r="Q150" s="78"/>
      <c r="R150" s="78"/>
      <c r="S150" s="78"/>
      <c r="T150" s="91" t="str">
        <f t="shared" si="26"/>
        <v/>
      </c>
      <c r="U150" s="78"/>
      <c r="V150" s="78"/>
      <c r="W150" s="92"/>
      <c r="X150" s="94">
        <f t="shared" si="27"/>
        <v>4</v>
      </c>
      <c r="Y150" s="93" t="e">
        <f t="shared" si="28"/>
        <v>#N/A</v>
      </c>
      <c r="AD150" s="90">
        <f t="shared" si="29"/>
        <v>0</v>
      </c>
      <c r="AE150" s="90">
        <f t="shared" si="30"/>
        <v>0</v>
      </c>
      <c r="AF150" s="90" t="str">
        <f t="shared" si="31"/>
        <v>D</v>
      </c>
      <c r="AG150" s="90">
        <f t="shared" si="32"/>
        <v>3</v>
      </c>
      <c r="AH150" s="90">
        <v>1</v>
      </c>
      <c r="AI150" s="98"/>
    </row>
    <row r="151" spans="1:35" s="90" customFormat="1" ht="15.6" hidden="1" customHeight="1" x14ac:dyDescent="0.25">
      <c r="A151" s="76">
        <v>159</v>
      </c>
      <c r="B151" s="180" t="str">
        <f t="shared" si="22"/>
        <v/>
      </c>
      <c r="C151" s="20">
        <f t="shared" si="23"/>
        <v>3</v>
      </c>
      <c r="D151" s="20"/>
      <c r="E151" s="79" t="str">
        <f t="shared" si="24"/>
        <v/>
      </c>
      <c r="F151" s="80">
        <f t="shared" si="25"/>
        <v>0</v>
      </c>
      <c r="G151" s="193"/>
      <c r="H151" s="194"/>
      <c r="I151" s="194"/>
      <c r="J151" s="194"/>
      <c r="K151" s="194"/>
      <c r="L151" s="194"/>
      <c r="M151" s="194"/>
      <c r="N151" s="78"/>
      <c r="O151" s="78"/>
      <c r="P151" s="78"/>
      <c r="Q151" s="78"/>
      <c r="R151" s="78"/>
      <c r="S151" s="78"/>
      <c r="T151" s="91" t="str">
        <f t="shared" si="26"/>
        <v/>
      </c>
      <c r="U151" s="78"/>
      <c r="V151" s="78"/>
      <c r="W151" s="92"/>
      <c r="X151" s="94">
        <f t="shared" si="27"/>
        <v>4</v>
      </c>
      <c r="Y151" s="93" t="e">
        <f t="shared" si="28"/>
        <v>#N/A</v>
      </c>
      <c r="AD151" s="90">
        <f t="shared" si="29"/>
        <v>0</v>
      </c>
      <c r="AE151" s="90">
        <f t="shared" si="30"/>
        <v>0</v>
      </c>
      <c r="AF151" s="90" t="str">
        <f t="shared" si="31"/>
        <v>D</v>
      </c>
      <c r="AG151" s="90">
        <f t="shared" si="32"/>
        <v>3</v>
      </c>
      <c r="AH151" s="90">
        <v>1</v>
      </c>
      <c r="AI151" s="98"/>
    </row>
    <row r="152" spans="1:35" s="90" customFormat="1" ht="15.6" hidden="1" customHeight="1" x14ac:dyDescent="0.25">
      <c r="A152" s="76">
        <v>160</v>
      </c>
      <c r="B152" s="180" t="str">
        <f t="shared" si="22"/>
        <v/>
      </c>
      <c r="C152" s="20">
        <f t="shared" si="23"/>
        <v>3</v>
      </c>
      <c r="D152" s="20"/>
      <c r="E152" s="79" t="str">
        <f t="shared" si="24"/>
        <v/>
      </c>
      <c r="F152" s="80">
        <f t="shared" si="25"/>
        <v>0</v>
      </c>
      <c r="G152" s="193"/>
      <c r="H152" s="194"/>
      <c r="I152" s="194"/>
      <c r="J152" s="194"/>
      <c r="K152" s="194"/>
      <c r="L152" s="194"/>
      <c r="M152" s="194"/>
      <c r="N152" s="78"/>
      <c r="O152" s="78"/>
      <c r="P152" s="78"/>
      <c r="Q152" s="78"/>
      <c r="R152" s="78"/>
      <c r="S152" s="78"/>
      <c r="T152" s="91" t="str">
        <f t="shared" si="26"/>
        <v/>
      </c>
      <c r="U152" s="78"/>
      <c r="V152" s="78"/>
      <c r="W152" s="92"/>
      <c r="X152" s="94">
        <f t="shared" si="27"/>
        <v>4</v>
      </c>
      <c r="Y152" s="93" t="e">
        <f t="shared" si="28"/>
        <v>#N/A</v>
      </c>
      <c r="AD152" s="90">
        <f t="shared" si="29"/>
        <v>0</v>
      </c>
      <c r="AE152" s="90">
        <f t="shared" si="30"/>
        <v>0</v>
      </c>
      <c r="AF152" s="90" t="str">
        <f t="shared" si="31"/>
        <v>D</v>
      </c>
      <c r="AG152" s="90">
        <f t="shared" si="32"/>
        <v>3</v>
      </c>
      <c r="AH152" s="90">
        <v>1</v>
      </c>
      <c r="AI152" s="98"/>
    </row>
    <row r="153" spans="1:35" s="90" customFormat="1" ht="15.6" hidden="1" customHeight="1" x14ac:dyDescent="0.25">
      <c r="A153" s="76">
        <v>161</v>
      </c>
      <c r="B153" s="180" t="str">
        <f t="shared" si="22"/>
        <v/>
      </c>
      <c r="C153" s="20">
        <f t="shared" si="23"/>
        <v>3</v>
      </c>
      <c r="D153" s="20"/>
      <c r="E153" s="79" t="str">
        <f t="shared" si="24"/>
        <v/>
      </c>
      <c r="F153" s="181">
        <f t="shared" si="25"/>
        <v>0</v>
      </c>
      <c r="G153" s="193"/>
      <c r="H153" s="194"/>
      <c r="I153" s="194"/>
      <c r="J153" s="194"/>
      <c r="K153" s="194"/>
      <c r="L153" s="194"/>
      <c r="M153" s="194"/>
      <c r="N153" s="78"/>
      <c r="O153" s="78"/>
      <c r="P153" s="78"/>
      <c r="Q153" s="78"/>
      <c r="R153" s="78"/>
      <c r="S153" s="78"/>
      <c r="T153" s="91" t="str">
        <f t="shared" si="26"/>
        <v/>
      </c>
      <c r="U153" s="78"/>
      <c r="V153" s="78"/>
      <c r="W153" s="92"/>
      <c r="X153" s="94">
        <f t="shared" si="27"/>
        <v>0</v>
      </c>
      <c r="Y153" s="93" t="e">
        <f t="shared" si="28"/>
        <v>#N/A</v>
      </c>
      <c r="AD153" s="90">
        <f t="shared" si="29"/>
        <v>0</v>
      </c>
      <c r="AE153" s="90">
        <f t="shared" si="30"/>
        <v>0</v>
      </c>
      <c r="AF153" s="90" t="str">
        <f t="shared" si="31"/>
        <v>D</v>
      </c>
      <c r="AG153" s="90">
        <f t="shared" si="32"/>
        <v>3</v>
      </c>
      <c r="AH153" s="78"/>
      <c r="AI153" s="98"/>
    </row>
    <row r="154" spans="1:35" s="90" customFormat="1" ht="15.6" hidden="1" customHeight="1" x14ac:dyDescent="0.25">
      <c r="A154" s="76">
        <v>162</v>
      </c>
      <c r="B154" s="180" t="str">
        <f t="shared" si="22"/>
        <v/>
      </c>
      <c r="C154" s="20">
        <f t="shared" si="23"/>
        <v>3</v>
      </c>
      <c r="D154" s="20"/>
      <c r="E154" s="79" t="str">
        <f t="shared" si="24"/>
        <v/>
      </c>
      <c r="F154" s="80">
        <f t="shared" si="25"/>
        <v>0</v>
      </c>
      <c r="G154" s="193"/>
      <c r="H154" s="194"/>
      <c r="I154" s="194"/>
      <c r="J154" s="194"/>
      <c r="K154" s="194"/>
      <c r="L154" s="194"/>
      <c r="M154" s="194"/>
      <c r="N154" s="78"/>
      <c r="O154" s="78"/>
      <c r="P154" s="78"/>
      <c r="Q154" s="78"/>
      <c r="R154" s="78"/>
      <c r="S154" s="78"/>
      <c r="T154" s="91" t="str">
        <f t="shared" si="26"/>
        <v/>
      </c>
      <c r="U154" s="78"/>
      <c r="V154" s="78"/>
      <c r="W154" s="92"/>
      <c r="X154" s="94">
        <f t="shared" si="27"/>
        <v>5</v>
      </c>
      <c r="Y154" s="93" t="e">
        <f t="shared" si="28"/>
        <v>#N/A</v>
      </c>
      <c r="AD154" s="90">
        <f t="shared" si="29"/>
        <v>0</v>
      </c>
      <c r="AE154" s="90">
        <f t="shared" si="30"/>
        <v>0</v>
      </c>
      <c r="AF154" s="90" t="str">
        <f t="shared" si="31"/>
        <v>D</v>
      </c>
      <c r="AG154" s="90">
        <f t="shared" si="32"/>
        <v>3</v>
      </c>
      <c r="AH154" s="90">
        <v>1</v>
      </c>
      <c r="AI154" s="98">
        <v>1</v>
      </c>
    </row>
    <row r="155" spans="1:35" s="90" customFormat="1" ht="15.6" hidden="1" customHeight="1" x14ac:dyDescent="0.25">
      <c r="A155" s="76">
        <v>163</v>
      </c>
      <c r="B155" s="180" t="str">
        <f t="shared" si="22"/>
        <v/>
      </c>
      <c r="C155" s="20">
        <f t="shared" si="23"/>
        <v>3</v>
      </c>
      <c r="D155" s="20"/>
      <c r="E155" s="79" t="str">
        <f t="shared" si="24"/>
        <v/>
      </c>
      <c r="F155" s="181">
        <f t="shared" si="25"/>
        <v>0</v>
      </c>
      <c r="G155" s="193"/>
      <c r="H155" s="194"/>
      <c r="I155" s="194"/>
      <c r="J155" s="194"/>
      <c r="K155" s="194"/>
      <c r="L155" s="194"/>
      <c r="M155" s="194"/>
      <c r="N155" s="78"/>
      <c r="O155" s="78"/>
      <c r="P155" s="78"/>
      <c r="Q155" s="78"/>
      <c r="R155" s="78"/>
      <c r="S155" s="78"/>
      <c r="T155" s="91" t="str">
        <f t="shared" si="26"/>
        <v/>
      </c>
      <c r="U155" s="78"/>
      <c r="V155" s="78"/>
      <c r="W155" s="92"/>
      <c r="X155" s="94">
        <f t="shared" si="27"/>
        <v>0</v>
      </c>
      <c r="Y155" s="93" t="e">
        <f t="shared" si="28"/>
        <v>#N/A</v>
      </c>
      <c r="AD155" s="90">
        <f t="shared" si="29"/>
        <v>0</v>
      </c>
      <c r="AE155" s="90">
        <f t="shared" si="30"/>
        <v>0</v>
      </c>
      <c r="AF155" s="90" t="str">
        <f t="shared" si="31"/>
        <v>D</v>
      </c>
      <c r="AG155" s="90">
        <f t="shared" si="32"/>
        <v>3</v>
      </c>
      <c r="AH155" s="78">
        <v>1</v>
      </c>
      <c r="AI155" s="98"/>
    </row>
    <row r="156" spans="1:35" s="90" customFormat="1" ht="15.6" hidden="1" customHeight="1" x14ac:dyDescent="0.25">
      <c r="A156" s="76">
        <v>164</v>
      </c>
      <c r="B156" s="180" t="str">
        <f t="shared" si="22"/>
        <v/>
      </c>
      <c r="C156" s="20">
        <f t="shared" si="23"/>
        <v>3</v>
      </c>
      <c r="D156" s="20"/>
      <c r="E156" s="79" t="str">
        <f t="shared" si="24"/>
        <v/>
      </c>
      <c r="F156" s="80">
        <f t="shared" si="25"/>
        <v>0</v>
      </c>
      <c r="G156" s="193"/>
      <c r="H156" s="194"/>
      <c r="I156" s="194"/>
      <c r="J156" s="194"/>
      <c r="K156" s="194"/>
      <c r="L156" s="194"/>
      <c r="M156" s="194"/>
      <c r="N156" s="78"/>
      <c r="O156" s="78"/>
      <c r="P156" s="78"/>
      <c r="Q156" s="78"/>
      <c r="R156" s="78"/>
      <c r="S156" s="78"/>
      <c r="T156" s="91" t="str">
        <f t="shared" si="26"/>
        <v/>
      </c>
      <c r="U156" s="78"/>
      <c r="V156" s="78"/>
      <c r="W156" s="92"/>
      <c r="X156" s="94">
        <f t="shared" si="27"/>
        <v>1</v>
      </c>
      <c r="Y156" s="93" t="e">
        <f t="shared" si="28"/>
        <v>#N/A</v>
      </c>
      <c r="AD156" s="90">
        <f t="shared" si="29"/>
        <v>0</v>
      </c>
      <c r="AE156" s="90">
        <f t="shared" si="30"/>
        <v>0</v>
      </c>
      <c r="AF156" s="90" t="str">
        <f t="shared" si="31"/>
        <v>D</v>
      </c>
      <c r="AG156" s="90">
        <f t="shared" si="32"/>
        <v>3</v>
      </c>
      <c r="AH156" s="90">
        <v>1</v>
      </c>
      <c r="AI156" s="98"/>
    </row>
    <row r="157" spans="1:35" s="90" customFormat="1" ht="15.6" hidden="1" customHeight="1" x14ac:dyDescent="0.25">
      <c r="A157" s="76">
        <v>165</v>
      </c>
      <c r="B157" s="180" t="str">
        <f t="shared" si="22"/>
        <v/>
      </c>
      <c r="C157" s="20">
        <f t="shared" si="23"/>
        <v>3</v>
      </c>
      <c r="D157" s="20"/>
      <c r="E157" s="79" t="str">
        <f t="shared" si="24"/>
        <v/>
      </c>
      <c r="F157" s="80">
        <f t="shared" si="25"/>
        <v>0</v>
      </c>
      <c r="G157" s="193"/>
      <c r="H157" s="194"/>
      <c r="I157" s="194"/>
      <c r="J157" s="194"/>
      <c r="K157" s="194"/>
      <c r="L157" s="194"/>
      <c r="M157" s="194"/>
      <c r="N157" s="78"/>
      <c r="O157" s="78"/>
      <c r="P157" s="78"/>
      <c r="Q157" s="78"/>
      <c r="R157" s="78"/>
      <c r="S157" s="78"/>
      <c r="T157" s="91" t="str">
        <f t="shared" si="26"/>
        <v/>
      </c>
      <c r="U157" s="78"/>
      <c r="V157" s="78"/>
      <c r="W157" s="92"/>
      <c r="X157" s="94" t="str">
        <f t="shared" si="27"/>
        <v>N/A</v>
      </c>
      <c r="Y157" s="93" t="e">
        <f t="shared" si="28"/>
        <v>#N/A</v>
      </c>
      <c r="AD157" s="90">
        <f t="shared" si="29"/>
        <v>0</v>
      </c>
      <c r="AE157" s="90">
        <f t="shared" si="30"/>
        <v>0</v>
      </c>
      <c r="AF157" s="90" t="str">
        <f t="shared" si="31"/>
        <v>D</v>
      </c>
      <c r="AG157" s="90">
        <f t="shared" si="32"/>
        <v>3</v>
      </c>
      <c r="AH157" s="90">
        <v>1</v>
      </c>
      <c r="AI157" s="98"/>
    </row>
    <row r="158" spans="1:35" s="90" customFormat="1" ht="15.6" hidden="1" customHeight="1" x14ac:dyDescent="0.25">
      <c r="A158" s="76">
        <v>166</v>
      </c>
      <c r="B158" s="180" t="str">
        <f t="shared" si="22"/>
        <v/>
      </c>
      <c r="C158" s="20">
        <f t="shared" si="23"/>
        <v>3</v>
      </c>
      <c r="D158" s="20"/>
      <c r="E158" s="79" t="str">
        <f t="shared" si="24"/>
        <v/>
      </c>
      <c r="F158" s="83">
        <f t="shared" si="25"/>
        <v>0</v>
      </c>
      <c r="G158" s="193"/>
      <c r="H158" s="194"/>
      <c r="I158" s="194"/>
      <c r="J158" s="194"/>
      <c r="K158" s="194"/>
      <c r="L158" s="194"/>
      <c r="M158" s="194"/>
      <c r="N158" s="78"/>
      <c r="O158" s="78"/>
      <c r="P158" s="78"/>
      <c r="Q158" s="78"/>
      <c r="R158" s="78"/>
      <c r="S158" s="78"/>
      <c r="T158" s="91" t="str">
        <f t="shared" si="26"/>
        <v/>
      </c>
      <c r="U158" s="78"/>
      <c r="V158" s="78"/>
      <c r="W158" s="92"/>
      <c r="X158" s="94">
        <f t="shared" si="27"/>
        <v>2</v>
      </c>
      <c r="Y158" s="93" t="e">
        <f t="shared" si="28"/>
        <v>#N/A</v>
      </c>
      <c r="AD158" s="90">
        <f t="shared" si="29"/>
        <v>0</v>
      </c>
      <c r="AE158" s="90">
        <f t="shared" si="30"/>
        <v>0</v>
      </c>
      <c r="AF158" s="90" t="str">
        <f t="shared" si="31"/>
        <v>D</v>
      </c>
      <c r="AG158" s="90">
        <f t="shared" si="32"/>
        <v>3</v>
      </c>
      <c r="AH158" s="90">
        <v>1</v>
      </c>
      <c r="AI158" s="98"/>
    </row>
    <row r="159" spans="1:35" s="90" customFormat="1" ht="15.6" hidden="1" customHeight="1" x14ac:dyDescent="0.25">
      <c r="A159" s="76">
        <v>167</v>
      </c>
      <c r="B159" s="180" t="str">
        <f t="shared" si="22"/>
        <v/>
      </c>
      <c r="C159" s="20">
        <f t="shared" si="23"/>
        <v>3</v>
      </c>
      <c r="D159" s="20"/>
      <c r="E159" s="79" t="str">
        <f t="shared" si="24"/>
        <v/>
      </c>
      <c r="F159" s="83">
        <f t="shared" si="25"/>
        <v>0</v>
      </c>
      <c r="G159" s="193"/>
      <c r="H159" s="194"/>
      <c r="I159" s="194"/>
      <c r="J159" s="194"/>
      <c r="K159" s="194"/>
      <c r="L159" s="194"/>
      <c r="M159" s="194"/>
      <c r="N159" s="78"/>
      <c r="O159" s="78"/>
      <c r="P159" s="78"/>
      <c r="Q159" s="78"/>
      <c r="R159" s="78"/>
      <c r="S159" s="78"/>
      <c r="T159" s="91" t="str">
        <f t="shared" si="26"/>
        <v/>
      </c>
      <c r="U159" s="78"/>
      <c r="V159" s="78"/>
      <c r="W159" s="92"/>
      <c r="X159" s="94">
        <f t="shared" si="27"/>
        <v>3</v>
      </c>
      <c r="Y159" s="93" t="e">
        <f t="shared" si="28"/>
        <v>#N/A</v>
      </c>
      <c r="AD159" s="90">
        <f t="shared" si="29"/>
        <v>0</v>
      </c>
      <c r="AE159" s="90">
        <f t="shared" si="30"/>
        <v>0</v>
      </c>
      <c r="AF159" s="90" t="str">
        <f t="shared" si="31"/>
        <v>D</v>
      </c>
      <c r="AG159" s="90">
        <f t="shared" si="32"/>
        <v>3</v>
      </c>
      <c r="AH159" s="90">
        <v>1</v>
      </c>
      <c r="AI159" s="98"/>
    </row>
    <row r="160" spans="1:35" s="90" customFormat="1" ht="15.6" hidden="1" customHeight="1" x14ac:dyDescent="0.25">
      <c r="A160" s="76">
        <v>168</v>
      </c>
      <c r="B160" s="180" t="str">
        <f t="shared" si="22"/>
        <v/>
      </c>
      <c r="C160" s="20">
        <f t="shared" si="23"/>
        <v>3</v>
      </c>
      <c r="D160" s="20"/>
      <c r="E160" s="79" t="str">
        <f t="shared" si="24"/>
        <v/>
      </c>
      <c r="F160" s="83">
        <f t="shared" si="25"/>
        <v>0</v>
      </c>
      <c r="G160" s="193"/>
      <c r="H160" s="194"/>
      <c r="I160" s="194"/>
      <c r="J160" s="194"/>
      <c r="K160" s="194"/>
      <c r="L160" s="194"/>
      <c r="M160" s="194"/>
      <c r="N160" s="78"/>
      <c r="O160" s="78"/>
      <c r="P160" s="78"/>
      <c r="Q160" s="78"/>
      <c r="R160" s="78"/>
      <c r="S160" s="78"/>
      <c r="T160" s="91" t="str">
        <f t="shared" si="26"/>
        <v/>
      </c>
      <c r="U160" s="78"/>
      <c r="V160" s="78"/>
      <c r="W160" s="92"/>
      <c r="X160" s="94">
        <f t="shared" si="27"/>
        <v>2</v>
      </c>
      <c r="Y160" s="93" t="e">
        <f t="shared" si="28"/>
        <v>#N/A</v>
      </c>
      <c r="AD160" s="90">
        <f t="shared" si="29"/>
        <v>0</v>
      </c>
      <c r="AE160" s="90">
        <f t="shared" si="30"/>
        <v>0</v>
      </c>
      <c r="AF160" s="90" t="str">
        <f t="shared" si="31"/>
        <v>D</v>
      </c>
      <c r="AG160" s="90">
        <f t="shared" si="32"/>
        <v>3</v>
      </c>
      <c r="AH160" s="90">
        <v>1</v>
      </c>
      <c r="AI160" s="98"/>
    </row>
    <row r="161" spans="1:35" s="90" customFormat="1" ht="15.6" hidden="1" customHeight="1" x14ac:dyDescent="0.25">
      <c r="A161" s="76">
        <v>169</v>
      </c>
      <c r="B161" s="180" t="str">
        <f t="shared" si="22"/>
        <v/>
      </c>
      <c r="C161" s="20">
        <f t="shared" si="23"/>
        <v>3</v>
      </c>
      <c r="D161" s="20"/>
      <c r="E161" s="79" t="str">
        <f t="shared" si="24"/>
        <v/>
      </c>
      <c r="F161" s="83">
        <f t="shared" si="25"/>
        <v>0</v>
      </c>
      <c r="G161" s="193"/>
      <c r="H161" s="194"/>
      <c r="I161" s="194"/>
      <c r="J161" s="194"/>
      <c r="K161" s="194"/>
      <c r="L161" s="194"/>
      <c r="M161" s="194"/>
      <c r="N161" s="78"/>
      <c r="O161" s="78"/>
      <c r="P161" s="78"/>
      <c r="Q161" s="78"/>
      <c r="R161" s="78"/>
      <c r="S161" s="78"/>
      <c r="T161" s="91" t="str">
        <f t="shared" si="26"/>
        <v/>
      </c>
      <c r="U161" s="78"/>
      <c r="V161" s="78"/>
      <c r="W161" s="92"/>
      <c r="X161" s="94">
        <f t="shared" si="27"/>
        <v>2</v>
      </c>
      <c r="Y161" s="93" t="e">
        <f t="shared" si="28"/>
        <v>#N/A</v>
      </c>
      <c r="AD161" s="90">
        <f t="shared" si="29"/>
        <v>0</v>
      </c>
      <c r="AE161" s="90">
        <f t="shared" si="30"/>
        <v>0</v>
      </c>
      <c r="AF161" s="90" t="str">
        <f t="shared" si="31"/>
        <v>D</v>
      </c>
      <c r="AG161" s="90">
        <f t="shared" si="32"/>
        <v>3</v>
      </c>
      <c r="AH161" s="90">
        <v>1</v>
      </c>
      <c r="AI161" s="98"/>
    </row>
    <row r="162" spans="1:35" s="90" customFormat="1" ht="15.6" hidden="1" customHeight="1" x14ac:dyDescent="0.25">
      <c r="A162" s="76">
        <v>170</v>
      </c>
      <c r="B162" s="180" t="str">
        <f t="shared" si="22"/>
        <v/>
      </c>
      <c r="C162" s="20">
        <f t="shared" si="23"/>
        <v>3</v>
      </c>
      <c r="D162" s="20"/>
      <c r="E162" s="79" t="str">
        <f t="shared" si="24"/>
        <v/>
      </c>
      <c r="F162" s="83">
        <f t="shared" si="25"/>
        <v>0</v>
      </c>
      <c r="G162" s="193"/>
      <c r="H162" s="194"/>
      <c r="I162" s="194"/>
      <c r="J162" s="194"/>
      <c r="K162" s="194"/>
      <c r="L162" s="194"/>
      <c r="M162" s="194"/>
      <c r="N162" s="78"/>
      <c r="O162" s="78"/>
      <c r="P162" s="78"/>
      <c r="Q162" s="78"/>
      <c r="R162" s="78"/>
      <c r="S162" s="78"/>
      <c r="T162" s="91" t="str">
        <f t="shared" si="26"/>
        <v/>
      </c>
      <c r="U162" s="78"/>
      <c r="V162" s="78"/>
      <c r="W162" s="92"/>
      <c r="X162" s="94">
        <f t="shared" si="27"/>
        <v>3</v>
      </c>
      <c r="Y162" s="93" t="e">
        <f t="shared" si="28"/>
        <v>#N/A</v>
      </c>
      <c r="AD162" s="90">
        <f t="shared" si="29"/>
        <v>0</v>
      </c>
      <c r="AE162" s="90">
        <f t="shared" si="30"/>
        <v>0</v>
      </c>
      <c r="AF162" s="90" t="str">
        <f t="shared" si="31"/>
        <v>D</v>
      </c>
      <c r="AG162" s="90">
        <f t="shared" si="32"/>
        <v>3</v>
      </c>
      <c r="AH162" s="90">
        <v>1</v>
      </c>
      <c r="AI162" s="98"/>
    </row>
    <row r="163" spans="1:35" s="90" customFormat="1" ht="15.6" hidden="1" customHeight="1" x14ac:dyDescent="0.25">
      <c r="A163" s="76">
        <v>171</v>
      </c>
      <c r="B163" s="180" t="str">
        <f t="shared" si="22"/>
        <v/>
      </c>
      <c r="C163" s="20">
        <f t="shared" si="23"/>
        <v>3</v>
      </c>
      <c r="D163" s="20"/>
      <c r="E163" s="79" t="str">
        <f t="shared" si="24"/>
        <v/>
      </c>
      <c r="F163" s="80">
        <f t="shared" si="25"/>
        <v>0</v>
      </c>
      <c r="G163" s="193"/>
      <c r="H163" s="194"/>
      <c r="I163" s="194"/>
      <c r="J163" s="194"/>
      <c r="K163" s="194"/>
      <c r="L163" s="194"/>
      <c r="M163" s="194"/>
      <c r="N163" s="78"/>
      <c r="O163" s="78"/>
      <c r="P163" s="78"/>
      <c r="Q163" s="78"/>
      <c r="R163" s="78"/>
      <c r="S163" s="78"/>
      <c r="T163" s="91" t="str">
        <f t="shared" si="26"/>
        <v/>
      </c>
      <c r="U163" s="78"/>
      <c r="V163" s="78"/>
      <c r="W163" s="92"/>
      <c r="X163" s="94" t="str">
        <f t="shared" si="27"/>
        <v>N/A</v>
      </c>
      <c r="Y163" s="93" t="e">
        <f t="shared" si="28"/>
        <v>#N/A</v>
      </c>
      <c r="AD163" s="90">
        <f t="shared" si="29"/>
        <v>0</v>
      </c>
      <c r="AE163" s="90">
        <f t="shared" si="30"/>
        <v>0</v>
      </c>
      <c r="AF163" s="90" t="str">
        <f t="shared" si="31"/>
        <v>D</v>
      </c>
      <c r="AG163" s="90">
        <f t="shared" si="32"/>
        <v>3</v>
      </c>
      <c r="AH163" s="90">
        <v>1</v>
      </c>
      <c r="AI163" s="98"/>
    </row>
    <row r="164" spans="1:35" s="90" customFormat="1" ht="15.6" hidden="1" customHeight="1" x14ac:dyDescent="0.25">
      <c r="A164" s="76">
        <v>172</v>
      </c>
      <c r="B164" s="180" t="str">
        <f t="shared" si="22"/>
        <v/>
      </c>
      <c r="C164" s="20">
        <f t="shared" si="23"/>
        <v>3</v>
      </c>
      <c r="D164" s="20"/>
      <c r="E164" s="79" t="str">
        <f t="shared" si="24"/>
        <v/>
      </c>
      <c r="F164" s="83">
        <f t="shared" si="25"/>
        <v>0</v>
      </c>
      <c r="G164" s="193"/>
      <c r="H164" s="194"/>
      <c r="I164" s="194"/>
      <c r="J164" s="194"/>
      <c r="K164" s="194"/>
      <c r="L164" s="194"/>
      <c r="M164" s="194"/>
      <c r="N164" s="78"/>
      <c r="O164" s="78"/>
      <c r="P164" s="78"/>
      <c r="Q164" s="78"/>
      <c r="R164" s="78"/>
      <c r="S164" s="78"/>
      <c r="T164" s="91" t="str">
        <f t="shared" si="26"/>
        <v/>
      </c>
      <c r="U164" s="78"/>
      <c r="V164" s="78"/>
      <c r="W164" s="92"/>
      <c r="X164" s="94">
        <f t="shared" si="27"/>
        <v>3</v>
      </c>
      <c r="Y164" s="93" t="e">
        <f t="shared" si="28"/>
        <v>#N/A</v>
      </c>
      <c r="AD164" s="90">
        <f t="shared" si="29"/>
        <v>0</v>
      </c>
      <c r="AE164" s="90">
        <f t="shared" si="30"/>
        <v>0</v>
      </c>
      <c r="AF164" s="90" t="str">
        <f t="shared" si="31"/>
        <v>D</v>
      </c>
      <c r="AG164" s="90">
        <f t="shared" si="32"/>
        <v>3</v>
      </c>
      <c r="AH164" s="90">
        <v>1</v>
      </c>
      <c r="AI164" s="98"/>
    </row>
    <row r="165" spans="1:35" s="90" customFormat="1" ht="15.6" hidden="1" customHeight="1" x14ac:dyDescent="0.25">
      <c r="A165" s="76">
        <v>173</v>
      </c>
      <c r="B165" s="180" t="str">
        <f t="shared" si="22"/>
        <v/>
      </c>
      <c r="C165" s="20">
        <f t="shared" si="23"/>
        <v>3</v>
      </c>
      <c r="D165" s="20"/>
      <c r="E165" s="79" t="str">
        <f t="shared" si="24"/>
        <v/>
      </c>
      <c r="F165" s="83">
        <f t="shared" si="25"/>
        <v>0</v>
      </c>
      <c r="G165" s="193"/>
      <c r="H165" s="194"/>
      <c r="I165" s="194"/>
      <c r="J165" s="194"/>
      <c r="K165" s="194"/>
      <c r="L165" s="194"/>
      <c r="M165" s="194"/>
      <c r="N165" s="78"/>
      <c r="O165" s="78"/>
      <c r="P165" s="78"/>
      <c r="Q165" s="78"/>
      <c r="R165" s="78"/>
      <c r="S165" s="78"/>
      <c r="T165" s="91" t="str">
        <f t="shared" si="26"/>
        <v/>
      </c>
      <c r="U165" s="78"/>
      <c r="V165" s="78"/>
      <c r="W165" s="92"/>
      <c r="X165" s="94">
        <f t="shared" si="27"/>
        <v>2</v>
      </c>
      <c r="Y165" s="93" t="e">
        <f t="shared" si="28"/>
        <v>#N/A</v>
      </c>
      <c r="AD165" s="90">
        <f t="shared" si="29"/>
        <v>0</v>
      </c>
      <c r="AE165" s="90">
        <f t="shared" si="30"/>
        <v>0</v>
      </c>
      <c r="AF165" s="90" t="str">
        <f t="shared" si="31"/>
        <v>D</v>
      </c>
      <c r="AG165" s="90">
        <f t="shared" si="32"/>
        <v>3</v>
      </c>
      <c r="AH165" s="90">
        <v>1</v>
      </c>
      <c r="AI165" s="98"/>
    </row>
    <row r="166" spans="1:35" s="90" customFormat="1" ht="15.6" hidden="1" customHeight="1" x14ac:dyDescent="0.25">
      <c r="A166" s="76">
        <v>174</v>
      </c>
      <c r="B166" s="180" t="str">
        <f t="shared" si="22"/>
        <v/>
      </c>
      <c r="C166" s="20">
        <f t="shared" si="23"/>
        <v>3</v>
      </c>
      <c r="D166" s="20"/>
      <c r="E166" s="79" t="str">
        <f t="shared" si="24"/>
        <v/>
      </c>
      <c r="F166" s="83">
        <f t="shared" si="25"/>
        <v>0</v>
      </c>
      <c r="G166" s="193"/>
      <c r="H166" s="194"/>
      <c r="I166" s="194"/>
      <c r="J166" s="194"/>
      <c r="K166" s="194"/>
      <c r="L166" s="194"/>
      <c r="M166" s="194"/>
      <c r="N166" s="78"/>
      <c r="O166" s="78"/>
      <c r="P166" s="78"/>
      <c r="Q166" s="78"/>
      <c r="R166" s="78"/>
      <c r="S166" s="78"/>
      <c r="T166" s="91" t="str">
        <f t="shared" si="26"/>
        <v/>
      </c>
      <c r="U166" s="78"/>
      <c r="V166" s="78"/>
      <c r="W166" s="92"/>
      <c r="X166" s="94">
        <f t="shared" si="27"/>
        <v>3</v>
      </c>
      <c r="Y166" s="93" t="e">
        <f t="shared" si="28"/>
        <v>#N/A</v>
      </c>
      <c r="AD166" s="90">
        <f t="shared" si="29"/>
        <v>0</v>
      </c>
      <c r="AE166" s="90">
        <f t="shared" si="30"/>
        <v>0</v>
      </c>
      <c r="AF166" s="90" t="str">
        <f t="shared" si="31"/>
        <v>D</v>
      </c>
      <c r="AG166" s="90">
        <f t="shared" si="32"/>
        <v>3</v>
      </c>
      <c r="AH166" s="90">
        <v>1</v>
      </c>
      <c r="AI166" s="98"/>
    </row>
    <row r="167" spans="1:35" s="90" customFormat="1" ht="15.6" hidden="1" customHeight="1" x14ac:dyDescent="0.25">
      <c r="A167" s="76">
        <v>175</v>
      </c>
      <c r="B167" s="180" t="str">
        <f t="shared" si="22"/>
        <v/>
      </c>
      <c r="C167" s="20">
        <f t="shared" si="23"/>
        <v>3</v>
      </c>
      <c r="D167" s="20"/>
      <c r="E167" s="79" t="str">
        <f t="shared" si="24"/>
        <v/>
      </c>
      <c r="F167" s="83">
        <f t="shared" si="25"/>
        <v>0</v>
      </c>
      <c r="G167" s="193"/>
      <c r="H167" s="194"/>
      <c r="I167" s="194"/>
      <c r="J167" s="194"/>
      <c r="K167" s="194"/>
      <c r="L167" s="194"/>
      <c r="M167" s="194"/>
      <c r="N167" s="78"/>
      <c r="O167" s="78"/>
      <c r="P167" s="78"/>
      <c r="Q167" s="78"/>
      <c r="R167" s="78"/>
      <c r="S167" s="78"/>
      <c r="T167" s="91" t="str">
        <f t="shared" si="26"/>
        <v/>
      </c>
      <c r="U167" s="78"/>
      <c r="V167" s="78"/>
      <c r="W167" s="92"/>
      <c r="X167" s="94">
        <f t="shared" si="27"/>
        <v>2</v>
      </c>
      <c r="Y167" s="93" t="e">
        <f t="shared" si="28"/>
        <v>#N/A</v>
      </c>
      <c r="AD167" s="90">
        <f t="shared" si="29"/>
        <v>0</v>
      </c>
      <c r="AE167" s="90">
        <f t="shared" si="30"/>
        <v>0</v>
      </c>
      <c r="AF167" s="90" t="str">
        <f t="shared" si="31"/>
        <v>D</v>
      </c>
      <c r="AG167" s="90">
        <f t="shared" si="32"/>
        <v>3</v>
      </c>
      <c r="AH167" s="90">
        <v>1</v>
      </c>
      <c r="AI167" s="98"/>
    </row>
    <row r="168" spans="1:35" s="90" customFormat="1" ht="15.6" hidden="1" customHeight="1" x14ac:dyDescent="0.25">
      <c r="A168" s="76">
        <v>176</v>
      </c>
      <c r="B168" s="180" t="str">
        <f t="shared" si="22"/>
        <v/>
      </c>
      <c r="C168" s="20">
        <f t="shared" si="23"/>
        <v>3</v>
      </c>
      <c r="D168" s="20"/>
      <c r="E168" s="79" t="str">
        <f t="shared" si="24"/>
        <v/>
      </c>
      <c r="F168" s="83">
        <f t="shared" si="25"/>
        <v>0</v>
      </c>
      <c r="G168" s="193"/>
      <c r="H168" s="194"/>
      <c r="I168" s="194"/>
      <c r="J168" s="194"/>
      <c r="K168" s="194"/>
      <c r="L168" s="194"/>
      <c r="M168" s="194"/>
      <c r="N168" s="78"/>
      <c r="O168" s="78"/>
      <c r="P168" s="78"/>
      <c r="Q168" s="78"/>
      <c r="R168" s="78"/>
      <c r="S168" s="78"/>
      <c r="T168" s="91" t="str">
        <f t="shared" si="26"/>
        <v/>
      </c>
      <c r="U168" s="78"/>
      <c r="V168" s="78"/>
      <c r="W168" s="92"/>
      <c r="X168" s="94">
        <f t="shared" si="27"/>
        <v>4</v>
      </c>
      <c r="Y168" s="93" t="e">
        <f t="shared" si="28"/>
        <v>#N/A</v>
      </c>
      <c r="AD168" s="90">
        <f t="shared" si="29"/>
        <v>0</v>
      </c>
      <c r="AE168" s="90">
        <f t="shared" si="30"/>
        <v>0</v>
      </c>
      <c r="AF168" s="90" t="str">
        <f t="shared" si="31"/>
        <v>D</v>
      </c>
      <c r="AG168" s="90">
        <f t="shared" si="32"/>
        <v>3</v>
      </c>
      <c r="AH168" s="90">
        <v>1</v>
      </c>
      <c r="AI168" s="98"/>
    </row>
    <row r="169" spans="1:35" s="90" customFormat="1" ht="15.6" hidden="1" customHeight="1" x14ac:dyDescent="0.25">
      <c r="A169" s="76">
        <v>177</v>
      </c>
      <c r="B169" s="180" t="str">
        <f t="shared" si="22"/>
        <v/>
      </c>
      <c r="C169" s="20">
        <f t="shared" si="23"/>
        <v>3</v>
      </c>
      <c r="D169" s="20"/>
      <c r="E169" s="79" t="str">
        <f t="shared" si="24"/>
        <v/>
      </c>
      <c r="F169" s="83">
        <f t="shared" si="25"/>
        <v>0</v>
      </c>
      <c r="G169" s="193"/>
      <c r="H169" s="194"/>
      <c r="I169" s="194"/>
      <c r="J169" s="194"/>
      <c r="K169" s="194"/>
      <c r="L169" s="194"/>
      <c r="M169" s="194"/>
      <c r="N169" s="78"/>
      <c r="O169" s="78"/>
      <c r="P169" s="78"/>
      <c r="Q169" s="78"/>
      <c r="R169" s="78"/>
      <c r="S169" s="78"/>
      <c r="T169" s="91" t="str">
        <f t="shared" si="26"/>
        <v/>
      </c>
      <c r="U169" s="78"/>
      <c r="V169" s="78"/>
      <c r="W169" s="92"/>
      <c r="X169" s="94">
        <f t="shared" si="27"/>
        <v>4</v>
      </c>
      <c r="Y169" s="93" t="e">
        <f t="shared" si="28"/>
        <v>#N/A</v>
      </c>
      <c r="AD169" s="90">
        <f t="shared" si="29"/>
        <v>0</v>
      </c>
      <c r="AE169" s="90">
        <f t="shared" si="30"/>
        <v>0</v>
      </c>
      <c r="AF169" s="90" t="str">
        <f t="shared" si="31"/>
        <v>D</v>
      </c>
      <c r="AG169" s="90">
        <f t="shared" si="32"/>
        <v>3</v>
      </c>
      <c r="AH169" s="90">
        <v>1</v>
      </c>
      <c r="AI169" s="98"/>
    </row>
    <row r="170" spans="1:35" s="90" customFormat="1" ht="15.6" hidden="1" customHeight="1" x14ac:dyDescent="0.25">
      <c r="A170" s="76">
        <v>178</v>
      </c>
      <c r="B170" s="180" t="str">
        <f t="shared" si="22"/>
        <v/>
      </c>
      <c r="C170" s="20">
        <f t="shared" si="23"/>
        <v>3</v>
      </c>
      <c r="D170" s="20"/>
      <c r="E170" s="79" t="str">
        <f t="shared" si="24"/>
        <v/>
      </c>
      <c r="F170" s="80">
        <f t="shared" si="25"/>
        <v>0</v>
      </c>
      <c r="G170" s="193"/>
      <c r="H170" s="194"/>
      <c r="I170" s="194"/>
      <c r="J170" s="194"/>
      <c r="K170" s="194"/>
      <c r="L170" s="194"/>
      <c r="M170" s="194"/>
      <c r="N170" s="78"/>
      <c r="O170" s="78"/>
      <c r="P170" s="78"/>
      <c r="Q170" s="78"/>
      <c r="R170" s="78"/>
      <c r="S170" s="78"/>
      <c r="T170" s="91" t="str">
        <f t="shared" si="26"/>
        <v/>
      </c>
      <c r="U170" s="78"/>
      <c r="V170" s="78"/>
      <c r="W170" s="92"/>
      <c r="X170" s="94" t="str">
        <f t="shared" si="27"/>
        <v>N/A</v>
      </c>
      <c r="Y170" s="93" t="e">
        <f t="shared" si="28"/>
        <v>#N/A</v>
      </c>
      <c r="AD170" s="90">
        <f t="shared" si="29"/>
        <v>0</v>
      </c>
      <c r="AE170" s="90">
        <f t="shared" si="30"/>
        <v>0</v>
      </c>
      <c r="AF170" s="90" t="str">
        <f t="shared" si="31"/>
        <v>D</v>
      </c>
      <c r="AG170" s="90">
        <f t="shared" si="32"/>
        <v>3</v>
      </c>
      <c r="AH170" s="90">
        <v>1</v>
      </c>
      <c r="AI170" s="98"/>
    </row>
    <row r="171" spans="1:35" s="90" customFormat="1" ht="15.6" hidden="1" customHeight="1" x14ac:dyDescent="0.25">
      <c r="A171" s="76">
        <v>179</v>
      </c>
      <c r="B171" s="180" t="str">
        <f t="shared" si="22"/>
        <v/>
      </c>
      <c r="C171" s="20">
        <f t="shared" si="23"/>
        <v>3</v>
      </c>
      <c r="D171" s="20"/>
      <c r="E171" s="79" t="str">
        <f t="shared" si="24"/>
        <v/>
      </c>
      <c r="F171" s="83">
        <f t="shared" si="25"/>
        <v>0</v>
      </c>
      <c r="G171" s="193"/>
      <c r="H171" s="194"/>
      <c r="I171" s="194"/>
      <c r="J171" s="194"/>
      <c r="K171" s="194"/>
      <c r="L171" s="194"/>
      <c r="M171" s="194"/>
      <c r="N171" s="78"/>
      <c r="O171" s="78"/>
      <c r="P171" s="78"/>
      <c r="Q171" s="78"/>
      <c r="R171" s="78"/>
      <c r="S171" s="78"/>
      <c r="T171" s="91" t="str">
        <f t="shared" si="26"/>
        <v/>
      </c>
      <c r="U171" s="78"/>
      <c r="V171" s="78"/>
      <c r="W171" s="92"/>
      <c r="X171" s="94">
        <f t="shared" si="27"/>
        <v>4</v>
      </c>
      <c r="Y171" s="93" t="e">
        <f t="shared" si="28"/>
        <v>#N/A</v>
      </c>
      <c r="AD171" s="90">
        <f t="shared" si="29"/>
        <v>0</v>
      </c>
      <c r="AE171" s="90">
        <f t="shared" si="30"/>
        <v>0</v>
      </c>
      <c r="AF171" s="90" t="str">
        <f t="shared" si="31"/>
        <v>D</v>
      </c>
      <c r="AG171" s="90">
        <f t="shared" si="32"/>
        <v>3</v>
      </c>
      <c r="AH171" s="90">
        <v>1</v>
      </c>
      <c r="AI171" s="98"/>
    </row>
    <row r="172" spans="1:35" s="90" customFormat="1" ht="15.6" hidden="1" customHeight="1" x14ac:dyDescent="0.25">
      <c r="A172" s="76">
        <v>180</v>
      </c>
      <c r="B172" s="180" t="str">
        <f t="shared" si="22"/>
        <v/>
      </c>
      <c r="C172" s="20">
        <f t="shared" si="23"/>
        <v>3</v>
      </c>
      <c r="D172" s="20"/>
      <c r="E172" s="79" t="str">
        <f t="shared" si="24"/>
        <v/>
      </c>
      <c r="F172" s="83">
        <f t="shared" si="25"/>
        <v>0</v>
      </c>
      <c r="G172" s="193"/>
      <c r="H172" s="194"/>
      <c r="I172" s="194"/>
      <c r="J172" s="194"/>
      <c r="K172" s="194"/>
      <c r="L172" s="194"/>
      <c r="M172" s="194"/>
      <c r="N172" s="78"/>
      <c r="O172" s="78"/>
      <c r="P172" s="78"/>
      <c r="Q172" s="78"/>
      <c r="R172" s="78"/>
      <c r="S172" s="78"/>
      <c r="T172" s="91" t="str">
        <f t="shared" si="26"/>
        <v/>
      </c>
      <c r="U172" s="78"/>
      <c r="V172" s="78"/>
      <c r="W172" s="92"/>
      <c r="X172" s="94">
        <f t="shared" si="27"/>
        <v>4</v>
      </c>
      <c r="Y172" s="93" t="e">
        <f t="shared" si="28"/>
        <v>#N/A</v>
      </c>
      <c r="AD172" s="90">
        <f t="shared" si="29"/>
        <v>0</v>
      </c>
      <c r="AE172" s="90">
        <f t="shared" si="30"/>
        <v>0</v>
      </c>
      <c r="AF172" s="90" t="str">
        <f t="shared" si="31"/>
        <v>D</v>
      </c>
      <c r="AG172" s="90">
        <f t="shared" si="32"/>
        <v>3</v>
      </c>
      <c r="AH172" s="90">
        <v>1</v>
      </c>
      <c r="AI172" s="98"/>
    </row>
    <row r="173" spans="1:35" s="90" customFormat="1" ht="15.6" hidden="1" customHeight="1" x14ac:dyDescent="0.25">
      <c r="A173" s="76">
        <v>181</v>
      </c>
      <c r="B173" s="180" t="str">
        <f t="shared" si="22"/>
        <v/>
      </c>
      <c r="C173" s="20">
        <f t="shared" si="23"/>
        <v>3</v>
      </c>
      <c r="D173" s="20"/>
      <c r="E173" s="79" t="str">
        <f t="shared" si="24"/>
        <v/>
      </c>
      <c r="F173" s="83">
        <f t="shared" si="25"/>
        <v>0</v>
      </c>
      <c r="G173" s="193"/>
      <c r="H173" s="194"/>
      <c r="I173" s="194"/>
      <c r="J173" s="194"/>
      <c r="K173" s="194"/>
      <c r="L173" s="194"/>
      <c r="M173" s="194"/>
      <c r="N173" s="78"/>
      <c r="O173" s="78"/>
      <c r="P173" s="78"/>
      <c r="Q173" s="78"/>
      <c r="R173" s="78"/>
      <c r="S173" s="78"/>
      <c r="T173" s="91" t="str">
        <f t="shared" si="26"/>
        <v/>
      </c>
      <c r="U173" s="78"/>
      <c r="V173" s="78"/>
      <c r="W173" s="92"/>
      <c r="X173" s="94">
        <f t="shared" si="27"/>
        <v>5</v>
      </c>
      <c r="Y173" s="93" t="e">
        <f t="shared" si="28"/>
        <v>#N/A</v>
      </c>
      <c r="AD173" s="90">
        <f t="shared" si="29"/>
        <v>0</v>
      </c>
      <c r="AE173" s="90">
        <f t="shared" si="30"/>
        <v>0</v>
      </c>
      <c r="AF173" s="90" t="str">
        <f t="shared" si="31"/>
        <v>D</v>
      </c>
      <c r="AG173" s="90">
        <f t="shared" si="32"/>
        <v>3</v>
      </c>
      <c r="AH173" s="90">
        <v>1</v>
      </c>
      <c r="AI173" s="98"/>
    </row>
    <row r="174" spans="1:35" s="90" customFormat="1" ht="15.6" hidden="1" customHeight="1" x14ac:dyDescent="0.25">
      <c r="A174" s="76">
        <v>182</v>
      </c>
      <c r="B174" s="180" t="str">
        <f t="shared" si="22"/>
        <v/>
      </c>
      <c r="C174" s="20">
        <f t="shared" si="23"/>
        <v>3</v>
      </c>
      <c r="D174" s="20"/>
      <c r="E174" s="79" t="str">
        <f t="shared" si="24"/>
        <v/>
      </c>
      <c r="F174" s="83">
        <f t="shared" si="25"/>
        <v>0</v>
      </c>
      <c r="G174" s="193"/>
      <c r="H174" s="194"/>
      <c r="I174" s="194"/>
      <c r="J174" s="194"/>
      <c r="K174" s="194"/>
      <c r="L174" s="194"/>
      <c r="M174" s="194"/>
      <c r="N174" s="78"/>
      <c r="O174" s="78"/>
      <c r="P174" s="78"/>
      <c r="Q174" s="78"/>
      <c r="R174" s="78"/>
      <c r="S174" s="78"/>
      <c r="T174" s="91" t="str">
        <f t="shared" si="26"/>
        <v/>
      </c>
      <c r="U174" s="78"/>
      <c r="V174" s="78"/>
      <c r="W174" s="92"/>
      <c r="X174" s="94">
        <f t="shared" si="27"/>
        <v>4</v>
      </c>
      <c r="Y174" s="93" t="e">
        <f t="shared" si="28"/>
        <v>#N/A</v>
      </c>
      <c r="AD174" s="90">
        <f t="shared" si="29"/>
        <v>0</v>
      </c>
      <c r="AE174" s="90">
        <f t="shared" si="30"/>
        <v>0</v>
      </c>
      <c r="AF174" s="90" t="str">
        <f t="shared" si="31"/>
        <v>D</v>
      </c>
      <c r="AG174" s="90">
        <f t="shared" si="32"/>
        <v>3</v>
      </c>
      <c r="AH174" s="90">
        <v>1</v>
      </c>
      <c r="AI174" s="98"/>
    </row>
    <row r="175" spans="1:35" s="90" customFormat="1" ht="15.6" hidden="1" customHeight="1" x14ac:dyDescent="0.25">
      <c r="A175" s="76">
        <v>183</v>
      </c>
      <c r="B175" s="180" t="str">
        <f t="shared" si="22"/>
        <v/>
      </c>
      <c r="C175" s="20">
        <f t="shared" si="23"/>
        <v>3</v>
      </c>
      <c r="D175" s="20"/>
      <c r="E175" s="79" t="str">
        <f t="shared" si="24"/>
        <v/>
      </c>
      <c r="F175" s="80">
        <f t="shared" si="25"/>
        <v>0</v>
      </c>
      <c r="G175" s="193"/>
      <c r="H175" s="194"/>
      <c r="I175" s="194"/>
      <c r="J175" s="194"/>
      <c r="K175" s="194"/>
      <c r="L175" s="194"/>
      <c r="M175" s="194"/>
      <c r="N175" s="78"/>
      <c r="O175" s="78"/>
      <c r="P175" s="78"/>
      <c r="Q175" s="78"/>
      <c r="R175" s="78"/>
      <c r="S175" s="78"/>
      <c r="T175" s="91" t="str">
        <f t="shared" si="26"/>
        <v/>
      </c>
      <c r="U175" s="78"/>
      <c r="V175" s="78"/>
      <c r="W175" s="92"/>
      <c r="X175" s="94" t="str">
        <f t="shared" si="27"/>
        <v>N/A</v>
      </c>
      <c r="Y175" s="93" t="e">
        <f t="shared" si="28"/>
        <v>#N/A</v>
      </c>
      <c r="AD175" s="90">
        <f t="shared" si="29"/>
        <v>0</v>
      </c>
      <c r="AE175" s="90">
        <f t="shared" si="30"/>
        <v>0</v>
      </c>
      <c r="AF175" s="90" t="str">
        <f t="shared" si="31"/>
        <v>D</v>
      </c>
      <c r="AG175" s="90">
        <f t="shared" si="32"/>
        <v>3</v>
      </c>
      <c r="AH175" s="90">
        <v>1</v>
      </c>
      <c r="AI175" s="98"/>
    </row>
    <row r="176" spans="1:35" s="90" customFormat="1" ht="15.6" hidden="1" customHeight="1" x14ac:dyDescent="0.25">
      <c r="A176" s="76">
        <v>184</v>
      </c>
      <c r="B176" s="180" t="str">
        <f t="shared" si="22"/>
        <v/>
      </c>
      <c r="C176" s="20">
        <f t="shared" si="23"/>
        <v>3</v>
      </c>
      <c r="D176" s="20"/>
      <c r="E176" s="79" t="str">
        <f t="shared" si="24"/>
        <v/>
      </c>
      <c r="F176" s="83">
        <f t="shared" si="25"/>
        <v>0</v>
      </c>
      <c r="G176" s="193"/>
      <c r="H176" s="194"/>
      <c r="I176" s="194"/>
      <c r="J176" s="194"/>
      <c r="K176" s="194"/>
      <c r="L176" s="194"/>
      <c r="M176" s="194"/>
      <c r="N176" s="78"/>
      <c r="O176" s="78"/>
      <c r="P176" s="78"/>
      <c r="Q176" s="78"/>
      <c r="R176" s="78"/>
      <c r="S176" s="78"/>
      <c r="T176" s="91" t="str">
        <f t="shared" si="26"/>
        <v/>
      </c>
      <c r="U176" s="78"/>
      <c r="V176" s="78"/>
      <c r="W176" s="92"/>
      <c r="X176" s="94">
        <f t="shared" si="27"/>
        <v>3</v>
      </c>
      <c r="Y176" s="93" t="e">
        <f t="shared" si="28"/>
        <v>#N/A</v>
      </c>
      <c r="AD176" s="90">
        <f t="shared" si="29"/>
        <v>0</v>
      </c>
      <c r="AE176" s="90">
        <f t="shared" si="30"/>
        <v>0</v>
      </c>
      <c r="AF176" s="90" t="str">
        <f t="shared" si="31"/>
        <v>D</v>
      </c>
      <c r="AG176" s="90">
        <f t="shared" si="32"/>
        <v>3</v>
      </c>
      <c r="AH176" s="90">
        <v>1</v>
      </c>
      <c r="AI176" s="98"/>
    </row>
    <row r="177" spans="1:35" s="90" customFormat="1" ht="15.6" hidden="1" customHeight="1" x14ac:dyDescent="0.25">
      <c r="A177" s="76">
        <v>185</v>
      </c>
      <c r="B177" s="180" t="str">
        <f t="shared" si="22"/>
        <v/>
      </c>
      <c r="C177" s="20">
        <f t="shared" si="23"/>
        <v>3</v>
      </c>
      <c r="D177" s="20"/>
      <c r="E177" s="79" t="str">
        <f t="shared" si="24"/>
        <v/>
      </c>
      <c r="F177" s="83">
        <f t="shared" si="25"/>
        <v>0</v>
      </c>
      <c r="G177" s="193"/>
      <c r="H177" s="194"/>
      <c r="I177" s="194"/>
      <c r="J177" s="194"/>
      <c r="K177" s="194"/>
      <c r="L177" s="194"/>
      <c r="M177" s="194"/>
      <c r="N177" s="78"/>
      <c r="O177" s="78"/>
      <c r="P177" s="78"/>
      <c r="Q177" s="78"/>
      <c r="R177" s="78"/>
      <c r="S177" s="78"/>
      <c r="T177" s="91" t="str">
        <f t="shared" si="26"/>
        <v/>
      </c>
      <c r="U177" s="78"/>
      <c r="V177" s="78"/>
      <c r="W177" s="92"/>
      <c r="X177" s="94">
        <f t="shared" si="27"/>
        <v>3</v>
      </c>
      <c r="Y177" s="93" t="e">
        <f t="shared" si="28"/>
        <v>#N/A</v>
      </c>
      <c r="AD177" s="90">
        <f t="shared" si="29"/>
        <v>0</v>
      </c>
      <c r="AE177" s="90">
        <f t="shared" si="30"/>
        <v>0</v>
      </c>
      <c r="AF177" s="90" t="str">
        <f t="shared" si="31"/>
        <v>D</v>
      </c>
      <c r="AG177" s="90">
        <f t="shared" si="32"/>
        <v>3</v>
      </c>
      <c r="AH177" s="90">
        <v>1</v>
      </c>
      <c r="AI177" s="98"/>
    </row>
    <row r="178" spans="1:35" s="90" customFormat="1" ht="15.6" hidden="1" customHeight="1" x14ac:dyDescent="0.25">
      <c r="A178" s="76">
        <v>186</v>
      </c>
      <c r="B178" s="180" t="str">
        <f t="shared" si="22"/>
        <v/>
      </c>
      <c r="C178" s="20">
        <f t="shared" si="23"/>
        <v>3</v>
      </c>
      <c r="D178" s="20"/>
      <c r="E178" s="79" t="str">
        <f t="shared" si="24"/>
        <v/>
      </c>
      <c r="F178" s="80">
        <f t="shared" si="25"/>
        <v>0</v>
      </c>
      <c r="G178" s="193"/>
      <c r="H178" s="194"/>
      <c r="I178" s="194"/>
      <c r="J178" s="194"/>
      <c r="K178" s="194"/>
      <c r="L178" s="194"/>
      <c r="M178" s="194"/>
      <c r="N178" s="78"/>
      <c r="O178" s="78"/>
      <c r="P178" s="78"/>
      <c r="Q178" s="78"/>
      <c r="R178" s="78"/>
      <c r="S178" s="78"/>
      <c r="T178" s="91" t="str">
        <f t="shared" si="26"/>
        <v/>
      </c>
      <c r="U178" s="78"/>
      <c r="V178" s="78"/>
      <c r="W178" s="92"/>
      <c r="X178" s="94" t="str">
        <f t="shared" si="27"/>
        <v>N/A</v>
      </c>
      <c r="Y178" s="93" t="e">
        <f t="shared" si="28"/>
        <v>#N/A</v>
      </c>
      <c r="AD178" s="90">
        <f t="shared" si="29"/>
        <v>0</v>
      </c>
      <c r="AE178" s="90">
        <f t="shared" si="30"/>
        <v>0</v>
      </c>
      <c r="AF178" s="90" t="str">
        <f t="shared" si="31"/>
        <v>D</v>
      </c>
      <c r="AG178" s="90">
        <f t="shared" si="32"/>
        <v>3</v>
      </c>
      <c r="AH178" s="90">
        <v>1</v>
      </c>
      <c r="AI178" s="98"/>
    </row>
    <row r="179" spans="1:35" s="90" customFormat="1" ht="15.6" hidden="1" customHeight="1" x14ac:dyDescent="0.25">
      <c r="A179" s="76">
        <v>187</v>
      </c>
      <c r="B179" s="180" t="str">
        <f t="shared" si="22"/>
        <v/>
      </c>
      <c r="C179" s="20">
        <f t="shared" si="23"/>
        <v>3</v>
      </c>
      <c r="D179" s="20"/>
      <c r="E179" s="79" t="str">
        <f t="shared" si="24"/>
        <v/>
      </c>
      <c r="F179" s="83">
        <f t="shared" si="25"/>
        <v>0</v>
      </c>
      <c r="G179" s="193"/>
      <c r="H179" s="194"/>
      <c r="I179" s="194"/>
      <c r="J179" s="194"/>
      <c r="K179" s="194"/>
      <c r="L179" s="194"/>
      <c r="M179" s="194"/>
      <c r="N179" s="78"/>
      <c r="O179" s="78"/>
      <c r="P179" s="78"/>
      <c r="Q179" s="78"/>
      <c r="R179" s="78"/>
      <c r="S179" s="78"/>
      <c r="T179" s="91" t="str">
        <f t="shared" si="26"/>
        <v/>
      </c>
      <c r="U179" s="78"/>
      <c r="V179" s="78"/>
      <c r="W179" s="92"/>
      <c r="X179" s="94">
        <f t="shared" si="27"/>
        <v>4</v>
      </c>
      <c r="Y179" s="93" t="e">
        <f t="shared" si="28"/>
        <v>#N/A</v>
      </c>
      <c r="AD179" s="90">
        <f t="shared" si="29"/>
        <v>0</v>
      </c>
      <c r="AE179" s="90">
        <f t="shared" si="30"/>
        <v>0</v>
      </c>
      <c r="AF179" s="90" t="str">
        <f t="shared" si="31"/>
        <v>D</v>
      </c>
      <c r="AG179" s="90">
        <f t="shared" si="32"/>
        <v>3</v>
      </c>
      <c r="AH179" s="90">
        <v>1</v>
      </c>
      <c r="AI179" s="98"/>
    </row>
    <row r="180" spans="1:35" s="90" customFormat="1" ht="15.6" hidden="1" customHeight="1" x14ac:dyDescent="0.25">
      <c r="A180" s="76">
        <v>188</v>
      </c>
      <c r="B180" s="180" t="str">
        <f t="shared" si="22"/>
        <v/>
      </c>
      <c r="C180" s="20">
        <f t="shared" si="23"/>
        <v>3</v>
      </c>
      <c r="D180" s="20"/>
      <c r="E180" s="79" t="str">
        <f t="shared" si="24"/>
        <v/>
      </c>
      <c r="F180" s="83">
        <f t="shared" si="25"/>
        <v>0</v>
      </c>
      <c r="G180" s="193"/>
      <c r="H180" s="194"/>
      <c r="I180" s="194"/>
      <c r="J180" s="194"/>
      <c r="K180" s="194"/>
      <c r="L180" s="194"/>
      <c r="M180" s="194"/>
      <c r="N180" s="78"/>
      <c r="O180" s="78"/>
      <c r="P180" s="78"/>
      <c r="Q180" s="78"/>
      <c r="R180" s="78"/>
      <c r="S180" s="78"/>
      <c r="T180" s="91" t="str">
        <f t="shared" si="26"/>
        <v/>
      </c>
      <c r="U180" s="78"/>
      <c r="V180" s="78"/>
      <c r="W180" s="92"/>
      <c r="X180" s="94">
        <f t="shared" si="27"/>
        <v>3</v>
      </c>
      <c r="Y180" s="93" t="e">
        <f t="shared" si="28"/>
        <v>#N/A</v>
      </c>
      <c r="AD180" s="90">
        <f t="shared" si="29"/>
        <v>0</v>
      </c>
      <c r="AE180" s="90">
        <f t="shared" si="30"/>
        <v>0</v>
      </c>
      <c r="AF180" s="90" t="str">
        <f t="shared" si="31"/>
        <v>D</v>
      </c>
      <c r="AG180" s="90">
        <f t="shared" si="32"/>
        <v>3</v>
      </c>
      <c r="AH180" s="90">
        <v>1</v>
      </c>
      <c r="AI180" s="98"/>
    </row>
    <row r="181" spans="1:35" s="90" customFormat="1" ht="15.6" hidden="1" customHeight="1" x14ac:dyDescent="0.25">
      <c r="A181" s="76">
        <v>189</v>
      </c>
      <c r="B181" s="180" t="str">
        <f t="shared" si="22"/>
        <v/>
      </c>
      <c r="C181" s="20">
        <f t="shared" si="23"/>
        <v>3</v>
      </c>
      <c r="D181" s="20"/>
      <c r="E181" s="79" t="str">
        <f t="shared" si="24"/>
        <v/>
      </c>
      <c r="F181" s="83">
        <f t="shared" si="25"/>
        <v>0</v>
      </c>
      <c r="G181" s="193"/>
      <c r="H181" s="194"/>
      <c r="I181" s="194"/>
      <c r="J181" s="194"/>
      <c r="K181" s="194"/>
      <c r="L181" s="194"/>
      <c r="M181" s="194"/>
      <c r="N181" s="78"/>
      <c r="O181" s="78"/>
      <c r="P181" s="78"/>
      <c r="Q181" s="78"/>
      <c r="R181" s="78"/>
      <c r="S181" s="78"/>
      <c r="T181" s="91" t="str">
        <f t="shared" si="26"/>
        <v/>
      </c>
      <c r="U181" s="78"/>
      <c r="V181" s="78"/>
      <c r="W181" s="92"/>
      <c r="X181" s="94">
        <f t="shared" si="27"/>
        <v>3</v>
      </c>
      <c r="Y181" s="93" t="e">
        <f t="shared" si="28"/>
        <v>#N/A</v>
      </c>
      <c r="AD181" s="90">
        <f t="shared" si="29"/>
        <v>0</v>
      </c>
      <c r="AE181" s="90">
        <f t="shared" si="30"/>
        <v>0</v>
      </c>
      <c r="AF181" s="90" t="str">
        <f t="shared" si="31"/>
        <v>D</v>
      </c>
      <c r="AG181" s="90">
        <f t="shared" si="32"/>
        <v>3</v>
      </c>
      <c r="AH181" s="90">
        <v>1</v>
      </c>
      <c r="AI181" s="98"/>
    </row>
    <row r="182" spans="1:35" s="90" customFormat="1" ht="15.6" hidden="1" customHeight="1" x14ac:dyDescent="0.25">
      <c r="A182" s="76">
        <v>190</v>
      </c>
      <c r="B182" s="180" t="str">
        <f t="shared" si="22"/>
        <v/>
      </c>
      <c r="C182" s="20">
        <f t="shared" si="23"/>
        <v>3</v>
      </c>
      <c r="D182" s="20"/>
      <c r="E182" s="79" t="str">
        <f t="shared" si="24"/>
        <v/>
      </c>
      <c r="F182" s="83">
        <f t="shared" si="25"/>
        <v>0</v>
      </c>
      <c r="G182" s="193"/>
      <c r="H182" s="194"/>
      <c r="I182" s="194"/>
      <c r="J182" s="194"/>
      <c r="K182" s="194"/>
      <c r="L182" s="194"/>
      <c r="M182" s="194"/>
      <c r="N182" s="78"/>
      <c r="O182" s="78"/>
      <c r="P182" s="78"/>
      <c r="Q182" s="78"/>
      <c r="R182" s="78"/>
      <c r="S182" s="78"/>
      <c r="T182" s="91" t="str">
        <f t="shared" si="26"/>
        <v/>
      </c>
      <c r="U182" s="78"/>
      <c r="V182" s="78"/>
      <c r="W182" s="92"/>
      <c r="X182" s="94">
        <f t="shared" si="27"/>
        <v>4</v>
      </c>
      <c r="Y182" s="93" t="e">
        <f t="shared" si="28"/>
        <v>#N/A</v>
      </c>
      <c r="AD182" s="90">
        <f t="shared" si="29"/>
        <v>0</v>
      </c>
      <c r="AE182" s="90">
        <f t="shared" si="30"/>
        <v>0</v>
      </c>
      <c r="AF182" s="90" t="str">
        <f t="shared" si="31"/>
        <v>D</v>
      </c>
      <c r="AG182" s="90">
        <f t="shared" si="32"/>
        <v>3</v>
      </c>
      <c r="AH182" s="90">
        <v>1</v>
      </c>
      <c r="AI182" s="98"/>
    </row>
    <row r="183" spans="1:35" s="90" customFormat="1" ht="15.6" hidden="1" customHeight="1" x14ac:dyDescent="0.25">
      <c r="A183" s="76">
        <v>191</v>
      </c>
      <c r="B183" s="180" t="str">
        <f t="shared" si="22"/>
        <v/>
      </c>
      <c r="C183" s="20">
        <f t="shared" si="23"/>
        <v>3</v>
      </c>
      <c r="D183" s="20"/>
      <c r="E183" s="79" t="str">
        <f t="shared" si="24"/>
        <v/>
      </c>
      <c r="F183" s="80">
        <f t="shared" si="25"/>
        <v>0</v>
      </c>
      <c r="G183" s="193"/>
      <c r="H183" s="194"/>
      <c r="I183" s="194"/>
      <c r="J183" s="194"/>
      <c r="K183" s="194"/>
      <c r="L183" s="194"/>
      <c r="M183" s="194"/>
      <c r="N183" s="78"/>
      <c r="O183" s="78"/>
      <c r="P183" s="78"/>
      <c r="Q183" s="78"/>
      <c r="R183" s="78"/>
      <c r="S183" s="78"/>
      <c r="T183" s="91" t="str">
        <f t="shared" si="26"/>
        <v/>
      </c>
      <c r="U183" s="78"/>
      <c r="V183" s="78"/>
      <c r="W183" s="92"/>
      <c r="X183" s="94">
        <f t="shared" si="27"/>
        <v>3</v>
      </c>
      <c r="Y183" s="93" t="e">
        <f t="shared" si="28"/>
        <v>#N/A</v>
      </c>
      <c r="AD183" s="90">
        <f t="shared" si="29"/>
        <v>0</v>
      </c>
      <c r="AE183" s="90">
        <f t="shared" si="30"/>
        <v>0</v>
      </c>
      <c r="AF183" s="90" t="str">
        <f t="shared" si="31"/>
        <v>D</v>
      </c>
      <c r="AG183" s="90">
        <f t="shared" si="32"/>
        <v>3</v>
      </c>
      <c r="AH183" s="90">
        <v>1</v>
      </c>
      <c r="AI183" s="98"/>
    </row>
    <row r="184" spans="1:35" s="90" customFormat="1" ht="15.6" hidden="1" customHeight="1" x14ac:dyDescent="0.25">
      <c r="A184" s="76">
        <v>192</v>
      </c>
      <c r="B184" s="180" t="str">
        <f t="shared" si="22"/>
        <v/>
      </c>
      <c r="C184" s="20">
        <f t="shared" si="23"/>
        <v>3</v>
      </c>
      <c r="D184" s="20"/>
      <c r="E184" s="79" t="str">
        <f t="shared" si="24"/>
        <v/>
      </c>
      <c r="F184" s="80">
        <f t="shared" si="25"/>
        <v>0</v>
      </c>
      <c r="G184" s="193"/>
      <c r="H184" s="194"/>
      <c r="I184" s="194"/>
      <c r="J184" s="194"/>
      <c r="K184" s="194"/>
      <c r="L184" s="194"/>
      <c r="M184" s="194"/>
      <c r="N184" s="78"/>
      <c r="O184" s="78"/>
      <c r="P184" s="78"/>
      <c r="Q184" s="78"/>
      <c r="R184" s="78"/>
      <c r="S184" s="78"/>
      <c r="T184" s="91" t="str">
        <f t="shared" si="26"/>
        <v/>
      </c>
      <c r="U184" s="78"/>
      <c r="V184" s="78"/>
      <c r="W184" s="92"/>
      <c r="X184" s="94" t="str">
        <f t="shared" si="27"/>
        <v>N/A</v>
      </c>
      <c r="Y184" s="93" t="e">
        <f t="shared" si="28"/>
        <v>#N/A</v>
      </c>
      <c r="AD184" s="90">
        <f t="shared" si="29"/>
        <v>0</v>
      </c>
      <c r="AE184" s="90">
        <f t="shared" si="30"/>
        <v>0</v>
      </c>
      <c r="AF184" s="90" t="str">
        <f t="shared" si="31"/>
        <v>D</v>
      </c>
      <c r="AG184" s="90">
        <f t="shared" si="32"/>
        <v>3</v>
      </c>
      <c r="AH184" s="90">
        <v>1</v>
      </c>
      <c r="AI184" s="98"/>
    </row>
    <row r="185" spans="1:35" s="90" customFormat="1" ht="15.6" hidden="1" customHeight="1" x14ac:dyDescent="0.25">
      <c r="A185" s="76">
        <v>193</v>
      </c>
      <c r="B185" s="180" t="str">
        <f t="shared" ref="B185:B248" si="33">VLOOKUP(A185,contentrefmockup,2,FALSE)</f>
        <v/>
      </c>
      <c r="C185" s="20">
        <f t="shared" ref="C185:C248" si="34">VLOOKUP(A185,contentrefmockup,15,FALSE)</f>
        <v>3</v>
      </c>
      <c r="D185" s="20"/>
      <c r="E185" s="79" t="str">
        <f t="shared" ref="E185:E248" si="35">IF(C185=1,"Stage "&amp;B185,IF(C185=2,"Step "&amp;VLOOKUP(A185,contentrefmockup,4,FALSE),B185))</f>
        <v/>
      </c>
      <c r="F185" s="83">
        <f t="shared" ref="F185:F248" si="36">VLOOKUP(A185,contentrefmockup,7,FALSE)</f>
        <v>0</v>
      </c>
      <c r="G185" s="193"/>
      <c r="H185" s="194"/>
      <c r="I185" s="194"/>
      <c r="J185" s="194"/>
      <c r="K185" s="194"/>
      <c r="L185" s="194"/>
      <c r="M185" s="194"/>
      <c r="N185" s="78"/>
      <c r="O185" s="78"/>
      <c r="P185" s="78"/>
      <c r="Q185" s="78"/>
      <c r="R185" s="78"/>
      <c r="S185" s="78"/>
      <c r="T185" s="91" t="str">
        <f t="shared" ref="T185:T198" si="37">E185</f>
        <v/>
      </c>
      <c r="U185" s="78"/>
      <c r="V185" s="78"/>
      <c r="W185" s="92"/>
      <c r="X185" s="94">
        <f t="shared" ref="X185:X248" si="38">VLOOKUP(A185,contentrefmockup,8,FALSE)</f>
        <v>3</v>
      </c>
      <c r="Y185" s="93" t="e">
        <f t="shared" ref="Y185:Y248" si="39">VLOOKUP(W185,weighting_response_reverse,2,FALSE)</f>
        <v>#N/A</v>
      </c>
      <c r="AD185" s="90">
        <f t="shared" ref="AD185:AD248" si="40">VLOOKUP(A185,contentrefmockup,26,FALSE)</f>
        <v>0</v>
      </c>
      <c r="AE185" s="90">
        <f t="shared" ref="AE185:AE248" si="41">VLOOKUP(A185,contentrefmockup,27,FALSE)</f>
        <v>0</v>
      </c>
      <c r="AF185" s="90" t="str">
        <f t="shared" ref="AF185:AF248" si="42">VLOOKUP(A185,contentrefmockup,28,FALSE)</f>
        <v>D</v>
      </c>
      <c r="AG185" s="90">
        <f t="shared" ref="AG185:AG248" si="43">IF(AD185="S",1,IF(AE185="I",2,IF(AF185="D",3,4)))</f>
        <v>3</v>
      </c>
      <c r="AH185" s="90">
        <v>1</v>
      </c>
      <c r="AI185" s="98"/>
    </row>
    <row r="186" spans="1:35" s="90" customFormat="1" ht="15.6" hidden="1" customHeight="1" x14ac:dyDescent="0.25">
      <c r="A186" s="76">
        <v>194</v>
      </c>
      <c r="B186" s="180" t="str">
        <f t="shared" si="33"/>
        <v/>
      </c>
      <c r="C186" s="20">
        <f t="shared" si="34"/>
        <v>3</v>
      </c>
      <c r="D186" s="20"/>
      <c r="E186" s="79" t="str">
        <f t="shared" si="35"/>
        <v/>
      </c>
      <c r="F186" s="83">
        <f t="shared" si="36"/>
        <v>0</v>
      </c>
      <c r="G186" s="193"/>
      <c r="H186" s="194"/>
      <c r="I186" s="194"/>
      <c r="J186" s="194"/>
      <c r="K186" s="194"/>
      <c r="L186" s="194"/>
      <c r="M186" s="194"/>
      <c r="N186" s="78"/>
      <c r="O186" s="78"/>
      <c r="P186" s="78"/>
      <c r="Q186" s="78"/>
      <c r="R186" s="78"/>
      <c r="S186" s="78"/>
      <c r="T186" s="91" t="str">
        <f t="shared" si="37"/>
        <v/>
      </c>
      <c r="U186" s="78"/>
      <c r="V186" s="78"/>
      <c r="W186" s="92"/>
      <c r="X186" s="94">
        <f t="shared" si="38"/>
        <v>3</v>
      </c>
      <c r="Y186" s="93" t="e">
        <f t="shared" si="39"/>
        <v>#N/A</v>
      </c>
      <c r="AD186" s="90">
        <f t="shared" si="40"/>
        <v>0</v>
      </c>
      <c r="AE186" s="90">
        <f t="shared" si="41"/>
        <v>0</v>
      </c>
      <c r="AF186" s="90" t="str">
        <f t="shared" si="42"/>
        <v>D</v>
      </c>
      <c r="AG186" s="90">
        <f t="shared" si="43"/>
        <v>3</v>
      </c>
      <c r="AH186" s="90">
        <v>1</v>
      </c>
      <c r="AI186" s="98"/>
    </row>
    <row r="187" spans="1:35" s="90" customFormat="1" ht="15.6" hidden="1" customHeight="1" x14ac:dyDescent="0.25">
      <c r="A187" s="76">
        <v>195</v>
      </c>
      <c r="B187" s="180" t="str">
        <f t="shared" si="33"/>
        <v/>
      </c>
      <c r="C187" s="20">
        <f t="shared" si="34"/>
        <v>3</v>
      </c>
      <c r="D187" s="20"/>
      <c r="E187" s="79" t="str">
        <f t="shared" si="35"/>
        <v/>
      </c>
      <c r="F187" s="83">
        <f t="shared" si="36"/>
        <v>0</v>
      </c>
      <c r="G187" s="193"/>
      <c r="H187" s="194"/>
      <c r="I187" s="194"/>
      <c r="J187" s="194"/>
      <c r="K187" s="194"/>
      <c r="L187" s="194"/>
      <c r="M187" s="194"/>
      <c r="N187" s="78"/>
      <c r="O187" s="78"/>
      <c r="P187" s="78"/>
      <c r="Q187" s="78"/>
      <c r="R187" s="78"/>
      <c r="S187" s="78"/>
      <c r="T187" s="91" t="str">
        <f t="shared" si="37"/>
        <v/>
      </c>
      <c r="U187" s="78"/>
      <c r="V187" s="78"/>
      <c r="W187" s="92"/>
      <c r="X187" s="94">
        <f t="shared" si="38"/>
        <v>3</v>
      </c>
      <c r="Y187" s="93" t="e">
        <f t="shared" si="39"/>
        <v>#N/A</v>
      </c>
      <c r="AD187" s="90">
        <f t="shared" si="40"/>
        <v>0</v>
      </c>
      <c r="AE187" s="90">
        <f t="shared" si="41"/>
        <v>0</v>
      </c>
      <c r="AF187" s="90" t="str">
        <f t="shared" si="42"/>
        <v>D</v>
      </c>
      <c r="AG187" s="90">
        <f t="shared" si="43"/>
        <v>3</v>
      </c>
      <c r="AH187" s="90">
        <v>1</v>
      </c>
      <c r="AI187" s="98"/>
    </row>
    <row r="188" spans="1:35" s="90" customFormat="1" ht="15.6" hidden="1" customHeight="1" x14ac:dyDescent="0.25">
      <c r="A188" s="76">
        <v>196</v>
      </c>
      <c r="B188" s="180" t="str">
        <f t="shared" si="33"/>
        <v/>
      </c>
      <c r="C188" s="20">
        <f t="shared" si="34"/>
        <v>3</v>
      </c>
      <c r="D188" s="20"/>
      <c r="E188" s="79" t="str">
        <f t="shared" si="35"/>
        <v/>
      </c>
      <c r="F188" s="83">
        <f t="shared" si="36"/>
        <v>0</v>
      </c>
      <c r="G188" s="193"/>
      <c r="H188" s="194"/>
      <c r="I188" s="194"/>
      <c r="J188" s="194"/>
      <c r="K188" s="194"/>
      <c r="L188" s="194"/>
      <c r="M188" s="194"/>
      <c r="N188" s="78"/>
      <c r="O188" s="78"/>
      <c r="P188" s="78"/>
      <c r="Q188" s="78"/>
      <c r="R188" s="78"/>
      <c r="S188" s="78"/>
      <c r="T188" s="91" t="str">
        <f t="shared" si="37"/>
        <v/>
      </c>
      <c r="U188" s="78"/>
      <c r="V188" s="78"/>
      <c r="W188" s="92"/>
      <c r="X188" s="94">
        <f t="shared" si="38"/>
        <v>3</v>
      </c>
      <c r="Y188" s="93" t="e">
        <f t="shared" si="39"/>
        <v>#N/A</v>
      </c>
      <c r="AD188" s="90">
        <f t="shared" si="40"/>
        <v>0</v>
      </c>
      <c r="AE188" s="90">
        <f t="shared" si="41"/>
        <v>0</v>
      </c>
      <c r="AF188" s="90" t="str">
        <f t="shared" si="42"/>
        <v>D</v>
      </c>
      <c r="AG188" s="90">
        <f t="shared" si="43"/>
        <v>3</v>
      </c>
      <c r="AH188" s="90">
        <v>1</v>
      </c>
      <c r="AI188" s="98"/>
    </row>
    <row r="189" spans="1:35" s="90" customFormat="1" ht="15.6" hidden="1" customHeight="1" x14ac:dyDescent="0.25">
      <c r="A189" s="76">
        <v>197</v>
      </c>
      <c r="B189" s="180" t="str">
        <f t="shared" si="33"/>
        <v/>
      </c>
      <c r="C189" s="20">
        <f t="shared" si="34"/>
        <v>3</v>
      </c>
      <c r="D189" s="20"/>
      <c r="E189" s="79" t="str">
        <f t="shared" si="35"/>
        <v/>
      </c>
      <c r="F189" s="83">
        <f t="shared" si="36"/>
        <v>0</v>
      </c>
      <c r="G189" s="193"/>
      <c r="H189" s="194"/>
      <c r="I189" s="194"/>
      <c r="J189" s="194"/>
      <c r="K189" s="194"/>
      <c r="L189" s="194"/>
      <c r="M189" s="194"/>
      <c r="N189" s="78"/>
      <c r="O189" s="78"/>
      <c r="P189" s="78"/>
      <c r="Q189" s="78"/>
      <c r="R189" s="78"/>
      <c r="S189" s="78"/>
      <c r="T189" s="91" t="str">
        <f t="shared" si="37"/>
        <v/>
      </c>
      <c r="U189" s="78"/>
      <c r="V189" s="78"/>
      <c r="W189" s="92"/>
      <c r="X189" s="94">
        <f t="shared" si="38"/>
        <v>3</v>
      </c>
      <c r="Y189" s="93" t="e">
        <f t="shared" si="39"/>
        <v>#N/A</v>
      </c>
      <c r="AD189" s="90">
        <f t="shared" si="40"/>
        <v>0</v>
      </c>
      <c r="AE189" s="90">
        <f t="shared" si="41"/>
        <v>0</v>
      </c>
      <c r="AF189" s="90" t="str">
        <f t="shared" si="42"/>
        <v>D</v>
      </c>
      <c r="AG189" s="90">
        <f t="shared" si="43"/>
        <v>3</v>
      </c>
      <c r="AH189" s="90">
        <v>1</v>
      </c>
      <c r="AI189" s="98"/>
    </row>
    <row r="190" spans="1:35" s="90" customFormat="1" ht="15.6" hidden="1" customHeight="1" x14ac:dyDescent="0.25">
      <c r="A190" s="76">
        <v>198</v>
      </c>
      <c r="B190" s="180" t="str">
        <f t="shared" si="33"/>
        <v/>
      </c>
      <c r="C190" s="20">
        <f t="shared" si="34"/>
        <v>3</v>
      </c>
      <c r="D190" s="20"/>
      <c r="E190" s="79" t="str">
        <f t="shared" si="35"/>
        <v/>
      </c>
      <c r="F190" s="80">
        <f t="shared" si="36"/>
        <v>0</v>
      </c>
      <c r="G190" s="193"/>
      <c r="H190" s="194"/>
      <c r="I190" s="194"/>
      <c r="J190" s="194"/>
      <c r="K190" s="194"/>
      <c r="L190" s="194"/>
      <c r="M190" s="194"/>
      <c r="N190" s="78"/>
      <c r="O190" s="78"/>
      <c r="P190" s="78"/>
      <c r="Q190" s="78"/>
      <c r="R190" s="78"/>
      <c r="S190" s="78"/>
      <c r="T190" s="91" t="str">
        <f t="shared" si="37"/>
        <v/>
      </c>
      <c r="U190" s="78"/>
      <c r="V190" s="78"/>
      <c r="W190" s="92"/>
      <c r="X190" s="94">
        <f t="shared" si="38"/>
        <v>5</v>
      </c>
      <c r="Y190" s="93" t="e">
        <f t="shared" si="39"/>
        <v>#N/A</v>
      </c>
      <c r="AD190" s="90">
        <f t="shared" si="40"/>
        <v>0</v>
      </c>
      <c r="AE190" s="90">
        <f t="shared" si="41"/>
        <v>0</v>
      </c>
      <c r="AF190" s="90" t="str">
        <f t="shared" si="42"/>
        <v>D</v>
      </c>
      <c r="AG190" s="90">
        <f t="shared" si="43"/>
        <v>3</v>
      </c>
      <c r="AH190" s="90">
        <v>1</v>
      </c>
      <c r="AI190" s="98"/>
    </row>
    <row r="191" spans="1:35" s="90" customFormat="1" ht="15.6" hidden="1" customHeight="1" x14ac:dyDescent="0.25">
      <c r="A191" s="76">
        <v>199</v>
      </c>
      <c r="B191" s="180" t="str">
        <f t="shared" si="33"/>
        <v/>
      </c>
      <c r="C191" s="20">
        <f t="shared" si="34"/>
        <v>3</v>
      </c>
      <c r="D191" s="20"/>
      <c r="E191" s="79" t="str">
        <f t="shared" si="35"/>
        <v/>
      </c>
      <c r="F191" s="80">
        <f t="shared" si="36"/>
        <v>0</v>
      </c>
      <c r="G191" s="193"/>
      <c r="H191" s="194"/>
      <c r="I191" s="194"/>
      <c r="J191" s="194"/>
      <c r="K191" s="194"/>
      <c r="L191" s="194"/>
      <c r="M191" s="194"/>
      <c r="N191" s="78"/>
      <c r="O191" s="78"/>
      <c r="P191" s="78"/>
      <c r="Q191" s="78"/>
      <c r="R191" s="78"/>
      <c r="S191" s="78"/>
      <c r="T191" s="91" t="str">
        <f t="shared" si="37"/>
        <v/>
      </c>
      <c r="U191" s="78"/>
      <c r="V191" s="78"/>
      <c r="W191" s="92"/>
      <c r="X191" s="94" t="str">
        <f t="shared" si="38"/>
        <v>N/A</v>
      </c>
      <c r="Y191" s="93" t="e">
        <f t="shared" si="39"/>
        <v>#N/A</v>
      </c>
      <c r="AD191" s="90">
        <f t="shared" si="40"/>
        <v>0</v>
      </c>
      <c r="AE191" s="90">
        <f t="shared" si="41"/>
        <v>0</v>
      </c>
      <c r="AF191" s="90" t="str">
        <f t="shared" si="42"/>
        <v>D</v>
      </c>
      <c r="AG191" s="90">
        <f t="shared" si="43"/>
        <v>3</v>
      </c>
      <c r="AH191" s="90">
        <v>1</v>
      </c>
      <c r="AI191" s="98"/>
    </row>
    <row r="192" spans="1:35" s="90" customFormat="1" ht="15.6" hidden="1" customHeight="1" x14ac:dyDescent="0.25">
      <c r="A192" s="76">
        <v>200</v>
      </c>
      <c r="B192" s="180" t="str">
        <f t="shared" si="33"/>
        <v/>
      </c>
      <c r="C192" s="20">
        <f t="shared" si="34"/>
        <v>3</v>
      </c>
      <c r="D192" s="20"/>
      <c r="E192" s="79" t="str">
        <f t="shared" si="35"/>
        <v/>
      </c>
      <c r="F192" s="83">
        <f t="shared" si="36"/>
        <v>0</v>
      </c>
      <c r="G192" s="193"/>
      <c r="H192" s="194"/>
      <c r="I192" s="194"/>
      <c r="J192" s="194"/>
      <c r="K192" s="194"/>
      <c r="L192" s="194"/>
      <c r="M192" s="194"/>
      <c r="N192" s="78"/>
      <c r="O192" s="78"/>
      <c r="P192" s="78"/>
      <c r="Q192" s="78"/>
      <c r="R192" s="78"/>
      <c r="S192" s="78"/>
      <c r="T192" s="91" t="str">
        <f t="shared" si="37"/>
        <v/>
      </c>
      <c r="U192" s="78"/>
      <c r="V192" s="78"/>
      <c r="W192" s="92"/>
      <c r="X192" s="94">
        <f t="shared" si="38"/>
        <v>3</v>
      </c>
      <c r="Y192" s="93" t="e">
        <f t="shared" si="39"/>
        <v>#N/A</v>
      </c>
      <c r="AD192" s="90">
        <f t="shared" si="40"/>
        <v>0</v>
      </c>
      <c r="AE192" s="90">
        <f t="shared" si="41"/>
        <v>0</v>
      </c>
      <c r="AF192" s="90" t="str">
        <f t="shared" si="42"/>
        <v>D</v>
      </c>
      <c r="AG192" s="90">
        <f t="shared" si="43"/>
        <v>3</v>
      </c>
      <c r="AH192" s="90">
        <v>1</v>
      </c>
      <c r="AI192" s="98"/>
    </row>
    <row r="193" spans="1:35" s="90" customFormat="1" ht="15.6" hidden="1" customHeight="1" x14ac:dyDescent="0.25">
      <c r="A193" s="76">
        <v>201</v>
      </c>
      <c r="B193" s="180" t="str">
        <f t="shared" si="33"/>
        <v/>
      </c>
      <c r="C193" s="20">
        <f t="shared" si="34"/>
        <v>3</v>
      </c>
      <c r="D193" s="20"/>
      <c r="E193" s="79" t="str">
        <f t="shared" si="35"/>
        <v/>
      </c>
      <c r="F193" s="83">
        <f t="shared" si="36"/>
        <v>0</v>
      </c>
      <c r="G193" s="193"/>
      <c r="H193" s="194"/>
      <c r="I193" s="194"/>
      <c r="J193" s="194"/>
      <c r="K193" s="194"/>
      <c r="L193" s="194"/>
      <c r="M193" s="194"/>
      <c r="N193" s="78"/>
      <c r="O193" s="78"/>
      <c r="P193" s="78"/>
      <c r="Q193" s="78"/>
      <c r="R193" s="78"/>
      <c r="S193" s="78"/>
      <c r="T193" s="91" t="str">
        <f t="shared" si="37"/>
        <v/>
      </c>
      <c r="U193" s="78"/>
      <c r="V193" s="78"/>
      <c r="W193" s="92"/>
      <c r="X193" s="94">
        <f t="shared" si="38"/>
        <v>5</v>
      </c>
      <c r="Y193" s="93" t="e">
        <f t="shared" si="39"/>
        <v>#N/A</v>
      </c>
      <c r="AD193" s="90">
        <f t="shared" si="40"/>
        <v>0</v>
      </c>
      <c r="AE193" s="90">
        <f t="shared" si="41"/>
        <v>0</v>
      </c>
      <c r="AF193" s="90" t="str">
        <f t="shared" si="42"/>
        <v>D</v>
      </c>
      <c r="AG193" s="90">
        <f t="shared" si="43"/>
        <v>3</v>
      </c>
      <c r="AH193" s="90">
        <v>1</v>
      </c>
      <c r="AI193" s="98"/>
    </row>
    <row r="194" spans="1:35" s="90" customFormat="1" ht="15.6" hidden="1" customHeight="1" x14ac:dyDescent="0.25">
      <c r="A194" s="76">
        <v>202</v>
      </c>
      <c r="B194" s="180" t="str">
        <f t="shared" si="33"/>
        <v/>
      </c>
      <c r="C194" s="20">
        <f t="shared" si="34"/>
        <v>3</v>
      </c>
      <c r="D194" s="20"/>
      <c r="E194" s="79" t="str">
        <f t="shared" si="35"/>
        <v/>
      </c>
      <c r="F194" s="83">
        <f t="shared" si="36"/>
        <v>0</v>
      </c>
      <c r="G194" s="193"/>
      <c r="H194" s="194"/>
      <c r="I194" s="194"/>
      <c r="J194" s="194"/>
      <c r="K194" s="194"/>
      <c r="L194" s="194"/>
      <c r="M194" s="194"/>
      <c r="N194" s="78"/>
      <c r="O194" s="78"/>
      <c r="P194" s="78"/>
      <c r="Q194" s="78"/>
      <c r="R194" s="78"/>
      <c r="S194" s="78"/>
      <c r="T194" s="91" t="str">
        <f t="shared" si="37"/>
        <v/>
      </c>
      <c r="U194" s="78"/>
      <c r="V194" s="78"/>
      <c r="W194" s="92"/>
      <c r="X194" s="94">
        <f t="shared" si="38"/>
        <v>4</v>
      </c>
      <c r="Y194" s="93" t="e">
        <f t="shared" si="39"/>
        <v>#N/A</v>
      </c>
      <c r="AD194" s="90">
        <f t="shared" si="40"/>
        <v>0</v>
      </c>
      <c r="AE194" s="90">
        <f t="shared" si="41"/>
        <v>0</v>
      </c>
      <c r="AF194" s="90" t="str">
        <f t="shared" si="42"/>
        <v>D</v>
      </c>
      <c r="AG194" s="90">
        <f t="shared" si="43"/>
        <v>3</v>
      </c>
      <c r="AH194" s="90">
        <v>1</v>
      </c>
      <c r="AI194" s="98"/>
    </row>
    <row r="195" spans="1:35" s="90" customFormat="1" ht="15.6" hidden="1" customHeight="1" x14ac:dyDescent="0.25">
      <c r="A195" s="76">
        <v>203</v>
      </c>
      <c r="B195" s="180" t="str">
        <f t="shared" si="33"/>
        <v/>
      </c>
      <c r="C195" s="20">
        <f t="shared" si="34"/>
        <v>3</v>
      </c>
      <c r="D195" s="20"/>
      <c r="E195" s="232" t="str">
        <f t="shared" si="35"/>
        <v/>
      </c>
      <c r="F195" s="235">
        <f t="shared" si="36"/>
        <v>0</v>
      </c>
      <c r="G195" s="238"/>
      <c r="H195" s="241"/>
      <c r="I195" s="241"/>
      <c r="J195" s="241"/>
      <c r="K195" s="241"/>
      <c r="L195" s="241"/>
      <c r="M195" s="238"/>
      <c r="N195" s="238"/>
      <c r="O195" s="238"/>
      <c r="P195" s="238"/>
      <c r="Q195" s="238"/>
      <c r="R195" s="243"/>
      <c r="S195" s="243"/>
      <c r="T195" s="91" t="str">
        <f t="shared" si="37"/>
        <v/>
      </c>
      <c r="U195" s="243"/>
      <c r="V195" s="243"/>
      <c r="W195" s="92"/>
      <c r="X195" s="94">
        <f t="shared" si="38"/>
        <v>0</v>
      </c>
      <c r="Y195" s="93" t="e">
        <f t="shared" si="39"/>
        <v>#N/A</v>
      </c>
      <c r="AD195" s="90">
        <f t="shared" si="40"/>
        <v>0</v>
      </c>
      <c r="AE195" s="90">
        <f t="shared" si="41"/>
        <v>0</v>
      </c>
      <c r="AF195" s="90" t="str">
        <f t="shared" si="42"/>
        <v>D</v>
      </c>
      <c r="AG195" s="90">
        <f t="shared" si="43"/>
        <v>3</v>
      </c>
      <c r="AH195" s="90">
        <v>1</v>
      </c>
      <c r="AI195" s="98">
        <v>3</v>
      </c>
    </row>
    <row r="196" spans="1:35" s="90" customFormat="1" ht="15.6" hidden="1" customHeight="1" x14ac:dyDescent="0.25">
      <c r="A196" s="76">
        <v>204</v>
      </c>
      <c r="B196" s="180" t="str">
        <f t="shared" si="33"/>
        <v/>
      </c>
      <c r="C196" s="20">
        <f t="shared" si="34"/>
        <v>3</v>
      </c>
      <c r="D196" s="20"/>
      <c r="E196" s="79" t="str">
        <f t="shared" si="35"/>
        <v/>
      </c>
      <c r="F196" s="80">
        <f t="shared" si="36"/>
        <v>0</v>
      </c>
      <c r="G196" s="193"/>
      <c r="H196" s="194"/>
      <c r="I196" s="194"/>
      <c r="J196" s="194"/>
      <c r="K196" s="194"/>
      <c r="L196" s="194"/>
      <c r="M196" s="194"/>
      <c r="N196" s="78"/>
      <c r="O196" s="78"/>
      <c r="P196" s="78"/>
      <c r="Q196" s="78"/>
      <c r="R196" s="78"/>
      <c r="S196" s="78"/>
      <c r="T196" s="91" t="str">
        <f t="shared" si="37"/>
        <v/>
      </c>
      <c r="U196" s="78"/>
      <c r="V196" s="78"/>
      <c r="W196" s="92"/>
      <c r="X196" s="94">
        <f t="shared" si="38"/>
        <v>5</v>
      </c>
      <c r="Y196" s="93" t="e">
        <f t="shared" si="39"/>
        <v>#N/A</v>
      </c>
      <c r="AD196" s="90">
        <f t="shared" si="40"/>
        <v>0</v>
      </c>
      <c r="AE196" s="90">
        <f t="shared" si="41"/>
        <v>0</v>
      </c>
      <c r="AF196" s="90" t="str">
        <f t="shared" si="42"/>
        <v>D</v>
      </c>
      <c r="AG196" s="90">
        <f t="shared" si="43"/>
        <v>3</v>
      </c>
      <c r="AH196" s="90">
        <v>1</v>
      </c>
      <c r="AI196" s="98"/>
    </row>
    <row r="197" spans="1:35" s="90" customFormat="1" ht="15.6" hidden="1" customHeight="1" x14ac:dyDescent="0.25">
      <c r="A197" s="76">
        <v>205</v>
      </c>
      <c r="B197" s="180" t="str">
        <f t="shared" si="33"/>
        <v/>
      </c>
      <c r="C197" s="20">
        <f t="shared" si="34"/>
        <v>3</v>
      </c>
      <c r="D197" s="20"/>
      <c r="E197" s="79" t="str">
        <f t="shared" si="35"/>
        <v/>
      </c>
      <c r="F197" s="181">
        <f t="shared" si="36"/>
        <v>0</v>
      </c>
      <c r="G197" s="193"/>
      <c r="H197" s="194"/>
      <c r="I197" s="194"/>
      <c r="J197" s="194"/>
      <c r="K197" s="194"/>
      <c r="L197" s="194"/>
      <c r="M197" s="194"/>
      <c r="N197" s="78"/>
      <c r="O197" s="78"/>
      <c r="P197" s="78"/>
      <c r="Q197" s="78"/>
      <c r="R197" s="78"/>
      <c r="S197" s="78"/>
      <c r="T197" s="91" t="str">
        <f t="shared" si="37"/>
        <v/>
      </c>
      <c r="U197" s="78"/>
      <c r="V197" s="78"/>
      <c r="W197" s="92"/>
      <c r="X197" s="94">
        <f t="shared" si="38"/>
        <v>0</v>
      </c>
      <c r="Y197" s="93" t="e">
        <f t="shared" si="39"/>
        <v>#N/A</v>
      </c>
      <c r="AD197" s="90">
        <f t="shared" si="40"/>
        <v>0</v>
      </c>
      <c r="AE197" s="90">
        <f t="shared" si="41"/>
        <v>0</v>
      </c>
      <c r="AF197" s="90" t="str">
        <f t="shared" si="42"/>
        <v>D</v>
      </c>
      <c r="AG197" s="90">
        <f t="shared" si="43"/>
        <v>3</v>
      </c>
      <c r="AH197" s="78">
        <v>1</v>
      </c>
      <c r="AI197" s="98"/>
    </row>
    <row r="198" spans="1:35" s="90" customFormat="1" ht="15.6" hidden="1" customHeight="1" x14ac:dyDescent="0.25">
      <c r="A198" s="76">
        <v>206</v>
      </c>
      <c r="B198" s="180" t="str">
        <f t="shared" si="33"/>
        <v/>
      </c>
      <c r="C198" s="20">
        <f t="shared" si="34"/>
        <v>3</v>
      </c>
      <c r="D198" s="20"/>
      <c r="E198" s="79" t="str">
        <f t="shared" si="35"/>
        <v/>
      </c>
      <c r="F198" s="80">
        <f t="shared" si="36"/>
        <v>0</v>
      </c>
      <c r="G198" s="193"/>
      <c r="H198" s="194"/>
      <c r="I198" s="194"/>
      <c r="J198" s="194"/>
      <c r="K198" s="194"/>
      <c r="L198" s="194"/>
      <c r="M198" s="194"/>
      <c r="N198" s="78"/>
      <c r="O198" s="78"/>
      <c r="P198" s="78"/>
      <c r="Q198" s="78"/>
      <c r="R198" s="78"/>
      <c r="S198" s="78"/>
      <c r="T198" s="91" t="str">
        <f t="shared" si="37"/>
        <v/>
      </c>
      <c r="U198" s="78"/>
      <c r="V198" s="78"/>
      <c r="W198" s="92"/>
      <c r="X198" s="94">
        <f t="shared" si="38"/>
        <v>3</v>
      </c>
      <c r="Y198" s="93" t="e">
        <f t="shared" si="39"/>
        <v>#N/A</v>
      </c>
      <c r="AD198" s="90">
        <f t="shared" si="40"/>
        <v>0</v>
      </c>
      <c r="AE198" s="90">
        <f t="shared" si="41"/>
        <v>0</v>
      </c>
      <c r="AF198" s="90" t="str">
        <f t="shared" si="42"/>
        <v>D</v>
      </c>
      <c r="AG198" s="90">
        <f t="shared" si="43"/>
        <v>3</v>
      </c>
      <c r="AH198" s="90">
        <v>1</v>
      </c>
      <c r="AI198" s="98"/>
    </row>
    <row r="199" spans="1:35" s="90" customFormat="1" ht="15.6" hidden="1" customHeight="1" x14ac:dyDescent="0.25">
      <c r="A199" s="76">
        <v>207</v>
      </c>
      <c r="B199" s="180" t="str">
        <f t="shared" si="33"/>
        <v/>
      </c>
      <c r="C199" s="20">
        <f t="shared" si="34"/>
        <v>3</v>
      </c>
      <c r="D199" s="20"/>
      <c r="E199" s="79" t="str">
        <f t="shared" si="35"/>
        <v/>
      </c>
      <c r="F199" s="181">
        <f t="shared" si="36"/>
        <v>0</v>
      </c>
      <c r="G199" s="193"/>
      <c r="H199" s="194"/>
      <c r="I199" s="194"/>
      <c r="J199" s="194"/>
      <c r="K199" s="194"/>
      <c r="L199" s="194"/>
      <c r="M199" s="194"/>
      <c r="N199" s="78"/>
      <c r="O199" s="78"/>
      <c r="P199" s="78"/>
      <c r="Q199" s="78"/>
      <c r="R199" s="78"/>
      <c r="S199" s="78"/>
      <c r="T199" s="91"/>
      <c r="U199" s="78"/>
      <c r="V199" s="78"/>
      <c r="W199" s="92"/>
      <c r="X199" s="94">
        <f t="shared" si="38"/>
        <v>0</v>
      </c>
      <c r="Y199" s="93" t="e">
        <f t="shared" si="39"/>
        <v>#N/A</v>
      </c>
      <c r="AD199" s="90">
        <f t="shared" si="40"/>
        <v>0</v>
      </c>
      <c r="AE199" s="90">
        <f t="shared" si="41"/>
        <v>0</v>
      </c>
      <c r="AF199" s="90" t="str">
        <f t="shared" si="42"/>
        <v>D</v>
      </c>
      <c r="AG199" s="90">
        <f t="shared" si="43"/>
        <v>3</v>
      </c>
      <c r="AH199" s="78">
        <v>1</v>
      </c>
      <c r="AI199" s="98"/>
    </row>
    <row r="200" spans="1:35" s="90" customFormat="1" ht="15.6" hidden="1" customHeight="1" x14ac:dyDescent="0.25">
      <c r="A200" s="76">
        <v>208</v>
      </c>
      <c r="B200" s="180" t="str">
        <f t="shared" si="33"/>
        <v/>
      </c>
      <c r="C200" s="20">
        <f t="shared" si="34"/>
        <v>3</v>
      </c>
      <c r="D200" s="20"/>
      <c r="E200" s="79" t="str">
        <f t="shared" si="35"/>
        <v/>
      </c>
      <c r="F200" s="80">
        <f t="shared" si="36"/>
        <v>0</v>
      </c>
      <c r="G200" s="193"/>
      <c r="H200" s="194"/>
      <c r="I200" s="194"/>
      <c r="J200" s="194"/>
      <c r="K200" s="194"/>
      <c r="L200" s="194"/>
      <c r="M200" s="194"/>
      <c r="N200" s="78"/>
      <c r="O200" s="78"/>
      <c r="P200" s="78"/>
      <c r="Q200" s="78"/>
      <c r="R200" s="78"/>
      <c r="S200" s="78"/>
      <c r="T200" s="91" t="str">
        <f t="shared" ref="T200:T263" si="44">E200</f>
        <v/>
      </c>
      <c r="U200" s="78"/>
      <c r="V200" s="78"/>
      <c r="W200" s="92"/>
      <c r="X200" s="94">
        <f t="shared" si="38"/>
        <v>5</v>
      </c>
      <c r="Y200" s="93" t="e">
        <f t="shared" si="39"/>
        <v>#N/A</v>
      </c>
      <c r="AD200" s="90">
        <f t="shared" si="40"/>
        <v>0</v>
      </c>
      <c r="AE200" s="90">
        <f t="shared" si="41"/>
        <v>0</v>
      </c>
      <c r="AF200" s="90" t="str">
        <f t="shared" si="42"/>
        <v>D</v>
      </c>
      <c r="AG200" s="90">
        <f t="shared" si="43"/>
        <v>3</v>
      </c>
      <c r="AH200" s="90">
        <v>1</v>
      </c>
      <c r="AI200" s="98"/>
    </row>
    <row r="201" spans="1:35" s="90" customFormat="1" ht="15.6" hidden="1" customHeight="1" x14ac:dyDescent="0.25">
      <c r="A201" s="76">
        <v>209</v>
      </c>
      <c r="B201" s="180" t="str">
        <f t="shared" si="33"/>
        <v/>
      </c>
      <c r="C201" s="20">
        <f t="shared" si="34"/>
        <v>3</v>
      </c>
      <c r="D201" s="20"/>
      <c r="E201" s="79" t="str">
        <f t="shared" si="35"/>
        <v/>
      </c>
      <c r="F201" s="181">
        <f t="shared" si="36"/>
        <v>0</v>
      </c>
      <c r="G201" s="193"/>
      <c r="H201" s="194"/>
      <c r="I201" s="194"/>
      <c r="J201" s="194"/>
      <c r="K201" s="194"/>
      <c r="L201" s="194"/>
      <c r="M201" s="194"/>
      <c r="N201" s="78"/>
      <c r="O201" s="78"/>
      <c r="P201" s="78"/>
      <c r="Q201" s="78"/>
      <c r="R201" s="78"/>
      <c r="S201" s="78"/>
      <c r="T201" s="91" t="str">
        <f t="shared" si="44"/>
        <v/>
      </c>
      <c r="U201" s="78"/>
      <c r="V201" s="78"/>
      <c r="W201" s="92"/>
      <c r="X201" s="94">
        <f t="shared" si="38"/>
        <v>0</v>
      </c>
      <c r="Y201" s="93" t="e">
        <f t="shared" si="39"/>
        <v>#N/A</v>
      </c>
      <c r="AD201" s="90">
        <f t="shared" si="40"/>
        <v>0</v>
      </c>
      <c r="AE201" s="90">
        <f t="shared" si="41"/>
        <v>0</v>
      </c>
      <c r="AF201" s="90" t="str">
        <f t="shared" si="42"/>
        <v>D</v>
      </c>
      <c r="AG201" s="90">
        <f t="shared" si="43"/>
        <v>3</v>
      </c>
      <c r="AH201" s="78">
        <v>1</v>
      </c>
      <c r="AI201" s="98"/>
    </row>
    <row r="202" spans="1:35" s="90" customFormat="1" ht="15.6" hidden="1" customHeight="1" x14ac:dyDescent="0.25">
      <c r="A202" s="76">
        <v>210</v>
      </c>
      <c r="B202" s="180" t="str">
        <f t="shared" si="33"/>
        <v/>
      </c>
      <c r="C202" s="20">
        <f t="shared" si="34"/>
        <v>3</v>
      </c>
      <c r="D202" s="20"/>
      <c r="E202" s="79" t="str">
        <f t="shared" si="35"/>
        <v/>
      </c>
      <c r="F202" s="80">
        <f t="shared" si="36"/>
        <v>0</v>
      </c>
      <c r="G202" s="193"/>
      <c r="H202" s="194"/>
      <c r="I202" s="194"/>
      <c r="J202" s="194"/>
      <c r="K202" s="194"/>
      <c r="L202" s="194"/>
      <c r="M202" s="194"/>
      <c r="N202" s="78"/>
      <c r="O202" s="78"/>
      <c r="P202" s="78"/>
      <c r="Q202" s="78"/>
      <c r="R202" s="78"/>
      <c r="S202" s="78"/>
      <c r="T202" s="91" t="str">
        <f t="shared" si="44"/>
        <v/>
      </c>
      <c r="U202" s="78"/>
      <c r="V202" s="78"/>
      <c r="W202" s="92"/>
      <c r="X202" s="94">
        <f t="shared" si="38"/>
        <v>3</v>
      </c>
      <c r="Y202" s="93" t="e">
        <f t="shared" si="39"/>
        <v>#N/A</v>
      </c>
      <c r="AD202" s="90">
        <f t="shared" si="40"/>
        <v>0</v>
      </c>
      <c r="AE202" s="90">
        <f t="shared" si="41"/>
        <v>0</v>
      </c>
      <c r="AF202" s="90" t="str">
        <f t="shared" si="42"/>
        <v>D</v>
      </c>
      <c r="AG202" s="90">
        <f t="shared" si="43"/>
        <v>3</v>
      </c>
      <c r="AH202" s="89">
        <v>1</v>
      </c>
      <c r="AI202" s="98"/>
    </row>
    <row r="203" spans="1:35" s="90" customFormat="1" ht="15.6" hidden="1" customHeight="1" x14ac:dyDescent="0.25">
      <c r="A203" s="76">
        <v>211</v>
      </c>
      <c r="B203" s="180" t="str">
        <f t="shared" si="33"/>
        <v/>
      </c>
      <c r="C203" s="20">
        <f t="shared" si="34"/>
        <v>3</v>
      </c>
      <c r="D203" s="20"/>
      <c r="E203" s="79" t="str">
        <f t="shared" si="35"/>
        <v/>
      </c>
      <c r="F203" s="181">
        <f t="shared" si="36"/>
        <v>0</v>
      </c>
      <c r="G203" s="193"/>
      <c r="H203" s="194"/>
      <c r="I203" s="194"/>
      <c r="J203" s="194"/>
      <c r="K203" s="194"/>
      <c r="L203" s="194"/>
      <c r="M203" s="194"/>
      <c r="N203" s="78"/>
      <c r="O203" s="78"/>
      <c r="P203" s="78"/>
      <c r="Q203" s="78"/>
      <c r="R203" s="78"/>
      <c r="S203" s="78"/>
      <c r="T203" s="91" t="str">
        <f t="shared" si="44"/>
        <v/>
      </c>
      <c r="U203" s="78"/>
      <c r="V203" s="78"/>
      <c r="W203" s="92"/>
      <c r="X203" s="94">
        <f t="shared" si="38"/>
        <v>0</v>
      </c>
      <c r="Y203" s="93" t="e">
        <f t="shared" si="39"/>
        <v>#N/A</v>
      </c>
      <c r="AD203" s="90">
        <f t="shared" si="40"/>
        <v>0</v>
      </c>
      <c r="AE203" s="90">
        <f t="shared" si="41"/>
        <v>0</v>
      </c>
      <c r="AF203" s="90" t="str">
        <f t="shared" si="42"/>
        <v>D</v>
      </c>
      <c r="AG203" s="90">
        <f t="shared" si="43"/>
        <v>3</v>
      </c>
      <c r="AH203" s="20">
        <v>1</v>
      </c>
      <c r="AI203" s="98"/>
    </row>
    <row r="204" spans="1:35" s="90" customFormat="1" ht="15.6" hidden="1" customHeight="1" x14ac:dyDescent="0.25">
      <c r="A204" s="76">
        <v>212</v>
      </c>
      <c r="B204" s="180" t="str">
        <f t="shared" si="33"/>
        <v/>
      </c>
      <c r="C204" s="20">
        <f t="shared" si="34"/>
        <v>3</v>
      </c>
      <c r="D204" s="20"/>
      <c r="E204" s="79" t="str">
        <f t="shared" si="35"/>
        <v/>
      </c>
      <c r="F204" s="80">
        <f t="shared" si="36"/>
        <v>0</v>
      </c>
      <c r="G204" s="193"/>
      <c r="H204" s="194"/>
      <c r="I204" s="194"/>
      <c r="J204" s="194"/>
      <c r="K204" s="194"/>
      <c r="L204" s="194"/>
      <c r="M204" s="194"/>
      <c r="N204" s="78"/>
      <c r="O204" s="78"/>
      <c r="P204" s="78"/>
      <c r="Q204" s="78"/>
      <c r="R204" s="78"/>
      <c r="S204" s="78"/>
      <c r="T204" s="91" t="str">
        <f t="shared" si="44"/>
        <v/>
      </c>
      <c r="U204" s="78"/>
      <c r="V204" s="78"/>
      <c r="W204" s="92"/>
      <c r="X204" s="94">
        <f t="shared" si="38"/>
        <v>3</v>
      </c>
      <c r="Y204" s="93" t="e">
        <f t="shared" si="39"/>
        <v>#N/A</v>
      </c>
      <c r="AD204" s="90">
        <f t="shared" si="40"/>
        <v>0</v>
      </c>
      <c r="AE204" s="90">
        <f t="shared" si="41"/>
        <v>0</v>
      </c>
      <c r="AF204" s="90" t="str">
        <f t="shared" si="42"/>
        <v>D</v>
      </c>
      <c r="AG204" s="90">
        <f t="shared" si="43"/>
        <v>3</v>
      </c>
      <c r="AH204" s="89">
        <v>1</v>
      </c>
      <c r="AI204" s="98"/>
    </row>
    <row r="205" spans="1:35" s="90" customFormat="1" ht="15.6" hidden="1" customHeight="1" x14ac:dyDescent="0.25">
      <c r="A205" s="76">
        <v>213</v>
      </c>
      <c r="B205" s="180" t="str">
        <f t="shared" si="33"/>
        <v/>
      </c>
      <c r="C205" s="20">
        <f t="shared" si="34"/>
        <v>3</v>
      </c>
      <c r="D205" s="20"/>
      <c r="E205" s="79" t="str">
        <f t="shared" si="35"/>
        <v/>
      </c>
      <c r="F205" s="181">
        <f t="shared" si="36"/>
        <v>0</v>
      </c>
      <c r="G205" s="193"/>
      <c r="H205" s="194"/>
      <c r="I205" s="194"/>
      <c r="J205" s="194"/>
      <c r="K205" s="194"/>
      <c r="L205" s="194"/>
      <c r="M205" s="194"/>
      <c r="N205" s="78"/>
      <c r="O205" s="78"/>
      <c r="P205" s="78"/>
      <c r="Q205" s="78"/>
      <c r="R205" s="78"/>
      <c r="S205" s="78"/>
      <c r="T205" s="91" t="str">
        <f t="shared" si="44"/>
        <v/>
      </c>
      <c r="U205" s="78"/>
      <c r="V205" s="78"/>
      <c r="W205" s="92"/>
      <c r="X205" s="94">
        <f t="shared" si="38"/>
        <v>0</v>
      </c>
      <c r="Y205" s="93" t="e">
        <f t="shared" si="39"/>
        <v>#N/A</v>
      </c>
      <c r="AD205" s="90">
        <f t="shared" si="40"/>
        <v>0</v>
      </c>
      <c r="AE205" s="90">
        <f t="shared" si="41"/>
        <v>0</v>
      </c>
      <c r="AF205" s="90" t="str">
        <f t="shared" si="42"/>
        <v>D</v>
      </c>
      <c r="AG205" s="90">
        <f t="shared" si="43"/>
        <v>3</v>
      </c>
      <c r="AH205" s="20">
        <v>1</v>
      </c>
      <c r="AI205" s="98"/>
    </row>
    <row r="206" spans="1:35" s="90" customFormat="1" ht="15.6" hidden="1" customHeight="1" x14ac:dyDescent="0.25">
      <c r="A206" s="76">
        <v>214</v>
      </c>
      <c r="B206" s="180" t="str">
        <f t="shared" si="33"/>
        <v/>
      </c>
      <c r="C206" s="20">
        <f t="shared" si="34"/>
        <v>3</v>
      </c>
      <c r="D206" s="20"/>
      <c r="E206" s="79" t="str">
        <f t="shared" si="35"/>
        <v/>
      </c>
      <c r="F206" s="80">
        <f t="shared" si="36"/>
        <v>0</v>
      </c>
      <c r="G206" s="193"/>
      <c r="H206" s="194"/>
      <c r="I206" s="194"/>
      <c r="J206" s="194"/>
      <c r="K206" s="194"/>
      <c r="L206" s="194"/>
      <c r="M206" s="194"/>
      <c r="N206" s="78"/>
      <c r="O206" s="78"/>
      <c r="P206" s="78"/>
      <c r="Q206" s="78"/>
      <c r="R206" s="78"/>
      <c r="S206" s="78"/>
      <c r="T206" s="91" t="str">
        <f t="shared" si="44"/>
        <v/>
      </c>
      <c r="U206" s="78"/>
      <c r="V206" s="78"/>
      <c r="W206" s="92"/>
      <c r="X206" s="94">
        <f t="shared" si="38"/>
        <v>3</v>
      </c>
      <c r="Y206" s="93" t="e">
        <f t="shared" si="39"/>
        <v>#N/A</v>
      </c>
      <c r="AD206" s="90">
        <f t="shared" si="40"/>
        <v>0</v>
      </c>
      <c r="AE206" s="90">
        <f t="shared" si="41"/>
        <v>0</v>
      </c>
      <c r="AF206" s="90" t="str">
        <f t="shared" si="42"/>
        <v>D</v>
      </c>
      <c r="AG206" s="90">
        <f t="shared" si="43"/>
        <v>3</v>
      </c>
      <c r="AH206" s="89">
        <v>1</v>
      </c>
      <c r="AI206" s="98"/>
    </row>
    <row r="207" spans="1:35" s="90" customFormat="1" ht="15.6" hidden="1" customHeight="1" x14ac:dyDescent="0.25">
      <c r="A207" s="76">
        <v>215</v>
      </c>
      <c r="B207" s="180" t="str">
        <f t="shared" si="33"/>
        <v/>
      </c>
      <c r="C207" s="20">
        <f t="shared" si="34"/>
        <v>3</v>
      </c>
      <c r="D207" s="20"/>
      <c r="E207" s="79" t="str">
        <f t="shared" si="35"/>
        <v/>
      </c>
      <c r="F207" s="181">
        <f t="shared" si="36"/>
        <v>0</v>
      </c>
      <c r="G207" s="193"/>
      <c r="H207" s="194"/>
      <c r="I207" s="194"/>
      <c r="J207" s="194"/>
      <c r="K207" s="194"/>
      <c r="L207" s="194"/>
      <c r="M207" s="194"/>
      <c r="N207" s="78"/>
      <c r="O207" s="78"/>
      <c r="P207" s="78"/>
      <c r="Q207" s="78"/>
      <c r="R207" s="78"/>
      <c r="S207" s="78"/>
      <c r="T207" s="91" t="str">
        <f t="shared" si="44"/>
        <v/>
      </c>
      <c r="U207" s="78"/>
      <c r="V207" s="78"/>
      <c r="W207" s="92"/>
      <c r="X207" s="94">
        <f t="shared" si="38"/>
        <v>0</v>
      </c>
      <c r="Y207" s="93" t="e">
        <f t="shared" si="39"/>
        <v>#N/A</v>
      </c>
      <c r="AD207" s="90">
        <f t="shared" si="40"/>
        <v>0</v>
      </c>
      <c r="AE207" s="90">
        <f t="shared" si="41"/>
        <v>0</v>
      </c>
      <c r="AF207" s="90" t="str">
        <f t="shared" si="42"/>
        <v>D</v>
      </c>
      <c r="AG207" s="90">
        <f t="shared" si="43"/>
        <v>3</v>
      </c>
      <c r="AH207" s="20">
        <v>1</v>
      </c>
      <c r="AI207" s="98"/>
    </row>
    <row r="208" spans="1:35" s="90" customFormat="1" ht="15.6" hidden="1" customHeight="1" x14ac:dyDescent="0.25">
      <c r="A208" s="76">
        <v>216</v>
      </c>
      <c r="B208" s="180" t="str">
        <f t="shared" si="33"/>
        <v/>
      </c>
      <c r="C208" s="20">
        <f t="shared" si="34"/>
        <v>3</v>
      </c>
      <c r="D208" s="20"/>
      <c r="E208" s="79" t="str">
        <f t="shared" si="35"/>
        <v/>
      </c>
      <c r="F208" s="80">
        <f t="shared" si="36"/>
        <v>0</v>
      </c>
      <c r="G208" s="193"/>
      <c r="H208" s="194"/>
      <c r="I208" s="194"/>
      <c r="J208" s="194"/>
      <c r="K208" s="194"/>
      <c r="L208" s="194"/>
      <c r="M208" s="194"/>
      <c r="N208" s="78"/>
      <c r="O208" s="78"/>
      <c r="P208" s="78"/>
      <c r="Q208" s="78"/>
      <c r="R208" s="78"/>
      <c r="S208" s="78"/>
      <c r="T208" s="91" t="str">
        <f t="shared" si="44"/>
        <v/>
      </c>
      <c r="U208" s="78"/>
      <c r="V208" s="78"/>
      <c r="W208" s="92"/>
      <c r="X208" s="94">
        <f t="shared" si="38"/>
        <v>4</v>
      </c>
      <c r="Y208" s="93" t="e">
        <f t="shared" si="39"/>
        <v>#N/A</v>
      </c>
      <c r="AD208" s="90">
        <f t="shared" si="40"/>
        <v>0</v>
      </c>
      <c r="AE208" s="90">
        <f t="shared" si="41"/>
        <v>0</v>
      </c>
      <c r="AF208" s="90" t="str">
        <f t="shared" si="42"/>
        <v>D</v>
      </c>
      <c r="AG208" s="90">
        <f t="shared" si="43"/>
        <v>3</v>
      </c>
      <c r="AH208" s="89">
        <v>1</v>
      </c>
      <c r="AI208" s="98"/>
    </row>
    <row r="209" spans="1:35" s="90" customFormat="1" ht="15.6" hidden="1" customHeight="1" x14ac:dyDescent="0.25">
      <c r="A209" s="76">
        <v>217</v>
      </c>
      <c r="B209" s="180" t="str">
        <f t="shared" si="33"/>
        <v/>
      </c>
      <c r="C209" s="20">
        <f t="shared" si="34"/>
        <v>3</v>
      </c>
      <c r="D209" s="20"/>
      <c r="E209" s="79" t="str">
        <f t="shared" si="35"/>
        <v/>
      </c>
      <c r="F209" s="181">
        <f t="shared" si="36"/>
        <v>0</v>
      </c>
      <c r="G209" s="193"/>
      <c r="H209" s="194"/>
      <c r="I209" s="194"/>
      <c r="J209" s="194"/>
      <c r="K209" s="194"/>
      <c r="L209" s="194"/>
      <c r="M209" s="194"/>
      <c r="N209" s="78"/>
      <c r="O209" s="78"/>
      <c r="P209" s="78"/>
      <c r="Q209" s="78"/>
      <c r="R209" s="78"/>
      <c r="S209" s="78"/>
      <c r="T209" s="91" t="str">
        <f t="shared" si="44"/>
        <v/>
      </c>
      <c r="U209" s="78"/>
      <c r="V209" s="78"/>
      <c r="W209" s="92"/>
      <c r="X209" s="94">
        <f t="shared" si="38"/>
        <v>0</v>
      </c>
      <c r="Y209" s="93" t="e">
        <f t="shared" si="39"/>
        <v>#N/A</v>
      </c>
      <c r="AD209" s="90">
        <f t="shared" si="40"/>
        <v>0</v>
      </c>
      <c r="AE209" s="90">
        <f t="shared" si="41"/>
        <v>0</v>
      </c>
      <c r="AF209" s="90" t="str">
        <f t="shared" si="42"/>
        <v>D</v>
      </c>
      <c r="AG209" s="90">
        <f t="shared" si="43"/>
        <v>3</v>
      </c>
      <c r="AH209" s="20">
        <v>1</v>
      </c>
      <c r="AI209" s="98"/>
    </row>
    <row r="210" spans="1:35" s="90" customFormat="1" ht="15.6" hidden="1" customHeight="1" x14ac:dyDescent="0.25">
      <c r="A210" s="76">
        <v>218</v>
      </c>
      <c r="B210" s="180" t="str">
        <f t="shared" si="33"/>
        <v/>
      </c>
      <c r="C210" s="20">
        <f t="shared" si="34"/>
        <v>3</v>
      </c>
      <c r="D210" s="20"/>
      <c r="E210" s="79" t="str">
        <f t="shared" si="35"/>
        <v/>
      </c>
      <c r="F210" s="80">
        <f t="shared" si="36"/>
        <v>0</v>
      </c>
      <c r="G210" s="193"/>
      <c r="H210" s="194"/>
      <c r="I210" s="194"/>
      <c r="J210" s="194"/>
      <c r="K210" s="194"/>
      <c r="L210" s="194"/>
      <c r="M210" s="194"/>
      <c r="N210" s="78"/>
      <c r="O210" s="78"/>
      <c r="P210" s="78"/>
      <c r="Q210" s="78"/>
      <c r="R210" s="78"/>
      <c r="S210" s="78"/>
      <c r="T210" s="91" t="str">
        <f t="shared" si="44"/>
        <v/>
      </c>
      <c r="U210" s="78"/>
      <c r="V210" s="78"/>
      <c r="W210" s="92"/>
      <c r="X210" s="94">
        <f t="shared" si="38"/>
        <v>1</v>
      </c>
      <c r="Y210" s="93" t="e">
        <f t="shared" si="39"/>
        <v>#N/A</v>
      </c>
      <c r="AD210" s="90">
        <f t="shared" si="40"/>
        <v>0</v>
      </c>
      <c r="AE210" s="90">
        <f t="shared" si="41"/>
        <v>0</v>
      </c>
      <c r="AF210" s="90" t="str">
        <f t="shared" si="42"/>
        <v>D</v>
      </c>
      <c r="AG210" s="90">
        <f t="shared" si="43"/>
        <v>3</v>
      </c>
      <c r="AH210" s="89">
        <v>1</v>
      </c>
      <c r="AI210" s="98"/>
    </row>
    <row r="211" spans="1:35" s="90" customFormat="1" ht="15.6" hidden="1" customHeight="1" x14ac:dyDescent="0.25">
      <c r="A211" s="76">
        <v>219</v>
      </c>
      <c r="B211" s="180" t="str">
        <f t="shared" si="33"/>
        <v/>
      </c>
      <c r="C211" s="20">
        <f t="shared" si="34"/>
        <v>3</v>
      </c>
      <c r="D211" s="20"/>
      <c r="E211" s="79" t="str">
        <f t="shared" si="35"/>
        <v/>
      </c>
      <c r="F211" s="80">
        <f t="shared" si="36"/>
        <v>0</v>
      </c>
      <c r="G211" s="193"/>
      <c r="H211" s="194"/>
      <c r="I211" s="194"/>
      <c r="J211" s="194"/>
      <c r="K211" s="194"/>
      <c r="L211" s="194"/>
      <c r="M211" s="194"/>
      <c r="N211" s="78"/>
      <c r="O211" s="78"/>
      <c r="P211" s="78"/>
      <c r="Q211" s="78"/>
      <c r="R211" s="78"/>
      <c r="S211" s="78"/>
      <c r="T211" s="91" t="str">
        <f t="shared" si="44"/>
        <v/>
      </c>
      <c r="U211" s="78"/>
      <c r="V211" s="78"/>
      <c r="W211" s="92"/>
      <c r="X211" s="94" t="str">
        <f t="shared" si="38"/>
        <v>N/A</v>
      </c>
      <c r="Y211" s="93" t="e">
        <f t="shared" si="39"/>
        <v>#N/A</v>
      </c>
      <c r="AD211" s="90">
        <f t="shared" si="40"/>
        <v>0</v>
      </c>
      <c r="AE211" s="90">
        <f t="shared" si="41"/>
        <v>0</v>
      </c>
      <c r="AF211" s="90" t="str">
        <f t="shared" si="42"/>
        <v>D</v>
      </c>
      <c r="AG211" s="90">
        <f t="shared" si="43"/>
        <v>3</v>
      </c>
      <c r="AH211" s="89">
        <v>1</v>
      </c>
      <c r="AI211" s="98"/>
    </row>
    <row r="212" spans="1:35" s="90" customFormat="1" ht="15.6" hidden="1" customHeight="1" x14ac:dyDescent="0.25">
      <c r="A212" s="76">
        <v>220</v>
      </c>
      <c r="B212" s="180" t="str">
        <f t="shared" si="33"/>
        <v/>
      </c>
      <c r="C212" s="20">
        <f t="shared" si="34"/>
        <v>3</v>
      </c>
      <c r="D212" s="20"/>
      <c r="E212" s="79" t="str">
        <f t="shared" si="35"/>
        <v/>
      </c>
      <c r="F212" s="83">
        <f t="shared" si="36"/>
        <v>0</v>
      </c>
      <c r="G212" s="193"/>
      <c r="H212" s="194"/>
      <c r="I212" s="194"/>
      <c r="J212" s="194"/>
      <c r="K212" s="194"/>
      <c r="L212" s="194"/>
      <c r="M212" s="194"/>
      <c r="N212" s="78"/>
      <c r="O212" s="78"/>
      <c r="P212" s="78"/>
      <c r="Q212" s="78"/>
      <c r="R212" s="78"/>
      <c r="S212" s="78"/>
      <c r="T212" s="91" t="str">
        <f t="shared" si="44"/>
        <v/>
      </c>
      <c r="U212" s="78"/>
      <c r="V212" s="78"/>
      <c r="W212" s="92"/>
      <c r="X212" s="94">
        <f t="shared" si="38"/>
        <v>2</v>
      </c>
      <c r="Y212" s="93" t="e">
        <f t="shared" si="39"/>
        <v>#N/A</v>
      </c>
      <c r="AD212" s="90">
        <f t="shared" si="40"/>
        <v>0</v>
      </c>
      <c r="AE212" s="90">
        <f t="shared" si="41"/>
        <v>0</v>
      </c>
      <c r="AF212" s="90" t="str">
        <f t="shared" si="42"/>
        <v>D</v>
      </c>
      <c r="AG212" s="90">
        <f t="shared" si="43"/>
        <v>3</v>
      </c>
      <c r="AH212" s="89">
        <v>1</v>
      </c>
      <c r="AI212" s="98"/>
    </row>
    <row r="213" spans="1:35" s="90" customFormat="1" ht="15.6" hidden="1" customHeight="1" x14ac:dyDescent="0.25">
      <c r="A213" s="76">
        <v>221</v>
      </c>
      <c r="B213" s="180" t="str">
        <f t="shared" si="33"/>
        <v/>
      </c>
      <c r="C213" s="20">
        <f t="shared" si="34"/>
        <v>3</v>
      </c>
      <c r="D213" s="20"/>
      <c r="E213" s="79" t="str">
        <f t="shared" si="35"/>
        <v/>
      </c>
      <c r="F213" s="83">
        <f t="shared" si="36"/>
        <v>0</v>
      </c>
      <c r="G213" s="193"/>
      <c r="H213" s="194"/>
      <c r="I213" s="194"/>
      <c r="J213" s="194"/>
      <c r="K213" s="194"/>
      <c r="L213" s="194"/>
      <c r="M213" s="194"/>
      <c r="N213" s="78"/>
      <c r="O213" s="78"/>
      <c r="P213" s="78"/>
      <c r="Q213" s="78"/>
      <c r="R213" s="78"/>
      <c r="S213" s="78"/>
      <c r="T213" s="91" t="str">
        <f t="shared" si="44"/>
        <v/>
      </c>
      <c r="U213" s="78"/>
      <c r="V213" s="78"/>
      <c r="W213" s="92"/>
      <c r="X213" s="94">
        <f t="shared" si="38"/>
        <v>4</v>
      </c>
      <c r="Y213" s="93" t="e">
        <f t="shared" si="39"/>
        <v>#N/A</v>
      </c>
      <c r="AD213" s="90">
        <f t="shared" si="40"/>
        <v>0</v>
      </c>
      <c r="AE213" s="90">
        <f t="shared" si="41"/>
        <v>0</v>
      </c>
      <c r="AF213" s="90" t="str">
        <f t="shared" si="42"/>
        <v>D</v>
      </c>
      <c r="AG213" s="90">
        <f t="shared" si="43"/>
        <v>3</v>
      </c>
      <c r="AH213" s="89">
        <v>1</v>
      </c>
      <c r="AI213" s="98"/>
    </row>
    <row r="214" spans="1:35" s="90" customFormat="1" ht="15.6" hidden="1" customHeight="1" x14ac:dyDescent="0.25">
      <c r="A214" s="76">
        <v>222</v>
      </c>
      <c r="B214" s="180" t="str">
        <f t="shared" si="33"/>
        <v/>
      </c>
      <c r="C214" s="20">
        <f t="shared" si="34"/>
        <v>3</v>
      </c>
      <c r="D214" s="20"/>
      <c r="E214" s="79" t="str">
        <f t="shared" si="35"/>
        <v/>
      </c>
      <c r="F214" s="83">
        <f t="shared" si="36"/>
        <v>0</v>
      </c>
      <c r="G214" s="193"/>
      <c r="H214" s="194"/>
      <c r="I214" s="194"/>
      <c r="J214" s="194"/>
      <c r="K214" s="194"/>
      <c r="L214" s="194"/>
      <c r="M214" s="194"/>
      <c r="N214" s="78"/>
      <c r="O214" s="78"/>
      <c r="P214" s="78"/>
      <c r="Q214" s="78"/>
      <c r="R214" s="78"/>
      <c r="S214" s="78"/>
      <c r="T214" s="91" t="str">
        <f t="shared" si="44"/>
        <v/>
      </c>
      <c r="U214" s="78"/>
      <c r="V214" s="78"/>
      <c r="W214" s="92"/>
      <c r="X214" s="94">
        <f t="shared" si="38"/>
        <v>2</v>
      </c>
      <c r="Y214" s="93" t="e">
        <f t="shared" si="39"/>
        <v>#N/A</v>
      </c>
      <c r="AD214" s="90">
        <f t="shared" si="40"/>
        <v>0</v>
      </c>
      <c r="AE214" s="90">
        <f t="shared" si="41"/>
        <v>0</v>
      </c>
      <c r="AF214" s="90" t="str">
        <f t="shared" si="42"/>
        <v>D</v>
      </c>
      <c r="AG214" s="90">
        <f t="shared" si="43"/>
        <v>3</v>
      </c>
      <c r="AH214" s="89">
        <v>1</v>
      </c>
      <c r="AI214" s="98"/>
    </row>
    <row r="215" spans="1:35" s="90" customFormat="1" ht="15.6" hidden="1" customHeight="1" x14ac:dyDescent="0.25">
      <c r="A215" s="76">
        <v>223</v>
      </c>
      <c r="B215" s="180" t="str">
        <f t="shared" si="33"/>
        <v/>
      </c>
      <c r="C215" s="20">
        <f t="shared" si="34"/>
        <v>3</v>
      </c>
      <c r="D215" s="20"/>
      <c r="E215" s="79" t="str">
        <f t="shared" si="35"/>
        <v/>
      </c>
      <c r="F215" s="83">
        <f t="shared" si="36"/>
        <v>0</v>
      </c>
      <c r="G215" s="193"/>
      <c r="H215" s="194"/>
      <c r="I215" s="194"/>
      <c r="J215" s="194"/>
      <c r="K215" s="194"/>
      <c r="L215" s="194"/>
      <c r="M215" s="194"/>
      <c r="N215" s="78"/>
      <c r="O215" s="78"/>
      <c r="P215" s="78"/>
      <c r="Q215" s="78"/>
      <c r="R215" s="78"/>
      <c r="S215" s="78"/>
      <c r="T215" s="91" t="str">
        <f t="shared" si="44"/>
        <v/>
      </c>
      <c r="U215" s="78"/>
      <c r="V215" s="78"/>
      <c r="W215" s="92"/>
      <c r="X215" s="94">
        <f t="shared" si="38"/>
        <v>2</v>
      </c>
      <c r="Y215" s="93" t="e">
        <f t="shared" si="39"/>
        <v>#N/A</v>
      </c>
      <c r="AD215" s="90">
        <f t="shared" si="40"/>
        <v>0</v>
      </c>
      <c r="AE215" s="90">
        <f t="shared" si="41"/>
        <v>0</v>
      </c>
      <c r="AF215" s="90" t="str">
        <f t="shared" si="42"/>
        <v>D</v>
      </c>
      <c r="AG215" s="90">
        <f t="shared" si="43"/>
        <v>3</v>
      </c>
      <c r="AH215" s="89">
        <v>1</v>
      </c>
      <c r="AI215" s="98"/>
    </row>
    <row r="216" spans="1:35" s="90" customFormat="1" ht="15.6" hidden="1" customHeight="1" x14ac:dyDescent="0.25">
      <c r="A216" s="76">
        <v>224</v>
      </c>
      <c r="B216" s="180" t="str">
        <f t="shared" si="33"/>
        <v/>
      </c>
      <c r="C216" s="20">
        <f t="shared" si="34"/>
        <v>3</v>
      </c>
      <c r="D216" s="20"/>
      <c r="E216" s="79" t="str">
        <f t="shared" si="35"/>
        <v/>
      </c>
      <c r="F216" s="83">
        <f t="shared" si="36"/>
        <v>0</v>
      </c>
      <c r="G216" s="193"/>
      <c r="H216" s="194"/>
      <c r="I216" s="194"/>
      <c r="J216" s="194"/>
      <c r="K216" s="194"/>
      <c r="L216" s="194"/>
      <c r="M216" s="194"/>
      <c r="N216" s="78"/>
      <c r="O216" s="78"/>
      <c r="P216" s="78"/>
      <c r="Q216" s="78"/>
      <c r="R216" s="78"/>
      <c r="S216" s="78"/>
      <c r="T216" s="91" t="str">
        <f t="shared" si="44"/>
        <v/>
      </c>
      <c r="U216" s="78"/>
      <c r="V216" s="78"/>
      <c r="W216" s="92"/>
      <c r="X216" s="94">
        <f t="shared" si="38"/>
        <v>4</v>
      </c>
      <c r="Y216" s="93" t="e">
        <f t="shared" si="39"/>
        <v>#N/A</v>
      </c>
      <c r="AD216" s="90">
        <f t="shared" si="40"/>
        <v>0</v>
      </c>
      <c r="AE216" s="90">
        <f t="shared" si="41"/>
        <v>0</v>
      </c>
      <c r="AF216" s="90" t="str">
        <f t="shared" si="42"/>
        <v>D</v>
      </c>
      <c r="AG216" s="90">
        <f t="shared" si="43"/>
        <v>3</v>
      </c>
      <c r="AH216" s="89">
        <v>1</v>
      </c>
      <c r="AI216" s="98"/>
    </row>
    <row r="217" spans="1:35" s="90" customFormat="1" ht="15.6" hidden="1" customHeight="1" x14ac:dyDescent="0.25">
      <c r="A217" s="76">
        <v>225</v>
      </c>
      <c r="B217" s="180" t="str">
        <f t="shared" si="33"/>
        <v/>
      </c>
      <c r="C217" s="20">
        <f t="shared" si="34"/>
        <v>3</v>
      </c>
      <c r="D217" s="20"/>
      <c r="E217" s="79" t="str">
        <f t="shared" si="35"/>
        <v/>
      </c>
      <c r="F217" s="83">
        <f t="shared" si="36"/>
        <v>0</v>
      </c>
      <c r="G217" s="193"/>
      <c r="H217" s="194"/>
      <c r="I217" s="194"/>
      <c r="J217" s="194"/>
      <c r="K217" s="194"/>
      <c r="L217" s="194"/>
      <c r="M217" s="194"/>
      <c r="N217" s="78"/>
      <c r="O217" s="78"/>
      <c r="P217" s="78"/>
      <c r="Q217" s="78"/>
      <c r="R217" s="78"/>
      <c r="S217" s="78"/>
      <c r="T217" s="91" t="str">
        <f t="shared" si="44"/>
        <v/>
      </c>
      <c r="U217" s="78"/>
      <c r="V217" s="78"/>
      <c r="W217" s="92"/>
      <c r="X217" s="94">
        <f t="shared" si="38"/>
        <v>3</v>
      </c>
      <c r="Y217" s="93" t="e">
        <f t="shared" si="39"/>
        <v>#N/A</v>
      </c>
      <c r="AD217" s="90">
        <f t="shared" si="40"/>
        <v>0</v>
      </c>
      <c r="AE217" s="90">
        <f t="shared" si="41"/>
        <v>0</v>
      </c>
      <c r="AF217" s="90" t="str">
        <f t="shared" si="42"/>
        <v>D</v>
      </c>
      <c r="AG217" s="90">
        <f t="shared" si="43"/>
        <v>3</v>
      </c>
      <c r="AH217" s="89">
        <v>1</v>
      </c>
      <c r="AI217" s="98"/>
    </row>
    <row r="218" spans="1:35" s="90" customFormat="1" ht="15.6" hidden="1" customHeight="1" x14ac:dyDescent="0.25">
      <c r="A218" s="76">
        <v>226</v>
      </c>
      <c r="B218" s="180" t="str">
        <f t="shared" si="33"/>
        <v/>
      </c>
      <c r="C218" s="20">
        <f t="shared" si="34"/>
        <v>3</v>
      </c>
      <c r="D218" s="20"/>
      <c r="E218" s="79" t="str">
        <f t="shared" si="35"/>
        <v/>
      </c>
      <c r="F218" s="80">
        <f t="shared" si="36"/>
        <v>0</v>
      </c>
      <c r="G218" s="193"/>
      <c r="H218" s="194"/>
      <c r="I218" s="194"/>
      <c r="J218" s="194"/>
      <c r="K218" s="194"/>
      <c r="L218" s="194"/>
      <c r="M218" s="194"/>
      <c r="N218" s="78"/>
      <c r="O218" s="78"/>
      <c r="P218" s="78"/>
      <c r="Q218" s="78"/>
      <c r="R218" s="78"/>
      <c r="S218" s="78"/>
      <c r="T218" s="91" t="str">
        <f t="shared" si="44"/>
        <v/>
      </c>
      <c r="U218" s="78"/>
      <c r="V218" s="78"/>
      <c r="W218" s="92"/>
      <c r="X218" s="94">
        <f t="shared" si="38"/>
        <v>3</v>
      </c>
      <c r="Y218" s="93" t="e">
        <f t="shared" si="39"/>
        <v>#N/A</v>
      </c>
      <c r="AD218" s="90">
        <f t="shared" si="40"/>
        <v>0</v>
      </c>
      <c r="AE218" s="90">
        <f t="shared" si="41"/>
        <v>0</v>
      </c>
      <c r="AF218" s="90" t="str">
        <f t="shared" si="42"/>
        <v>D</v>
      </c>
      <c r="AG218" s="90">
        <f t="shared" si="43"/>
        <v>3</v>
      </c>
      <c r="AH218" s="89">
        <v>1</v>
      </c>
      <c r="AI218" s="98"/>
    </row>
    <row r="219" spans="1:35" s="90" customFormat="1" ht="15.6" hidden="1" customHeight="1" x14ac:dyDescent="0.25">
      <c r="A219" s="76">
        <v>227</v>
      </c>
      <c r="B219" s="180" t="str">
        <f t="shared" si="33"/>
        <v/>
      </c>
      <c r="C219" s="20">
        <f t="shared" si="34"/>
        <v>3</v>
      </c>
      <c r="D219" s="20"/>
      <c r="E219" s="79" t="str">
        <f t="shared" si="35"/>
        <v/>
      </c>
      <c r="F219" s="80">
        <f t="shared" si="36"/>
        <v>0</v>
      </c>
      <c r="G219" s="193"/>
      <c r="H219" s="194"/>
      <c r="I219" s="194"/>
      <c r="J219" s="194"/>
      <c r="K219" s="194"/>
      <c r="L219" s="194"/>
      <c r="M219" s="194"/>
      <c r="N219" s="78"/>
      <c r="O219" s="78"/>
      <c r="P219" s="78"/>
      <c r="Q219" s="78"/>
      <c r="R219" s="78"/>
      <c r="S219" s="78"/>
      <c r="T219" s="91" t="str">
        <f t="shared" si="44"/>
        <v/>
      </c>
      <c r="U219" s="78"/>
      <c r="V219" s="78"/>
      <c r="W219" s="92"/>
      <c r="X219" s="94" t="str">
        <f t="shared" si="38"/>
        <v>N/A</v>
      </c>
      <c r="Y219" s="93" t="e">
        <f t="shared" si="39"/>
        <v>#N/A</v>
      </c>
      <c r="AD219" s="90">
        <f t="shared" si="40"/>
        <v>0</v>
      </c>
      <c r="AE219" s="90">
        <f t="shared" si="41"/>
        <v>0</v>
      </c>
      <c r="AF219" s="90" t="str">
        <f t="shared" si="42"/>
        <v>D</v>
      </c>
      <c r="AG219" s="90">
        <f t="shared" si="43"/>
        <v>3</v>
      </c>
      <c r="AH219" s="89">
        <v>1</v>
      </c>
      <c r="AI219" s="98"/>
    </row>
    <row r="220" spans="1:35" s="90" customFormat="1" ht="15.6" hidden="1" customHeight="1" x14ac:dyDescent="0.25">
      <c r="A220" s="76">
        <v>228</v>
      </c>
      <c r="B220" s="180" t="str">
        <f t="shared" si="33"/>
        <v/>
      </c>
      <c r="C220" s="20">
        <f t="shared" si="34"/>
        <v>3</v>
      </c>
      <c r="D220" s="20"/>
      <c r="E220" s="79" t="str">
        <f t="shared" si="35"/>
        <v/>
      </c>
      <c r="F220" s="83">
        <f t="shared" si="36"/>
        <v>0</v>
      </c>
      <c r="G220" s="193"/>
      <c r="H220" s="194"/>
      <c r="I220" s="194"/>
      <c r="J220" s="194"/>
      <c r="K220" s="194"/>
      <c r="L220" s="194"/>
      <c r="M220" s="194"/>
      <c r="N220" s="78"/>
      <c r="O220" s="78"/>
      <c r="P220" s="78"/>
      <c r="Q220" s="78"/>
      <c r="R220" s="78"/>
      <c r="S220" s="78"/>
      <c r="T220" s="91" t="str">
        <f t="shared" si="44"/>
        <v/>
      </c>
      <c r="U220" s="78"/>
      <c r="V220" s="78"/>
      <c r="W220" s="92"/>
      <c r="X220" s="94">
        <f t="shared" si="38"/>
        <v>4</v>
      </c>
      <c r="Y220" s="93" t="e">
        <f t="shared" si="39"/>
        <v>#N/A</v>
      </c>
      <c r="AD220" s="90">
        <f t="shared" si="40"/>
        <v>0</v>
      </c>
      <c r="AE220" s="90">
        <f t="shared" si="41"/>
        <v>0</v>
      </c>
      <c r="AF220" s="90" t="str">
        <f t="shared" si="42"/>
        <v>D</v>
      </c>
      <c r="AG220" s="90">
        <f t="shared" si="43"/>
        <v>3</v>
      </c>
      <c r="AH220" s="89">
        <v>1</v>
      </c>
      <c r="AI220" s="98"/>
    </row>
    <row r="221" spans="1:35" s="90" customFormat="1" ht="15.6" hidden="1" customHeight="1" x14ac:dyDescent="0.25">
      <c r="A221" s="76">
        <v>229</v>
      </c>
      <c r="B221" s="180" t="str">
        <f t="shared" si="33"/>
        <v/>
      </c>
      <c r="C221" s="20">
        <f t="shared" si="34"/>
        <v>3</v>
      </c>
      <c r="D221" s="20"/>
      <c r="E221" s="79" t="str">
        <f t="shared" si="35"/>
        <v/>
      </c>
      <c r="F221" s="83">
        <f t="shared" si="36"/>
        <v>0</v>
      </c>
      <c r="G221" s="193"/>
      <c r="H221" s="194"/>
      <c r="I221" s="194"/>
      <c r="J221" s="194"/>
      <c r="K221" s="194"/>
      <c r="L221" s="194"/>
      <c r="M221" s="194"/>
      <c r="N221" s="78"/>
      <c r="O221" s="78"/>
      <c r="P221" s="78"/>
      <c r="Q221" s="78"/>
      <c r="R221" s="78"/>
      <c r="S221" s="78"/>
      <c r="T221" s="91" t="str">
        <f t="shared" si="44"/>
        <v/>
      </c>
      <c r="U221" s="78"/>
      <c r="V221" s="78"/>
      <c r="W221" s="92"/>
      <c r="X221" s="94">
        <f t="shared" si="38"/>
        <v>3</v>
      </c>
      <c r="Y221" s="93" t="e">
        <f t="shared" si="39"/>
        <v>#N/A</v>
      </c>
      <c r="AD221" s="90">
        <f t="shared" si="40"/>
        <v>0</v>
      </c>
      <c r="AE221" s="90">
        <f t="shared" si="41"/>
        <v>0</v>
      </c>
      <c r="AF221" s="90" t="str">
        <f t="shared" si="42"/>
        <v>D</v>
      </c>
      <c r="AG221" s="90">
        <f t="shared" si="43"/>
        <v>3</v>
      </c>
      <c r="AH221" s="89">
        <v>1</v>
      </c>
      <c r="AI221" s="98"/>
    </row>
    <row r="222" spans="1:35" s="90" customFormat="1" ht="15.6" hidden="1" customHeight="1" x14ac:dyDescent="0.25">
      <c r="A222" s="76">
        <v>230</v>
      </c>
      <c r="B222" s="180" t="str">
        <f t="shared" si="33"/>
        <v/>
      </c>
      <c r="C222" s="20">
        <f t="shared" si="34"/>
        <v>3</v>
      </c>
      <c r="D222" s="20"/>
      <c r="E222" s="79" t="str">
        <f t="shared" si="35"/>
        <v/>
      </c>
      <c r="F222" s="83">
        <f t="shared" si="36"/>
        <v>0</v>
      </c>
      <c r="G222" s="193"/>
      <c r="H222" s="194"/>
      <c r="I222" s="194"/>
      <c r="J222" s="194"/>
      <c r="K222" s="194"/>
      <c r="L222" s="194"/>
      <c r="M222" s="194"/>
      <c r="N222" s="78"/>
      <c r="O222" s="78"/>
      <c r="P222" s="78"/>
      <c r="Q222" s="78"/>
      <c r="R222" s="78"/>
      <c r="S222" s="78"/>
      <c r="T222" s="91" t="str">
        <f t="shared" si="44"/>
        <v/>
      </c>
      <c r="U222" s="78"/>
      <c r="V222" s="78"/>
      <c r="W222" s="92"/>
      <c r="X222" s="94">
        <f t="shared" si="38"/>
        <v>4</v>
      </c>
      <c r="Y222" s="93" t="e">
        <f t="shared" si="39"/>
        <v>#N/A</v>
      </c>
      <c r="AD222" s="90">
        <f t="shared" si="40"/>
        <v>0</v>
      </c>
      <c r="AE222" s="90">
        <f t="shared" si="41"/>
        <v>0</v>
      </c>
      <c r="AF222" s="90" t="str">
        <f t="shared" si="42"/>
        <v>D</v>
      </c>
      <c r="AG222" s="90">
        <f t="shared" si="43"/>
        <v>3</v>
      </c>
      <c r="AH222" s="89">
        <v>1</v>
      </c>
      <c r="AI222" s="98"/>
    </row>
    <row r="223" spans="1:35" s="90" customFormat="1" ht="15.6" hidden="1" customHeight="1" x14ac:dyDescent="0.25">
      <c r="A223" s="76">
        <v>231</v>
      </c>
      <c r="B223" s="180" t="str">
        <f t="shared" si="33"/>
        <v/>
      </c>
      <c r="C223" s="20">
        <f t="shared" si="34"/>
        <v>3</v>
      </c>
      <c r="D223" s="20"/>
      <c r="E223" s="79" t="str">
        <f t="shared" si="35"/>
        <v/>
      </c>
      <c r="F223" s="83">
        <f t="shared" si="36"/>
        <v>0</v>
      </c>
      <c r="G223" s="193"/>
      <c r="H223" s="194"/>
      <c r="I223" s="194"/>
      <c r="J223" s="194"/>
      <c r="K223" s="194"/>
      <c r="L223" s="194"/>
      <c r="M223" s="194"/>
      <c r="N223" s="78"/>
      <c r="O223" s="78"/>
      <c r="P223" s="78"/>
      <c r="Q223" s="78"/>
      <c r="R223" s="78"/>
      <c r="S223" s="78"/>
      <c r="T223" s="91" t="str">
        <f t="shared" si="44"/>
        <v/>
      </c>
      <c r="U223" s="78"/>
      <c r="V223" s="78"/>
      <c r="W223" s="92"/>
      <c r="X223" s="94">
        <f t="shared" si="38"/>
        <v>4</v>
      </c>
      <c r="Y223" s="93" t="e">
        <f t="shared" si="39"/>
        <v>#N/A</v>
      </c>
      <c r="AD223" s="90">
        <f t="shared" si="40"/>
        <v>0</v>
      </c>
      <c r="AE223" s="90">
        <f t="shared" si="41"/>
        <v>0</v>
      </c>
      <c r="AF223" s="90" t="str">
        <f t="shared" si="42"/>
        <v>D</v>
      </c>
      <c r="AG223" s="90">
        <f t="shared" si="43"/>
        <v>3</v>
      </c>
      <c r="AH223" s="89">
        <v>1</v>
      </c>
      <c r="AI223" s="98"/>
    </row>
    <row r="224" spans="1:35" s="90" customFormat="1" ht="15.6" hidden="1" customHeight="1" x14ac:dyDescent="0.25">
      <c r="A224" s="76">
        <v>232</v>
      </c>
      <c r="B224" s="180" t="str">
        <f t="shared" si="33"/>
        <v/>
      </c>
      <c r="C224" s="20">
        <f t="shared" si="34"/>
        <v>3</v>
      </c>
      <c r="D224" s="20"/>
      <c r="E224" s="79" t="str">
        <f t="shared" si="35"/>
        <v/>
      </c>
      <c r="F224" s="80">
        <f t="shared" si="36"/>
        <v>0</v>
      </c>
      <c r="G224" s="193"/>
      <c r="H224" s="194"/>
      <c r="I224" s="194"/>
      <c r="J224" s="194"/>
      <c r="K224" s="194"/>
      <c r="L224" s="194"/>
      <c r="M224" s="194"/>
      <c r="N224" s="78"/>
      <c r="O224" s="78"/>
      <c r="P224" s="78"/>
      <c r="Q224" s="78"/>
      <c r="R224" s="78"/>
      <c r="S224" s="78"/>
      <c r="T224" s="91" t="str">
        <f t="shared" si="44"/>
        <v/>
      </c>
      <c r="U224" s="78"/>
      <c r="V224" s="78"/>
      <c r="W224" s="92"/>
      <c r="X224" s="94">
        <f t="shared" si="38"/>
        <v>3</v>
      </c>
      <c r="Y224" s="93" t="e">
        <f t="shared" si="39"/>
        <v>#N/A</v>
      </c>
      <c r="AD224" s="90">
        <f t="shared" si="40"/>
        <v>0</v>
      </c>
      <c r="AE224" s="90">
        <f t="shared" si="41"/>
        <v>0</v>
      </c>
      <c r="AF224" s="90" t="str">
        <f t="shared" si="42"/>
        <v>D</v>
      </c>
      <c r="AG224" s="90">
        <f t="shared" si="43"/>
        <v>3</v>
      </c>
      <c r="AH224" s="89">
        <v>1</v>
      </c>
      <c r="AI224" s="98"/>
    </row>
    <row r="225" spans="1:35" s="90" customFormat="1" ht="15.6" hidden="1" customHeight="1" x14ac:dyDescent="0.25">
      <c r="A225" s="76">
        <v>233</v>
      </c>
      <c r="B225" s="180" t="str">
        <f t="shared" si="33"/>
        <v/>
      </c>
      <c r="C225" s="20">
        <f t="shared" si="34"/>
        <v>3</v>
      </c>
      <c r="D225" s="20"/>
      <c r="E225" s="79" t="str">
        <f t="shared" si="35"/>
        <v/>
      </c>
      <c r="F225" s="80">
        <f t="shared" si="36"/>
        <v>0</v>
      </c>
      <c r="G225" s="193"/>
      <c r="H225" s="194"/>
      <c r="I225" s="194"/>
      <c r="J225" s="194"/>
      <c r="K225" s="194"/>
      <c r="L225" s="194"/>
      <c r="M225" s="194"/>
      <c r="N225" s="78"/>
      <c r="O225" s="78"/>
      <c r="P225" s="78"/>
      <c r="Q225" s="78"/>
      <c r="R225" s="78"/>
      <c r="S225" s="78"/>
      <c r="T225" s="91" t="str">
        <f t="shared" si="44"/>
        <v/>
      </c>
      <c r="U225" s="78"/>
      <c r="V225" s="78"/>
      <c r="W225" s="92"/>
      <c r="X225" s="94" t="str">
        <f t="shared" si="38"/>
        <v>N/A</v>
      </c>
      <c r="Y225" s="93" t="e">
        <f t="shared" si="39"/>
        <v>#N/A</v>
      </c>
      <c r="AD225" s="90">
        <f t="shared" si="40"/>
        <v>0</v>
      </c>
      <c r="AE225" s="90">
        <f t="shared" si="41"/>
        <v>0</v>
      </c>
      <c r="AF225" s="90" t="str">
        <f t="shared" si="42"/>
        <v>D</v>
      </c>
      <c r="AG225" s="90">
        <f t="shared" si="43"/>
        <v>3</v>
      </c>
      <c r="AH225" s="89">
        <v>1</v>
      </c>
      <c r="AI225" s="98"/>
    </row>
    <row r="226" spans="1:35" s="90" customFormat="1" ht="15.6" hidden="1" customHeight="1" x14ac:dyDescent="0.25">
      <c r="A226" s="76">
        <v>234</v>
      </c>
      <c r="B226" s="180" t="str">
        <f t="shared" si="33"/>
        <v/>
      </c>
      <c r="C226" s="20">
        <f t="shared" si="34"/>
        <v>3</v>
      </c>
      <c r="D226" s="20"/>
      <c r="E226" s="79" t="str">
        <f t="shared" si="35"/>
        <v/>
      </c>
      <c r="F226" s="83">
        <f t="shared" si="36"/>
        <v>0</v>
      </c>
      <c r="G226" s="193"/>
      <c r="H226" s="194"/>
      <c r="I226" s="194"/>
      <c r="J226" s="194"/>
      <c r="K226" s="194"/>
      <c r="L226" s="194"/>
      <c r="M226" s="194"/>
      <c r="N226" s="78"/>
      <c r="O226" s="78"/>
      <c r="P226" s="78"/>
      <c r="Q226" s="78"/>
      <c r="R226" s="78"/>
      <c r="S226" s="78"/>
      <c r="T226" s="91" t="str">
        <f t="shared" si="44"/>
        <v/>
      </c>
      <c r="U226" s="78"/>
      <c r="V226" s="78"/>
      <c r="W226" s="92"/>
      <c r="X226" s="94">
        <f t="shared" si="38"/>
        <v>3</v>
      </c>
      <c r="Y226" s="93" t="e">
        <f t="shared" si="39"/>
        <v>#N/A</v>
      </c>
      <c r="AD226" s="90">
        <f t="shared" si="40"/>
        <v>0</v>
      </c>
      <c r="AE226" s="90">
        <f t="shared" si="41"/>
        <v>0</v>
      </c>
      <c r="AF226" s="90" t="str">
        <f t="shared" si="42"/>
        <v>D</v>
      </c>
      <c r="AG226" s="90">
        <f t="shared" si="43"/>
        <v>3</v>
      </c>
      <c r="AH226" s="89">
        <v>1</v>
      </c>
      <c r="AI226" s="98"/>
    </row>
    <row r="227" spans="1:35" s="90" customFormat="1" ht="15.6" hidden="1" customHeight="1" x14ac:dyDescent="0.25">
      <c r="A227" s="76">
        <v>235</v>
      </c>
      <c r="B227" s="180" t="str">
        <f t="shared" si="33"/>
        <v/>
      </c>
      <c r="C227" s="20">
        <f t="shared" si="34"/>
        <v>3</v>
      </c>
      <c r="D227" s="20"/>
      <c r="E227" s="79" t="str">
        <f t="shared" si="35"/>
        <v/>
      </c>
      <c r="F227" s="83">
        <f t="shared" si="36"/>
        <v>0</v>
      </c>
      <c r="G227" s="193"/>
      <c r="H227" s="194"/>
      <c r="I227" s="194"/>
      <c r="J227" s="194"/>
      <c r="K227" s="194"/>
      <c r="L227" s="194"/>
      <c r="M227" s="194"/>
      <c r="N227" s="78"/>
      <c r="O227" s="78"/>
      <c r="P227" s="78"/>
      <c r="Q227" s="78"/>
      <c r="R227" s="78"/>
      <c r="S227" s="78"/>
      <c r="T227" s="91" t="str">
        <f t="shared" si="44"/>
        <v/>
      </c>
      <c r="U227" s="78"/>
      <c r="V227" s="78"/>
      <c r="W227" s="92"/>
      <c r="X227" s="94">
        <f t="shared" si="38"/>
        <v>4</v>
      </c>
      <c r="Y227" s="93" t="e">
        <f t="shared" si="39"/>
        <v>#N/A</v>
      </c>
      <c r="AD227" s="90">
        <f t="shared" si="40"/>
        <v>0</v>
      </c>
      <c r="AE227" s="90">
        <f t="shared" si="41"/>
        <v>0</v>
      </c>
      <c r="AF227" s="90" t="str">
        <f t="shared" si="42"/>
        <v>D</v>
      </c>
      <c r="AG227" s="90">
        <f t="shared" si="43"/>
        <v>3</v>
      </c>
      <c r="AH227" s="89">
        <v>1</v>
      </c>
      <c r="AI227" s="98"/>
    </row>
    <row r="228" spans="1:35" s="90" customFormat="1" ht="15.6" hidden="1" customHeight="1" x14ac:dyDescent="0.25">
      <c r="A228" s="76">
        <v>236</v>
      </c>
      <c r="B228" s="180" t="str">
        <f t="shared" si="33"/>
        <v/>
      </c>
      <c r="C228" s="20">
        <f t="shared" si="34"/>
        <v>3</v>
      </c>
      <c r="D228" s="20"/>
      <c r="E228" s="79" t="str">
        <f t="shared" si="35"/>
        <v/>
      </c>
      <c r="F228" s="83">
        <f t="shared" si="36"/>
        <v>0</v>
      </c>
      <c r="G228" s="193"/>
      <c r="H228" s="194"/>
      <c r="I228" s="194"/>
      <c r="J228" s="194"/>
      <c r="K228" s="194"/>
      <c r="L228" s="194"/>
      <c r="M228" s="194"/>
      <c r="N228" s="78"/>
      <c r="O228" s="78"/>
      <c r="P228" s="78"/>
      <c r="Q228" s="78"/>
      <c r="R228" s="78"/>
      <c r="S228" s="78"/>
      <c r="T228" s="91" t="str">
        <f t="shared" si="44"/>
        <v/>
      </c>
      <c r="U228" s="78"/>
      <c r="V228" s="78"/>
      <c r="W228" s="92"/>
      <c r="X228" s="94">
        <f t="shared" si="38"/>
        <v>4</v>
      </c>
      <c r="Y228" s="93" t="e">
        <f t="shared" si="39"/>
        <v>#N/A</v>
      </c>
      <c r="AD228" s="90">
        <f t="shared" si="40"/>
        <v>0</v>
      </c>
      <c r="AE228" s="90">
        <f t="shared" si="41"/>
        <v>0</v>
      </c>
      <c r="AF228" s="90" t="str">
        <f t="shared" si="42"/>
        <v>D</v>
      </c>
      <c r="AG228" s="90">
        <f t="shared" si="43"/>
        <v>3</v>
      </c>
      <c r="AH228" s="89">
        <v>1</v>
      </c>
      <c r="AI228" s="98"/>
    </row>
    <row r="229" spans="1:35" s="90" customFormat="1" ht="15.6" hidden="1" customHeight="1" x14ac:dyDescent="0.25">
      <c r="A229" s="76">
        <v>237</v>
      </c>
      <c r="B229" s="180" t="str">
        <f t="shared" si="33"/>
        <v/>
      </c>
      <c r="C229" s="20">
        <f t="shared" si="34"/>
        <v>3</v>
      </c>
      <c r="D229" s="20"/>
      <c r="E229" s="79" t="str">
        <f t="shared" si="35"/>
        <v/>
      </c>
      <c r="F229" s="83">
        <f t="shared" si="36"/>
        <v>0</v>
      </c>
      <c r="G229" s="193"/>
      <c r="H229" s="194"/>
      <c r="I229" s="194"/>
      <c r="J229" s="194"/>
      <c r="K229" s="194"/>
      <c r="L229" s="194"/>
      <c r="M229" s="194"/>
      <c r="N229" s="78"/>
      <c r="O229" s="78"/>
      <c r="P229" s="78"/>
      <c r="Q229" s="78"/>
      <c r="R229" s="78"/>
      <c r="S229" s="78"/>
      <c r="T229" s="91" t="str">
        <f t="shared" si="44"/>
        <v/>
      </c>
      <c r="U229" s="78"/>
      <c r="V229" s="78"/>
      <c r="W229" s="92"/>
      <c r="X229" s="94">
        <f t="shared" si="38"/>
        <v>4</v>
      </c>
      <c r="Y229" s="93" t="e">
        <f t="shared" si="39"/>
        <v>#N/A</v>
      </c>
      <c r="AD229" s="90">
        <f t="shared" si="40"/>
        <v>0</v>
      </c>
      <c r="AE229" s="90">
        <f t="shared" si="41"/>
        <v>0</v>
      </c>
      <c r="AF229" s="90" t="str">
        <f t="shared" si="42"/>
        <v>D</v>
      </c>
      <c r="AG229" s="90">
        <f t="shared" si="43"/>
        <v>3</v>
      </c>
      <c r="AH229" s="89">
        <v>1</v>
      </c>
      <c r="AI229" s="98"/>
    </row>
    <row r="230" spans="1:35" s="90" customFormat="1" ht="15.6" hidden="1" customHeight="1" x14ac:dyDescent="0.25">
      <c r="A230" s="76">
        <v>238</v>
      </c>
      <c r="B230" s="180" t="str">
        <f t="shared" si="33"/>
        <v/>
      </c>
      <c r="C230" s="20">
        <f t="shared" si="34"/>
        <v>3</v>
      </c>
      <c r="D230" s="20"/>
      <c r="E230" s="79" t="str">
        <f t="shared" si="35"/>
        <v/>
      </c>
      <c r="F230" s="83">
        <f t="shared" si="36"/>
        <v>0</v>
      </c>
      <c r="G230" s="193"/>
      <c r="H230" s="194"/>
      <c r="I230" s="194"/>
      <c r="J230" s="194"/>
      <c r="K230" s="194"/>
      <c r="L230" s="194"/>
      <c r="M230" s="194"/>
      <c r="N230" s="78"/>
      <c r="O230" s="78"/>
      <c r="P230" s="78"/>
      <c r="Q230" s="78"/>
      <c r="R230" s="78"/>
      <c r="S230" s="78"/>
      <c r="T230" s="91" t="str">
        <f t="shared" si="44"/>
        <v/>
      </c>
      <c r="U230" s="78"/>
      <c r="V230" s="78"/>
      <c r="W230" s="92"/>
      <c r="X230" s="94">
        <f t="shared" si="38"/>
        <v>5</v>
      </c>
      <c r="Y230" s="93" t="e">
        <f t="shared" si="39"/>
        <v>#N/A</v>
      </c>
      <c r="AD230" s="90">
        <f t="shared" si="40"/>
        <v>0</v>
      </c>
      <c r="AE230" s="90">
        <f t="shared" si="41"/>
        <v>0</v>
      </c>
      <c r="AF230" s="90" t="str">
        <f t="shared" si="42"/>
        <v>D</v>
      </c>
      <c r="AG230" s="90">
        <f t="shared" si="43"/>
        <v>3</v>
      </c>
      <c r="AH230" s="89">
        <v>1</v>
      </c>
      <c r="AI230" s="98"/>
    </row>
    <row r="231" spans="1:35" s="90" customFormat="1" ht="15.6" hidden="1" customHeight="1" x14ac:dyDescent="0.25">
      <c r="A231" s="76">
        <v>239</v>
      </c>
      <c r="B231" s="180" t="str">
        <f t="shared" si="33"/>
        <v/>
      </c>
      <c r="C231" s="20">
        <f t="shared" si="34"/>
        <v>3</v>
      </c>
      <c r="D231" s="20"/>
      <c r="E231" s="79" t="str">
        <f t="shared" si="35"/>
        <v/>
      </c>
      <c r="F231" s="83">
        <f t="shared" si="36"/>
        <v>0</v>
      </c>
      <c r="G231" s="193"/>
      <c r="H231" s="194"/>
      <c r="I231" s="194"/>
      <c r="J231" s="194"/>
      <c r="K231" s="194"/>
      <c r="L231" s="194"/>
      <c r="M231" s="194"/>
      <c r="N231" s="78"/>
      <c r="O231" s="78"/>
      <c r="P231" s="78"/>
      <c r="Q231" s="78"/>
      <c r="R231" s="78"/>
      <c r="S231" s="78"/>
      <c r="T231" s="91" t="str">
        <f t="shared" si="44"/>
        <v/>
      </c>
      <c r="U231" s="78"/>
      <c r="V231" s="78"/>
      <c r="W231" s="92"/>
      <c r="X231" s="94">
        <f t="shared" si="38"/>
        <v>4</v>
      </c>
      <c r="Y231" s="93" t="e">
        <f t="shared" si="39"/>
        <v>#N/A</v>
      </c>
      <c r="AD231" s="90">
        <f t="shared" si="40"/>
        <v>0</v>
      </c>
      <c r="AE231" s="90">
        <f t="shared" si="41"/>
        <v>0</v>
      </c>
      <c r="AF231" s="90" t="str">
        <f t="shared" si="42"/>
        <v>D</v>
      </c>
      <c r="AG231" s="90">
        <f t="shared" si="43"/>
        <v>3</v>
      </c>
      <c r="AH231" s="89">
        <v>1</v>
      </c>
      <c r="AI231" s="98"/>
    </row>
    <row r="232" spans="1:35" s="90" customFormat="1" ht="15.6" hidden="1" customHeight="1" x14ac:dyDescent="0.25">
      <c r="A232" s="76">
        <v>240</v>
      </c>
      <c r="B232" s="180" t="str">
        <f t="shared" si="33"/>
        <v/>
      </c>
      <c r="C232" s="20">
        <f t="shared" si="34"/>
        <v>3</v>
      </c>
      <c r="D232" s="20"/>
      <c r="E232" s="79" t="str">
        <f t="shared" si="35"/>
        <v/>
      </c>
      <c r="F232" s="83">
        <f t="shared" si="36"/>
        <v>0</v>
      </c>
      <c r="G232" s="193"/>
      <c r="H232" s="194"/>
      <c r="I232" s="194"/>
      <c r="J232" s="194"/>
      <c r="K232" s="194"/>
      <c r="L232" s="194"/>
      <c r="M232" s="194"/>
      <c r="N232" s="78"/>
      <c r="O232" s="78"/>
      <c r="P232" s="78"/>
      <c r="Q232" s="78"/>
      <c r="R232" s="78"/>
      <c r="S232" s="78"/>
      <c r="T232" s="91" t="str">
        <f t="shared" si="44"/>
        <v/>
      </c>
      <c r="U232" s="78"/>
      <c r="V232" s="78"/>
      <c r="W232" s="92"/>
      <c r="X232" s="94">
        <f t="shared" si="38"/>
        <v>4</v>
      </c>
      <c r="Y232" s="93" t="e">
        <f t="shared" si="39"/>
        <v>#N/A</v>
      </c>
      <c r="AD232" s="90">
        <f t="shared" si="40"/>
        <v>0</v>
      </c>
      <c r="AE232" s="90">
        <f t="shared" si="41"/>
        <v>0</v>
      </c>
      <c r="AF232" s="90" t="str">
        <f t="shared" si="42"/>
        <v>D</v>
      </c>
      <c r="AG232" s="90">
        <f t="shared" si="43"/>
        <v>3</v>
      </c>
      <c r="AH232" s="89">
        <v>1</v>
      </c>
      <c r="AI232" s="98"/>
    </row>
    <row r="233" spans="1:35" s="90" customFormat="1" ht="15.6" hidden="1" customHeight="1" x14ac:dyDescent="0.25">
      <c r="A233" s="76">
        <v>241</v>
      </c>
      <c r="B233" s="180" t="str">
        <f t="shared" si="33"/>
        <v/>
      </c>
      <c r="C233" s="20">
        <f t="shared" si="34"/>
        <v>3</v>
      </c>
      <c r="D233" s="20"/>
      <c r="E233" s="79" t="str">
        <f t="shared" si="35"/>
        <v/>
      </c>
      <c r="F233" s="80">
        <f t="shared" si="36"/>
        <v>0</v>
      </c>
      <c r="G233" s="193"/>
      <c r="H233" s="194"/>
      <c r="I233" s="194"/>
      <c r="J233" s="194"/>
      <c r="K233" s="194"/>
      <c r="L233" s="194"/>
      <c r="M233" s="194"/>
      <c r="N233" s="78"/>
      <c r="O233" s="78"/>
      <c r="P233" s="78"/>
      <c r="Q233" s="78"/>
      <c r="R233" s="78"/>
      <c r="S233" s="78"/>
      <c r="T233" s="91" t="str">
        <f t="shared" si="44"/>
        <v/>
      </c>
      <c r="U233" s="78"/>
      <c r="V233" s="78"/>
      <c r="W233" s="92"/>
      <c r="X233" s="94">
        <f t="shared" si="38"/>
        <v>3</v>
      </c>
      <c r="Y233" s="93" t="e">
        <f t="shared" si="39"/>
        <v>#N/A</v>
      </c>
      <c r="AD233" s="90">
        <f t="shared" si="40"/>
        <v>0</v>
      </c>
      <c r="AE233" s="90">
        <f t="shared" si="41"/>
        <v>0</v>
      </c>
      <c r="AF233" s="90" t="str">
        <f t="shared" si="42"/>
        <v>D</v>
      </c>
      <c r="AG233" s="90">
        <f t="shared" si="43"/>
        <v>3</v>
      </c>
      <c r="AH233" s="89">
        <v>1</v>
      </c>
      <c r="AI233" s="98"/>
    </row>
    <row r="234" spans="1:35" s="90" customFormat="1" ht="15.6" hidden="1" customHeight="1" x14ac:dyDescent="0.25">
      <c r="A234" s="76">
        <v>242</v>
      </c>
      <c r="B234" s="180" t="str">
        <f t="shared" si="33"/>
        <v/>
      </c>
      <c r="C234" s="20">
        <f t="shared" si="34"/>
        <v>3</v>
      </c>
      <c r="D234" s="20"/>
      <c r="E234" s="79" t="str">
        <f t="shared" si="35"/>
        <v/>
      </c>
      <c r="F234" s="80">
        <f t="shared" si="36"/>
        <v>0</v>
      </c>
      <c r="G234" s="193"/>
      <c r="H234" s="194"/>
      <c r="I234" s="194"/>
      <c r="J234" s="194"/>
      <c r="K234" s="194"/>
      <c r="L234" s="194"/>
      <c r="M234" s="194"/>
      <c r="N234" s="78"/>
      <c r="O234" s="78"/>
      <c r="P234" s="78"/>
      <c r="Q234" s="78"/>
      <c r="R234" s="78"/>
      <c r="S234" s="78"/>
      <c r="T234" s="91" t="str">
        <f t="shared" si="44"/>
        <v/>
      </c>
      <c r="U234" s="78"/>
      <c r="V234" s="78"/>
      <c r="W234" s="92"/>
      <c r="X234" s="94" t="str">
        <f t="shared" si="38"/>
        <v>N/A</v>
      </c>
      <c r="Y234" s="93" t="e">
        <f t="shared" si="39"/>
        <v>#N/A</v>
      </c>
      <c r="AD234" s="90">
        <f t="shared" si="40"/>
        <v>0</v>
      </c>
      <c r="AE234" s="90">
        <f t="shared" si="41"/>
        <v>0</v>
      </c>
      <c r="AF234" s="90" t="str">
        <f t="shared" si="42"/>
        <v>D</v>
      </c>
      <c r="AG234" s="90">
        <f t="shared" si="43"/>
        <v>3</v>
      </c>
      <c r="AH234" s="89">
        <v>1</v>
      </c>
      <c r="AI234" s="98"/>
    </row>
    <row r="235" spans="1:35" s="90" customFormat="1" ht="15.6" hidden="1" customHeight="1" x14ac:dyDescent="0.25">
      <c r="A235" s="76">
        <v>243</v>
      </c>
      <c r="B235" s="180" t="str">
        <f t="shared" si="33"/>
        <v/>
      </c>
      <c r="C235" s="20">
        <f t="shared" si="34"/>
        <v>3</v>
      </c>
      <c r="D235" s="20"/>
      <c r="E235" s="79" t="str">
        <f t="shared" si="35"/>
        <v/>
      </c>
      <c r="F235" s="83">
        <f t="shared" si="36"/>
        <v>0</v>
      </c>
      <c r="G235" s="193"/>
      <c r="H235" s="194"/>
      <c r="I235" s="194"/>
      <c r="J235" s="194"/>
      <c r="K235" s="194"/>
      <c r="L235" s="194"/>
      <c r="M235" s="194"/>
      <c r="N235" s="78"/>
      <c r="O235" s="78"/>
      <c r="P235" s="78"/>
      <c r="Q235" s="78"/>
      <c r="R235" s="78"/>
      <c r="S235" s="78"/>
      <c r="T235" s="91" t="str">
        <f t="shared" si="44"/>
        <v/>
      </c>
      <c r="U235" s="78"/>
      <c r="V235" s="78"/>
      <c r="W235" s="92"/>
      <c r="X235" s="94">
        <f t="shared" si="38"/>
        <v>5</v>
      </c>
      <c r="Y235" s="93" t="e">
        <f t="shared" si="39"/>
        <v>#N/A</v>
      </c>
      <c r="AD235" s="90">
        <f t="shared" si="40"/>
        <v>0</v>
      </c>
      <c r="AE235" s="90">
        <f t="shared" si="41"/>
        <v>0</v>
      </c>
      <c r="AF235" s="90" t="str">
        <f t="shared" si="42"/>
        <v>D</v>
      </c>
      <c r="AG235" s="90">
        <f t="shared" si="43"/>
        <v>3</v>
      </c>
      <c r="AH235" s="89">
        <v>1</v>
      </c>
      <c r="AI235" s="98"/>
    </row>
    <row r="236" spans="1:35" s="90" customFormat="1" ht="15.6" hidden="1" customHeight="1" x14ac:dyDescent="0.25">
      <c r="A236" s="76">
        <v>244</v>
      </c>
      <c r="B236" s="180" t="str">
        <f t="shared" si="33"/>
        <v/>
      </c>
      <c r="C236" s="20">
        <f t="shared" si="34"/>
        <v>3</v>
      </c>
      <c r="D236" s="20"/>
      <c r="E236" s="79" t="str">
        <f t="shared" si="35"/>
        <v/>
      </c>
      <c r="F236" s="83">
        <f t="shared" si="36"/>
        <v>0</v>
      </c>
      <c r="G236" s="193"/>
      <c r="H236" s="194"/>
      <c r="I236" s="194"/>
      <c r="J236" s="194"/>
      <c r="K236" s="194"/>
      <c r="L236" s="194"/>
      <c r="M236" s="194"/>
      <c r="N236" s="78"/>
      <c r="O236" s="78"/>
      <c r="P236" s="78"/>
      <c r="Q236" s="78"/>
      <c r="R236" s="78"/>
      <c r="S236" s="78"/>
      <c r="T236" s="91" t="str">
        <f t="shared" si="44"/>
        <v/>
      </c>
      <c r="U236" s="78"/>
      <c r="V236" s="78"/>
      <c r="W236" s="92"/>
      <c r="X236" s="94">
        <f t="shared" si="38"/>
        <v>4</v>
      </c>
      <c r="Y236" s="93" t="e">
        <f t="shared" si="39"/>
        <v>#N/A</v>
      </c>
      <c r="AD236" s="90">
        <f t="shared" si="40"/>
        <v>0</v>
      </c>
      <c r="AE236" s="90">
        <f t="shared" si="41"/>
        <v>0</v>
      </c>
      <c r="AF236" s="90" t="str">
        <f t="shared" si="42"/>
        <v>D</v>
      </c>
      <c r="AG236" s="90">
        <f t="shared" si="43"/>
        <v>3</v>
      </c>
      <c r="AH236" s="89">
        <v>1</v>
      </c>
      <c r="AI236" s="98"/>
    </row>
    <row r="237" spans="1:35" s="90" customFormat="1" ht="15.6" hidden="1" customHeight="1" x14ac:dyDescent="0.25">
      <c r="A237" s="76">
        <v>245</v>
      </c>
      <c r="B237" s="180" t="str">
        <f t="shared" si="33"/>
        <v/>
      </c>
      <c r="C237" s="20">
        <f t="shared" si="34"/>
        <v>3</v>
      </c>
      <c r="D237" s="20"/>
      <c r="E237" s="79" t="str">
        <f t="shared" si="35"/>
        <v/>
      </c>
      <c r="F237" s="83">
        <f t="shared" si="36"/>
        <v>0</v>
      </c>
      <c r="G237" s="193"/>
      <c r="H237" s="194"/>
      <c r="I237" s="194"/>
      <c r="J237" s="194"/>
      <c r="K237" s="194"/>
      <c r="L237" s="194"/>
      <c r="M237" s="194"/>
      <c r="N237" s="78"/>
      <c r="O237" s="78"/>
      <c r="P237" s="78"/>
      <c r="Q237" s="78"/>
      <c r="R237" s="78"/>
      <c r="S237" s="78"/>
      <c r="T237" s="91" t="str">
        <f t="shared" si="44"/>
        <v/>
      </c>
      <c r="U237" s="78"/>
      <c r="V237" s="78"/>
      <c r="W237" s="92"/>
      <c r="X237" s="94">
        <f t="shared" si="38"/>
        <v>3</v>
      </c>
      <c r="Y237" s="93" t="e">
        <f t="shared" si="39"/>
        <v>#N/A</v>
      </c>
      <c r="AD237" s="90">
        <f t="shared" si="40"/>
        <v>0</v>
      </c>
      <c r="AE237" s="90">
        <f t="shared" si="41"/>
        <v>0</v>
      </c>
      <c r="AF237" s="90" t="str">
        <f t="shared" si="42"/>
        <v>D</v>
      </c>
      <c r="AG237" s="90">
        <f t="shared" si="43"/>
        <v>3</v>
      </c>
      <c r="AH237" s="89">
        <v>1</v>
      </c>
      <c r="AI237" s="98"/>
    </row>
    <row r="238" spans="1:35" s="90" customFormat="1" ht="15.6" hidden="1" customHeight="1" x14ac:dyDescent="0.25">
      <c r="A238" s="76">
        <v>246</v>
      </c>
      <c r="B238" s="180" t="str">
        <f t="shared" si="33"/>
        <v/>
      </c>
      <c r="C238" s="20">
        <f t="shared" si="34"/>
        <v>3</v>
      </c>
      <c r="D238" s="20"/>
      <c r="E238" s="79" t="str">
        <f t="shared" si="35"/>
        <v/>
      </c>
      <c r="F238" s="83">
        <f t="shared" si="36"/>
        <v>0</v>
      </c>
      <c r="G238" s="193"/>
      <c r="H238" s="194"/>
      <c r="I238" s="194"/>
      <c r="J238" s="194"/>
      <c r="K238" s="194"/>
      <c r="L238" s="194"/>
      <c r="M238" s="194"/>
      <c r="N238" s="78"/>
      <c r="O238" s="78"/>
      <c r="P238" s="78"/>
      <c r="Q238" s="78"/>
      <c r="R238" s="78"/>
      <c r="S238" s="78"/>
      <c r="T238" s="91" t="str">
        <f t="shared" si="44"/>
        <v/>
      </c>
      <c r="U238" s="78"/>
      <c r="V238" s="78"/>
      <c r="W238" s="92"/>
      <c r="X238" s="94">
        <f t="shared" si="38"/>
        <v>5</v>
      </c>
      <c r="Y238" s="93" t="e">
        <f t="shared" si="39"/>
        <v>#N/A</v>
      </c>
      <c r="AD238" s="90">
        <f t="shared" si="40"/>
        <v>0</v>
      </c>
      <c r="AE238" s="90">
        <f t="shared" si="41"/>
        <v>0</v>
      </c>
      <c r="AF238" s="90" t="str">
        <f t="shared" si="42"/>
        <v>D</v>
      </c>
      <c r="AG238" s="90">
        <f t="shared" si="43"/>
        <v>3</v>
      </c>
      <c r="AH238" s="89">
        <v>1</v>
      </c>
      <c r="AI238" s="98"/>
    </row>
    <row r="239" spans="1:35" s="90" customFormat="1" ht="15.6" hidden="1" customHeight="1" x14ac:dyDescent="0.25">
      <c r="A239" s="76">
        <v>247</v>
      </c>
      <c r="B239" s="180" t="str">
        <f t="shared" si="33"/>
        <v/>
      </c>
      <c r="C239" s="20">
        <f t="shared" si="34"/>
        <v>3</v>
      </c>
      <c r="D239" s="20"/>
      <c r="E239" s="79" t="str">
        <f t="shared" si="35"/>
        <v/>
      </c>
      <c r="F239" s="83">
        <f t="shared" si="36"/>
        <v>0</v>
      </c>
      <c r="G239" s="193"/>
      <c r="H239" s="194"/>
      <c r="I239" s="194"/>
      <c r="J239" s="194"/>
      <c r="K239" s="194"/>
      <c r="L239" s="194"/>
      <c r="M239" s="194"/>
      <c r="N239" s="78"/>
      <c r="O239" s="78"/>
      <c r="P239" s="78"/>
      <c r="Q239" s="78"/>
      <c r="R239" s="78"/>
      <c r="S239" s="78"/>
      <c r="T239" s="91" t="str">
        <f t="shared" si="44"/>
        <v/>
      </c>
      <c r="U239" s="78"/>
      <c r="V239" s="78"/>
      <c r="W239" s="92"/>
      <c r="X239" s="94">
        <f t="shared" si="38"/>
        <v>3</v>
      </c>
      <c r="Y239" s="93" t="e">
        <f t="shared" si="39"/>
        <v>#N/A</v>
      </c>
      <c r="AD239" s="90">
        <f t="shared" si="40"/>
        <v>0</v>
      </c>
      <c r="AE239" s="90">
        <f t="shared" si="41"/>
        <v>0</v>
      </c>
      <c r="AF239" s="90" t="str">
        <f t="shared" si="42"/>
        <v>D</v>
      </c>
      <c r="AG239" s="90">
        <f t="shared" si="43"/>
        <v>3</v>
      </c>
      <c r="AH239" s="89">
        <v>1</v>
      </c>
      <c r="AI239" s="98"/>
    </row>
    <row r="240" spans="1:35" s="90" customFormat="1" ht="15.6" hidden="1" customHeight="1" x14ac:dyDescent="0.25">
      <c r="A240" s="76">
        <v>248</v>
      </c>
      <c r="B240" s="180" t="str">
        <f t="shared" si="33"/>
        <v/>
      </c>
      <c r="C240" s="20">
        <f t="shared" si="34"/>
        <v>3</v>
      </c>
      <c r="D240" s="20"/>
      <c r="E240" s="79" t="str">
        <f t="shared" si="35"/>
        <v/>
      </c>
      <c r="F240" s="83">
        <f t="shared" si="36"/>
        <v>0</v>
      </c>
      <c r="G240" s="193"/>
      <c r="H240" s="194"/>
      <c r="I240" s="194"/>
      <c r="J240" s="194"/>
      <c r="K240" s="194"/>
      <c r="L240" s="194"/>
      <c r="M240" s="194"/>
      <c r="N240" s="78"/>
      <c r="O240" s="78"/>
      <c r="P240" s="78"/>
      <c r="Q240" s="78"/>
      <c r="R240" s="78"/>
      <c r="S240" s="78"/>
      <c r="T240" s="91" t="str">
        <f t="shared" si="44"/>
        <v/>
      </c>
      <c r="U240" s="78"/>
      <c r="V240" s="78"/>
      <c r="W240" s="92"/>
      <c r="X240" s="94">
        <f t="shared" si="38"/>
        <v>4</v>
      </c>
      <c r="Y240" s="93" t="e">
        <f t="shared" si="39"/>
        <v>#N/A</v>
      </c>
      <c r="AD240" s="90">
        <f t="shared" si="40"/>
        <v>0</v>
      </c>
      <c r="AE240" s="90">
        <f t="shared" si="41"/>
        <v>0</v>
      </c>
      <c r="AF240" s="90" t="str">
        <f t="shared" si="42"/>
        <v>D</v>
      </c>
      <c r="AG240" s="90">
        <f t="shared" si="43"/>
        <v>3</v>
      </c>
      <c r="AH240" s="89">
        <v>1</v>
      </c>
      <c r="AI240" s="98"/>
    </row>
    <row r="241" spans="1:35" s="90" customFormat="1" ht="15.6" hidden="1" customHeight="1" x14ac:dyDescent="0.25">
      <c r="A241" s="76">
        <v>249</v>
      </c>
      <c r="B241" s="180" t="str">
        <f t="shared" si="33"/>
        <v/>
      </c>
      <c r="C241" s="20">
        <f t="shared" si="34"/>
        <v>3</v>
      </c>
      <c r="D241" s="20"/>
      <c r="E241" s="79" t="str">
        <f t="shared" si="35"/>
        <v/>
      </c>
      <c r="F241" s="83">
        <f t="shared" si="36"/>
        <v>0</v>
      </c>
      <c r="G241" s="193"/>
      <c r="H241" s="194"/>
      <c r="I241" s="194"/>
      <c r="J241" s="194"/>
      <c r="K241" s="194"/>
      <c r="L241" s="194"/>
      <c r="M241" s="194"/>
      <c r="N241" s="78"/>
      <c r="O241" s="78"/>
      <c r="P241" s="78"/>
      <c r="Q241" s="78"/>
      <c r="R241" s="78"/>
      <c r="S241" s="78"/>
      <c r="T241" s="91" t="str">
        <f t="shared" si="44"/>
        <v/>
      </c>
      <c r="U241" s="78"/>
      <c r="V241" s="78"/>
      <c r="W241" s="92"/>
      <c r="X241" s="94">
        <f t="shared" si="38"/>
        <v>3</v>
      </c>
      <c r="Y241" s="93" t="e">
        <f t="shared" si="39"/>
        <v>#N/A</v>
      </c>
      <c r="AD241" s="90">
        <f t="shared" si="40"/>
        <v>0</v>
      </c>
      <c r="AE241" s="90">
        <f t="shared" si="41"/>
        <v>0</v>
      </c>
      <c r="AF241" s="90" t="str">
        <f t="shared" si="42"/>
        <v>D</v>
      </c>
      <c r="AG241" s="90">
        <f t="shared" si="43"/>
        <v>3</v>
      </c>
      <c r="AH241" s="89">
        <v>1</v>
      </c>
      <c r="AI241" s="98"/>
    </row>
    <row r="242" spans="1:35" s="90" customFormat="1" ht="15.6" hidden="1" customHeight="1" x14ac:dyDescent="0.25">
      <c r="A242" s="76">
        <v>250</v>
      </c>
      <c r="B242" s="180" t="str">
        <f t="shared" si="33"/>
        <v/>
      </c>
      <c r="C242" s="20">
        <f t="shared" si="34"/>
        <v>3</v>
      </c>
      <c r="D242" s="20"/>
      <c r="E242" s="79" t="str">
        <f t="shared" si="35"/>
        <v/>
      </c>
      <c r="F242" s="83">
        <f t="shared" si="36"/>
        <v>0</v>
      </c>
      <c r="G242" s="193"/>
      <c r="H242" s="194"/>
      <c r="I242" s="194"/>
      <c r="J242" s="194"/>
      <c r="K242" s="194"/>
      <c r="L242" s="194"/>
      <c r="M242" s="194"/>
      <c r="N242" s="78"/>
      <c r="O242" s="78"/>
      <c r="P242" s="78"/>
      <c r="Q242" s="78"/>
      <c r="R242" s="78"/>
      <c r="S242" s="78"/>
      <c r="T242" s="91" t="str">
        <f t="shared" si="44"/>
        <v/>
      </c>
      <c r="U242" s="78"/>
      <c r="V242" s="78"/>
      <c r="W242" s="92"/>
      <c r="X242" s="94">
        <f t="shared" si="38"/>
        <v>5</v>
      </c>
      <c r="Y242" s="93" t="e">
        <f t="shared" si="39"/>
        <v>#N/A</v>
      </c>
      <c r="AD242" s="90">
        <f t="shared" si="40"/>
        <v>0</v>
      </c>
      <c r="AE242" s="90">
        <f t="shared" si="41"/>
        <v>0</v>
      </c>
      <c r="AF242" s="90" t="str">
        <f t="shared" si="42"/>
        <v>D</v>
      </c>
      <c r="AG242" s="90">
        <f t="shared" si="43"/>
        <v>3</v>
      </c>
      <c r="AH242" s="89">
        <v>1</v>
      </c>
      <c r="AI242" s="98"/>
    </row>
    <row r="243" spans="1:35" s="90" customFormat="1" ht="15.6" hidden="1" customHeight="1" x14ac:dyDescent="0.25">
      <c r="A243" s="76">
        <v>251</v>
      </c>
      <c r="B243" s="180" t="str">
        <f t="shared" si="33"/>
        <v/>
      </c>
      <c r="C243" s="20">
        <f t="shared" si="34"/>
        <v>3</v>
      </c>
      <c r="D243" s="20"/>
      <c r="E243" s="79" t="str">
        <f t="shared" si="35"/>
        <v/>
      </c>
      <c r="F243" s="83">
        <f t="shared" si="36"/>
        <v>0</v>
      </c>
      <c r="G243" s="193"/>
      <c r="H243" s="194"/>
      <c r="I243" s="194"/>
      <c r="J243" s="194"/>
      <c r="K243" s="194"/>
      <c r="L243" s="194"/>
      <c r="M243" s="194"/>
      <c r="N243" s="78"/>
      <c r="O243" s="78"/>
      <c r="P243" s="78"/>
      <c r="Q243" s="78"/>
      <c r="R243" s="78"/>
      <c r="S243" s="78"/>
      <c r="T243" s="91" t="str">
        <f t="shared" si="44"/>
        <v/>
      </c>
      <c r="U243" s="78"/>
      <c r="V243" s="78"/>
      <c r="W243" s="92"/>
      <c r="X243" s="94">
        <f t="shared" si="38"/>
        <v>4</v>
      </c>
      <c r="Y243" s="93" t="e">
        <f t="shared" si="39"/>
        <v>#N/A</v>
      </c>
      <c r="AD243" s="90">
        <f t="shared" si="40"/>
        <v>0</v>
      </c>
      <c r="AE243" s="90">
        <f t="shared" si="41"/>
        <v>0</v>
      </c>
      <c r="AF243" s="90" t="str">
        <f t="shared" si="42"/>
        <v>D</v>
      </c>
      <c r="AG243" s="90">
        <f t="shared" si="43"/>
        <v>3</v>
      </c>
      <c r="AH243" s="89">
        <v>1</v>
      </c>
      <c r="AI243" s="98"/>
    </row>
    <row r="244" spans="1:35" s="90" customFormat="1" ht="15.6" hidden="1" customHeight="1" x14ac:dyDescent="0.25">
      <c r="A244" s="76">
        <v>252</v>
      </c>
      <c r="B244" s="180" t="str">
        <f t="shared" si="33"/>
        <v/>
      </c>
      <c r="C244" s="20">
        <f t="shared" si="34"/>
        <v>3</v>
      </c>
      <c r="D244" s="20"/>
      <c r="E244" s="232" t="str">
        <f t="shared" si="35"/>
        <v/>
      </c>
      <c r="F244" s="235">
        <f t="shared" si="36"/>
        <v>0</v>
      </c>
      <c r="G244" s="238"/>
      <c r="H244" s="241"/>
      <c r="I244" s="241"/>
      <c r="J244" s="241"/>
      <c r="K244" s="241"/>
      <c r="L244" s="241"/>
      <c r="M244" s="238"/>
      <c r="N244" s="238"/>
      <c r="O244" s="238"/>
      <c r="P244" s="238"/>
      <c r="Q244" s="238"/>
      <c r="R244" s="243"/>
      <c r="S244" s="243"/>
      <c r="T244" s="91" t="str">
        <f t="shared" si="44"/>
        <v/>
      </c>
      <c r="U244" s="243"/>
      <c r="V244" s="243"/>
      <c r="W244" s="92"/>
      <c r="X244" s="94">
        <f t="shared" si="38"/>
        <v>0</v>
      </c>
      <c r="Y244" s="93" t="e">
        <f t="shared" si="39"/>
        <v>#N/A</v>
      </c>
      <c r="AD244" s="90">
        <f t="shared" si="40"/>
        <v>0</v>
      </c>
      <c r="AE244" s="90">
        <f t="shared" si="41"/>
        <v>0</v>
      </c>
      <c r="AF244" s="90" t="str">
        <f t="shared" si="42"/>
        <v>D</v>
      </c>
      <c r="AG244" s="90">
        <f t="shared" si="43"/>
        <v>3</v>
      </c>
      <c r="AH244" s="89">
        <v>1</v>
      </c>
      <c r="AI244" s="98">
        <v>3</v>
      </c>
    </row>
    <row r="245" spans="1:35" s="90" customFormat="1" ht="15.6" hidden="1" customHeight="1" x14ac:dyDescent="0.25">
      <c r="A245" s="76">
        <v>253</v>
      </c>
      <c r="B245" s="180" t="str">
        <f t="shared" si="33"/>
        <v/>
      </c>
      <c r="C245" s="20">
        <f t="shared" si="34"/>
        <v>3</v>
      </c>
      <c r="D245" s="20"/>
      <c r="E245" s="79" t="str">
        <f t="shared" si="35"/>
        <v/>
      </c>
      <c r="F245" s="80">
        <f t="shared" si="36"/>
        <v>0</v>
      </c>
      <c r="G245" s="193"/>
      <c r="H245" s="194"/>
      <c r="I245" s="194"/>
      <c r="J245" s="194"/>
      <c r="K245" s="194"/>
      <c r="L245" s="194"/>
      <c r="M245" s="194"/>
      <c r="N245" s="78"/>
      <c r="O245" s="78"/>
      <c r="P245" s="78"/>
      <c r="Q245" s="78"/>
      <c r="R245" s="78"/>
      <c r="S245" s="78"/>
      <c r="T245" s="91" t="str">
        <f t="shared" si="44"/>
        <v/>
      </c>
      <c r="U245" s="78"/>
      <c r="V245" s="78"/>
      <c r="W245" s="92"/>
      <c r="X245" s="94">
        <f t="shared" si="38"/>
        <v>5</v>
      </c>
      <c r="Y245" s="93" t="e">
        <f t="shared" si="39"/>
        <v>#N/A</v>
      </c>
      <c r="AD245" s="90">
        <f t="shared" si="40"/>
        <v>0</v>
      </c>
      <c r="AE245" s="90">
        <f t="shared" si="41"/>
        <v>0</v>
      </c>
      <c r="AF245" s="90" t="str">
        <f t="shared" si="42"/>
        <v>D</v>
      </c>
      <c r="AG245" s="90">
        <f t="shared" si="43"/>
        <v>3</v>
      </c>
      <c r="AH245" s="89">
        <v>1</v>
      </c>
      <c r="AI245" s="98"/>
    </row>
    <row r="246" spans="1:35" s="90" customFormat="1" ht="15.6" hidden="1" customHeight="1" x14ac:dyDescent="0.25">
      <c r="A246" s="76">
        <v>254</v>
      </c>
      <c r="B246" s="180" t="str">
        <f t="shared" si="33"/>
        <v/>
      </c>
      <c r="C246" s="20">
        <f t="shared" si="34"/>
        <v>3</v>
      </c>
      <c r="D246" s="20"/>
      <c r="E246" s="79" t="str">
        <f t="shared" si="35"/>
        <v/>
      </c>
      <c r="F246" s="181">
        <f t="shared" si="36"/>
        <v>0</v>
      </c>
      <c r="G246" s="193"/>
      <c r="H246" s="194"/>
      <c r="I246" s="194"/>
      <c r="J246" s="194"/>
      <c r="K246" s="194"/>
      <c r="L246" s="194"/>
      <c r="M246" s="194"/>
      <c r="N246" s="78"/>
      <c r="O246" s="78"/>
      <c r="P246" s="78"/>
      <c r="Q246" s="78"/>
      <c r="R246" s="78"/>
      <c r="S246" s="78"/>
      <c r="T246" s="91" t="str">
        <f t="shared" si="44"/>
        <v/>
      </c>
      <c r="U246" s="78"/>
      <c r="V246" s="78"/>
      <c r="W246" s="92"/>
      <c r="X246" s="94">
        <f t="shared" si="38"/>
        <v>0</v>
      </c>
      <c r="Y246" s="93" t="e">
        <f t="shared" si="39"/>
        <v>#N/A</v>
      </c>
      <c r="AD246" s="90">
        <f t="shared" si="40"/>
        <v>0</v>
      </c>
      <c r="AE246" s="90">
        <f t="shared" si="41"/>
        <v>0</v>
      </c>
      <c r="AF246" s="90" t="str">
        <f t="shared" si="42"/>
        <v>D</v>
      </c>
      <c r="AG246" s="90">
        <f t="shared" si="43"/>
        <v>3</v>
      </c>
      <c r="AH246" s="20">
        <v>1</v>
      </c>
      <c r="AI246" s="98"/>
    </row>
    <row r="247" spans="1:35" s="90" customFormat="1" ht="15.6" hidden="1" customHeight="1" x14ac:dyDescent="0.25">
      <c r="A247" s="76">
        <v>255</v>
      </c>
      <c r="B247" s="180" t="str">
        <f t="shared" si="33"/>
        <v/>
      </c>
      <c r="C247" s="20">
        <f t="shared" si="34"/>
        <v>3</v>
      </c>
      <c r="D247" s="20"/>
      <c r="E247" s="79" t="str">
        <f t="shared" si="35"/>
        <v/>
      </c>
      <c r="F247" s="80">
        <f t="shared" si="36"/>
        <v>0</v>
      </c>
      <c r="G247" s="193"/>
      <c r="H247" s="194"/>
      <c r="I247" s="194"/>
      <c r="J247" s="194"/>
      <c r="K247" s="194"/>
      <c r="L247" s="194"/>
      <c r="M247" s="194"/>
      <c r="N247" s="78"/>
      <c r="O247" s="78"/>
      <c r="P247" s="78"/>
      <c r="Q247" s="78"/>
      <c r="R247" s="78"/>
      <c r="S247" s="78"/>
      <c r="T247" s="91" t="str">
        <f t="shared" si="44"/>
        <v/>
      </c>
      <c r="U247" s="78"/>
      <c r="V247" s="78"/>
      <c r="W247" s="92"/>
      <c r="X247" s="94">
        <f t="shared" si="38"/>
        <v>1</v>
      </c>
      <c r="Y247" s="93" t="e">
        <f t="shared" si="39"/>
        <v>#N/A</v>
      </c>
      <c r="AD247" s="90">
        <f t="shared" si="40"/>
        <v>0</v>
      </c>
      <c r="AE247" s="90">
        <f t="shared" si="41"/>
        <v>0</v>
      </c>
      <c r="AF247" s="90" t="str">
        <f t="shared" si="42"/>
        <v>D</v>
      </c>
      <c r="AG247" s="90">
        <f t="shared" si="43"/>
        <v>3</v>
      </c>
      <c r="AH247" s="89">
        <v>1</v>
      </c>
      <c r="AI247" s="98"/>
    </row>
    <row r="248" spans="1:35" s="90" customFormat="1" ht="15.6" hidden="1" customHeight="1" x14ac:dyDescent="0.25">
      <c r="A248" s="76">
        <v>256</v>
      </c>
      <c r="B248" s="180" t="str">
        <f t="shared" si="33"/>
        <v/>
      </c>
      <c r="C248" s="20">
        <f t="shared" si="34"/>
        <v>3</v>
      </c>
      <c r="D248" s="20"/>
      <c r="E248" s="79" t="str">
        <f t="shared" si="35"/>
        <v/>
      </c>
      <c r="F248" s="80">
        <f t="shared" si="36"/>
        <v>0</v>
      </c>
      <c r="G248" s="193"/>
      <c r="H248" s="194"/>
      <c r="I248" s="194"/>
      <c r="J248" s="194"/>
      <c r="K248" s="194"/>
      <c r="L248" s="194"/>
      <c r="M248" s="194"/>
      <c r="N248" s="78"/>
      <c r="O248" s="78"/>
      <c r="P248" s="78"/>
      <c r="Q248" s="78"/>
      <c r="R248" s="78"/>
      <c r="S248" s="78"/>
      <c r="T248" s="91" t="str">
        <f t="shared" si="44"/>
        <v/>
      </c>
      <c r="U248" s="78"/>
      <c r="V248" s="78"/>
      <c r="W248" s="92"/>
      <c r="X248" s="94">
        <f t="shared" si="38"/>
        <v>3</v>
      </c>
      <c r="Y248" s="93" t="e">
        <f t="shared" si="39"/>
        <v>#N/A</v>
      </c>
      <c r="AD248" s="90">
        <f t="shared" si="40"/>
        <v>0</v>
      </c>
      <c r="AE248" s="90">
        <f t="shared" si="41"/>
        <v>0</v>
      </c>
      <c r="AF248" s="90" t="str">
        <f t="shared" si="42"/>
        <v>D</v>
      </c>
      <c r="AG248" s="90">
        <f t="shared" si="43"/>
        <v>3</v>
      </c>
      <c r="AH248" s="89">
        <v>1</v>
      </c>
      <c r="AI248" s="98"/>
    </row>
    <row r="249" spans="1:35" s="90" customFormat="1" ht="15.6" hidden="1" customHeight="1" x14ac:dyDescent="0.25">
      <c r="A249" s="76">
        <v>257</v>
      </c>
      <c r="B249" s="180" t="str">
        <f t="shared" ref="B249:B312" si="45">VLOOKUP(A249,contentrefmockup,2,FALSE)</f>
        <v/>
      </c>
      <c r="C249" s="20">
        <f t="shared" ref="C249:C312" si="46">VLOOKUP(A249,contentrefmockup,15,FALSE)</f>
        <v>3</v>
      </c>
      <c r="D249" s="20"/>
      <c r="E249" s="79" t="str">
        <f t="shared" ref="E249:E312" si="47">IF(C249=1,"Stage "&amp;B249,IF(C249=2,"Step "&amp;VLOOKUP(A249,contentrefmockup,4,FALSE),B249))</f>
        <v/>
      </c>
      <c r="F249" s="80">
        <f t="shared" ref="F249:F312" si="48">VLOOKUP(A249,contentrefmockup,7,FALSE)</f>
        <v>0</v>
      </c>
      <c r="G249" s="193"/>
      <c r="H249" s="194"/>
      <c r="I249" s="194"/>
      <c r="J249" s="194"/>
      <c r="K249" s="194"/>
      <c r="L249" s="194"/>
      <c r="M249" s="194"/>
      <c r="N249" s="78"/>
      <c r="O249" s="78"/>
      <c r="P249" s="78"/>
      <c r="Q249" s="78"/>
      <c r="R249" s="78"/>
      <c r="S249" s="78"/>
      <c r="T249" s="91" t="str">
        <f t="shared" si="44"/>
        <v/>
      </c>
      <c r="U249" s="78"/>
      <c r="V249" s="78"/>
      <c r="W249" s="92"/>
      <c r="X249" s="94">
        <f t="shared" ref="X249:X312" si="49">VLOOKUP(A249,contentrefmockup,8,FALSE)</f>
        <v>4</v>
      </c>
      <c r="Y249" s="93" t="e">
        <f t="shared" ref="Y249:Y312" si="50">VLOOKUP(W249,weighting_response_reverse,2,FALSE)</f>
        <v>#N/A</v>
      </c>
      <c r="AD249" s="90">
        <f t="shared" ref="AD249:AD312" si="51">VLOOKUP(A249,contentrefmockup,26,FALSE)</f>
        <v>0</v>
      </c>
      <c r="AE249" s="90">
        <f t="shared" ref="AE249:AE312" si="52">VLOOKUP(A249,contentrefmockup,27,FALSE)</f>
        <v>0</v>
      </c>
      <c r="AF249" s="90" t="str">
        <f t="shared" ref="AF249:AF312" si="53">VLOOKUP(A249,contentrefmockup,28,FALSE)</f>
        <v>D</v>
      </c>
      <c r="AG249" s="90">
        <f t="shared" ref="AG249:AG312" si="54">IF(AD249="S",1,IF(AE249="I",2,IF(AF249="D",3,4)))</f>
        <v>3</v>
      </c>
      <c r="AH249" s="89">
        <v>1</v>
      </c>
      <c r="AI249" s="98"/>
    </row>
    <row r="250" spans="1:35" s="90" customFormat="1" ht="15.6" hidden="1" customHeight="1" x14ac:dyDescent="0.25">
      <c r="A250" s="76">
        <v>258</v>
      </c>
      <c r="B250" s="180" t="str">
        <f t="shared" si="45"/>
        <v/>
      </c>
      <c r="C250" s="20">
        <f t="shared" si="46"/>
        <v>3</v>
      </c>
      <c r="D250" s="20"/>
      <c r="E250" s="79" t="str">
        <f t="shared" si="47"/>
        <v/>
      </c>
      <c r="F250" s="80">
        <f t="shared" si="48"/>
        <v>0</v>
      </c>
      <c r="G250" s="193"/>
      <c r="H250" s="194"/>
      <c r="I250" s="194"/>
      <c r="J250" s="194"/>
      <c r="K250" s="194"/>
      <c r="L250" s="194"/>
      <c r="M250" s="194"/>
      <c r="N250" s="78"/>
      <c r="O250" s="78"/>
      <c r="P250" s="78"/>
      <c r="Q250" s="78"/>
      <c r="R250" s="78"/>
      <c r="S250" s="78"/>
      <c r="T250" s="91" t="str">
        <f t="shared" si="44"/>
        <v/>
      </c>
      <c r="U250" s="78"/>
      <c r="V250" s="78"/>
      <c r="W250" s="92"/>
      <c r="X250" s="94">
        <f t="shared" si="49"/>
        <v>5</v>
      </c>
      <c r="Y250" s="93" t="e">
        <f t="shared" si="50"/>
        <v>#N/A</v>
      </c>
      <c r="AD250" s="90">
        <f t="shared" si="51"/>
        <v>0</v>
      </c>
      <c r="AE250" s="90">
        <f t="shared" si="52"/>
        <v>0</v>
      </c>
      <c r="AF250" s="90" t="str">
        <f t="shared" si="53"/>
        <v>D</v>
      </c>
      <c r="AG250" s="90">
        <f t="shared" si="54"/>
        <v>3</v>
      </c>
      <c r="AH250" s="89">
        <v>1</v>
      </c>
      <c r="AI250" s="98"/>
    </row>
    <row r="251" spans="1:35" s="90" customFormat="1" ht="15.6" hidden="1" customHeight="1" x14ac:dyDescent="0.25">
      <c r="A251" s="76">
        <v>259</v>
      </c>
      <c r="B251" s="180" t="str">
        <f t="shared" si="45"/>
        <v/>
      </c>
      <c r="C251" s="20">
        <f t="shared" si="46"/>
        <v>3</v>
      </c>
      <c r="D251" s="20"/>
      <c r="E251" s="79" t="str">
        <f t="shared" si="47"/>
        <v/>
      </c>
      <c r="F251" s="80">
        <f t="shared" si="48"/>
        <v>0</v>
      </c>
      <c r="G251" s="193"/>
      <c r="H251" s="194"/>
      <c r="I251" s="194"/>
      <c r="J251" s="194"/>
      <c r="K251" s="194"/>
      <c r="L251" s="194"/>
      <c r="M251" s="194"/>
      <c r="N251" s="78"/>
      <c r="O251" s="78"/>
      <c r="P251" s="78"/>
      <c r="Q251" s="78"/>
      <c r="R251" s="78"/>
      <c r="S251" s="78"/>
      <c r="T251" s="91" t="str">
        <f t="shared" si="44"/>
        <v/>
      </c>
      <c r="U251" s="78"/>
      <c r="V251" s="78"/>
      <c r="W251" s="92"/>
      <c r="X251" s="94">
        <f t="shared" si="49"/>
        <v>1</v>
      </c>
      <c r="Y251" s="93" t="e">
        <f t="shared" si="50"/>
        <v>#N/A</v>
      </c>
      <c r="AD251" s="90">
        <f t="shared" si="51"/>
        <v>0</v>
      </c>
      <c r="AE251" s="90">
        <f t="shared" si="52"/>
        <v>0</v>
      </c>
      <c r="AF251" s="90" t="str">
        <f t="shared" si="53"/>
        <v>D</v>
      </c>
      <c r="AG251" s="90">
        <f t="shared" si="54"/>
        <v>3</v>
      </c>
      <c r="AH251" s="89">
        <v>1</v>
      </c>
      <c r="AI251" s="98"/>
    </row>
    <row r="252" spans="1:35" s="90" customFormat="1" ht="15.6" hidden="1" customHeight="1" x14ac:dyDescent="0.25">
      <c r="A252" s="76">
        <v>260</v>
      </c>
      <c r="B252" s="180" t="str">
        <f t="shared" si="45"/>
        <v/>
      </c>
      <c r="C252" s="20">
        <f t="shared" si="46"/>
        <v>3</v>
      </c>
      <c r="D252" s="20"/>
      <c r="E252" s="79" t="str">
        <f t="shared" si="47"/>
        <v/>
      </c>
      <c r="F252" s="80">
        <f t="shared" si="48"/>
        <v>0</v>
      </c>
      <c r="G252" s="193"/>
      <c r="H252" s="194"/>
      <c r="I252" s="194"/>
      <c r="J252" s="194"/>
      <c r="K252" s="194"/>
      <c r="L252" s="194"/>
      <c r="M252" s="194"/>
      <c r="N252" s="78"/>
      <c r="O252" s="78"/>
      <c r="P252" s="78"/>
      <c r="Q252" s="78"/>
      <c r="R252" s="78"/>
      <c r="S252" s="78"/>
      <c r="T252" s="91" t="str">
        <f t="shared" si="44"/>
        <v/>
      </c>
      <c r="U252" s="78"/>
      <c r="V252" s="78"/>
      <c r="W252" s="92"/>
      <c r="X252" s="94" t="str">
        <f t="shared" si="49"/>
        <v>N/A</v>
      </c>
      <c r="Y252" s="93" t="e">
        <f t="shared" si="50"/>
        <v>#N/A</v>
      </c>
      <c r="AD252" s="90">
        <f t="shared" si="51"/>
        <v>0</v>
      </c>
      <c r="AE252" s="90">
        <f t="shared" si="52"/>
        <v>0</v>
      </c>
      <c r="AF252" s="90" t="str">
        <f t="shared" si="53"/>
        <v>D</v>
      </c>
      <c r="AG252" s="90">
        <f t="shared" si="54"/>
        <v>3</v>
      </c>
      <c r="AH252" s="89">
        <v>1</v>
      </c>
      <c r="AI252" s="98"/>
    </row>
    <row r="253" spans="1:35" s="90" customFormat="1" ht="15.6" hidden="1" customHeight="1" x14ac:dyDescent="0.25">
      <c r="A253" s="76">
        <v>261</v>
      </c>
      <c r="B253" s="180" t="str">
        <f t="shared" si="45"/>
        <v/>
      </c>
      <c r="C253" s="20">
        <f t="shared" si="46"/>
        <v>3</v>
      </c>
      <c r="D253" s="20"/>
      <c r="E253" s="79" t="str">
        <f t="shared" si="47"/>
        <v/>
      </c>
      <c r="F253" s="83">
        <f t="shared" si="48"/>
        <v>0</v>
      </c>
      <c r="G253" s="193"/>
      <c r="H253" s="194"/>
      <c r="I253" s="194"/>
      <c r="J253" s="194"/>
      <c r="K253" s="194"/>
      <c r="L253" s="194"/>
      <c r="M253" s="194"/>
      <c r="N253" s="78"/>
      <c r="O253" s="78"/>
      <c r="P253" s="78"/>
      <c r="Q253" s="78"/>
      <c r="R253" s="78"/>
      <c r="S253" s="78"/>
      <c r="T253" s="91" t="str">
        <f t="shared" si="44"/>
        <v/>
      </c>
      <c r="U253" s="78"/>
      <c r="V253" s="78"/>
      <c r="W253" s="92"/>
      <c r="X253" s="94">
        <f t="shared" si="49"/>
        <v>2</v>
      </c>
      <c r="Y253" s="93" t="e">
        <f t="shared" si="50"/>
        <v>#N/A</v>
      </c>
      <c r="AD253" s="90">
        <f t="shared" si="51"/>
        <v>0</v>
      </c>
      <c r="AE253" s="90">
        <f t="shared" si="52"/>
        <v>0</v>
      </c>
      <c r="AF253" s="90" t="str">
        <f t="shared" si="53"/>
        <v>D</v>
      </c>
      <c r="AG253" s="90">
        <f t="shared" si="54"/>
        <v>3</v>
      </c>
      <c r="AH253" s="89">
        <v>1</v>
      </c>
      <c r="AI253" s="98"/>
    </row>
    <row r="254" spans="1:35" s="90" customFormat="1" ht="15.6" hidden="1" customHeight="1" x14ac:dyDescent="0.25">
      <c r="A254" s="76">
        <v>262</v>
      </c>
      <c r="B254" s="180" t="str">
        <f t="shared" si="45"/>
        <v/>
      </c>
      <c r="C254" s="20">
        <f t="shared" si="46"/>
        <v>3</v>
      </c>
      <c r="D254" s="20"/>
      <c r="E254" s="79" t="str">
        <f t="shared" si="47"/>
        <v/>
      </c>
      <c r="F254" s="83">
        <f t="shared" si="48"/>
        <v>0</v>
      </c>
      <c r="G254" s="193"/>
      <c r="H254" s="194"/>
      <c r="I254" s="194"/>
      <c r="J254" s="194"/>
      <c r="K254" s="194"/>
      <c r="L254" s="194"/>
      <c r="M254" s="194"/>
      <c r="N254" s="78"/>
      <c r="O254" s="78"/>
      <c r="P254" s="78"/>
      <c r="Q254" s="78"/>
      <c r="R254" s="78"/>
      <c r="S254" s="78"/>
      <c r="T254" s="91" t="str">
        <f t="shared" si="44"/>
        <v/>
      </c>
      <c r="U254" s="78"/>
      <c r="V254" s="78"/>
      <c r="W254" s="92"/>
      <c r="X254" s="94">
        <f t="shared" si="49"/>
        <v>3</v>
      </c>
      <c r="Y254" s="93" t="e">
        <f t="shared" si="50"/>
        <v>#N/A</v>
      </c>
      <c r="AD254" s="90">
        <f t="shared" si="51"/>
        <v>0</v>
      </c>
      <c r="AE254" s="90">
        <f t="shared" si="52"/>
        <v>0</v>
      </c>
      <c r="AF254" s="90" t="str">
        <f t="shared" si="53"/>
        <v>D</v>
      </c>
      <c r="AG254" s="90">
        <f t="shared" si="54"/>
        <v>3</v>
      </c>
      <c r="AH254" s="89">
        <v>1</v>
      </c>
      <c r="AI254" s="98"/>
    </row>
    <row r="255" spans="1:35" s="90" customFormat="1" ht="15.6" hidden="1" customHeight="1" x14ac:dyDescent="0.25">
      <c r="A255" s="76">
        <v>263</v>
      </c>
      <c r="B255" s="180" t="str">
        <f t="shared" si="45"/>
        <v/>
      </c>
      <c r="C255" s="20">
        <f t="shared" si="46"/>
        <v>3</v>
      </c>
      <c r="D255" s="20"/>
      <c r="E255" s="79" t="str">
        <f t="shared" si="47"/>
        <v/>
      </c>
      <c r="F255" s="83">
        <f t="shared" si="48"/>
        <v>0</v>
      </c>
      <c r="G255" s="193"/>
      <c r="H255" s="194"/>
      <c r="I255" s="194"/>
      <c r="J255" s="194"/>
      <c r="K255" s="194"/>
      <c r="L255" s="194"/>
      <c r="M255" s="194"/>
      <c r="N255" s="78"/>
      <c r="O255" s="78"/>
      <c r="P255" s="78"/>
      <c r="Q255" s="78"/>
      <c r="R255" s="78"/>
      <c r="S255" s="78"/>
      <c r="T255" s="91" t="str">
        <f t="shared" si="44"/>
        <v/>
      </c>
      <c r="U255" s="78"/>
      <c r="V255" s="78"/>
      <c r="W255" s="92"/>
      <c r="X255" s="94">
        <f t="shared" si="49"/>
        <v>3</v>
      </c>
      <c r="Y255" s="93" t="e">
        <f t="shared" si="50"/>
        <v>#N/A</v>
      </c>
      <c r="AD255" s="90">
        <f t="shared" si="51"/>
        <v>0</v>
      </c>
      <c r="AE255" s="90">
        <f t="shared" si="52"/>
        <v>0</v>
      </c>
      <c r="AF255" s="90" t="str">
        <f t="shared" si="53"/>
        <v>D</v>
      </c>
      <c r="AG255" s="90">
        <f t="shared" si="54"/>
        <v>3</v>
      </c>
      <c r="AH255" s="89">
        <v>1</v>
      </c>
      <c r="AI255" s="98"/>
    </row>
    <row r="256" spans="1:35" s="90" customFormat="1" ht="15.6" hidden="1" customHeight="1" x14ac:dyDescent="0.25">
      <c r="A256" s="76">
        <v>264</v>
      </c>
      <c r="B256" s="180" t="str">
        <f t="shared" si="45"/>
        <v/>
      </c>
      <c r="C256" s="20">
        <f t="shared" si="46"/>
        <v>3</v>
      </c>
      <c r="D256" s="20"/>
      <c r="E256" s="79" t="str">
        <f t="shared" si="47"/>
        <v/>
      </c>
      <c r="F256" s="80">
        <f t="shared" si="48"/>
        <v>0</v>
      </c>
      <c r="G256" s="193"/>
      <c r="H256" s="194"/>
      <c r="I256" s="194"/>
      <c r="J256" s="194"/>
      <c r="K256" s="194"/>
      <c r="L256" s="194"/>
      <c r="M256" s="194"/>
      <c r="N256" s="78"/>
      <c r="O256" s="78"/>
      <c r="P256" s="78"/>
      <c r="Q256" s="78"/>
      <c r="R256" s="78"/>
      <c r="S256" s="78"/>
      <c r="T256" s="91" t="str">
        <f t="shared" si="44"/>
        <v/>
      </c>
      <c r="U256" s="78"/>
      <c r="V256" s="78"/>
      <c r="W256" s="92"/>
      <c r="X256" s="94" t="str">
        <f t="shared" si="49"/>
        <v>N/A</v>
      </c>
      <c r="Y256" s="93" t="e">
        <f t="shared" si="50"/>
        <v>#N/A</v>
      </c>
      <c r="AD256" s="90">
        <f t="shared" si="51"/>
        <v>0</v>
      </c>
      <c r="AE256" s="90">
        <f t="shared" si="52"/>
        <v>0</v>
      </c>
      <c r="AF256" s="90" t="str">
        <f t="shared" si="53"/>
        <v>D</v>
      </c>
      <c r="AG256" s="90">
        <f t="shared" si="54"/>
        <v>3</v>
      </c>
      <c r="AH256" s="89">
        <v>1</v>
      </c>
      <c r="AI256" s="98"/>
    </row>
    <row r="257" spans="1:35" s="90" customFormat="1" ht="15.6" hidden="1" customHeight="1" x14ac:dyDescent="0.25">
      <c r="A257" s="76">
        <v>265</v>
      </c>
      <c r="B257" s="180" t="str">
        <f t="shared" si="45"/>
        <v/>
      </c>
      <c r="C257" s="20">
        <f t="shared" si="46"/>
        <v>3</v>
      </c>
      <c r="D257" s="20"/>
      <c r="E257" s="79" t="str">
        <f t="shared" si="47"/>
        <v/>
      </c>
      <c r="F257" s="83">
        <f t="shared" si="48"/>
        <v>0</v>
      </c>
      <c r="G257" s="193"/>
      <c r="H257" s="194"/>
      <c r="I257" s="194"/>
      <c r="J257" s="194"/>
      <c r="K257" s="194"/>
      <c r="L257" s="194"/>
      <c r="M257" s="194"/>
      <c r="N257" s="78"/>
      <c r="O257" s="78"/>
      <c r="P257" s="78"/>
      <c r="Q257" s="78"/>
      <c r="R257" s="78"/>
      <c r="S257" s="78"/>
      <c r="T257" s="91" t="str">
        <f t="shared" si="44"/>
        <v/>
      </c>
      <c r="U257" s="78"/>
      <c r="V257" s="78"/>
      <c r="W257" s="92"/>
      <c r="X257" s="94">
        <f t="shared" si="49"/>
        <v>2</v>
      </c>
      <c r="Y257" s="93" t="e">
        <f t="shared" si="50"/>
        <v>#N/A</v>
      </c>
      <c r="AD257" s="90">
        <f t="shared" si="51"/>
        <v>0</v>
      </c>
      <c r="AE257" s="90">
        <f t="shared" si="52"/>
        <v>0</v>
      </c>
      <c r="AF257" s="90" t="str">
        <f t="shared" si="53"/>
        <v>D</v>
      </c>
      <c r="AG257" s="90">
        <f t="shared" si="54"/>
        <v>3</v>
      </c>
      <c r="AH257" s="89">
        <v>1</v>
      </c>
      <c r="AI257" s="98"/>
    </row>
    <row r="258" spans="1:35" s="90" customFormat="1" ht="15.6" hidden="1" customHeight="1" x14ac:dyDescent="0.25">
      <c r="A258" s="76">
        <v>266</v>
      </c>
      <c r="B258" s="180" t="str">
        <f t="shared" si="45"/>
        <v/>
      </c>
      <c r="C258" s="20">
        <f t="shared" si="46"/>
        <v>3</v>
      </c>
      <c r="D258" s="20"/>
      <c r="E258" s="79" t="str">
        <f t="shared" si="47"/>
        <v/>
      </c>
      <c r="F258" s="83">
        <f t="shared" si="48"/>
        <v>0</v>
      </c>
      <c r="G258" s="193"/>
      <c r="H258" s="194"/>
      <c r="I258" s="194"/>
      <c r="J258" s="194"/>
      <c r="K258" s="194"/>
      <c r="L258" s="194"/>
      <c r="M258" s="194"/>
      <c r="N258" s="78"/>
      <c r="O258" s="78"/>
      <c r="P258" s="78"/>
      <c r="Q258" s="78"/>
      <c r="R258" s="78"/>
      <c r="S258" s="78"/>
      <c r="T258" s="91" t="str">
        <f t="shared" si="44"/>
        <v/>
      </c>
      <c r="U258" s="78"/>
      <c r="V258" s="78"/>
      <c r="W258" s="92"/>
      <c r="X258" s="94">
        <f t="shared" si="49"/>
        <v>1</v>
      </c>
      <c r="Y258" s="93" t="e">
        <f t="shared" si="50"/>
        <v>#N/A</v>
      </c>
      <c r="AD258" s="90">
        <f t="shared" si="51"/>
        <v>0</v>
      </c>
      <c r="AE258" s="90">
        <f t="shared" si="52"/>
        <v>0</v>
      </c>
      <c r="AF258" s="90" t="str">
        <f t="shared" si="53"/>
        <v>D</v>
      </c>
      <c r="AG258" s="90">
        <f t="shared" si="54"/>
        <v>3</v>
      </c>
      <c r="AH258" s="89">
        <v>1</v>
      </c>
      <c r="AI258" s="98"/>
    </row>
    <row r="259" spans="1:35" s="90" customFormat="1" ht="15.6" hidden="1" customHeight="1" x14ac:dyDescent="0.25">
      <c r="A259" s="76">
        <v>267</v>
      </c>
      <c r="B259" s="180" t="str">
        <f t="shared" si="45"/>
        <v/>
      </c>
      <c r="C259" s="20">
        <f t="shared" si="46"/>
        <v>3</v>
      </c>
      <c r="D259" s="20"/>
      <c r="E259" s="79" t="str">
        <f t="shared" si="47"/>
        <v/>
      </c>
      <c r="F259" s="83">
        <f t="shared" si="48"/>
        <v>0</v>
      </c>
      <c r="G259" s="193"/>
      <c r="H259" s="194"/>
      <c r="I259" s="194"/>
      <c r="J259" s="194"/>
      <c r="K259" s="194"/>
      <c r="L259" s="194"/>
      <c r="M259" s="194"/>
      <c r="N259" s="78"/>
      <c r="O259" s="78"/>
      <c r="P259" s="78"/>
      <c r="Q259" s="78"/>
      <c r="R259" s="78"/>
      <c r="S259" s="78"/>
      <c r="T259" s="91" t="str">
        <f t="shared" si="44"/>
        <v/>
      </c>
      <c r="U259" s="78"/>
      <c r="V259" s="78"/>
      <c r="W259" s="92"/>
      <c r="X259" s="94">
        <f t="shared" si="49"/>
        <v>3</v>
      </c>
      <c r="Y259" s="93" t="e">
        <f t="shared" si="50"/>
        <v>#N/A</v>
      </c>
      <c r="AD259" s="90">
        <f t="shared" si="51"/>
        <v>0</v>
      </c>
      <c r="AE259" s="90">
        <f t="shared" si="52"/>
        <v>0</v>
      </c>
      <c r="AF259" s="90" t="str">
        <f t="shared" si="53"/>
        <v>D</v>
      </c>
      <c r="AG259" s="90">
        <f t="shared" si="54"/>
        <v>3</v>
      </c>
      <c r="AH259" s="89">
        <v>1</v>
      </c>
      <c r="AI259" s="98"/>
    </row>
    <row r="260" spans="1:35" s="90" customFormat="1" ht="15.6" hidden="1" customHeight="1" x14ac:dyDescent="0.25">
      <c r="A260" s="76">
        <v>268</v>
      </c>
      <c r="B260" s="180" t="str">
        <f t="shared" si="45"/>
        <v/>
      </c>
      <c r="C260" s="20">
        <f t="shared" si="46"/>
        <v>3</v>
      </c>
      <c r="D260" s="20"/>
      <c r="E260" s="79" t="str">
        <f t="shared" si="47"/>
        <v/>
      </c>
      <c r="F260" s="80">
        <f t="shared" si="48"/>
        <v>0</v>
      </c>
      <c r="G260" s="193"/>
      <c r="H260" s="194"/>
      <c r="I260" s="194"/>
      <c r="J260" s="194"/>
      <c r="K260" s="194"/>
      <c r="L260" s="194"/>
      <c r="M260" s="194"/>
      <c r="N260" s="78"/>
      <c r="O260" s="78"/>
      <c r="P260" s="78"/>
      <c r="Q260" s="78"/>
      <c r="R260" s="78"/>
      <c r="S260" s="78"/>
      <c r="T260" s="91" t="str">
        <f t="shared" si="44"/>
        <v/>
      </c>
      <c r="U260" s="78"/>
      <c r="V260" s="78"/>
      <c r="W260" s="92"/>
      <c r="X260" s="94" t="str">
        <f t="shared" si="49"/>
        <v>N/A</v>
      </c>
      <c r="Y260" s="93" t="e">
        <f t="shared" si="50"/>
        <v>#N/A</v>
      </c>
      <c r="AD260" s="90">
        <f t="shared" si="51"/>
        <v>0</v>
      </c>
      <c r="AE260" s="90">
        <f t="shared" si="52"/>
        <v>0</v>
      </c>
      <c r="AF260" s="90" t="str">
        <f t="shared" si="53"/>
        <v>D</v>
      </c>
      <c r="AG260" s="90">
        <f t="shared" si="54"/>
        <v>3</v>
      </c>
      <c r="AH260" s="89">
        <v>1</v>
      </c>
      <c r="AI260" s="98"/>
    </row>
    <row r="261" spans="1:35" s="90" customFormat="1" ht="15.6" hidden="1" customHeight="1" x14ac:dyDescent="0.25">
      <c r="A261" s="76">
        <v>269</v>
      </c>
      <c r="B261" s="180" t="str">
        <f t="shared" si="45"/>
        <v/>
      </c>
      <c r="C261" s="20">
        <f t="shared" si="46"/>
        <v>3</v>
      </c>
      <c r="D261" s="20"/>
      <c r="E261" s="79" t="str">
        <f t="shared" si="47"/>
        <v/>
      </c>
      <c r="F261" s="83">
        <f t="shared" si="48"/>
        <v>0</v>
      </c>
      <c r="G261" s="193"/>
      <c r="H261" s="194"/>
      <c r="I261" s="194"/>
      <c r="J261" s="194"/>
      <c r="K261" s="194"/>
      <c r="L261" s="194"/>
      <c r="M261" s="194"/>
      <c r="N261" s="78"/>
      <c r="O261" s="78"/>
      <c r="P261" s="78"/>
      <c r="Q261" s="78"/>
      <c r="R261" s="78"/>
      <c r="S261" s="78"/>
      <c r="T261" s="91" t="str">
        <f t="shared" si="44"/>
        <v/>
      </c>
      <c r="U261" s="78"/>
      <c r="V261" s="78"/>
      <c r="W261" s="92"/>
      <c r="X261" s="94">
        <f t="shared" si="49"/>
        <v>4</v>
      </c>
      <c r="Y261" s="93" t="e">
        <f t="shared" si="50"/>
        <v>#N/A</v>
      </c>
      <c r="AD261" s="90">
        <f t="shared" si="51"/>
        <v>0</v>
      </c>
      <c r="AE261" s="90">
        <f t="shared" si="52"/>
        <v>0</v>
      </c>
      <c r="AF261" s="90" t="str">
        <f t="shared" si="53"/>
        <v>D</v>
      </c>
      <c r="AG261" s="90">
        <f t="shared" si="54"/>
        <v>3</v>
      </c>
      <c r="AH261" s="89">
        <v>1</v>
      </c>
      <c r="AI261" s="98"/>
    </row>
    <row r="262" spans="1:35" s="90" customFormat="1" ht="15.6" hidden="1" customHeight="1" x14ac:dyDescent="0.25">
      <c r="A262" s="76">
        <v>270</v>
      </c>
      <c r="B262" s="180" t="str">
        <f t="shared" si="45"/>
        <v/>
      </c>
      <c r="C262" s="20">
        <f t="shared" si="46"/>
        <v>3</v>
      </c>
      <c r="D262" s="20"/>
      <c r="E262" s="79" t="str">
        <f t="shared" si="47"/>
        <v/>
      </c>
      <c r="F262" s="83">
        <f t="shared" si="48"/>
        <v>0</v>
      </c>
      <c r="G262" s="193"/>
      <c r="H262" s="194"/>
      <c r="I262" s="194"/>
      <c r="J262" s="194"/>
      <c r="K262" s="194"/>
      <c r="L262" s="194"/>
      <c r="M262" s="194"/>
      <c r="N262" s="78"/>
      <c r="O262" s="78"/>
      <c r="P262" s="78"/>
      <c r="Q262" s="78"/>
      <c r="R262" s="78"/>
      <c r="S262" s="78"/>
      <c r="T262" s="91" t="str">
        <f t="shared" si="44"/>
        <v/>
      </c>
      <c r="U262" s="78"/>
      <c r="V262" s="78"/>
      <c r="W262" s="92"/>
      <c r="X262" s="94">
        <f t="shared" si="49"/>
        <v>4</v>
      </c>
      <c r="Y262" s="93" t="e">
        <f t="shared" si="50"/>
        <v>#N/A</v>
      </c>
      <c r="AD262" s="90">
        <f t="shared" si="51"/>
        <v>0</v>
      </c>
      <c r="AE262" s="90">
        <f t="shared" si="52"/>
        <v>0</v>
      </c>
      <c r="AF262" s="90" t="str">
        <f t="shared" si="53"/>
        <v>D</v>
      </c>
      <c r="AG262" s="90">
        <f t="shared" si="54"/>
        <v>3</v>
      </c>
      <c r="AH262" s="89">
        <v>1</v>
      </c>
      <c r="AI262" s="98"/>
    </row>
    <row r="263" spans="1:35" s="90" customFormat="1" ht="15.6" hidden="1" customHeight="1" x14ac:dyDescent="0.25">
      <c r="A263" s="76">
        <v>271</v>
      </c>
      <c r="B263" s="180" t="str">
        <f t="shared" si="45"/>
        <v/>
      </c>
      <c r="C263" s="20">
        <f t="shared" si="46"/>
        <v>3</v>
      </c>
      <c r="D263" s="20"/>
      <c r="E263" s="79" t="str">
        <f t="shared" si="47"/>
        <v/>
      </c>
      <c r="F263" s="83">
        <f t="shared" si="48"/>
        <v>0</v>
      </c>
      <c r="G263" s="193"/>
      <c r="H263" s="194"/>
      <c r="I263" s="194"/>
      <c r="J263" s="194"/>
      <c r="K263" s="194"/>
      <c r="L263" s="194"/>
      <c r="M263" s="194"/>
      <c r="N263" s="78"/>
      <c r="O263" s="78"/>
      <c r="P263" s="78"/>
      <c r="Q263" s="78"/>
      <c r="R263" s="78"/>
      <c r="S263" s="78"/>
      <c r="T263" s="91" t="str">
        <f t="shared" si="44"/>
        <v/>
      </c>
      <c r="U263" s="78"/>
      <c r="V263" s="78"/>
      <c r="W263" s="92"/>
      <c r="X263" s="94">
        <f t="shared" si="49"/>
        <v>4</v>
      </c>
      <c r="Y263" s="93" t="e">
        <f t="shared" si="50"/>
        <v>#N/A</v>
      </c>
      <c r="AD263" s="90">
        <f t="shared" si="51"/>
        <v>0</v>
      </c>
      <c r="AE263" s="90">
        <f t="shared" si="52"/>
        <v>0</v>
      </c>
      <c r="AF263" s="90" t="str">
        <f t="shared" si="53"/>
        <v>D</v>
      </c>
      <c r="AG263" s="90">
        <f t="shared" si="54"/>
        <v>3</v>
      </c>
      <c r="AH263" s="89">
        <v>1</v>
      </c>
      <c r="AI263" s="98"/>
    </row>
    <row r="264" spans="1:35" s="90" customFormat="1" ht="15.6" hidden="1" customHeight="1" x14ac:dyDescent="0.25">
      <c r="A264" s="76">
        <v>272</v>
      </c>
      <c r="B264" s="180" t="str">
        <f t="shared" si="45"/>
        <v/>
      </c>
      <c r="C264" s="20">
        <f t="shared" si="46"/>
        <v>3</v>
      </c>
      <c r="D264" s="20"/>
      <c r="E264" s="79" t="str">
        <f t="shared" si="47"/>
        <v/>
      </c>
      <c r="F264" s="83">
        <f t="shared" si="48"/>
        <v>0</v>
      </c>
      <c r="G264" s="193"/>
      <c r="H264" s="194"/>
      <c r="I264" s="194"/>
      <c r="J264" s="194"/>
      <c r="K264" s="194"/>
      <c r="L264" s="194"/>
      <c r="M264" s="194"/>
      <c r="N264" s="78"/>
      <c r="O264" s="78"/>
      <c r="P264" s="78"/>
      <c r="Q264" s="78"/>
      <c r="R264" s="78"/>
      <c r="S264" s="78"/>
      <c r="T264" s="91" t="str">
        <f t="shared" ref="T264:T327" si="55">E264</f>
        <v/>
      </c>
      <c r="U264" s="78"/>
      <c r="V264" s="78"/>
      <c r="W264" s="92"/>
      <c r="X264" s="94">
        <f t="shared" si="49"/>
        <v>4</v>
      </c>
      <c r="Y264" s="93" t="e">
        <f t="shared" si="50"/>
        <v>#N/A</v>
      </c>
      <c r="AD264" s="90">
        <f t="shared" si="51"/>
        <v>0</v>
      </c>
      <c r="AE264" s="90">
        <f t="shared" si="52"/>
        <v>0</v>
      </c>
      <c r="AF264" s="90" t="str">
        <f t="shared" si="53"/>
        <v>D</v>
      </c>
      <c r="AG264" s="90">
        <f t="shared" si="54"/>
        <v>3</v>
      </c>
      <c r="AH264" s="89">
        <v>1</v>
      </c>
      <c r="AI264" s="98"/>
    </row>
    <row r="265" spans="1:35" s="90" customFormat="1" ht="15.6" hidden="1" customHeight="1" x14ac:dyDescent="0.25">
      <c r="A265" s="76">
        <v>273</v>
      </c>
      <c r="B265" s="180" t="str">
        <f t="shared" si="45"/>
        <v/>
      </c>
      <c r="C265" s="20">
        <f t="shared" si="46"/>
        <v>3</v>
      </c>
      <c r="D265" s="20"/>
      <c r="E265" s="79" t="str">
        <f t="shared" si="47"/>
        <v/>
      </c>
      <c r="F265" s="80">
        <f t="shared" si="48"/>
        <v>0</v>
      </c>
      <c r="G265" s="193"/>
      <c r="H265" s="194"/>
      <c r="I265" s="194"/>
      <c r="J265" s="194"/>
      <c r="K265" s="194"/>
      <c r="L265" s="194"/>
      <c r="M265" s="194"/>
      <c r="N265" s="78"/>
      <c r="O265" s="78"/>
      <c r="P265" s="78"/>
      <c r="Q265" s="78"/>
      <c r="R265" s="78"/>
      <c r="S265" s="78"/>
      <c r="T265" s="91" t="str">
        <f t="shared" si="55"/>
        <v/>
      </c>
      <c r="U265" s="78"/>
      <c r="V265" s="78"/>
      <c r="W265" s="92"/>
      <c r="X265" s="94" t="str">
        <f t="shared" si="49"/>
        <v>N/A</v>
      </c>
      <c r="Y265" s="93" t="e">
        <f t="shared" si="50"/>
        <v>#N/A</v>
      </c>
      <c r="AD265" s="90">
        <f t="shared" si="51"/>
        <v>0</v>
      </c>
      <c r="AE265" s="90">
        <f t="shared" si="52"/>
        <v>0</v>
      </c>
      <c r="AF265" s="90" t="str">
        <f t="shared" si="53"/>
        <v>D</v>
      </c>
      <c r="AG265" s="90">
        <f t="shared" si="54"/>
        <v>3</v>
      </c>
      <c r="AH265" s="89">
        <v>1</v>
      </c>
      <c r="AI265" s="98"/>
    </row>
    <row r="266" spans="1:35" s="90" customFormat="1" ht="15.6" hidden="1" customHeight="1" x14ac:dyDescent="0.25">
      <c r="A266" s="76">
        <v>274</v>
      </c>
      <c r="B266" s="180" t="str">
        <f t="shared" si="45"/>
        <v/>
      </c>
      <c r="C266" s="20">
        <f t="shared" si="46"/>
        <v>3</v>
      </c>
      <c r="D266" s="20"/>
      <c r="E266" s="79" t="str">
        <f t="shared" si="47"/>
        <v/>
      </c>
      <c r="F266" s="83">
        <f t="shared" si="48"/>
        <v>0</v>
      </c>
      <c r="G266" s="193"/>
      <c r="H266" s="194"/>
      <c r="I266" s="194"/>
      <c r="J266" s="194"/>
      <c r="K266" s="194"/>
      <c r="L266" s="194"/>
      <c r="M266" s="194"/>
      <c r="N266" s="78"/>
      <c r="O266" s="78"/>
      <c r="P266" s="78"/>
      <c r="Q266" s="78"/>
      <c r="R266" s="78"/>
      <c r="S266" s="78"/>
      <c r="T266" s="91" t="str">
        <f t="shared" si="55"/>
        <v/>
      </c>
      <c r="U266" s="78"/>
      <c r="V266" s="78"/>
      <c r="W266" s="92"/>
      <c r="X266" s="94">
        <f t="shared" si="49"/>
        <v>4</v>
      </c>
      <c r="Y266" s="93" t="e">
        <f t="shared" si="50"/>
        <v>#N/A</v>
      </c>
      <c r="AD266" s="90">
        <f t="shared" si="51"/>
        <v>0</v>
      </c>
      <c r="AE266" s="90">
        <f t="shared" si="52"/>
        <v>0</v>
      </c>
      <c r="AF266" s="90" t="str">
        <f t="shared" si="53"/>
        <v>D</v>
      </c>
      <c r="AG266" s="90">
        <f t="shared" si="54"/>
        <v>3</v>
      </c>
      <c r="AH266" s="89">
        <v>1</v>
      </c>
      <c r="AI266" s="98"/>
    </row>
    <row r="267" spans="1:35" s="90" customFormat="1" ht="15.6" hidden="1" customHeight="1" x14ac:dyDescent="0.25">
      <c r="A267" s="76">
        <v>275</v>
      </c>
      <c r="B267" s="180" t="str">
        <f t="shared" si="45"/>
        <v/>
      </c>
      <c r="C267" s="20">
        <f t="shared" si="46"/>
        <v>3</v>
      </c>
      <c r="D267" s="20"/>
      <c r="E267" s="79" t="str">
        <f t="shared" si="47"/>
        <v/>
      </c>
      <c r="F267" s="83">
        <f t="shared" si="48"/>
        <v>0</v>
      </c>
      <c r="G267" s="193"/>
      <c r="H267" s="194"/>
      <c r="I267" s="194"/>
      <c r="J267" s="194"/>
      <c r="K267" s="194"/>
      <c r="L267" s="194"/>
      <c r="M267" s="194"/>
      <c r="N267" s="78"/>
      <c r="O267" s="78"/>
      <c r="P267" s="78"/>
      <c r="Q267" s="78"/>
      <c r="R267" s="78"/>
      <c r="S267" s="78"/>
      <c r="T267" s="91" t="str">
        <f t="shared" si="55"/>
        <v/>
      </c>
      <c r="U267" s="78"/>
      <c r="V267" s="78"/>
      <c r="W267" s="92"/>
      <c r="X267" s="94">
        <f t="shared" si="49"/>
        <v>4</v>
      </c>
      <c r="Y267" s="93" t="e">
        <f t="shared" si="50"/>
        <v>#N/A</v>
      </c>
      <c r="AD267" s="90">
        <f t="shared" si="51"/>
        <v>0</v>
      </c>
      <c r="AE267" s="90">
        <f t="shared" si="52"/>
        <v>0</v>
      </c>
      <c r="AF267" s="90" t="str">
        <f t="shared" si="53"/>
        <v>D</v>
      </c>
      <c r="AG267" s="90">
        <f t="shared" si="54"/>
        <v>3</v>
      </c>
      <c r="AH267" s="89">
        <v>1</v>
      </c>
      <c r="AI267" s="98"/>
    </row>
    <row r="268" spans="1:35" s="90" customFormat="1" ht="15.6" hidden="1" customHeight="1" x14ac:dyDescent="0.25">
      <c r="A268" s="76">
        <v>276</v>
      </c>
      <c r="B268" s="180" t="str">
        <f t="shared" si="45"/>
        <v/>
      </c>
      <c r="C268" s="20">
        <f t="shared" si="46"/>
        <v>3</v>
      </c>
      <c r="D268" s="20"/>
      <c r="E268" s="79" t="str">
        <f t="shared" si="47"/>
        <v/>
      </c>
      <c r="F268" s="83">
        <f t="shared" si="48"/>
        <v>0</v>
      </c>
      <c r="G268" s="193"/>
      <c r="H268" s="194"/>
      <c r="I268" s="194"/>
      <c r="J268" s="194"/>
      <c r="K268" s="194"/>
      <c r="L268" s="194"/>
      <c r="M268" s="194"/>
      <c r="N268" s="78"/>
      <c r="O268" s="78"/>
      <c r="P268" s="78"/>
      <c r="Q268" s="78"/>
      <c r="R268" s="78"/>
      <c r="S268" s="78"/>
      <c r="T268" s="91" t="str">
        <f t="shared" si="55"/>
        <v/>
      </c>
      <c r="U268" s="78"/>
      <c r="V268" s="78"/>
      <c r="W268" s="92"/>
      <c r="X268" s="94">
        <f t="shared" si="49"/>
        <v>3</v>
      </c>
      <c r="Y268" s="93" t="e">
        <f t="shared" si="50"/>
        <v>#N/A</v>
      </c>
      <c r="AD268" s="90">
        <f t="shared" si="51"/>
        <v>0</v>
      </c>
      <c r="AE268" s="90">
        <f t="shared" si="52"/>
        <v>0</v>
      </c>
      <c r="AF268" s="90" t="str">
        <f t="shared" si="53"/>
        <v>D</v>
      </c>
      <c r="AG268" s="90">
        <f t="shared" si="54"/>
        <v>3</v>
      </c>
      <c r="AH268" s="89">
        <v>1</v>
      </c>
      <c r="AI268" s="98"/>
    </row>
    <row r="269" spans="1:35" s="90" customFormat="1" ht="15.6" hidden="1" customHeight="1" x14ac:dyDescent="0.25">
      <c r="A269" s="76">
        <v>277</v>
      </c>
      <c r="B269" s="180" t="str">
        <f t="shared" si="45"/>
        <v/>
      </c>
      <c r="C269" s="20">
        <f t="shared" si="46"/>
        <v>3</v>
      </c>
      <c r="D269" s="20"/>
      <c r="E269" s="79" t="str">
        <f t="shared" si="47"/>
        <v/>
      </c>
      <c r="F269" s="83">
        <f t="shared" si="48"/>
        <v>0</v>
      </c>
      <c r="G269" s="193"/>
      <c r="H269" s="194"/>
      <c r="I269" s="194"/>
      <c r="J269" s="194"/>
      <c r="K269" s="194"/>
      <c r="L269" s="194"/>
      <c r="M269" s="194"/>
      <c r="N269" s="78"/>
      <c r="O269" s="78"/>
      <c r="P269" s="78"/>
      <c r="Q269" s="78"/>
      <c r="R269" s="78"/>
      <c r="S269" s="78"/>
      <c r="T269" s="91" t="str">
        <f t="shared" si="55"/>
        <v/>
      </c>
      <c r="U269" s="78"/>
      <c r="V269" s="78"/>
      <c r="W269" s="92"/>
      <c r="X269" s="94">
        <f t="shared" si="49"/>
        <v>3</v>
      </c>
      <c r="Y269" s="93" t="e">
        <f t="shared" si="50"/>
        <v>#N/A</v>
      </c>
      <c r="AD269" s="90">
        <f t="shared" si="51"/>
        <v>0</v>
      </c>
      <c r="AE269" s="90">
        <f t="shared" si="52"/>
        <v>0</v>
      </c>
      <c r="AF269" s="90" t="str">
        <f t="shared" si="53"/>
        <v>D</v>
      </c>
      <c r="AG269" s="90">
        <f t="shared" si="54"/>
        <v>3</v>
      </c>
      <c r="AH269" s="89">
        <v>1</v>
      </c>
      <c r="AI269" s="98"/>
    </row>
    <row r="270" spans="1:35" s="90" customFormat="1" ht="15.6" hidden="1" customHeight="1" x14ac:dyDescent="0.25">
      <c r="A270" s="76">
        <v>278</v>
      </c>
      <c r="B270" s="180" t="str">
        <f t="shared" si="45"/>
        <v/>
      </c>
      <c r="C270" s="20">
        <f t="shared" si="46"/>
        <v>3</v>
      </c>
      <c r="D270" s="20"/>
      <c r="E270" s="79" t="str">
        <f t="shared" si="47"/>
        <v/>
      </c>
      <c r="F270" s="83">
        <f t="shared" si="48"/>
        <v>0</v>
      </c>
      <c r="G270" s="193"/>
      <c r="H270" s="194"/>
      <c r="I270" s="194"/>
      <c r="J270" s="194"/>
      <c r="K270" s="194"/>
      <c r="L270" s="194"/>
      <c r="M270" s="194"/>
      <c r="N270" s="78"/>
      <c r="O270" s="78"/>
      <c r="P270" s="78"/>
      <c r="Q270" s="78"/>
      <c r="R270" s="78"/>
      <c r="S270" s="78"/>
      <c r="T270" s="91" t="str">
        <f t="shared" si="55"/>
        <v/>
      </c>
      <c r="U270" s="78"/>
      <c r="V270" s="78"/>
      <c r="W270" s="92"/>
      <c r="X270" s="94">
        <f t="shared" si="49"/>
        <v>5</v>
      </c>
      <c r="Y270" s="93" t="e">
        <f t="shared" si="50"/>
        <v>#N/A</v>
      </c>
      <c r="AD270" s="90">
        <f t="shared" si="51"/>
        <v>0</v>
      </c>
      <c r="AE270" s="90">
        <f t="shared" si="52"/>
        <v>0</v>
      </c>
      <c r="AF270" s="90" t="str">
        <f t="shared" si="53"/>
        <v>D</v>
      </c>
      <c r="AG270" s="90">
        <f t="shared" si="54"/>
        <v>3</v>
      </c>
      <c r="AH270" s="89">
        <v>1</v>
      </c>
      <c r="AI270" s="98"/>
    </row>
    <row r="271" spans="1:35" s="90" customFormat="1" ht="15.6" hidden="1" customHeight="1" x14ac:dyDescent="0.25">
      <c r="A271" s="76">
        <v>279</v>
      </c>
      <c r="B271" s="180" t="str">
        <f t="shared" si="45"/>
        <v/>
      </c>
      <c r="C271" s="20">
        <f t="shared" si="46"/>
        <v>3</v>
      </c>
      <c r="D271" s="20"/>
      <c r="E271" s="79" t="str">
        <f t="shared" si="47"/>
        <v/>
      </c>
      <c r="F271" s="83">
        <f t="shared" si="48"/>
        <v>0</v>
      </c>
      <c r="G271" s="193"/>
      <c r="H271" s="194"/>
      <c r="I271" s="194"/>
      <c r="J271" s="194"/>
      <c r="K271" s="194"/>
      <c r="L271" s="194"/>
      <c r="M271" s="194"/>
      <c r="N271" s="78"/>
      <c r="O271" s="78"/>
      <c r="P271" s="78"/>
      <c r="Q271" s="78"/>
      <c r="R271" s="78"/>
      <c r="S271" s="78"/>
      <c r="T271" s="91" t="str">
        <f t="shared" si="55"/>
        <v/>
      </c>
      <c r="U271" s="78"/>
      <c r="V271" s="78"/>
      <c r="W271" s="92"/>
      <c r="X271" s="94">
        <f t="shared" si="49"/>
        <v>4</v>
      </c>
      <c r="Y271" s="93" t="e">
        <f t="shared" si="50"/>
        <v>#N/A</v>
      </c>
      <c r="AD271" s="90">
        <f t="shared" si="51"/>
        <v>0</v>
      </c>
      <c r="AE271" s="90">
        <f t="shared" si="52"/>
        <v>0</v>
      </c>
      <c r="AF271" s="90" t="str">
        <f t="shared" si="53"/>
        <v>D</v>
      </c>
      <c r="AG271" s="90">
        <f t="shared" si="54"/>
        <v>3</v>
      </c>
      <c r="AH271" s="89">
        <v>1</v>
      </c>
      <c r="AI271" s="98"/>
    </row>
    <row r="272" spans="1:35" s="90" customFormat="1" ht="15.6" hidden="1" customHeight="1" x14ac:dyDescent="0.25">
      <c r="A272" s="76">
        <v>280</v>
      </c>
      <c r="B272" s="180" t="str">
        <f t="shared" si="45"/>
        <v/>
      </c>
      <c r="C272" s="20">
        <f t="shared" si="46"/>
        <v>3</v>
      </c>
      <c r="D272" s="20"/>
      <c r="E272" s="79" t="str">
        <f t="shared" si="47"/>
        <v/>
      </c>
      <c r="F272" s="80">
        <f t="shared" si="48"/>
        <v>0</v>
      </c>
      <c r="G272" s="193"/>
      <c r="H272" s="194"/>
      <c r="I272" s="194"/>
      <c r="J272" s="194"/>
      <c r="K272" s="194"/>
      <c r="L272" s="194"/>
      <c r="M272" s="194"/>
      <c r="N272" s="78"/>
      <c r="O272" s="78"/>
      <c r="P272" s="78"/>
      <c r="Q272" s="78"/>
      <c r="R272" s="78"/>
      <c r="S272" s="78"/>
      <c r="T272" s="91" t="str">
        <f t="shared" si="55"/>
        <v/>
      </c>
      <c r="U272" s="78"/>
      <c r="V272" s="78"/>
      <c r="W272" s="92"/>
      <c r="X272" s="94">
        <f t="shared" si="49"/>
        <v>5</v>
      </c>
      <c r="Y272" s="93" t="e">
        <f t="shared" si="50"/>
        <v>#N/A</v>
      </c>
      <c r="AD272" s="90">
        <f t="shared" si="51"/>
        <v>0</v>
      </c>
      <c r="AE272" s="90">
        <f t="shared" si="52"/>
        <v>0</v>
      </c>
      <c r="AF272" s="90" t="str">
        <f t="shared" si="53"/>
        <v>D</v>
      </c>
      <c r="AG272" s="90">
        <f t="shared" si="54"/>
        <v>3</v>
      </c>
      <c r="AH272" s="89">
        <v>1</v>
      </c>
      <c r="AI272" s="98"/>
    </row>
    <row r="273" spans="1:35" s="90" customFormat="1" ht="15.6" hidden="1" customHeight="1" x14ac:dyDescent="0.25">
      <c r="A273" s="76">
        <v>281</v>
      </c>
      <c r="B273" s="180" t="str">
        <f t="shared" si="45"/>
        <v/>
      </c>
      <c r="C273" s="20">
        <f t="shared" si="46"/>
        <v>3</v>
      </c>
      <c r="D273" s="20"/>
      <c r="E273" s="232" t="str">
        <f t="shared" si="47"/>
        <v/>
      </c>
      <c r="F273" s="235">
        <f t="shared" si="48"/>
        <v>0</v>
      </c>
      <c r="G273" s="238"/>
      <c r="H273" s="241"/>
      <c r="I273" s="241"/>
      <c r="J273" s="241"/>
      <c r="K273" s="241"/>
      <c r="L273" s="241"/>
      <c r="M273" s="238"/>
      <c r="N273" s="238"/>
      <c r="O273" s="238"/>
      <c r="P273" s="238"/>
      <c r="Q273" s="238"/>
      <c r="R273" s="243"/>
      <c r="S273" s="243"/>
      <c r="T273" s="91" t="str">
        <f t="shared" si="55"/>
        <v/>
      </c>
      <c r="U273" s="243"/>
      <c r="V273" s="243"/>
      <c r="W273" s="92"/>
      <c r="X273" s="94">
        <f t="shared" si="49"/>
        <v>0</v>
      </c>
      <c r="Y273" s="93" t="e">
        <f t="shared" si="50"/>
        <v>#N/A</v>
      </c>
      <c r="AD273" s="90">
        <f t="shared" si="51"/>
        <v>0</v>
      </c>
      <c r="AE273" s="90">
        <f t="shared" si="52"/>
        <v>0</v>
      </c>
      <c r="AF273" s="90" t="str">
        <f t="shared" si="53"/>
        <v>D</v>
      </c>
      <c r="AG273" s="90">
        <f t="shared" si="54"/>
        <v>3</v>
      </c>
      <c r="AH273" s="89">
        <v>1</v>
      </c>
      <c r="AI273" s="98">
        <v>3</v>
      </c>
    </row>
    <row r="274" spans="1:35" s="90" customFormat="1" ht="15.6" hidden="1" customHeight="1" x14ac:dyDescent="0.25">
      <c r="A274" s="76">
        <v>282</v>
      </c>
      <c r="B274" s="180" t="str">
        <f t="shared" si="45"/>
        <v/>
      </c>
      <c r="C274" s="20">
        <f t="shared" si="46"/>
        <v>3</v>
      </c>
      <c r="D274" s="20"/>
      <c r="E274" s="79" t="str">
        <f t="shared" si="47"/>
        <v/>
      </c>
      <c r="F274" s="80">
        <f t="shared" si="48"/>
        <v>0</v>
      </c>
      <c r="G274" s="193"/>
      <c r="H274" s="194"/>
      <c r="I274" s="194"/>
      <c r="J274" s="194"/>
      <c r="K274" s="194"/>
      <c r="L274" s="194"/>
      <c r="M274" s="194"/>
      <c r="N274" s="78"/>
      <c r="O274" s="78"/>
      <c r="P274" s="78"/>
      <c r="Q274" s="78"/>
      <c r="R274" s="78"/>
      <c r="S274" s="78"/>
      <c r="T274" s="91" t="str">
        <f t="shared" si="55"/>
        <v/>
      </c>
      <c r="U274" s="78"/>
      <c r="V274" s="78"/>
      <c r="W274" s="92"/>
      <c r="X274" s="94">
        <f t="shared" si="49"/>
        <v>5</v>
      </c>
      <c r="Y274" s="93" t="e">
        <f t="shared" si="50"/>
        <v>#N/A</v>
      </c>
      <c r="AD274" s="90">
        <f t="shared" si="51"/>
        <v>0</v>
      </c>
      <c r="AE274" s="90">
        <f t="shared" si="52"/>
        <v>0</v>
      </c>
      <c r="AF274" s="90" t="str">
        <f t="shared" si="53"/>
        <v>D</v>
      </c>
      <c r="AG274" s="90">
        <f t="shared" si="54"/>
        <v>3</v>
      </c>
      <c r="AH274" s="89">
        <v>1</v>
      </c>
      <c r="AI274" s="98"/>
    </row>
    <row r="275" spans="1:35" s="90" customFormat="1" ht="15.6" hidden="1" customHeight="1" x14ac:dyDescent="0.25">
      <c r="A275" s="76">
        <v>283</v>
      </c>
      <c r="B275" s="180" t="str">
        <f t="shared" si="45"/>
        <v/>
      </c>
      <c r="C275" s="20">
        <f t="shared" si="46"/>
        <v>3</v>
      </c>
      <c r="D275" s="20"/>
      <c r="E275" s="79" t="str">
        <f t="shared" si="47"/>
        <v/>
      </c>
      <c r="F275" s="181">
        <f t="shared" si="48"/>
        <v>0</v>
      </c>
      <c r="G275" s="193"/>
      <c r="H275" s="194"/>
      <c r="I275" s="194"/>
      <c r="J275" s="194"/>
      <c r="K275" s="194"/>
      <c r="L275" s="194"/>
      <c r="M275" s="194"/>
      <c r="N275" s="78"/>
      <c r="O275" s="78"/>
      <c r="P275" s="78"/>
      <c r="Q275" s="78"/>
      <c r="R275" s="78"/>
      <c r="S275" s="78"/>
      <c r="T275" s="91" t="str">
        <f t="shared" si="55"/>
        <v/>
      </c>
      <c r="U275" s="78"/>
      <c r="V275" s="78"/>
      <c r="W275" s="92"/>
      <c r="X275" s="94">
        <f t="shared" si="49"/>
        <v>0</v>
      </c>
      <c r="Y275" s="93" t="e">
        <f t="shared" si="50"/>
        <v>#N/A</v>
      </c>
      <c r="AD275" s="90">
        <f t="shared" si="51"/>
        <v>0</v>
      </c>
      <c r="AE275" s="90">
        <f t="shared" si="52"/>
        <v>0</v>
      </c>
      <c r="AF275" s="90" t="str">
        <f t="shared" si="53"/>
        <v>D</v>
      </c>
      <c r="AG275" s="90">
        <f t="shared" si="54"/>
        <v>3</v>
      </c>
      <c r="AH275" s="20">
        <v>1</v>
      </c>
      <c r="AI275" s="98"/>
    </row>
    <row r="276" spans="1:35" s="90" customFormat="1" ht="15.6" hidden="1" customHeight="1" x14ac:dyDescent="0.25">
      <c r="A276" s="76">
        <v>284</v>
      </c>
      <c r="B276" s="180" t="str">
        <f t="shared" si="45"/>
        <v/>
      </c>
      <c r="C276" s="20">
        <f t="shared" si="46"/>
        <v>3</v>
      </c>
      <c r="D276" s="20"/>
      <c r="E276" s="79" t="str">
        <f t="shared" si="47"/>
        <v/>
      </c>
      <c r="F276" s="80">
        <f t="shared" si="48"/>
        <v>0</v>
      </c>
      <c r="G276" s="193"/>
      <c r="H276" s="194"/>
      <c r="I276" s="194"/>
      <c r="J276" s="194"/>
      <c r="K276" s="194"/>
      <c r="L276" s="194"/>
      <c r="M276" s="194"/>
      <c r="N276" s="78"/>
      <c r="O276" s="78"/>
      <c r="P276" s="78"/>
      <c r="Q276" s="78"/>
      <c r="R276" s="78"/>
      <c r="S276" s="78"/>
      <c r="T276" s="91" t="str">
        <f t="shared" si="55"/>
        <v/>
      </c>
      <c r="U276" s="78"/>
      <c r="V276" s="78"/>
      <c r="W276" s="92"/>
      <c r="X276" s="94">
        <f t="shared" si="49"/>
        <v>2</v>
      </c>
      <c r="Y276" s="93" t="e">
        <f t="shared" si="50"/>
        <v>#N/A</v>
      </c>
      <c r="AD276" s="90">
        <f t="shared" si="51"/>
        <v>0</v>
      </c>
      <c r="AE276" s="90">
        <f t="shared" si="52"/>
        <v>0</v>
      </c>
      <c r="AF276" s="90" t="str">
        <f t="shared" si="53"/>
        <v>D</v>
      </c>
      <c r="AG276" s="90">
        <f t="shared" si="54"/>
        <v>3</v>
      </c>
      <c r="AH276" s="89">
        <v>1</v>
      </c>
      <c r="AI276" s="98"/>
    </row>
    <row r="277" spans="1:35" s="90" customFormat="1" ht="15.6" hidden="1" customHeight="1" x14ac:dyDescent="0.25">
      <c r="A277" s="76">
        <v>285</v>
      </c>
      <c r="B277" s="180" t="str">
        <f t="shared" si="45"/>
        <v/>
      </c>
      <c r="C277" s="20">
        <f t="shared" si="46"/>
        <v>3</v>
      </c>
      <c r="D277" s="20"/>
      <c r="E277" s="79" t="str">
        <f t="shared" si="47"/>
        <v/>
      </c>
      <c r="F277" s="181">
        <f t="shared" si="48"/>
        <v>0</v>
      </c>
      <c r="G277" s="193"/>
      <c r="H277" s="194"/>
      <c r="I277" s="194"/>
      <c r="J277" s="194"/>
      <c r="K277" s="194"/>
      <c r="L277" s="194"/>
      <c r="M277" s="194"/>
      <c r="N277" s="78"/>
      <c r="O277" s="78"/>
      <c r="P277" s="78"/>
      <c r="Q277" s="78"/>
      <c r="R277" s="78"/>
      <c r="S277" s="78"/>
      <c r="T277" s="91" t="str">
        <f t="shared" si="55"/>
        <v/>
      </c>
      <c r="U277" s="78"/>
      <c r="V277" s="78"/>
      <c r="W277" s="92"/>
      <c r="X277" s="94">
        <f t="shared" si="49"/>
        <v>0</v>
      </c>
      <c r="Y277" s="93" t="e">
        <f t="shared" si="50"/>
        <v>#N/A</v>
      </c>
      <c r="AD277" s="90">
        <f t="shared" si="51"/>
        <v>0</v>
      </c>
      <c r="AE277" s="90">
        <f t="shared" si="52"/>
        <v>0</v>
      </c>
      <c r="AF277" s="90" t="str">
        <f t="shared" si="53"/>
        <v>D</v>
      </c>
      <c r="AG277" s="90">
        <f t="shared" si="54"/>
        <v>3</v>
      </c>
      <c r="AH277" s="20">
        <v>1</v>
      </c>
      <c r="AI277" s="98"/>
    </row>
    <row r="278" spans="1:35" s="90" customFormat="1" ht="15.6" hidden="1" customHeight="1" x14ac:dyDescent="0.25">
      <c r="A278" s="76">
        <v>286</v>
      </c>
      <c r="B278" s="180" t="str">
        <f t="shared" si="45"/>
        <v/>
      </c>
      <c r="C278" s="20">
        <f t="shared" si="46"/>
        <v>3</v>
      </c>
      <c r="D278" s="20"/>
      <c r="E278" s="79" t="str">
        <f t="shared" si="47"/>
        <v/>
      </c>
      <c r="F278" s="80">
        <f t="shared" si="48"/>
        <v>0</v>
      </c>
      <c r="G278" s="193"/>
      <c r="H278" s="194"/>
      <c r="I278" s="194"/>
      <c r="J278" s="194"/>
      <c r="K278" s="194"/>
      <c r="L278" s="194"/>
      <c r="M278" s="194"/>
      <c r="N278" s="78"/>
      <c r="O278" s="78"/>
      <c r="P278" s="78"/>
      <c r="Q278" s="78"/>
      <c r="R278" s="78"/>
      <c r="S278" s="78"/>
      <c r="T278" s="91" t="str">
        <f t="shared" si="55"/>
        <v/>
      </c>
      <c r="U278" s="78"/>
      <c r="V278" s="78"/>
      <c r="W278" s="92"/>
      <c r="X278" s="94">
        <f t="shared" si="49"/>
        <v>3</v>
      </c>
      <c r="Y278" s="93" t="e">
        <f t="shared" si="50"/>
        <v>#N/A</v>
      </c>
      <c r="AD278" s="90">
        <f t="shared" si="51"/>
        <v>0</v>
      </c>
      <c r="AE278" s="90">
        <f t="shared" si="52"/>
        <v>0</v>
      </c>
      <c r="AF278" s="90" t="str">
        <f t="shared" si="53"/>
        <v>D</v>
      </c>
      <c r="AG278" s="90">
        <f t="shared" si="54"/>
        <v>3</v>
      </c>
      <c r="AH278" s="89">
        <v>1</v>
      </c>
      <c r="AI278" s="98"/>
    </row>
    <row r="279" spans="1:35" s="90" customFormat="1" ht="15.6" hidden="1" customHeight="1" x14ac:dyDescent="0.25">
      <c r="A279" s="76">
        <v>287</v>
      </c>
      <c r="B279" s="180" t="str">
        <f t="shared" si="45"/>
        <v/>
      </c>
      <c r="C279" s="20">
        <f t="shared" si="46"/>
        <v>3</v>
      </c>
      <c r="D279" s="20"/>
      <c r="E279" s="79" t="str">
        <f t="shared" si="47"/>
        <v/>
      </c>
      <c r="F279" s="181">
        <f t="shared" si="48"/>
        <v>0</v>
      </c>
      <c r="G279" s="193"/>
      <c r="H279" s="194"/>
      <c r="I279" s="194"/>
      <c r="J279" s="194"/>
      <c r="K279" s="194"/>
      <c r="L279" s="194"/>
      <c r="M279" s="194"/>
      <c r="N279" s="78"/>
      <c r="O279" s="78"/>
      <c r="P279" s="78"/>
      <c r="Q279" s="78"/>
      <c r="R279" s="78"/>
      <c r="S279" s="78"/>
      <c r="T279" s="91" t="str">
        <f t="shared" si="55"/>
        <v/>
      </c>
      <c r="U279" s="78"/>
      <c r="V279" s="78"/>
      <c r="W279" s="92"/>
      <c r="X279" s="94">
        <f t="shared" si="49"/>
        <v>0</v>
      </c>
      <c r="Y279" s="93" t="e">
        <f t="shared" si="50"/>
        <v>#N/A</v>
      </c>
      <c r="AD279" s="90">
        <f t="shared" si="51"/>
        <v>0</v>
      </c>
      <c r="AE279" s="90">
        <f t="shared" si="52"/>
        <v>0</v>
      </c>
      <c r="AF279" s="90" t="str">
        <f t="shared" si="53"/>
        <v>D</v>
      </c>
      <c r="AG279" s="90">
        <f t="shared" si="54"/>
        <v>3</v>
      </c>
      <c r="AH279" s="20">
        <v>1</v>
      </c>
      <c r="AI279" s="98"/>
    </row>
    <row r="280" spans="1:35" s="90" customFormat="1" ht="15.6" hidden="1" customHeight="1" x14ac:dyDescent="0.25">
      <c r="A280" s="76">
        <v>288</v>
      </c>
      <c r="B280" s="180" t="str">
        <f t="shared" si="45"/>
        <v/>
      </c>
      <c r="C280" s="20">
        <f t="shared" si="46"/>
        <v>3</v>
      </c>
      <c r="D280" s="20"/>
      <c r="E280" s="79" t="str">
        <f t="shared" si="47"/>
        <v/>
      </c>
      <c r="F280" s="80">
        <f t="shared" si="48"/>
        <v>0</v>
      </c>
      <c r="G280" s="193"/>
      <c r="H280" s="194"/>
      <c r="I280" s="194"/>
      <c r="J280" s="194"/>
      <c r="K280" s="194"/>
      <c r="L280" s="194"/>
      <c r="M280" s="194"/>
      <c r="N280" s="78"/>
      <c r="O280" s="78"/>
      <c r="P280" s="78"/>
      <c r="Q280" s="78"/>
      <c r="R280" s="78"/>
      <c r="S280" s="78"/>
      <c r="T280" s="91" t="str">
        <f t="shared" si="55"/>
        <v/>
      </c>
      <c r="U280" s="78"/>
      <c r="V280" s="78"/>
      <c r="W280" s="92"/>
      <c r="X280" s="94">
        <f t="shared" si="49"/>
        <v>4</v>
      </c>
      <c r="Y280" s="93" t="e">
        <f t="shared" si="50"/>
        <v>#N/A</v>
      </c>
      <c r="AD280" s="90">
        <f t="shared" si="51"/>
        <v>0</v>
      </c>
      <c r="AE280" s="90">
        <f t="shared" si="52"/>
        <v>0</v>
      </c>
      <c r="AF280" s="90" t="str">
        <f t="shared" si="53"/>
        <v>D</v>
      </c>
      <c r="AG280" s="90">
        <f t="shared" si="54"/>
        <v>3</v>
      </c>
      <c r="AH280" s="89">
        <v>1</v>
      </c>
      <c r="AI280" s="98"/>
    </row>
    <row r="281" spans="1:35" s="90" customFormat="1" ht="15.6" hidden="1" customHeight="1" x14ac:dyDescent="0.25">
      <c r="A281" s="76">
        <v>289</v>
      </c>
      <c r="B281" s="180" t="str">
        <f t="shared" si="45"/>
        <v/>
      </c>
      <c r="C281" s="20">
        <f t="shared" si="46"/>
        <v>3</v>
      </c>
      <c r="D281" s="20"/>
      <c r="E281" s="79" t="str">
        <f t="shared" si="47"/>
        <v/>
      </c>
      <c r="F281" s="181">
        <f t="shared" si="48"/>
        <v>0</v>
      </c>
      <c r="G281" s="193"/>
      <c r="H281" s="194"/>
      <c r="I281" s="194"/>
      <c r="J281" s="194"/>
      <c r="K281" s="194"/>
      <c r="L281" s="194"/>
      <c r="M281" s="194"/>
      <c r="N281" s="78"/>
      <c r="O281" s="78"/>
      <c r="P281" s="78"/>
      <c r="Q281" s="78"/>
      <c r="R281" s="78"/>
      <c r="S281" s="78"/>
      <c r="T281" s="91" t="str">
        <f t="shared" si="55"/>
        <v/>
      </c>
      <c r="U281" s="78"/>
      <c r="V281" s="78"/>
      <c r="W281" s="92"/>
      <c r="X281" s="94">
        <f t="shared" si="49"/>
        <v>0</v>
      </c>
      <c r="Y281" s="93" t="e">
        <f t="shared" si="50"/>
        <v>#N/A</v>
      </c>
      <c r="AD281" s="90">
        <f t="shared" si="51"/>
        <v>0</v>
      </c>
      <c r="AE281" s="90">
        <f t="shared" si="52"/>
        <v>0</v>
      </c>
      <c r="AF281" s="90" t="str">
        <f t="shared" si="53"/>
        <v>D</v>
      </c>
      <c r="AG281" s="90">
        <f t="shared" si="54"/>
        <v>3</v>
      </c>
      <c r="AH281" s="20">
        <v>1</v>
      </c>
      <c r="AI281" s="98"/>
    </row>
    <row r="282" spans="1:35" s="90" customFormat="1" ht="15.6" hidden="1" customHeight="1" x14ac:dyDescent="0.25">
      <c r="A282" s="76">
        <v>290</v>
      </c>
      <c r="B282" s="180" t="str">
        <f t="shared" si="45"/>
        <v/>
      </c>
      <c r="C282" s="20">
        <f t="shared" si="46"/>
        <v>3</v>
      </c>
      <c r="D282" s="20"/>
      <c r="E282" s="79" t="str">
        <f t="shared" si="47"/>
        <v/>
      </c>
      <c r="F282" s="80">
        <f t="shared" si="48"/>
        <v>0</v>
      </c>
      <c r="G282" s="193"/>
      <c r="H282" s="194"/>
      <c r="I282" s="194"/>
      <c r="J282" s="194"/>
      <c r="K282" s="194"/>
      <c r="L282" s="194"/>
      <c r="M282" s="194"/>
      <c r="N282" s="78"/>
      <c r="O282" s="78"/>
      <c r="P282" s="78"/>
      <c r="Q282" s="78"/>
      <c r="R282" s="78"/>
      <c r="S282" s="78"/>
      <c r="T282" s="91" t="str">
        <f t="shared" si="55"/>
        <v/>
      </c>
      <c r="U282" s="78"/>
      <c r="V282" s="78"/>
      <c r="W282" s="92"/>
      <c r="X282" s="94">
        <f t="shared" si="49"/>
        <v>5</v>
      </c>
      <c r="Y282" s="93" t="e">
        <f t="shared" si="50"/>
        <v>#N/A</v>
      </c>
      <c r="AD282" s="90">
        <f t="shared" si="51"/>
        <v>0</v>
      </c>
      <c r="AE282" s="90">
        <f t="shared" si="52"/>
        <v>0</v>
      </c>
      <c r="AF282" s="90" t="str">
        <f t="shared" si="53"/>
        <v>D</v>
      </c>
      <c r="AG282" s="90">
        <f t="shared" si="54"/>
        <v>3</v>
      </c>
      <c r="AH282" s="89">
        <v>1</v>
      </c>
      <c r="AI282" s="98"/>
    </row>
    <row r="283" spans="1:35" s="90" customFormat="1" ht="15.6" hidden="1" customHeight="1" x14ac:dyDescent="0.25">
      <c r="A283" s="76">
        <v>291</v>
      </c>
      <c r="B283" s="180" t="str">
        <f t="shared" si="45"/>
        <v/>
      </c>
      <c r="C283" s="20">
        <f t="shared" si="46"/>
        <v>3</v>
      </c>
      <c r="D283" s="20"/>
      <c r="E283" s="79" t="str">
        <f t="shared" si="47"/>
        <v/>
      </c>
      <c r="F283" s="80">
        <f t="shared" si="48"/>
        <v>0</v>
      </c>
      <c r="G283" s="193"/>
      <c r="H283" s="194"/>
      <c r="I283" s="194"/>
      <c r="J283" s="194"/>
      <c r="K283" s="194"/>
      <c r="L283" s="194"/>
      <c r="M283" s="194"/>
      <c r="N283" s="78"/>
      <c r="O283" s="78"/>
      <c r="P283" s="78"/>
      <c r="Q283" s="78"/>
      <c r="R283" s="78"/>
      <c r="S283" s="78"/>
      <c r="T283" s="91" t="str">
        <f t="shared" si="55"/>
        <v/>
      </c>
      <c r="U283" s="78"/>
      <c r="V283" s="78"/>
      <c r="W283" s="92"/>
      <c r="X283" s="94">
        <f t="shared" si="49"/>
        <v>3</v>
      </c>
      <c r="Y283" s="93" t="e">
        <f t="shared" si="50"/>
        <v>#N/A</v>
      </c>
      <c r="AD283" s="90">
        <f t="shared" si="51"/>
        <v>0</v>
      </c>
      <c r="AE283" s="90">
        <f t="shared" si="52"/>
        <v>0</v>
      </c>
      <c r="AF283" s="90" t="str">
        <f t="shared" si="53"/>
        <v>D</v>
      </c>
      <c r="AG283" s="90">
        <f t="shared" si="54"/>
        <v>3</v>
      </c>
      <c r="AH283" s="89">
        <v>1</v>
      </c>
      <c r="AI283" s="98"/>
    </row>
    <row r="284" spans="1:35" s="90" customFormat="1" ht="15.6" hidden="1" customHeight="1" x14ac:dyDescent="0.25">
      <c r="A284" s="76">
        <v>292</v>
      </c>
      <c r="B284" s="180" t="str">
        <f t="shared" si="45"/>
        <v/>
      </c>
      <c r="C284" s="20">
        <f t="shared" si="46"/>
        <v>3</v>
      </c>
      <c r="D284" s="20"/>
      <c r="E284" s="79" t="str">
        <f t="shared" si="47"/>
        <v/>
      </c>
      <c r="F284" s="80">
        <f t="shared" si="48"/>
        <v>0</v>
      </c>
      <c r="G284" s="193"/>
      <c r="H284" s="194"/>
      <c r="I284" s="194"/>
      <c r="J284" s="194"/>
      <c r="K284" s="194"/>
      <c r="L284" s="194"/>
      <c r="M284" s="194"/>
      <c r="N284" s="78"/>
      <c r="O284" s="78"/>
      <c r="P284" s="78"/>
      <c r="Q284" s="78"/>
      <c r="R284" s="78"/>
      <c r="S284" s="78"/>
      <c r="T284" s="91" t="str">
        <f t="shared" si="55"/>
        <v/>
      </c>
      <c r="U284" s="78"/>
      <c r="V284" s="78"/>
      <c r="W284" s="92"/>
      <c r="X284" s="94">
        <f t="shared" si="49"/>
        <v>4</v>
      </c>
      <c r="Y284" s="93" t="e">
        <f t="shared" si="50"/>
        <v>#N/A</v>
      </c>
      <c r="AD284" s="90">
        <f t="shared" si="51"/>
        <v>0</v>
      </c>
      <c r="AE284" s="90">
        <f t="shared" si="52"/>
        <v>0</v>
      </c>
      <c r="AF284" s="90" t="str">
        <f t="shared" si="53"/>
        <v>D</v>
      </c>
      <c r="AG284" s="90">
        <f t="shared" si="54"/>
        <v>3</v>
      </c>
      <c r="AH284" s="89">
        <v>1</v>
      </c>
      <c r="AI284" s="98"/>
    </row>
    <row r="285" spans="1:35" s="90" customFormat="1" ht="15.6" hidden="1" customHeight="1" x14ac:dyDescent="0.25">
      <c r="A285" s="76">
        <v>293</v>
      </c>
      <c r="B285" s="180" t="str">
        <f t="shared" si="45"/>
        <v/>
      </c>
      <c r="C285" s="20">
        <f t="shared" si="46"/>
        <v>3</v>
      </c>
      <c r="D285" s="20"/>
      <c r="E285" s="79" t="str">
        <f t="shared" si="47"/>
        <v/>
      </c>
      <c r="F285" s="80">
        <f t="shared" si="48"/>
        <v>0</v>
      </c>
      <c r="G285" s="193"/>
      <c r="H285" s="194"/>
      <c r="I285" s="194"/>
      <c r="J285" s="194"/>
      <c r="K285" s="194"/>
      <c r="L285" s="194"/>
      <c r="M285" s="194"/>
      <c r="N285" s="78"/>
      <c r="O285" s="78"/>
      <c r="P285" s="78"/>
      <c r="Q285" s="78"/>
      <c r="R285" s="78"/>
      <c r="S285" s="78"/>
      <c r="T285" s="91" t="str">
        <f t="shared" si="55"/>
        <v/>
      </c>
      <c r="U285" s="78"/>
      <c r="V285" s="78"/>
      <c r="W285" s="92"/>
      <c r="X285" s="94">
        <f t="shared" si="49"/>
        <v>3</v>
      </c>
      <c r="Y285" s="93" t="e">
        <f t="shared" si="50"/>
        <v>#N/A</v>
      </c>
      <c r="AD285" s="90">
        <f t="shared" si="51"/>
        <v>0</v>
      </c>
      <c r="AE285" s="90">
        <f t="shared" si="52"/>
        <v>0</v>
      </c>
      <c r="AF285" s="90" t="str">
        <f t="shared" si="53"/>
        <v>D</v>
      </c>
      <c r="AG285" s="90">
        <f t="shared" si="54"/>
        <v>3</v>
      </c>
      <c r="AH285" s="89">
        <v>1</v>
      </c>
      <c r="AI285" s="98"/>
    </row>
    <row r="286" spans="1:35" s="90" customFormat="1" ht="15.6" hidden="1" customHeight="1" x14ac:dyDescent="0.25">
      <c r="A286" s="76">
        <v>294</v>
      </c>
      <c r="B286" s="180" t="str">
        <f t="shared" si="45"/>
        <v/>
      </c>
      <c r="C286" s="20">
        <f t="shared" si="46"/>
        <v>3</v>
      </c>
      <c r="D286" s="20"/>
      <c r="E286" s="79" t="str">
        <f t="shared" si="47"/>
        <v/>
      </c>
      <c r="F286" s="80">
        <f t="shared" si="48"/>
        <v>0</v>
      </c>
      <c r="G286" s="193"/>
      <c r="H286" s="194"/>
      <c r="I286" s="194"/>
      <c r="J286" s="194"/>
      <c r="K286" s="194"/>
      <c r="L286" s="194"/>
      <c r="M286" s="194"/>
      <c r="N286" s="78"/>
      <c r="O286" s="78"/>
      <c r="P286" s="78"/>
      <c r="Q286" s="78"/>
      <c r="R286" s="78"/>
      <c r="S286" s="78"/>
      <c r="T286" s="91" t="str">
        <f t="shared" si="55"/>
        <v/>
      </c>
      <c r="U286" s="78"/>
      <c r="V286" s="78"/>
      <c r="W286" s="92"/>
      <c r="X286" s="94">
        <f t="shared" si="49"/>
        <v>1</v>
      </c>
      <c r="Y286" s="93" t="e">
        <f t="shared" si="50"/>
        <v>#N/A</v>
      </c>
      <c r="AD286" s="90">
        <f t="shared" si="51"/>
        <v>0</v>
      </c>
      <c r="AE286" s="90">
        <f t="shared" si="52"/>
        <v>0</v>
      </c>
      <c r="AF286" s="90" t="str">
        <f t="shared" si="53"/>
        <v>D</v>
      </c>
      <c r="AG286" s="90">
        <f t="shared" si="54"/>
        <v>3</v>
      </c>
      <c r="AH286" s="89">
        <v>1</v>
      </c>
      <c r="AI286" s="98"/>
    </row>
    <row r="287" spans="1:35" s="90" customFormat="1" ht="15.6" hidden="1" customHeight="1" x14ac:dyDescent="0.25">
      <c r="A287" s="76">
        <v>295</v>
      </c>
      <c r="B287" s="180" t="str">
        <f t="shared" si="45"/>
        <v/>
      </c>
      <c r="C287" s="20">
        <f t="shared" si="46"/>
        <v>3</v>
      </c>
      <c r="D287" s="20"/>
      <c r="E287" s="79" t="str">
        <f t="shared" si="47"/>
        <v/>
      </c>
      <c r="F287" s="80">
        <f t="shared" si="48"/>
        <v>0</v>
      </c>
      <c r="G287" s="193"/>
      <c r="H287" s="194"/>
      <c r="I287" s="194"/>
      <c r="J287" s="194"/>
      <c r="K287" s="194"/>
      <c r="L287" s="194"/>
      <c r="M287" s="194"/>
      <c r="N287" s="78"/>
      <c r="O287" s="78"/>
      <c r="P287" s="78"/>
      <c r="Q287" s="78"/>
      <c r="R287" s="78"/>
      <c r="S287" s="78"/>
      <c r="T287" s="91" t="str">
        <f t="shared" si="55"/>
        <v/>
      </c>
      <c r="U287" s="78"/>
      <c r="V287" s="78"/>
      <c r="W287" s="92"/>
      <c r="X287" s="94">
        <f t="shared" si="49"/>
        <v>3</v>
      </c>
      <c r="Y287" s="93" t="e">
        <f t="shared" si="50"/>
        <v>#N/A</v>
      </c>
      <c r="AD287" s="90">
        <f t="shared" si="51"/>
        <v>0</v>
      </c>
      <c r="AE287" s="90">
        <f t="shared" si="52"/>
        <v>0</v>
      </c>
      <c r="AF287" s="90" t="str">
        <f t="shared" si="53"/>
        <v>D</v>
      </c>
      <c r="AG287" s="90">
        <f t="shared" si="54"/>
        <v>3</v>
      </c>
      <c r="AH287" s="89">
        <v>1</v>
      </c>
      <c r="AI287" s="98"/>
    </row>
    <row r="288" spans="1:35" s="90" customFormat="1" ht="15.6" hidden="1" customHeight="1" x14ac:dyDescent="0.25">
      <c r="A288" s="76">
        <v>296</v>
      </c>
      <c r="B288" s="180" t="str">
        <f t="shared" si="45"/>
        <v/>
      </c>
      <c r="C288" s="20">
        <f t="shared" si="46"/>
        <v>3</v>
      </c>
      <c r="D288" s="20"/>
      <c r="E288" s="79" t="str">
        <f t="shared" si="47"/>
        <v/>
      </c>
      <c r="F288" s="80">
        <f t="shared" si="48"/>
        <v>0</v>
      </c>
      <c r="G288" s="193"/>
      <c r="H288" s="194"/>
      <c r="I288" s="194"/>
      <c r="J288" s="194"/>
      <c r="K288" s="194"/>
      <c r="L288" s="194"/>
      <c r="M288" s="194"/>
      <c r="N288" s="78"/>
      <c r="O288" s="78"/>
      <c r="P288" s="78"/>
      <c r="Q288" s="78"/>
      <c r="R288" s="78"/>
      <c r="S288" s="78"/>
      <c r="T288" s="91" t="str">
        <f t="shared" si="55"/>
        <v/>
      </c>
      <c r="U288" s="78"/>
      <c r="V288" s="78"/>
      <c r="W288" s="92"/>
      <c r="X288" s="94" t="str">
        <f t="shared" si="49"/>
        <v>N/A</v>
      </c>
      <c r="Y288" s="93" t="e">
        <f t="shared" si="50"/>
        <v>#N/A</v>
      </c>
      <c r="AD288" s="90">
        <f t="shared" si="51"/>
        <v>0</v>
      </c>
      <c r="AE288" s="90">
        <f t="shared" si="52"/>
        <v>0</v>
      </c>
      <c r="AF288" s="90" t="str">
        <f t="shared" si="53"/>
        <v>D</v>
      </c>
      <c r="AG288" s="90">
        <f t="shared" si="54"/>
        <v>3</v>
      </c>
      <c r="AH288" s="89">
        <v>1</v>
      </c>
      <c r="AI288" s="98"/>
    </row>
    <row r="289" spans="1:35" s="90" customFormat="1" ht="15.6" hidden="1" customHeight="1" x14ac:dyDescent="0.25">
      <c r="A289" s="76">
        <v>297</v>
      </c>
      <c r="B289" s="180" t="str">
        <f t="shared" si="45"/>
        <v/>
      </c>
      <c r="C289" s="20">
        <f t="shared" si="46"/>
        <v>3</v>
      </c>
      <c r="D289" s="20"/>
      <c r="E289" s="79" t="str">
        <f t="shared" si="47"/>
        <v/>
      </c>
      <c r="F289" s="83">
        <f t="shared" si="48"/>
        <v>0</v>
      </c>
      <c r="G289" s="193"/>
      <c r="H289" s="194"/>
      <c r="I289" s="194"/>
      <c r="J289" s="194"/>
      <c r="K289" s="194"/>
      <c r="L289" s="194"/>
      <c r="M289" s="194"/>
      <c r="N289" s="78"/>
      <c r="O289" s="78"/>
      <c r="P289" s="78"/>
      <c r="Q289" s="78"/>
      <c r="R289" s="78"/>
      <c r="S289" s="78"/>
      <c r="T289" s="91" t="str">
        <f t="shared" si="55"/>
        <v/>
      </c>
      <c r="U289" s="78"/>
      <c r="V289" s="78"/>
      <c r="W289" s="92"/>
      <c r="X289" s="94">
        <f t="shared" si="49"/>
        <v>2</v>
      </c>
      <c r="Y289" s="93" t="e">
        <f t="shared" si="50"/>
        <v>#N/A</v>
      </c>
      <c r="AD289" s="90">
        <f t="shared" si="51"/>
        <v>0</v>
      </c>
      <c r="AE289" s="90">
        <f t="shared" si="52"/>
        <v>0</v>
      </c>
      <c r="AF289" s="90" t="str">
        <f t="shared" si="53"/>
        <v>D</v>
      </c>
      <c r="AG289" s="90">
        <f t="shared" si="54"/>
        <v>3</v>
      </c>
      <c r="AH289" s="89">
        <v>1</v>
      </c>
      <c r="AI289" s="98"/>
    </row>
    <row r="290" spans="1:35" s="90" customFormat="1" ht="15.6" hidden="1" customHeight="1" x14ac:dyDescent="0.25">
      <c r="A290" s="76">
        <v>298</v>
      </c>
      <c r="B290" s="180" t="str">
        <f t="shared" si="45"/>
        <v/>
      </c>
      <c r="C290" s="20">
        <f t="shared" si="46"/>
        <v>3</v>
      </c>
      <c r="D290" s="20"/>
      <c r="E290" s="79" t="str">
        <f t="shared" si="47"/>
        <v/>
      </c>
      <c r="F290" s="83">
        <f t="shared" si="48"/>
        <v>0</v>
      </c>
      <c r="G290" s="193"/>
      <c r="H290" s="194"/>
      <c r="I290" s="194"/>
      <c r="J290" s="194"/>
      <c r="K290" s="194"/>
      <c r="L290" s="194"/>
      <c r="M290" s="194"/>
      <c r="N290" s="78"/>
      <c r="O290" s="78"/>
      <c r="P290" s="78"/>
      <c r="Q290" s="78"/>
      <c r="R290" s="78"/>
      <c r="S290" s="78"/>
      <c r="T290" s="91" t="str">
        <f t="shared" si="55"/>
        <v/>
      </c>
      <c r="U290" s="78"/>
      <c r="V290" s="78"/>
      <c r="W290" s="92"/>
      <c r="X290" s="94">
        <f t="shared" si="49"/>
        <v>5</v>
      </c>
      <c r="Y290" s="93" t="e">
        <f t="shared" si="50"/>
        <v>#N/A</v>
      </c>
      <c r="AD290" s="90">
        <f t="shared" si="51"/>
        <v>0</v>
      </c>
      <c r="AE290" s="90">
        <f t="shared" si="52"/>
        <v>0</v>
      </c>
      <c r="AF290" s="90" t="str">
        <f t="shared" si="53"/>
        <v>D</v>
      </c>
      <c r="AG290" s="90">
        <f t="shared" si="54"/>
        <v>3</v>
      </c>
      <c r="AH290" s="89">
        <v>1</v>
      </c>
      <c r="AI290" s="98"/>
    </row>
    <row r="291" spans="1:35" s="90" customFormat="1" ht="15.6" hidden="1" customHeight="1" x14ac:dyDescent="0.25">
      <c r="A291" s="76">
        <v>299</v>
      </c>
      <c r="B291" s="180" t="str">
        <f t="shared" si="45"/>
        <v/>
      </c>
      <c r="C291" s="20">
        <f t="shared" si="46"/>
        <v>3</v>
      </c>
      <c r="D291" s="20"/>
      <c r="E291" s="79" t="str">
        <f t="shared" si="47"/>
        <v/>
      </c>
      <c r="F291" s="83">
        <f t="shared" si="48"/>
        <v>0</v>
      </c>
      <c r="G291" s="193"/>
      <c r="H291" s="194"/>
      <c r="I291" s="194"/>
      <c r="J291" s="194"/>
      <c r="K291" s="194"/>
      <c r="L291" s="194"/>
      <c r="M291" s="194"/>
      <c r="N291" s="78"/>
      <c r="O291" s="78"/>
      <c r="P291" s="78"/>
      <c r="Q291" s="78"/>
      <c r="R291" s="78"/>
      <c r="S291" s="78"/>
      <c r="T291" s="91" t="str">
        <f t="shared" si="55"/>
        <v/>
      </c>
      <c r="U291" s="78"/>
      <c r="V291" s="78"/>
      <c r="W291" s="92"/>
      <c r="X291" s="94">
        <f t="shared" si="49"/>
        <v>4</v>
      </c>
      <c r="Y291" s="93" t="e">
        <f t="shared" si="50"/>
        <v>#N/A</v>
      </c>
      <c r="AD291" s="90">
        <f t="shared" si="51"/>
        <v>0</v>
      </c>
      <c r="AE291" s="90">
        <f t="shared" si="52"/>
        <v>0</v>
      </c>
      <c r="AF291" s="90" t="str">
        <f t="shared" si="53"/>
        <v>D</v>
      </c>
      <c r="AG291" s="90">
        <f t="shared" si="54"/>
        <v>3</v>
      </c>
      <c r="AH291" s="89">
        <v>1</v>
      </c>
      <c r="AI291" s="98"/>
    </row>
    <row r="292" spans="1:35" s="90" customFormat="1" ht="15.6" hidden="1" customHeight="1" x14ac:dyDescent="0.25">
      <c r="A292" s="76">
        <v>300</v>
      </c>
      <c r="B292" s="180" t="str">
        <f t="shared" si="45"/>
        <v/>
      </c>
      <c r="C292" s="20">
        <f t="shared" si="46"/>
        <v>3</v>
      </c>
      <c r="D292" s="20"/>
      <c r="E292" s="79" t="str">
        <f t="shared" si="47"/>
        <v/>
      </c>
      <c r="F292" s="83">
        <f t="shared" si="48"/>
        <v>0</v>
      </c>
      <c r="G292" s="193"/>
      <c r="H292" s="194"/>
      <c r="I292" s="194"/>
      <c r="J292" s="194"/>
      <c r="K292" s="194"/>
      <c r="L292" s="194"/>
      <c r="M292" s="194"/>
      <c r="N292" s="78"/>
      <c r="O292" s="78"/>
      <c r="P292" s="78"/>
      <c r="Q292" s="78"/>
      <c r="R292" s="78"/>
      <c r="S292" s="78"/>
      <c r="T292" s="91" t="str">
        <f t="shared" si="55"/>
        <v/>
      </c>
      <c r="U292" s="78"/>
      <c r="V292" s="78"/>
      <c r="W292" s="92"/>
      <c r="X292" s="94">
        <f t="shared" si="49"/>
        <v>2</v>
      </c>
      <c r="Y292" s="93" t="e">
        <f t="shared" si="50"/>
        <v>#N/A</v>
      </c>
      <c r="AD292" s="90">
        <f t="shared" si="51"/>
        <v>0</v>
      </c>
      <c r="AE292" s="90">
        <f t="shared" si="52"/>
        <v>0</v>
      </c>
      <c r="AF292" s="90" t="str">
        <f t="shared" si="53"/>
        <v>D</v>
      </c>
      <c r="AG292" s="90">
        <f t="shared" si="54"/>
        <v>3</v>
      </c>
      <c r="AH292" s="89">
        <v>1</v>
      </c>
      <c r="AI292" s="98"/>
    </row>
    <row r="293" spans="1:35" s="90" customFormat="1" ht="15.6" hidden="1" customHeight="1" x14ac:dyDescent="0.25">
      <c r="A293" s="76">
        <v>301</v>
      </c>
      <c r="B293" s="180" t="str">
        <f t="shared" si="45"/>
        <v/>
      </c>
      <c r="C293" s="20">
        <f t="shared" si="46"/>
        <v>3</v>
      </c>
      <c r="D293" s="20"/>
      <c r="E293" s="79" t="str">
        <f t="shared" si="47"/>
        <v/>
      </c>
      <c r="F293" s="83">
        <f t="shared" si="48"/>
        <v>0</v>
      </c>
      <c r="G293" s="193"/>
      <c r="H293" s="194"/>
      <c r="I293" s="194"/>
      <c r="J293" s="194"/>
      <c r="K293" s="194"/>
      <c r="L293" s="194"/>
      <c r="M293" s="194"/>
      <c r="N293" s="78"/>
      <c r="O293" s="78"/>
      <c r="P293" s="78"/>
      <c r="Q293" s="78"/>
      <c r="R293" s="78"/>
      <c r="S293" s="78"/>
      <c r="T293" s="91" t="str">
        <f t="shared" si="55"/>
        <v/>
      </c>
      <c r="U293" s="78"/>
      <c r="V293" s="78"/>
      <c r="W293" s="92"/>
      <c r="X293" s="94">
        <f t="shared" si="49"/>
        <v>4</v>
      </c>
      <c r="Y293" s="93" t="e">
        <f t="shared" si="50"/>
        <v>#N/A</v>
      </c>
      <c r="AD293" s="90">
        <f t="shared" si="51"/>
        <v>0</v>
      </c>
      <c r="AE293" s="90">
        <f t="shared" si="52"/>
        <v>0</v>
      </c>
      <c r="AF293" s="90" t="str">
        <f t="shared" si="53"/>
        <v>D</v>
      </c>
      <c r="AG293" s="90">
        <f t="shared" si="54"/>
        <v>3</v>
      </c>
      <c r="AH293" s="89">
        <v>1</v>
      </c>
      <c r="AI293" s="98"/>
    </row>
    <row r="294" spans="1:35" s="90" customFormat="1" ht="15.6" hidden="1" customHeight="1" x14ac:dyDescent="0.25">
      <c r="A294" s="76">
        <v>302</v>
      </c>
      <c r="B294" s="180" t="str">
        <f t="shared" si="45"/>
        <v/>
      </c>
      <c r="C294" s="20">
        <f t="shared" si="46"/>
        <v>3</v>
      </c>
      <c r="D294" s="20"/>
      <c r="E294" s="79" t="str">
        <f t="shared" si="47"/>
        <v/>
      </c>
      <c r="F294" s="80">
        <f t="shared" si="48"/>
        <v>0</v>
      </c>
      <c r="G294" s="193"/>
      <c r="H294" s="194"/>
      <c r="I294" s="194"/>
      <c r="J294" s="194"/>
      <c r="K294" s="194"/>
      <c r="L294" s="194"/>
      <c r="M294" s="194"/>
      <c r="N294" s="78"/>
      <c r="O294" s="78"/>
      <c r="P294" s="78"/>
      <c r="Q294" s="78"/>
      <c r="R294" s="78"/>
      <c r="S294" s="78"/>
      <c r="T294" s="91" t="str">
        <f t="shared" si="55"/>
        <v/>
      </c>
      <c r="U294" s="78"/>
      <c r="V294" s="78"/>
      <c r="W294" s="92"/>
      <c r="X294" s="94">
        <f t="shared" si="49"/>
        <v>3</v>
      </c>
      <c r="Y294" s="93" t="e">
        <f t="shared" si="50"/>
        <v>#N/A</v>
      </c>
      <c r="AD294" s="90">
        <f t="shared" si="51"/>
        <v>0</v>
      </c>
      <c r="AE294" s="90">
        <f t="shared" si="52"/>
        <v>0</v>
      </c>
      <c r="AF294" s="90" t="str">
        <f t="shared" si="53"/>
        <v>D</v>
      </c>
      <c r="AG294" s="90">
        <f t="shared" si="54"/>
        <v>3</v>
      </c>
      <c r="AH294" s="89">
        <v>1</v>
      </c>
      <c r="AI294" s="98"/>
    </row>
    <row r="295" spans="1:35" s="90" customFormat="1" ht="15.6" hidden="1" customHeight="1" x14ac:dyDescent="0.25">
      <c r="A295" s="76">
        <v>303</v>
      </c>
      <c r="B295" s="180" t="str">
        <f t="shared" si="45"/>
        <v/>
      </c>
      <c r="C295" s="20">
        <f t="shared" si="46"/>
        <v>3</v>
      </c>
      <c r="D295" s="20"/>
      <c r="E295" s="79" t="str">
        <f t="shared" si="47"/>
        <v/>
      </c>
      <c r="F295" s="80">
        <f t="shared" si="48"/>
        <v>0</v>
      </c>
      <c r="G295" s="193"/>
      <c r="H295" s="194"/>
      <c r="I295" s="194"/>
      <c r="J295" s="194"/>
      <c r="K295" s="194"/>
      <c r="L295" s="194"/>
      <c r="M295" s="194"/>
      <c r="N295" s="78"/>
      <c r="O295" s="78"/>
      <c r="P295" s="78"/>
      <c r="Q295" s="78"/>
      <c r="R295" s="78"/>
      <c r="S295" s="78"/>
      <c r="T295" s="91" t="str">
        <f t="shared" si="55"/>
        <v/>
      </c>
      <c r="U295" s="78"/>
      <c r="V295" s="78"/>
      <c r="W295" s="92"/>
      <c r="X295" s="94" t="str">
        <f t="shared" si="49"/>
        <v>N/A</v>
      </c>
      <c r="Y295" s="93" t="e">
        <f t="shared" si="50"/>
        <v>#N/A</v>
      </c>
      <c r="AD295" s="90">
        <f t="shared" si="51"/>
        <v>0</v>
      </c>
      <c r="AE295" s="90">
        <f t="shared" si="52"/>
        <v>0</v>
      </c>
      <c r="AF295" s="90" t="str">
        <f t="shared" si="53"/>
        <v>D</v>
      </c>
      <c r="AG295" s="90">
        <f t="shared" si="54"/>
        <v>3</v>
      </c>
      <c r="AH295" s="89">
        <v>1</v>
      </c>
      <c r="AI295" s="98"/>
    </row>
    <row r="296" spans="1:35" s="90" customFormat="1" ht="15.6" hidden="1" customHeight="1" x14ac:dyDescent="0.25">
      <c r="A296" s="76">
        <v>304</v>
      </c>
      <c r="B296" s="180" t="str">
        <f t="shared" si="45"/>
        <v/>
      </c>
      <c r="C296" s="20">
        <f t="shared" si="46"/>
        <v>3</v>
      </c>
      <c r="D296" s="20"/>
      <c r="E296" s="79" t="str">
        <f t="shared" si="47"/>
        <v/>
      </c>
      <c r="F296" s="83">
        <f t="shared" si="48"/>
        <v>0</v>
      </c>
      <c r="G296" s="193"/>
      <c r="H296" s="194"/>
      <c r="I296" s="194"/>
      <c r="J296" s="194"/>
      <c r="K296" s="194"/>
      <c r="L296" s="194"/>
      <c r="M296" s="194"/>
      <c r="N296" s="78"/>
      <c r="O296" s="78"/>
      <c r="P296" s="78"/>
      <c r="Q296" s="78"/>
      <c r="R296" s="78"/>
      <c r="S296" s="78"/>
      <c r="T296" s="91" t="str">
        <f t="shared" si="55"/>
        <v/>
      </c>
      <c r="U296" s="78"/>
      <c r="V296" s="78"/>
      <c r="W296" s="92"/>
      <c r="X296" s="94">
        <f t="shared" si="49"/>
        <v>3</v>
      </c>
      <c r="Y296" s="93" t="e">
        <f t="shared" si="50"/>
        <v>#N/A</v>
      </c>
      <c r="AD296" s="90">
        <f t="shared" si="51"/>
        <v>0</v>
      </c>
      <c r="AE296" s="90">
        <f t="shared" si="52"/>
        <v>0</v>
      </c>
      <c r="AF296" s="90" t="str">
        <f t="shared" si="53"/>
        <v>D</v>
      </c>
      <c r="AG296" s="90">
        <f t="shared" si="54"/>
        <v>3</v>
      </c>
      <c r="AH296" s="89">
        <v>1</v>
      </c>
      <c r="AI296" s="98"/>
    </row>
    <row r="297" spans="1:35" s="90" customFormat="1" ht="15.6" hidden="1" customHeight="1" x14ac:dyDescent="0.25">
      <c r="A297" s="76">
        <v>305</v>
      </c>
      <c r="B297" s="180" t="str">
        <f t="shared" si="45"/>
        <v/>
      </c>
      <c r="C297" s="20">
        <f t="shared" si="46"/>
        <v>3</v>
      </c>
      <c r="D297" s="20"/>
      <c r="E297" s="79" t="str">
        <f t="shared" si="47"/>
        <v/>
      </c>
      <c r="F297" s="83">
        <f t="shared" si="48"/>
        <v>0</v>
      </c>
      <c r="G297" s="193"/>
      <c r="H297" s="194"/>
      <c r="I297" s="194"/>
      <c r="J297" s="194"/>
      <c r="K297" s="194"/>
      <c r="L297" s="194"/>
      <c r="M297" s="194"/>
      <c r="N297" s="78"/>
      <c r="O297" s="78"/>
      <c r="P297" s="78"/>
      <c r="Q297" s="78"/>
      <c r="R297" s="78"/>
      <c r="S297" s="78"/>
      <c r="T297" s="91" t="str">
        <f t="shared" si="55"/>
        <v/>
      </c>
      <c r="U297" s="78"/>
      <c r="V297" s="78"/>
      <c r="W297" s="92"/>
      <c r="X297" s="94">
        <f t="shared" si="49"/>
        <v>3</v>
      </c>
      <c r="Y297" s="93" t="e">
        <f t="shared" si="50"/>
        <v>#N/A</v>
      </c>
      <c r="AD297" s="90">
        <f t="shared" si="51"/>
        <v>0</v>
      </c>
      <c r="AE297" s="90">
        <f t="shared" si="52"/>
        <v>0</v>
      </c>
      <c r="AF297" s="90" t="str">
        <f t="shared" si="53"/>
        <v>D</v>
      </c>
      <c r="AG297" s="90">
        <f t="shared" si="54"/>
        <v>3</v>
      </c>
      <c r="AH297" s="89">
        <v>1</v>
      </c>
      <c r="AI297" s="98"/>
    </row>
    <row r="298" spans="1:35" s="90" customFormat="1" ht="15.6" hidden="1" customHeight="1" x14ac:dyDescent="0.25">
      <c r="A298" s="76">
        <v>306</v>
      </c>
      <c r="B298" s="180" t="str">
        <f t="shared" si="45"/>
        <v/>
      </c>
      <c r="C298" s="20">
        <f t="shared" si="46"/>
        <v>3</v>
      </c>
      <c r="D298" s="20"/>
      <c r="E298" s="79" t="str">
        <f t="shared" si="47"/>
        <v/>
      </c>
      <c r="F298" s="83">
        <f t="shared" si="48"/>
        <v>0</v>
      </c>
      <c r="G298" s="193"/>
      <c r="H298" s="194"/>
      <c r="I298" s="194"/>
      <c r="J298" s="194"/>
      <c r="K298" s="194"/>
      <c r="L298" s="194"/>
      <c r="M298" s="194"/>
      <c r="N298" s="78"/>
      <c r="O298" s="78"/>
      <c r="P298" s="78"/>
      <c r="Q298" s="78"/>
      <c r="R298" s="78"/>
      <c r="S298" s="78"/>
      <c r="T298" s="91" t="str">
        <f t="shared" si="55"/>
        <v/>
      </c>
      <c r="U298" s="78"/>
      <c r="V298" s="78"/>
      <c r="W298" s="92"/>
      <c r="X298" s="94">
        <f t="shared" si="49"/>
        <v>3</v>
      </c>
      <c r="Y298" s="93" t="e">
        <f t="shared" si="50"/>
        <v>#N/A</v>
      </c>
      <c r="AD298" s="90">
        <f t="shared" si="51"/>
        <v>0</v>
      </c>
      <c r="AE298" s="90">
        <f t="shared" si="52"/>
        <v>0</v>
      </c>
      <c r="AF298" s="90" t="str">
        <f t="shared" si="53"/>
        <v>D</v>
      </c>
      <c r="AG298" s="90">
        <f t="shared" si="54"/>
        <v>3</v>
      </c>
      <c r="AH298" s="89">
        <v>1</v>
      </c>
      <c r="AI298" s="98"/>
    </row>
    <row r="299" spans="1:35" s="90" customFormat="1" ht="15.6" hidden="1" customHeight="1" x14ac:dyDescent="0.25">
      <c r="A299" s="76">
        <v>307</v>
      </c>
      <c r="B299" s="180" t="str">
        <f t="shared" si="45"/>
        <v/>
      </c>
      <c r="C299" s="20">
        <f t="shared" si="46"/>
        <v>3</v>
      </c>
      <c r="D299" s="20"/>
      <c r="E299" s="79" t="str">
        <f t="shared" si="47"/>
        <v/>
      </c>
      <c r="F299" s="83">
        <f t="shared" si="48"/>
        <v>0</v>
      </c>
      <c r="G299" s="193"/>
      <c r="H299" s="194"/>
      <c r="I299" s="194"/>
      <c r="J299" s="194"/>
      <c r="K299" s="194"/>
      <c r="L299" s="194"/>
      <c r="M299" s="194"/>
      <c r="N299" s="78"/>
      <c r="O299" s="78"/>
      <c r="P299" s="78"/>
      <c r="Q299" s="78"/>
      <c r="R299" s="78"/>
      <c r="S299" s="78"/>
      <c r="T299" s="91" t="str">
        <f t="shared" si="55"/>
        <v/>
      </c>
      <c r="U299" s="78"/>
      <c r="V299" s="78"/>
      <c r="W299" s="92"/>
      <c r="X299" s="94">
        <f t="shared" si="49"/>
        <v>3</v>
      </c>
      <c r="Y299" s="93" t="e">
        <f t="shared" si="50"/>
        <v>#N/A</v>
      </c>
      <c r="AD299" s="90">
        <f t="shared" si="51"/>
        <v>0</v>
      </c>
      <c r="AE299" s="90">
        <f t="shared" si="52"/>
        <v>0</v>
      </c>
      <c r="AF299" s="90" t="str">
        <f t="shared" si="53"/>
        <v>D</v>
      </c>
      <c r="AG299" s="90">
        <f t="shared" si="54"/>
        <v>3</v>
      </c>
      <c r="AH299" s="89">
        <v>1</v>
      </c>
      <c r="AI299" s="98"/>
    </row>
    <row r="300" spans="1:35" s="90" customFormat="1" ht="15.6" hidden="1" customHeight="1" x14ac:dyDescent="0.25">
      <c r="A300" s="76">
        <v>308</v>
      </c>
      <c r="B300" s="180" t="str">
        <f t="shared" si="45"/>
        <v/>
      </c>
      <c r="C300" s="20">
        <f t="shared" si="46"/>
        <v>3</v>
      </c>
      <c r="D300" s="20"/>
      <c r="E300" s="79" t="str">
        <f t="shared" si="47"/>
        <v/>
      </c>
      <c r="F300" s="83">
        <f t="shared" si="48"/>
        <v>0</v>
      </c>
      <c r="G300" s="193"/>
      <c r="H300" s="194"/>
      <c r="I300" s="194"/>
      <c r="J300" s="194"/>
      <c r="K300" s="194"/>
      <c r="L300" s="194"/>
      <c r="M300" s="194"/>
      <c r="N300" s="78"/>
      <c r="O300" s="78"/>
      <c r="P300" s="78"/>
      <c r="Q300" s="78"/>
      <c r="R300" s="78"/>
      <c r="S300" s="78"/>
      <c r="T300" s="91" t="str">
        <f t="shared" si="55"/>
        <v/>
      </c>
      <c r="U300" s="78"/>
      <c r="V300" s="78"/>
      <c r="W300" s="92"/>
      <c r="X300" s="94">
        <f t="shared" si="49"/>
        <v>4</v>
      </c>
      <c r="Y300" s="93" t="e">
        <f t="shared" si="50"/>
        <v>#N/A</v>
      </c>
      <c r="AD300" s="90">
        <f t="shared" si="51"/>
        <v>0</v>
      </c>
      <c r="AE300" s="90">
        <f t="shared" si="52"/>
        <v>0</v>
      </c>
      <c r="AF300" s="90" t="str">
        <f t="shared" si="53"/>
        <v>D</v>
      </c>
      <c r="AG300" s="90">
        <f t="shared" si="54"/>
        <v>3</v>
      </c>
      <c r="AH300" s="89">
        <v>1</v>
      </c>
      <c r="AI300" s="98"/>
    </row>
    <row r="301" spans="1:35" s="90" customFormat="1" ht="15.6" hidden="1" customHeight="1" x14ac:dyDescent="0.25">
      <c r="A301" s="76">
        <v>309</v>
      </c>
      <c r="B301" s="180" t="str">
        <f t="shared" si="45"/>
        <v/>
      </c>
      <c r="C301" s="20">
        <f t="shared" si="46"/>
        <v>3</v>
      </c>
      <c r="D301" s="20"/>
      <c r="E301" s="79" t="str">
        <f t="shared" si="47"/>
        <v/>
      </c>
      <c r="F301" s="80">
        <f t="shared" si="48"/>
        <v>0</v>
      </c>
      <c r="G301" s="193"/>
      <c r="H301" s="194"/>
      <c r="I301" s="194"/>
      <c r="J301" s="194"/>
      <c r="K301" s="194"/>
      <c r="L301" s="194"/>
      <c r="M301" s="194"/>
      <c r="N301" s="78"/>
      <c r="O301" s="78"/>
      <c r="P301" s="78"/>
      <c r="Q301" s="78"/>
      <c r="R301" s="78"/>
      <c r="S301" s="78"/>
      <c r="T301" s="91" t="str">
        <f t="shared" si="55"/>
        <v/>
      </c>
      <c r="U301" s="78"/>
      <c r="V301" s="78"/>
      <c r="W301" s="92"/>
      <c r="X301" s="94">
        <f t="shared" si="49"/>
        <v>1</v>
      </c>
      <c r="Y301" s="93" t="e">
        <f t="shared" si="50"/>
        <v>#N/A</v>
      </c>
      <c r="AD301" s="90">
        <f t="shared" si="51"/>
        <v>0</v>
      </c>
      <c r="AE301" s="90">
        <f t="shared" si="52"/>
        <v>0</v>
      </c>
      <c r="AF301" s="90" t="str">
        <f t="shared" si="53"/>
        <v>D</v>
      </c>
      <c r="AG301" s="90">
        <f t="shared" si="54"/>
        <v>3</v>
      </c>
      <c r="AH301" s="89">
        <v>1</v>
      </c>
      <c r="AI301" s="98"/>
    </row>
    <row r="302" spans="1:35" s="90" customFormat="1" ht="15.6" hidden="1" customHeight="1" x14ac:dyDescent="0.25">
      <c r="A302" s="76">
        <v>310</v>
      </c>
      <c r="B302" s="180" t="str">
        <f t="shared" si="45"/>
        <v/>
      </c>
      <c r="C302" s="20">
        <f t="shared" si="46"/>
        <v>3</v>
      </c>
      <c r="D302" s="20"/>
      <c r="E302" s="79" t="str">
        <f t="shared" si="47"/>
        <v/>
      </c>
      <c r="F302" s="80">
        <f t="shared" si="48"/>
        <v>0</v>
      </c>
      <c r="G302" s="193"/>
      <c r="H302" s="194"/>
      <c r="I302" s="194"/>
      <c r="J302" s="194"/>
      <c r="K302" s="194"/>
      <c r="L302" s="194"/>
      <c r="M302" s="194"/>
      <c r="N302" s="78"/>
      <c r="O302" s="78"/>
      <c r="P302" s="78"/>
      <c r="Q302" s="78"/>
      <c r="R302" s="78"/>
      <c r="S302" s="78"/>
      <c r="T302" s="91" t="str">
        <f t="shared" si="55"/>
        <v/>
      </c>
      <c r="U302" s="78"/>
      <c r="V302" s="78"/>
      <c r="W302" s="92"/>
      <c r="X302" s="94" t="str">
        <f t="shared" si="49"/>
        <v>N/A</v>
      </c>
      <c r="Y302" s="93" t="e">
        <f t="shared" si="50"/>
        <v>#N/A</v>
      </c>
      <c r="AD302" s="90">
        <f t="shared" si="51"/>
        <v>0</v>
      </c>
      <c r="AE302" s="90">
        <f t="shared" si="52"/>
        <v>0</v>
      </c>
      <c r="AF302" s="90" t="str">
        <f t="shared" si="53"/>
        <v>D</v>
      </c>
      <c r="AG302" s="90">
        <f t="shared" si="54"/>
        <v>3</v>
      </c>
      <c r="AH302" s="89">
        <v>1</v>
      </c>
      <c r="AI302" s="98"/>
    </row>
    <row r="303" spans="1:35" s="90" customFormat="1" ht="15.6" hidden="1" customHeight="1" x14ac:dyDescent="0.25">
      <c r="A303" s="76">
        <v>311</v>
      </c>
      <c r="B303" s="180" t="str">
        <f t="shared" si="45"/>
        <v/>
      </c>
      <c r="C303" s="20">
        <f t="shared" si="46"/>
        <v>3</v>
      </c>
      <c r="D303" s="20"/>
      <c r="E303" s="79" t="str">
        <f t="shared" si="47"/>
        <v/>
      </c>
      <c r="F303" s="83">
        <f t="shared" si="48"/>
        <v>0</v>
      </c>
      <c r="G303" s="193"/>
      <c r="H303" s="194"/>
      <c r="I303" s="194"/>
      <c r="J303" s="194"/>
      <c r="K303" s="194"/>
      <c r="L303" s="194"/>
      <c r="M303" s="194"/>
      <c r="N303" s="78"/>
      <c r="O303" s="78"/>
      <c r="P303" s="78"/>
      <c r="Q303" s="78"/>
      <c r="R303" s="78"/>
      <c r="S303" s="78"/>
      <c r="T303" s="91" t="str">
        <f t="shared" si="55"/>
        <v/>
      </c>
      <c r="U303" s="78"/>
      <c r="V303" s="78"/>
      <c r="W303" s="92"/>
      <c r="X303" s="94">
        <f t="shared" si="49"/>
        <v>2</v>
      </c>
      <c r="Y303" s="93" t="e">
        <f t="shared" si="50"/>
        <v>#N/A</v>
      </c>
      <c r="AD303" s="90">
        <f t="shared" si="51"/>
        <v>0</v>
      </c>
      <c r="AE303" s="90">
        <f t="shared" si="52"/>
        <v>0</v>
      </c>
      <c r="AF303" s="90" t="str">
        <f t="shared" si="53"/>
        <v>D</v>
      </c>
      <c r="AG303" s="90">
        <f t="shared" si="54"/>
        <v>3</v>
      </c>
      <c r="AH303" s="89">
        <v>1</v>
      </c>
      <c r="AI303" s="98"/>
    </row>
    <row r="304" spans="1:35" s="90" customFormat="1" ht="15.6" hidden="1" customHeight="1" x14ac:dyDescent="0.25">
      <c r="A304" s="76">
        <v>312</v>
      </c>
      <c r="B304" s="180" t="str">
        <f t="shared" si="45"/>
        <v/>
      </c>
      <c r="C304" s="20">
        <f t="shared" si="46"/>
        <v>3</v>
      </c>
      <c r="D304" s="20"/>
      <c r="E304" s="79" t="str">
        <f t="shared" si="47"/>
        <v/>
      </c>
      <c r="F304" s="83">
        <f t="shared" si="48"/>
        <v>0</v>
      </c>
      <c r="G304" s="193"/>
      <c r="H304" s="194"/>
      <c r="I304" s="194"/>
      <c r="J304" s="194"/>
      <c r="K304" s="194"/>
      <c r="L304" s="194"/>
      <c r="M304" s="194"/>
      <c r="N304" s="78"/>
      <c r="O304" s="78"/>
      <c r="P304" s="78"/>
      <c r="Q304" s="78"/>
      <c r="R304" s="78"/>
      <c r="S304" s="78"/>
      <c r="T304" s="91" t="str">
        <f t="shared" si="55"/>
        <v/>
      </c>
      <c r="U304" s="78"/>
      <c r="V304" s="78"/>
      <c r="W304" s="92"/>
      <c r="X304" s="94">
        <f t="shared" si="49"/>
        <v>3</v>
      </c>
      <c r="Y304" s="93" t="e">
        <f t="shared" si="50"/>
        <v>#N/A</v>
      </c>
      <c r="AD304" s="90">
        <f t="shared" si="51"/>
        <v>0</v>
      </c>
      <c r="AE304" s="90">
        <f t="shared" si="52"/>
        <v>0</v>
      </c>
      <c r="AF304" s="90" t="str">
        <f t="shared" si="53"/>
        <v>D</v>
      </c>
      <c r="AG304" s="90">
        <f t="shared" si="54"/>
        <v>3</v>
      </c>
      <c r="AH304" s="89">
        <v>1</v>
      </c>
      <c r="AI304" s="98"/>
    </row>
    <row r="305" spans="1:35" s="90" customFormat="1" ht="15.6" hidden="1" customHeight="1" x14ac:dyDescent="0.25">
      <c r="A305" s="76">
        <v>313</v>
      </c>
      <c r="B305" s="180" t="str">
        <f t="shared" si="45"/>
        <v/>
      </c>
      <c r="C305" s="20">
        <f t="shared" si="46"/>
        <v>3</v>
      </c>
      <c r="D305" s="20"/>
      <c r="E305" s="79" t="str">
        <f t="shared" si="47"/>
        <v/>
      </c>
      <c r="F305" s="83">
        <f t="shared" si="48"/>
        <v>0</v>
      </c>
      <c r="G305" s="193"/>
      <c r="H305" s="194"/>
      <c r="I305" s="194"/>
      <c r="J305" s="194"/>
      <c r="K305" s="194"/>
      <c r="L305" s="194"/>
      <c r="M305" s="194"/>
      <c r="N305" s="78"/>
      <c r="O305" s="78"/>
      <c r="P305" s="78"/>
      <c r="Q305" s="78"/>
      <c r="R305" s="78"/>
      <c r="S305" s="78"/>
      <c r="T305" s="91" t="str">
        <f t="shared" si="55"/>
        <v/>
      </c>
      <c r="U305" s="78"/>
      <c r="V305" s="78"/>
      <c r="W305" s="92"/>
      <c r="X305" s="94">
        <f t="shared" si="49"/>
        <v>2</v>
      </c>
      <c r="Y305" s="93" t="e">
        <f t="shared" si="50"/>
        <v>#N/A</v>
      </c>
      <c r="AD305" s="90">
        <f t="shared" si="51"/>
        <v>0</v>
      </c>
      <c r="AE305" s="90">
        <f t="shared" si="52"/>
        <v>0</v>
      </c>
      <c r="AF305" s="90" t="str">
        <f t="shared" si="53"/>
        <v>D</v>
      </c>
      <c r="AG305" s="90">
        <f t="shared" si="54"/>
        <v>3</v>
      </c>
      <c r="AH305" s="89">
        <v>1</v>
      </c>
      <c r="AI305" s="98"/>
    </row>
    <row r="306" spans="1:35" s="90" customFormat="1" ht="15.6" hidden="1" customHeight="1" x14ac:dyDescent="0.25">
      <c r="A306" s="76">
        <v>314</v>
      </c>
      <c r="B306" s="180" t="str">
        <f t="shared" si="45"/>
        <v/>
      </c>
      <c r="C306" s="20">
        <f t="shared" si="46"/>
        <v>3</v>
      </c>
      <c r="D306" s="20"/>
      <c r="E306" s="79" t="str">
        <f t="shared" si="47"/>
        <v/>
      </c>
      <c r="F306" s="83">
        <f t="shared" si="48"/>
        <v>0</v>
      </c>
      <c r="G306" s="193"/>
      <c r="H306" s="194"/>
      <c r="I306" s="194"/>
      <c r="J306" s="194"/>
      <c r="K306" s="194"/>
      <c r="L306" s="194"/>
      <c r="M306" s="194"/>
      <c r="N306" s="78"/>
      <c r="O306" s="78"/>
      <c r="P306" s="78"/>
      <c r="Q306" s="78"/>
      <c r="R306" s="78"/>
      <c r="S306" s="78"/>
      <c r="T306" s="91" t="str">
        <f t="shared" si="55"/>
        <v/>
      </c>
      <c r="U306" s="78"/>
      <c r="V306" s="78"/>
      <c r="W306" s="92"/>
      <c r="X306" s="94">
        <f t="shared" si="49"/>
        <v>3</v>
      </c>
      <c r="Y306" s="93" t="e">
        <f t="shared" si="50"/>
        <v>#N/A</v>
      </c>
      <c r="AD306" s="90">
        <f t="shared" si="51"/>
        <v>0</v>
      </c>
      <c r="AE306" s="90">
        <f t="shared" si="52"/>
        <v>0</v>
      </c>
      <c r="AF306" s="90" t="str">
        <f t="shared" si="53"/>
        <v>D</v>
      </c>
      <c r="AG306" s="90">
        <f t="shared" si="54"/>
        <v>3</v>
      </c>
      <c r="AH306" s="89">
        <v>1</v>
      </c>
      <c r="AI306" s="98"/>
    </row>
    <row r="307" spans="1:35" s="90" customFormat="1" ht="15.6" hidden="1" customHeight="1" x14ac:dyDescent="0.25">
      <c r="A307" s="76">
        <v>315</v>
      </c>
      <c r="B307" s="180" t="str">
        <f t="shared" si="45"/>
        <v/>
      </c>
      <c r="C307" s="20">
        <f t="shared" si="46"/>
        <v>3</v>
      </c>
      <c r="D307" s="20"/>
      <c r="E307" s="79" t="str">
        <f t="shared" si="47"/>
        <v/>
      </c>
      <c r="F307" s="83">
        <f t="shared" si="48"/>
        <v>0</v>
      </c>
      <c r="G307" s="193"/>
      <c r="H307" s="194"/>
      <c r="I307" s="194"/>
      <c r="J307" s="194"/>
      <c r="K307" s="194"/>
      <c r="L307" s="194"/>
      <c r="M307" s="194"/>
      <c r="N307" s="78"/>
      <c r="O307" s="78"/>
      <c r="P307" s="78"/>
      <c r="Q307" s="78"/>
      <c r="R307" s="78"/>
      <c r="S307" s="78"/>
      <c r="T307" s="91" t="str">
        <f t="shared" si="55"/>
        <v/>
      </c>
      <c r="U307" s="78"/>
      <c r="V307" s="78"/>
      <c r="W307" s="92"/>
      <c r="X307" s="94">
        <f t="shared" si="49"/>
        <v>3</v>
      </c>
      <c r="Y307" s="93" t="e">
        <f t="shared" si="50"/>
        <v>#N/A</v>
      </c>
      <c r="AD307" s="90">
        <f t="shared" si="51"/>
        <v>0</v>
      </c>
      <c r="AE307" s="90">
        <f t="shared" si="52"/>
        <v>0</v>
      </c>
      <c r="AF307" s="90" t="str">
        <f t="shared" si="53"/>
        <v>D</v>
      </c>
      <c r="AG307" s="90">
        <f t="shared" si="54"/>
        <v>3</v>
      </c>
      <c r="AH307" s="89">
        <v>1</v>
      </c>
      <c r="AI307" s="98"/>
    </row>
    <row r="308" spans="1:35" s="90" customFormat="1" ht="15.6" hidden="1" customHeight="1" x14ac:dyDescent="0.25">
      <c r="A308" s="76">
        <v>316</v>
      </c>
      <c r="B308" s="180" t="str">
        <f t="shared" si="45"/>
        <v/>
      </c>
      <c r="C308" s="20">
        <f t="shared" si="46"/>
        <v>3</v>
      </c>
      <c r="D308" s="20"/>
      <c r="E308" s="79" t="str">
        <f t="shared" si="47"/>
        <v/>
      </c>
      <c r="F308" s="83">
        <f t="shared" si="48"/>
        <v>0</v>
      </c>
      <c r="G308" s="193"/>
      <c r="H308" s="194"/>
      <c r="I308" s="194"/>
      <c r="J308" s="194"/>
      <c r="K308" s="194"/>
      <c r="L308" s="194"/>
      <c r="M308" s="194"/>
      <c r="N308" s="78"/>
      <c r="O308" s="78"/>
      <c r="P308" s="78"/>
      <c r="Q308" s="78"/>
      <c r="R308" s="78"/>
      <c r="S308" s="78"/>
      <c r="T308" s="91" t="str">
        <f t="shared" si="55"/>
        <v/>
      </c>
      <c r="U308" s="78"/>
      <c r="V308" s="78"/>
      <c r="W308" s="92"/>
      <c r="X308" s="94">
        <f t="shared" si="49"/>
        <v>5</v>
      </c>
      <c r="Y308" s="93" t="e">
        <f t="shared" si="50"/>
        <v>#N/A</v>
      </c>
      <c r="AD308" s="90">
        <f t="shared" si="51"/>
        <v>0</v>
      </c>
      <c r="AE308" s="90">
        <f t="shared" si="52"/>
        <v>0</v>
      </c>
      <c r="AF308" s="90" t="str">
        <f t="shared" si="53"/>
        <v>D</v>
      </c>
      <c r="AG308" s="90">
        <f t="shared" si="54"/>
        <v>3</v>
      </c>
      <c r="AH308" s="89">
        <v>1</v>
      </c>
      <c r="AI308" s="98"/>
    </row>
    <row r="309" spans="1:35" s="90" customFormat="1" ht="15.6" hidden="1" customHeight="1" x14ac:dyDescent="0.25">
      <c r="A309" s="76">
        <v>317</v>
      </c>
      <c r="B309" s="180" t="str">
        <f t="shared" si="45"/>
        <v/>
      </c>
      <c r="C309" s="20">
        <f t="shared" si="46"/>
        <v>3</v>
      </c>
      <c r="D309" s="20"/>
      <c r="E309" s="79" t="str">
        <f t="shared" si="47"/>
        <v/>
      </c>
      <c r="F309" s="83">
        <f t="shared" si="48"/>
        <v>0</v>
      </c>
      <c r="G309" s="193"/>
      <c r="H309" s="194"/>
      <c r="I309" s="194"/>
      <c r="J309" s="194"/>
      <c r="K309" s="194"/>
      <c r="L309" s="194"/>
      <c r="M309" s="194"/>
      <c r="N309" s="78"/>
      <c r="O309" s="78"/>
      <c r="P309" s="78"/>
      <c r="Q309" s="78"/>
      <c r="R309" s="78"/>
      <c r="S309" s="78"/>
      <c r="T309" s="91" t="str">
        <f t="shared" si="55"/>
        <v/>
      </c>
      <c r="U309" s="78"/>
      <c r="V309" s="78"/>
      <c r="W309" s="92"/>
      <c r="X309" s="94">
        <f t="shared" si="49"/>
        <v>5</v>
      </c>
      <c r="Y309" s="93" t="e">
        <f t="shared" si="50"/>
        <v>#N/A</v>
      </c>
      <c r="AD309" s="90">
        <f t="shared" si="51"/>
        <v>0</v>
      </c>
      <c r="AE309" s="90">
        <f t="shared" si="52"/>
        <v>0</v>
      </c>
      <c r="AF309" s="90" t="str">
        <f t="shared" si="53"/>
        <v>D</v>
      </c>
      <c r="AG309" s="90">
        <f t="shared" si="54"/>
        <v>3</v>
      </c>
      <c r="AH309" s="89">
        <v>1</v>
      </c>
      <c r="AI309" s="98"/>
    </row>
    <row r="310" spans="1:35" s="90" customFormat="1" ht="15.6" hidden="1" customHeight="1" x14ac:dyDescent="0.25">
      <c r="A310" s="76">
        <v>318</v>
      </c>
      <c r="B310" s="180" t="str">
        <f t="shared" si="45"/>
        <v/>
      </c>
      <c r="C310" s="20">
        <f t="shared" si="46"/>
        <v>3</v>
      </c>
      <c r="D310" s="20"/>
      <c r="E310" s="79" t="str">
        <f t="shared" si="47"/>
        <v/>
      </c>
      <c r="F310" s="83">
        <f t="shared" si="48"/>
        <v>0</v>
      </c>
      <c r="G310" s="193"/>
      <c r="H310" s="194"/>
      <c r="I310" s="194"/>
      <c r="J310" s="194"/>
      <c r="K310" s="194"/>
      <c r="L310" s="194"/>
      <c r="M310" s="194"/>
      <c r="N310" s="78"/>
      <c r="O310" s="78"/>
      <c r="P310" s="78"/>
      <c r="Q310" s="78"/>
      <c r="R310" s="78"/>
      <c r="S310" s="78"/>
      <c r="T310" s="91" t="str">
        <f t="shared" si="55"/>
        <v/>
      </c>
      <c r="U310" s="78"/>
      <c r="V310" s="78"/>
      <c r="W310" s="92"/>
      <c r="X310" s="94">
        <f t="shared" si="49"/>
        <v>4</v>
      </c>
      <c r="Y310" s="93" t="e">
        <f t="shared" si="50"/>
        <v>#N/A</v>
      </c>
      <c r="AD310" s="90">
        <f t="shared" si="51"/>
        <v>0</v>
      </c>
      <c r="AE310" s="90">
        <f t="shared" si="52"/>
        <v>0</v>
      </c>
      <c r="AF310" s="90" t="str">
        <f t="shared" si="53"/>
        <v>D</v>
      </c>
      <c r="AG310" s="90">
        <f t="shared" si="54"/>
        <v>3</v>
      </c>
      <c r="AH310" s="89">
        <v>1</v>
      </c>
      <c r="AI310" s="98"/>
    </row>
    <row r="311" spans="1:35" s="90" customFormat="1" ht="15.6" hidden="1" customHeight="1" x14ac:dyDescent="0.25">
      <c r="A311" s="76">
        <v>319</v>
      </c>
      <c r="B311" s="180" t="str">
        <f t="shared" si="45"/>
        <v/>
      </c>
      <c r="C311" s="20">
        <f t="shared" si="46"/>
        <v>3</v>
      </c>
      <c r="D311" s="20"/>
      <c r="E311" s="79" t="str">
        <f t="shared" si="47"/>
        <v/>
      </c>
      <c r="F311" s="83">
        <f t="shared" si="48"/>
        <v>0</v>
      </c>
      <c r="G311" s="193"/>
      <c r="H311" s="194"/>
      <c r="I311" s="194"/>
      <c r="J311" s="194"/>
      <c r="K311" s="194"/>
      <c r="L311" s="194"/>
      <c r="M311" s="194"/>
      <c r="N311" s="78"/>
      <c r="O311" s="78"/>
      <c r="P311" s="78"/>
      <c r="Q311" s="78"/>
      <c r="R311" s="78"/>
      <c r="S311" s="78"/>
      <c r="T311" s="91" t="str">
        <f t="shared" si="55"/>
        <v/>
      </c>
      <c r="U311" s="78"/>
      <c r="V311" s="78"/>
      <c r="W311" s="92"/>
      <c r="X311" s="94">
        <f t="shared" si="49"/>
        <v>4</v>
      </c>
      <c r="Y311" s="93" t="e">
        <f t="shared" si="50"/>
        <v>#N/A</v>
      </c>
      <c r="AD311" s="90">
        <f t="shared" si="51"/>
        <v>0</v>
      </c>
      <c r="AE311" s="90">
        <f t="shared" si="52"/>
        <v>0</v>
      </c>
      <c r="AF311" s="90" t="str">
        <f t="shared" si="53"/>
        <v>D</v>
      </c>
      <c r="AG311" s="90">
        <f t="shared" si="54"/>
        <v>3</v>
      </c>
      <c r="AH311" s="89">
        <v>1</v>
      </c>
      <c r="AI311" s="98"/>
    </row>
    <row r="312" spans="1:35" s="90" customFormat="1" ht="15.6" hidden="1" customHeight="1" x14ac:dyDescent="0.25">
      <c r="A312" s="76">
        <v>320</v>
      </c>
      <c r="B312" s="180" t="str">
        <f t="shared" si="45"/>
        <v/>
      </c>
      <c r="C312" s="20">
        <f t="shared" si="46"/>
        <v>3</v>
      </c>
      <c r="D312" s="20"/>
      <c r="E312" s="79" t="str">
        <f t="shared" si="47"/>
        <v/>
      </c>
      <c r="F312" s="80">
        <f t="shared" si="48"/>
        <v>0</v>
      </c>
      <c r="G312" s="193"/>
      <c r="H312" s="194"/>
      <c r="I312" s="194"/>
      <c r="J312" s="194"/>
      <c r="K312" s="194"/>
      <c r="L312" s="194"/>
      <c r="M312" s="194"/>
      <c r="N312" s="78"/>
      <c r="O312" s="78"/>
      <c r="P312" s="78"/>
      <c r="Q312" s="78"/>
      <c r="R312" s="78"/>
      <c r="S312" s="78"/>
      <c r="T312" s="91" t="str">
        <f t="shared" si="55"/>
        <v/>
      </c>
      <c r="U312" s="78"/>
      <c r="V312" s="78"/>
      <c r="W312" s="92"/>
      <c r="X312" s="94" t="str">
        <f t="shared" si="49"/>
        <v>N/A</v>
      </c>
      <c r="Y312" s="93" t="e">
        <f t="shared" si="50"/>
        <v>#N/A</v>
      </c>
      <c r="AD312" s="90">
        <f t="shared" si="51"/>
        <v>0</v>
      </c>
      <c r="AE312" s="90">
        <f t="shared" si="52"/>
        <v>0</v>
      </c>
      <c r="AF312" s="90" t="str">
        <f t="shared" si="53"/>
        <v>D</v>
      </c>
      <c r="AG312" s="90">
        <f t="shared" si="54"/>
        <v>3</v>
      </c>
      <c r="AH312" s="89">
        <v>1</v>
      </c>
      <c r="AI312" s="98"/>
    </row>
    <row r="313" spans="1:35" s="90" customFormat="1" ht="15.6" hidden="1" customHeight="1" x14ac:dyDescent="0.25">
      <c r="A313" s="76">
        <v>321</v>
      </c>
      <c r="B313" s="180" t="str">
        <f t="shared" ref="B313:B359" si="56">VLOOKUP(A313,contentrefmockup,2,FALSE)</f>
        <v/>
      </c>
      <c r="C313" s="20">
        <f t="shared" ref="C313:C359" si="57">VLOOKUP(A313,contentrefmockup,15,FALSE)</f>
        <v>3</v>
      </c>
      <c r="D313" s="20"/>
      <c r="E313" s="79" t="str">
        <f t="shared" ref="E313:E359" si="58">IF(C313=1,"Stage "&amp;B313,IF(C313=2,"Step "&amp;VLOOKUP(A313,contentrefmockup,4,FALSE),B313))</f>
        <v/>
      </c>
      <c r="F313" s="83">
        <f t="shared" ref="F313:F359" si="59">VLOOKUP(A313,contentrefmockup,7,FALSE)</f>
        <v>0</v>
      </c>
      <c r="G313" s="193"/>
      <c r="H313" s="194"/>
      <c r="I313" s="194"/>
      <c r="J313" s="194"/>
      <c r="K313" s="194"/>
      <c r="L313" s="194"/>
      <c r="M313" s="194"/>
      <c r="N313" s="78"/>
      <c r="O313" s="78"/>
      <c r="P313" s="78"/>
      <c r="Q313" s="78"/>
      <c r="R313" s="78"/>
      <c r="S313" s="78"/>
      <c r="T313" s="91" t="str">
        <f t="shared" si="55"/>
        <v/>
      </c>
      <c r="U313" s="78"/>
      <c r="V313" s="78"/>
      <c r="W313" s="92"/>
      <c r="X313" s="94">
        <f t="shared" ref="X313:X359" si="60">VLOOKUP(A313,contentrefmockup,8,FALSE)</f>
        <v>3</v>
      </c>
      <c r="Y313" s="93" t="e">
        <f t="shared" ref="Y313:Y359" si="61">VLOOKUP(W313,weighting_response_reverse,2,FALSE)</f>
        <v>#N/A</v>
      </c>
      <c r="AD313" s="90">
        <f t="shared" ref="AD313:AD359" si="62">VLOOKUP(A313,contentrefmockup,26,FALSE)</f>
        <v>0</v>
      </c>
      <c r="AE313" s="90">
        <f t="shared" ref="AE313:AE359" si="63">VLOOKUP(A313,contentrefmockup,27,FALSE)</f>
        <v>0</v>
      </c>
      <c r="AF313" s="90" t="str">
        <f t="shared" ref="AF313:AF359" si="64">VLOOKUP(A313,contentrefmockup,28,FALSE)</f>
        <v>D</v>
      </c>
      <c r="AG313" s="90">
        <f t="shared" ref="AG313:AG359" si="65">IF(AD313="S",1,IF(AE313="I",2,IF(AF313="D",3,4)))</f>
        <v>3</v>
      </c>
      <c r="AH313" s="89">
        <v>1</v>
      </c>
      <c r="AI313" s="98"/>
    </row>
    <row r="314" spans="1:35" s="90" customFormat="1" ht="15.6" hidden="1" customHeight="1" x14ac:dyDescent="0.25">
      <c r="A314" s="76">
        <v>322</v>
      </c>
      <c r="B314" s="180" t="str">
        <f t="shared" si="56"/>
        <v/>
      </c>
      <c r="C314" s="20">
        <f t="shared" si="57"/>
        <v>3</v>
      </c>
      <c r="D314" s="20"/>
      <c r="E314" s="79" t="str">
        <f t="shared" si="58"/>
        <v/>
      </c>
      <c r="F314" s="83">
        <f t="shared" si="59"/>
        <v>0</v>
      </c>
      <c r="G314" s="193"/>
      <c r="H314" s="194"/>
      <c r="I314" s="194"/>
      <c r="J314" s="194"/>
      <c r="K314" s="194"/>
      <c r="L314" s="194"/>
      <c r="M314" s="194"/>
      <c r="N314" s="78"/>
      <c r="O314" s="78"/>
      <c r="P314" s="78"/>
      <c r="Q314" s="78"/>
      <c r="R314" s="78"/>
      <c r="S314" s="78"/>
      <c r="T314" s="91" t="str">
        <f t="shared" si="55"/>
        <v/>
      </c>
      <c r="U314" s="78"/>
      <c r="V314" s="78"/>
      <c r="W314" s="92"/>
      <c r="X314" s="94">
        <f t="shared" si="60"/>
        <v>3</v>
      </c>
      <c r="Y314" s="93" t="e">
        <f t="shared" si="61"/>
        <v>#N/A</v>
      </c>
      <c r="AD314" s="90">
        <f t="shared" si="62"/>
        <v>0</v>
      </c>
      <c r="AE314" s="90">
        <f t="shared" si="63"/>
        <v>0</v>
      </c>
      <c r="AF314" s="90" t="str">
        <f t="shared" si="64"/>
        <v>D</v>
      </c>
      <c r="AG314" s="90">
        <f t="shared" si="65"/>
        <v>3</v>
      </c>
      <c r="AH314" s="89">
        <v>1</v>
      </c>
      <c r="AI314" s="98"/>
    </row>
    <row r="315" spans="1:35" s="90" customFormat="1" ht="15.6" hidden="1" customHeight="1" x14ac:dyDescent="0.25">
      <c r="A315" s="76">
        <v>323</v>
      </c>
      <c r="B315" s="180" t="str">
        <f t="shared" si="56"/>
        <v/>
      </c>
      <c r="C315" s="20">
        <f t="shared" si="57"/>
        <v>3</v>
      </c>
      <c r="D315" s="20"/>
      <c r="E315" s="79" t="str">
        <f t="shared" si="58"/>
        <v/>
      </c>
      <c r="F315" s="83">
        <f t="shared" si="59"/>
        <v>0</v>
      </c>
      <c r="G315" s="193"/>
      <c r="H315" s="194"/>
      <c r="I315" s="194"/>
      <c r="J315" s="194"/>
      <c r="K315" s="194"/>
      <c r="L315" s="194"/>
      <c r="M315" s="194"/>
      <c r="N315" s="78"/>
      <c r="O315" s="78"/>
      <c r="P315" s="78"/>
      <c r="Q315" s="78"/>
      <c r="R315" s="78"/>
      <c r="S315" s="78"/>
      <c r="T315" s="91" t="str">
        <f t="shared" si="55"/>
        <v/>
      </c>
      <c r="U315" s="78"/>
      <c r="V315" s="78"/>
      <c r="W315" s="92"/>
      <c r="X315" s="94">
        <f t="shared" si="60"/>
        <v>3</v>
      </c>
      <c r="Y315" s="93" t="e">
        <f t="shared" si="61"/>
        <v>#N/A</v>
      </c>
      <c r="AD315" s="90">
        <f t="shared" si="62"/>
        <v>0</v>
      </c>
      <c r="AE315" s="90">
        <f t="shared" si="63"/>
        <v>0</v>
      </c>
      <c r="AF315" s="90" t="str">
        <f t="shared" si="64"/>
        <v>D</v>
      </c>
      <c r="AG315" s="90">
        <f t="shared" si="65"/>
        <v>3</v>
      </c>
      <c r="AH315" s="89">
        <v>1</v>
      </c>
      <c r="AI315" s="98"/>
    </row>
    <row r="316" spans="1:35" s="90" customFormat="1" ht="15.6" hidden="1" customHeight="1" x14ac:dyDescent="0.25">
      <c r="A316" s="76">
        <v>324</v>
      </c>
      <c r="B316" s="180" t="str">
        <f t="shared" si="56"/>
        <v/>
      </c>
      <c r="C316" s="20">
        <f t="shared" si="57"/>
        <v>3</v>
      </c>
      <c r="D316" s="20"/>
      <c r="E316" s="79" t="str">
        <f t="shared" si="58"/>
        <v/>
      </c>
      <c r="F316" s="83">
        <f t="shared" si="59"/>
        <v>0</v>
      </c>
      <c r="G316" s="193"/>
      <c r="H316" s="194"/>
      <c r="I316" s="194"/>
      <c r="J316" s="194"/>
      <c r="K316" s="194"/>
      <c r="L316" s="194"/>
      <c r="M316" s="194"/>
      <c r="N316" s="78"/>
      <c r="O316" s="78"/>
      <c r="P316" s="78"/>
      <c r="Q316" s="78"/>
      <c r="R316" s="78"/>
      <c r="S316" s="78"/>
      <c r="T316" s="91" t="str">
        <f t="shared" si="55"/>
        <v/>
      </c>
      <c r="U316" s="78"/>
      <c r="V316" s="78"/>
      <c r="W316" s="92"/>
      <c r="X316" s="94">
        <f t="shared" si="60"/>
        <v>3</v>
      </c>
      <c r="Y316" s="93" t="e">
        <f t="shared" si="61"/>
        <v>#N/A</v>
      </c>
      <c r="AD316" s="90">
        <f t="shared" si="62"/>
        <v>0</v>
      </c>
      <c r="AE316" s="90">
        <f t="shared" si="63"/>
        <v>0</v>
      </c>
      <c r="AF316" s="90" t="str">
        <f t="shared" si="64"/>
        <v>D</v>
      </c>
      <c r="AG316" s="90">
        <f t="shared" si="65"/>
        <v>3</v>
      </c>
      <c r="AH316" s="89">
        <v>1</v>
      </c>
      <c r="AI316" s="98"/>
    </row>
    <row r="317" spans="1:35" s="90" customFormat="1" ht="15.6" hidden="1" customHeight="1" x14ac:dyDescent="0.25">
      <c r="A317" s="76">
        <v>325</v>
      </c>
      <c r="B317" s="180" t="str">
        <f t="shared" si="56"/>
        <v/>
      </c>
      <c r="C317" s="20">
        <f t="shared" si="57"/>
        <v>3</v>
      </c>
      <c r="D317" s="20"/>
      <c r="E317" s="79" t="str">
        <f t="shared" si="58"/>
        <v/>
      </c>
      <c r="F317" s="83">
        <f t="shared" si="59"/>
        <v>0</v>
      </c>
      <c r="G317" s="193"/>
      <c r="H317" s="194"/>
      <c r="I317" s="194"/>
      <c r="J317" s="194"/>
      <c r="K317" s="194"/>
      <c r="L317" s="194"/>
      <c r="M317" s="194"/>
      <c r="N317" s="78"/>
      <c r="O317" s="78"/>
      <c r="P317" s="78"/>
      <c r="Q317" s="78"/>
      <c r="R317" s="78"/>
      <c r="S317" s="78"/>
      <c r="T317" s="91" t="str">
        <f t="shared" si="55"/>
        <v/>
      </c>
      <c r="U317" s="78"/>
      <c r="V317" s="78"/>
      <c r="W317" s="92"/>
      <c r="X317" s="94">
        <f t="shared" si="60"/>
        <v>3</v>
      </c>
      <c r="Y317" s="93" t="e">
        <f t="shared" si="61"/>
        <v>#N/A</v>
      </c>
      <c r="AD317" s="90">
        <f t="shared" si="62"/>
        <v>0</v>
      </c>
      <c r="AE317" s="90">
        <f t="shared" si="63"/>
        <v>0</v>
      </c>
      <c r="AF317" s="90" t="str">
        <f t="shared" si="64"/>
        <v>D</v>
      </c>
      <c r="AG317" s="90">
        <f t="shared" si="65"/>
        <v>3</v>
      </c>
      <c r="AH317" s="89">
        <v>1</v>
      </c>
      <c r="AI317" s="98"/>
    </row>
    <row r="318" spans="1:35" s="90" customFormat="1" ht="15.6" hidden="1" customHeight="1" x14ac:dyDescent="0.25">
      <c r="A318" s="76">
        <v>326</v>
      </c>
      <c r="B318" s="180" t="str">
        <f t="shared" si="56"/>
        <v/>
      </c>
      <c r="C318" s="20">
        <f t="shared" si="57"/>
        <v>3</v>
      </c>
      <c r="D318" s="20"/>
      <c r="E318" s="79" t="str">
        <f t="shared" si="58"/>
        <v/>
      </c>
      <c r="F318" s="83">
        <f t="shared" si="59"/>
        <v>0</v>
      </c>
      <c r="G318" s="193"/>
      <c r="H318" s="194"/>
      <c r="I318" s="194"/>
      <c r="J318" s="194"/>
      <c r="K318" s="194"/>
      <c r="L318" s="194"/>
      <c r="M318" s="194"/>
      <c r="N318" s="78"/>
      <c r="O318" s="78"/>
      <c r="P318" s="78"/>
      <c r="Q318" s="78"/>
      <c r="R318" s="78"/>
      <c r="S318" s="78"/>
      <c r="T318" s="91" t="str">
        <f t="shared" si="55"/>
        <v/>
      </c>
      <c r="U318" s="78"/>
      <c r="V318" s="78"/>
      <c r="W318" s="92"/>
      <c r="X318" s="94">
        <f t="shared" si="60"/>
        <v>3</v>
      </c>
      <c r="Y318" s="93" t="e">
        <f t="shared" si="61"/>
        <v>#N/A</v>
      </c>
      <c r="AD318" s="90">
        <f t="shared" si="62"/>
        <v>0</v>
      </c>
      <c r="AE318" s="90">
        <f t="shared" si="63"/>
        <v>0</v>
      </c>
      <c r="AF318" s="90" t="str">
        <f t="shared" si="64"/>
        <v>D</v>
      </c>
      <c r="AG318" s="90">
        <f t="shared" si="65"/>
        <v>3</v>
      </c>
      <c r="AH318" s="89">
        <v>1</v>
      </c>
      <c r="AI318" s="98"/>
    </row>
    <row r="319" spans="1:35" s="90" customFormat="1" ht="15.6" hidden="1" customHeight="1" x14ac:dyDescent="0.25">
      <c r="A319" s="76">
        <v>327</v>
      </c>
      <c r="B319" s="180" t="str">
        <f t="shared" si="56"/>
        <v/>
      </c>
      <c r="C319" s="20">
        <f t="shared" si="57"/>
        <v>3</v>
      </c>
      <c r="D319" s="20"/>
      <c r="E319" s="79" t="str">
        <f t="shared" si="58"/>
        <v/>
      </c>
      <c r="F319" s="80">
        <f t="shared" si="59"/>
        <v>0</v>
      </c>
      <c r="G319" s="193"/>
      <c r="H319" s="194"/>
      <c r="I319" s="194"/>
      <c r="J319" s="194"/>
      <c r="K319" s="194"/>
      <c r="L319" s="194"/>
      <c r="M319" s="194"/>
      <c r="N319" s="78"/>
      <c r="O319" s="78"/>
      <c r="P319" s="78"/>
      <c r="Q319" s="78"/>
      <c r="R319" s="78"/>
      <c r="S319" s="78"/>
      <c r="T319" s="91" t="str">
        <f t="shared" si="55"/>
        <v/>
      </c>
      <c r="U319" s="78"/>
      <c r="V319" s="78"/>
      <c r="W319" s="92"/>
      <c r="X319" s="94">
        <f t="shared" si="60"/>
        <v>4</v>
      </c>
      <c r="Y319" s="93" t="e">
        <f t="shared" si="61"/>
        <v>#N/A</v>
      </c>
      <c r="AD319" s="90">
        <f t="shared" si="62"/>
        <v>0</v>
      </c>
      <c r="AE319" s="90">
        <f t="shared" si="63"/>
        <v>0</v>
      </c>
      <c r="AF319" s="90" t="str">
        <f t="shared" si="64"/>
        <v>D</v>
      </c>
      <c r="AG319" s="90">
        <f t="shared" si="65"/>
        <v>3</v>
      </c>
      <c r="AH319" s="89">
        <v>1</v>
      </c>
      <c r="AI319" s="98"/>
    </row>
    <row r="320" spans="1:35" s="90" customFormat="1" ht="15.6" hidden="1" customHeight="1" x14ac:dyDescent="0.25">
      <c r="A320" s="76">
        <v>328</v>
      </c>
      <c r="B320" s="180" t="str">
        <f t="shared" si="56"/>
        <v/>
      </c>
      <c r="C320" s="20">
        <f t="shared" si="57"/>
        <v>3</v>
      </c>
      <c r="D320" s="20"/>
      <c r="E320" s="79" t="str">
        <f t="shared" si="58"/>
        <v/>
      </c>
      <c r="F320" s="80">
        <f t="shared" si="59"/>
        <v>0</v>
      </c>
      <c r="G320" s="193"/>
      <c r="H320" s="194"/>
      <c r="I320" s="194"/>
      <c r="J320" s="194"/>
      <c r="K320" s="194"/>
      <c r="L320" s="194"/>
      <c r="M320" s="194"/>
      <c r="N320" s="78"/>
      <c r="O320" s="78"/>
      <c r="P320" s="78"/>
      <c r="Q320" s="78"/>
      <c r="R320" s="78"/>
      <c r="S320" s="78"/>
      <c r="T320" s="91" t="str">
        <f t="shared" si="55"/>
        <v/>
      </c>
      <c r="U320" s="78"/>
      <c r="V320" s="78"/>
      <c r="W320" s="92"/>
      <c r="X320" s="94" t="str">
        <f t="shared" si="60"/>
        <v>N/A</v>
      </c>
      <c r="Y320" s="93" t="e">
        <f t="shared" si="61"/>
        <v>#N/A</v>
      </c>
      <c r="AD320" s="90">
        <f t="shared" si="62"/>
        <v>0</v>
      </c>
      <c r="AE320" s="90">
        <f t="shared" si="63"/>
        <v>0</v>
      </c>
      <c r="AF320" s="90" t="str">
        <f t="shared" si="64"/>
        <v>D</v>
      </c>
      <c r="AG320" s="90">
        <f t="shared" si="65"/>
        <v>3</v>
      </c>
      <c r="AH320" s="89">
        <v>1</v>
      </c>
      <c r="AI320" s="98"/>
    </row>
    <row r="321" spans="1:35" s="90" customFormat="1" ht="15.6" hidden="1" customHeight="1" x14ac:dyDescent="0.25">
      <c r="A321" s="76">
        <v>329</v>
      </c>
      <c r="B321" s="180" t="str">
        <f t="shared" si="56"/>
        <v/>
      </c>
      <c r="C321" s="20">
        <f t="shared" si="57"/>
        <v>3</v>
      </c>
      <c r="D321" s="20"/>
      <c r="E321" s="79" t="str">
        <f t="shared" si="58"/>
        <v/>
      </c>
      <c r="F321" s="83">
        <f t="shared" si="59"/>
        <v>0</v>
      </c>
      <c r="G321" s="193"/>
      <c r="H321" s="194"/>
      <c r="I321" s="194"/>
      <c r="J321" s="194"/>
      <c r="K321" s="194"/>
      <c r="L321" s="194"/>
      <c r="M321" s="194"/>
      <c r="N321" s="78"/>
      <c r="O321" s="78"/>
      <c r="P321" s="78"/>
      <c r="Q321" s="78"/>
      <c r="R321" s="78"/>
      <c r="S321" s="78"/>
      <c r="T321" s="91" t="str">
        <f t="shared" si="55"/>
        <v/>
      </c>
      <c r="U321" s="78"/>
      <c r="V321" s="78"/>
      <c r="W321" s="92"/>
      <c r="X321" s="94">
        <f t="shared" si="60"/>
        <v>3</v>
      </c>
      <c r="Y321" s="93" t="e">
        <f t="shared" si="61"/>
        <v>#N/A</v>
      </c>
      <c r="AD321" s="90">
        <f t="shared" si="62"/>
        <v>0</v>
      </c>
      <c r="AE321" s="90">
        <f t="shared" si="63"/>
        <v>0</v>
      </c>
      <c r="AF321" s="90" t="str">
        <f t="shared" si="64"/>
        <v>D</v>
      </c>
      <c r="AG321" s="90">
        <f t="shared" si="65"/>
        <v>3</v>
      </c>
      <c r="AH321" s="89">
        <v>1</v>
      </c>
      <c r="AI321" s="98"/>
    </row>
    <row r="322" spans="1:35" s="90" customFormat="1" ht="15.6" hidden="1" customHeight="1" x14ac:dyDescent="0.25">
      <c r="A322" s="76">
        <v>330</v>
      </c>
      <c r="B322" s="180" t="str">
        <f t="shared" si="56"/>
        <v/>
      </c>
      <c r="C322" s="20">
        <f t="shared" si="57"/>
        <v>3</v>
      </c>
      <c r="D322" s="20"/>
      <c r="E322" s="79" t="str">
        <f t="shared" si="58"/>
        <v/>
      </c>
      <c r="F322" s="83">
        <f t="shared" si="59"/>
        <v>0</v>
      </c>
      <c r="G322" s="193"/>
      <c r="H322" s="194"/>
      <c r="I322" s="194"/>
      <c r="J322" s="194"/>
      <c r="K322" s="194"/>
      <c r="L322" s="194"/>
      <c r="M322" s="194"/>
      <c r="N322" s="78"/>
      <c r="O322" s="78"/>
      <c r="P322" s="78"/>
      <c r="Q322" s="78"/>
      <c r="R322" s="78"/>
      <c r="S322" s="78"/>
      <c r="T322" s="91" t="str">
        <f t="shared" si="55"/>
        <v/>
      </c>
      <c r="U322" s="78"/>
      <c r="V322" s="78"/>
      <c r="W322" s="92"/>
      <c r="X322" s="94">
        <f t="shared" si="60"/>
        <v>2</v>
      </c>
      <c r="Y322" s="93" t="e">
        <f t="shared" si="61"/>
        <v>#N/A</v>
      </c>
      <c r="AD322" s="90">
        <f t="shared" si="62"/>
        <v>0</v>
      </c>
      <c r="AE322" s="90">
        <f t="shared" si="63"/>
        <v>0</v>
      </c>
      <c r="AF322" s="90" t="str">
        <f t="shared" si="64"/>
        <v>D</v>
      </c>
      <c r="AG322" s="90">
        <f t="shared" si="65"/>
        <v>3</v>
      </c>
      <c r="AH322" s="89">
        <v>1</v>
      </c>
      <c r="AI322" s="98"/>
    </row>
    <row r="323" spans="1:35" s="90" customFormat="1" ht="15.6" hidden="1" customHeight="1" x14ac:dyDescent="0.25">
      <c r="A323" s="76">
        <v>331</v>
      </c>
      <c r="B323" s="180" t="str">
        <f t="shared" si="56"/>
        <v/>
      </c>
      <c r="C323" s="20">
        <f t="shared" si="57"/>
        <v>3</v>
      </c>
      <c r="D323" s="20"/>
      <c r="E323" s="79" t="str">
        <f t="shared" si="58"/>
        <v/>
      </c>
      <c r="F323" s="80">
        <f t="shared" si="59"/>
        <v>0</v>
      </c>
      <c r="G323" s="193"/>
      <c r="H323" s="194"/>
      <c r="I323" s="194"/>
      <c r="J323" s="194"/>
      <c r="K323" s="194"/>
      <c r="L323" s="194"/>
      <c r="M323" s="194"/>
      <c r="N323" s="78"/>
      <c r="O323" s="78"/>
      <c r="P323" s="78"/>
      <c r="Q323" s="78"/>
      <c r="R323" s="78"/>
      <c r="S323" s="78"/>
      <c r="T323" s="91" t="str">
        <f t="shared" si="55"/>
        <v/>
      </c>
      <c r="U323" s="78"/>
      <c r="V323" s="78"/>
      <c r="W323" s="92"/>
      <c r="X323" s="94">
        <f t="shared" si="60"/>
        <v>1</v>
      </c>
      <c r="Y323" s="93" t="e">
        <f t="shared" si="61"/>
        <v>#N/A</v>
      </c>
      <c r="AD323" s="90">
        <f t="shared" si="62"/>
        <v>0</v>
      </c>
      <c r="AE323" s="90">
        <f t="shared" si="63"/>
        <v>0</v>
      </c>
      <c r="AF323" s="90" t="str">
        <f t="shared" si="64"/>
        <v>D</v>
      </c>
      <c r="AG323" s="90">
        <f t="shared" si="65"/>
        <v>3</v>
      </c>
      <c r="AH323" s="89">
        <v>1</v>
      </c>
      <c r="AI323" s="98"/>
    </row>
    <row r="324" spans="1:35" s="90" customFormat="1" ht="15.6" hidden="1" customHeight="1" x14ac:dyDescent="0.25">
      <c r="A324" s="76">
        <v>332</v>
      </c>
      <c r="B324" s="180" t="str">
        <f t="shared" si="56"/>
        <v/>
      </c>
      <c r="C324" s="20">
        <f t="shared" si="57"/>
        <v>3</v>
      </c>
      <c r="D324" s="20"/>
      <c r="E324" s="79" t="str">
        <f t="shared" si="58"/>
        <v/>
      </c>
      <c r="F324" s="80">
        <f t="shared" si="59"/>
        <v>0</v>
      </c>
      <c r="G324" s="193"/>
      <c r="H324" s="194"/>
      <c r="I324" s="194"/>
      <c r="J324" s="194"/>
      <c r="K324" s="194"/>
      <c r="L324" s="194"/>
      <c r="M324" s="194"/>
      <c r="N324" s="78"/>
      <c r="O324" s="78"/>
      <c r="P324" s="78"/>
      <c r="Q324" s="78"/>
      <c r="R324" s="78"/>
      <c r="S324" s="78"/>
      <c r="T324" s="91" t="str">
        <f t="shared" si="55"/>
        <v/>
      </c>
      <c r="U324" s="78"/>
      <c r="V324" s="78"/>
      <c r="W324" s="92"/>
      <c r="X324" s="94">
        <f t="shared" si="60"/>
        <v>3</v>
      </c>
      <c r="Y324" s="93" t="e">
        <f t="shared" si="61"/>
        <v>#N/A</v>
      </c>
      <c r="AD324" s="90">
        <f t="shared" si="62"/>
        <v>0</v>
      </c>
      <c r="AE324" s="90">
        <f t="shared" si="63"/>
        <v>0</v>
      </c>
      <c r="AF324" s="90" t="str">
        <f t="shared" si="64"/>
        <v>D</v>
      </c>
      <c r="AG324" s="90">
        <f t="shared" si="65"/>
        <v>3</v>
      </c>
      <c r="AH324" s="89">
        <v>1</v>
      </c>
      <c r="AI324" s="98"/>
    </row>
    <row r="325" spans="1:35" s="90" customFormat="1" ht="15.6" hidden="1" customHeight="1" x14ac:dyDescent="0.25">
      <c r="A325" s="76">
        <v>333</v>
      </c>
      <c r="B325" s="180" t="str">
        <f t="shared" si="56"/>
        <v/>
      </c>
      <c r="C325" s="20">
        <f t="shared" si="57"/>
        <v>3</v>
      </c>
      <c r="D325" s="20"/>
      <c r="E325" s="79" t="str">
        <f t="shared" si="58"/>
        <v/>
      </c>
      <c r="F325" s="80">
        <f t="shared" si="59"/>
        <v>0</v>
      </c>
      <c r="G325" s="193"/>
      <c r="H325" s="194"/>
      <c r="I325" s="194"/>
      <c r="J325" s="194"/>
      <c r="K325" s="194"/>
      <c r="L325" s="194"/>
      <c r="M325" s="194"/>
      <c r="N325" s="78"/>
      <c r="O325" s="78"/>
      <c r="P325" s="78"/>
      <c r="Q325" s="78"/>
      <c r="R325" s="78"/>
      <c r="S325" s="78"/>
      <c r="T325" s="91" t="str">
        <f t="shared" si="55"/>
        <v/>
      </c>
      <c r="U325" s="78"/>
      <c r="V325" s="78"/>
      <c r="W325" s="92"/>
      <c r="X325" s="94">
        <f t="shared" si="60"/>
        <v>4</v>
      </c>
      <c r="Y325" s="93" t="e">
        <f t="shared" si="61"/>
        <v>#N/A</v>
      </c>
      <c r="AD325" s="90">
        <f t="shared" si="62"/>
        <v>0</v>
      </c>
      <c r="AE325" s="90">
        <f t="shared" si="63"/>
        <v>0</v>
      </c>
      <c r="AF325" s="90" t="str">
        <f t="shared" si="64"/>
        <v>D</v>
      </c>
      <c r="AG325" s="90">
        <f t="shared" si="65"/>
        <v>3</v>
      </c>
      <c r="AH325" s="89">
        <v>1</v>
      </c>
      <c r="AI325" s="98"/>
    </row>
    <row r="326" spans="1:35" s="90" customFormat="1" ht="15.6" hidden="1" customHeight="1" x14ac:dyDescent="0.25">
      <c r="A326" s="76">
        <v>334</v>
      </c>
      <c r="B326" s="180" t="str">
        <f t="shared" si="56"/>
        <v/>
      </c>
      <c r="C326" s="20">
        <f t="shared" si="57"/>
        <v>3</v>
      </c>
      <c r="D326" s="20"/>
      <c r="E326" s="79" t="str">
        <f t="shared" si="58"/>
        <v/>
      </c>
      <c r="F326" s="80">
        <f t="shared" si="59"/>
        <v>0</v>
      </c>
      <c r="G326" s="193"/>
      <c r="H326" s="194"/>
      <c r="I326" s="194"/>
      <c r="J326" s="194"/>
      <c r="K326" s="194"/>
      <c r="L326" s="194"/>
      <c r="M326" s="194"/>
      <c r="N326" s="78"/>
      <c r="O326" s="78"/>
      <c r="P326" s="78"/>
      <c r="Q326" s="78"/>
      <c r="R326" s="78"/>
      <c r="S326" s="78"/>
      <c r="T326" s="91" t="str">
        <f t="shared" si="55"/>
        <v/>
      </c>
      <c r="U326" s="78"/>
      <c r="V326" s="78"/>
      <c r="W326" s="92"/>
      <c r="X326" s="94">
        <f t="shared" si="60"/>
        <v>4</v>
      </c>
      <c r="Y326" s="93" t="e">
        <f t="shared" si="61"/>
        <v>#N/A</v>
      </c>
      <c r="AD326" s="90">
        <f t="shared" si="62"/>
        <v>0</v>
      </c>
      <c r="AE326" s="90">
        <f t="shared" si="63"/>
        <v>0</v>
      </c>
      <c r="AF326" s="90" t="str">
        <f t="shared" si="64"/>
        <v>D</v>
      </c>
      <c r="AG326" s="90">
        <f t="shared" si="65"/>
        <v>3</v>
      </c>
      <c r="AH326" s="89">
        <v>1</v>
      </c>
      <c r="AI326" s="98"/>
    </row>
    <row r="327" spans="1:35" s="90" customFormat="1" ht="30" customHeight="1" x14ac:dyDescent="0.25">
      <c r="A327" s="76">
        <v>335</v>
      </c>
      <c r="B327" s="180" t="str">
        <f t="shared" si="56"/>
        <v>B</v>
      </c>
      <c r="C327" s="20">
        <f t="shared" si="57"/>
        <v>1</v>
      </c>
      <c r="D327" s="20"/>
      <c r="E327" s="231" t="str">
        <f t="shared" si="58"/>
        <v>Stage B</v>
      </c>
      <c r="F327" s="234" t="str">
        <f t="shared" si="59"/>
        <v>Program Planning &amp; Requirements</v>
      </c>
      <c r="G327" s="237"/>
      <c r="H327" s="240"/>
      <c r="I327" s="240"/>
      <c r="J327" s="240"/>
      <c r="K327" s="240"/>
      <c r="L327" s="240"/>
      <c r="M327" s="237"/>
      <c r="N327" s="237"/>
      <c r="O327" s="237"/>
      <c r="P327" s="237"/>
      <c r="Q327" s="237"/>
      <c r="R327" s="237"/>
      <c r="S327" s="237"/>
      <c r="T327" s="91" t="str">
        <f t="shared" si="55"/>
        <v>Stage B</v>
      </c>
      <c r="U327" s="237"/>
      <c r="V327" s="237"/>
      <c r="W327" s="92"/>
      <c r="X327" s="94">
        <f t="shared" si="60"/>
        <v>0</v>
      </c>
      <c r="Y327" s="93" t="e">
        <f t="shared" si="61"/>
        <v>#N/A</v>
      </c>
      <c r="AD327" s="90">
        <f t="shared" si="62"/>
        <v>0</v>
      </c>
      <c r="AE327" s="90">
        <f t="shared" si="63"/>
        <v>0</v>
      </c>
      <c r="AF327" s="90" t="str">
        <f t="shared" si="64"/>
        <v>D</v>
      </c>
      <c r="AG327" s="90">
        <f t="shared" si="65"/>
        <v>3</v>
      </c>
      <c r="AH327" s="89">
        <v>1</v>
      </c>
      <c r="AI327" s="98"/>
    </row>
    <row r="328" spans="1:35" s="90" customFormat="1" ht="30" customHeight="1" x14ac:dyDescent="0.25">
      <c r="A328" s="76">
        <v>336</v>
      </c>
      <c r="B328" s="180" t="str">
        <f t="shared" si="56"/>
        <v>B.1</v>
      </c>
      <c r="C328" s="20">
        <f t="shared" si="57"/>
        <v>2</v>
      </c>
      <c r="D328" s="20"/>
      <c r="E328" s="232" t="str">
        <f t="shared" si="58"/>
        <v>Step 1</v>
      </c>
      <c r="F328" s="235" t="str">
        <f t="shared" si="59"/>
        <v>Evaluation of CTI drivers</v>
      </c>
      <c r="G328" s="238"/>
      <c r="H328" s="241"/>
      <c r="I328" s="241"/>
      <c r="J328" s="241"/>
      <c r="K328" s="241"/>
      <c r="L328" s="241"/>
      <c r="M328" s="238"/>
      <c r="N328" s="238"/>
      <c r="O328" s="238"/>
      <c r="P328" s="238"/>
      <c r="Q328" s="238"/>
      <c r="R328" s="243"/>
      <c r="S328" s="243"/>
      <c r="T328" s="91" t="str">
        <f t="shared" ref="T328:T361" si="66">E328</f>
        <v>Step 1</v>
      </c>
      <c r="U328" s="243"/>
      <c r="V328" s="243"/>
      <c r="W328" s="92"/>
      <c r="X328" s="94">
        <f t="shared" si="60"/>
        <v>0</v>
      </c>
      <c r="Y328" s="93" t="e">
        <f t="shared" si="61"/>
        <v>#N/A</v>
      </c>
      <c r="AD328" s="90">
        <f t="shared" si="62"/>
        <v>0</v>
      </c>
      <c r="AE328" s="90">
        <f t="shared" si="63"/>
        <v>0</v>
      </c>
      <c r="AF328" s="90" t="str">
        <f t="shared" si="64"/>
        <v>D</v>
      </c>
      <c r="AG328" s="90">
        <f t="shared" si="65"/>
        <v>3</v>
      </c>
      <c r="AH328" s="89">
        <v>1</v>
      </c>
      <c r="AI328" s="98">
        <v>3</v>
      </c>
    </row>
    <row r="329" spans="1:35" s="90" customFormat="1" ht="45" hidden="1" x14ac:dyDescent="0.25">
      <c r="A329" s="76">
        <v>337</v>
      </c>
      <c r="B329" s="180" t="str">
        <f t="shared" si="56"/>
        <v/>
      </c>
      <c r="C329" s="20">
        <f t="shared" si="57"/>
        <v>3</v>
      </c>
      <c r="D329" s="20"/>
      <c r="E329" s="79" t="str">
        <f t="shared" si="58"/>
        <v/>
      </c>
      <c r="F329" s="80"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29" s="193"/>
      <c r="H329" s="194"/>
      <c r="I329" s="194"/>
      <c r="J329" s="194"/>
      <c r="K329" s="194"/>
      <c r="L329" s="194"/>
      <c r="M329" s="194"/>
      <c r="N329" s="78"/>
      <c r="O329" s="78"/>
      <c r="P329" s="78"/>
      <c r="Q329" s="78"/>
      <c r="R329" s="78"/>
      <c r="S329" s="78"/>
      <c r="T329" s="91" t="str">
        <f t="shared" si="66"/>
        <v/>
      </c>
      <c r="U329" s="78"/>
      <c r="V329" s="78"/>
      <c r="W329" s="92"/>
      <c r="X329" s="94">
        <f t="shared" si="60"/>
        <v>5</v>
      </c>
      <c r="Y329" s="93" t="e">
        <f t="shared" si="61"/>
        <v>#N/A</v>
      </c>
      <c r="AD329" s="90">
        <f t="shared" si="62"/>
        <v>0</v>
      </c>
      <c r="AE329" s="90">
        <f t="shared" si="63"/>
        <v>0</v>
      </c>
      <c r="AF329" s="90" t="str">
        <f t="shared" si="64"/>
        <v>D</v>
      </c>
      <c r="AG329" s="90">
        <f t="shared" si="65"/>
        <v>3</v>
      </c>
      <c r="AH329" s="89">
        <v>1</v>
      </c>
      <c r="AI329" s="98">
        <v>1</v>
      </c>
    </row>
    <row r="330" spans="1:35" s="90" customFormat="1" hidden="1" x14ac:dyDescent="0.25">
      <c r="A330" s="76">
        <v>338</v>
      </c>
      <c r="B330" s="180" t="str">
        <f t="shared" si="56"/>
        <v/>
      </c>
      <c r="C330" s="20">
        <f t="shared" si="57"/>
        <v>3</v>
      </c>
      <c r="D330" s="20"/>
      <c r="E330" s="79" t="str">
        <f t="shared" si="58"/>
        <v/>
      </c>
      <c r="F330" s="181" t="str">
        <f t="shared" si="59"/>
        <v>Have you identified drivers for the creation and operationalising of a CTI function?</v>
      </c>
      <c r="G330" s="193"/>
      <c r="H330" s="194"/>
      <c r="I330" s="194"/>
      <c r="J330" s="194"/>
      <c r="K330" s="194"/>
      <c r="L330" s="194"/>
      <c r="M330" s="194"/>
      <c r="N330" s="78"/>
      <c r="O330" s="78"/>
      <c r="P330" s="78"/>
      <c r="Q330" s="78"/>
      <c r="R330" s="78"/>
      <c r="S330" s="78"/>
      <c r="T330" s="91" t="str">
        <f t="shared" si="66"/>
        <v/>
      </c>
      <c r="U330" s="78"/>
      <c r="V330" s="78"/>
      <c r="W330" s="92"/>
      <c r="X330" s="94">
        <f t="shared" si="60"/>
        <v>0</v>
      </c>
      <c r="Y330" s="93" t="e">
        <f t="shared" si="61"/>
        <v>#N/A</v>
      </c>
      <c r="AD330" s="90">
        <f t="shared" si="62"/>
        <v>0</v>
      </c>
      <c r="AE330" s="90">
        <f t="shared" si="63"/>
        <v>0</v>
      </c>
      <c r="AF330" s="90" t="str">
        <f t="shared" si="64"/>
        <v>D</v>
      </c>
      <c r="AG330" s="90">
        <f t="shared" si="65"/>
        <v>3</v>
      </c>
      <c r="AH330" s="20">
        <v>1</v>
      </c>
      <c r="AI330" s="98"/>
    </row>
    <row r="331" spans="1:35" s="90" customFormat="1" ht="30" hidden="1" customHeight="1" x14ac:dyDescent="0.25">
      <c r="A331" s="76">
        <v>339</v>
      </c>
      <c r="B331" s="180" t="str">
        <f t="shared" si="56"/>
        <v/>
      </c>
      <c r="C331" s="20">
        <f t="shared" si="57"/>
        <v>3</v>
      </c>
      <c r="D331" s="20"/>
      <c r="E331" s="79" t="str">
        <f t="shared" si="58"/>
        <v/>
      </c>
      <c r="F331" s="80" t="str">
        <f t="shared" si="59"/>
        <v xml:space="preserve">Are your drivers for a CTI function based on evaluation of: </v>
      </c>
      <c r="G331" s="193"/>
      <c r="H331" s="194"/>
      <c r="I331" s="194"/>
      <c r="J331" s="194"/>
      <c r="K331" s="194"/>
      <c r="L331" s="194"/>
      <c r="M331" s="194"/>
      <c r="N331" s="78"/>
      <c r="O331" s="78"/>
      <c r="P331" s="78"/>
      <c r="Q331" s="78"/>
      <c r="R331" s="78"/>
      <c r="S331" s="78"/>
      <c r="T331" s="91" t="str">
        <f t="shared" si="66"/>
        <v/>
      </c>
      <c r="U331" s="78"/>
      <c r="V331" s="78"/>
      <c r="W331" s="92"/>
      <c r="X331" s="94">
        <f t="shared" si="60"/>
        <v>1</v>
      </c>
      <c r="Y331" s="93" t="e">
        <f t="shared" si="61"/>
        <v>#N/A</v>
      </c>
      <c r="AD331" s="90">
        <f t="shared" si="62"/>
        <v>0</v>
      </c>
      <c r="AE331" s="90">
        <f t="shared" si="63"/>
        <v>0</v>
      </c>
      <c r="AF331" s="90" t="str">
        <f t="shared" si="64"/>
        <v>D</v>
      </c>
      <c r="AG331" s="90">
        <f t="shared" si="65"/>
        <v>3</v>
      </c>
      <c r="AH331" s="89">
        <v>1</v>
      </c>
      <c r="AI331" s="98"/>
    </row>
    <row r="332" spans="1:35" s="90" customFormat="1" hidden="1" x14ac:dyDescent="0.25">
      <c r="A332" s="76">
        <v>340</v>
      </c>
      <c r="B332" s="180" t="str">
        <f t="shared" si="56"/>
        <v/>
      </c>
      <c r="C332" s="20">
        <f t="shared" si="57"/>
        <v>3</v>
      </c>
      <c r="D332" s="20"/>
      <c r="E332" s="79" t="str">
        <f t="shared" si="58"/>
        <v/>
      </c>
      <c r="F332" s="80" t="str">
        <f t="shared" si="59"/>
        <v>The likelihood and impact of serious (often cyber related) security attacks on the organisation?</v>
      </c>
      <c r="G332" s="193"/>
      <c r="H332" s="194"/>
      <c r="I332" s="194"/>
      <c r="J332" s="194"/>
      <c r="K332" s="194"/>
      <c r="L332" s="194"/>
      <c r="M332" s="194"/>
      <c r="N332" s="78"/>
      <c r="O332" s="78"/>
      <c r="P332" s="78"/>
      <c r="Q332" s="78"/>
      <c r="R332" s="78"/>
      <c r="S332" s="78"/>
      <c r="T332" s="91" t="str">
        <f t="shared" si="66"/>
        <v/>
      </c>
      <c r="U332" s="78"/>
      <c r="V332" s="78"/>
      <c r="W332" s="92"/>
      <c r="X332" s="94">
        <f t="shared" si="60"/>
        <v>2</v>
      </c>
      <c r="Y332" s="93" t="e">
        <f t="shared" si="61"/>
        <v>#N/A</v>
      </c>
      <c r="AD332" s="90">
        <f t="shared" si="62"/>
        <v>0</v>
      </c>
      <c r="AE332" s="90">
        <f t="shared" si="63"/>
        <v>0</v>
      </c>
      <c r="AF332" s="90" t="str">
        <f t="shared" si="64"/>
        <v>D</v>
      </c>
      <c r="AG332" s="90">
        <f t="shared" si="65"/>
        <v>3</v>
      </c>
      <c r="AH332" s="89">
        <v>1</v>
      </c>
      <c r="AI332" s="98"/>
    </row>
    <row r="333" spans="1:35" s="90" customFormat="1" hidden="1" x14ac:dyDescent="0.25">
      <c r="A333" s="76">
        <v>341</v>
      </c>
      <c r="B333" s="180" t="str">
        <f t="shared" si="56"/>
        <v/>
      </c>
      <c r="C333" s="20">
        <f t="shared" si="57"/>
        <v>3</v>
      </c>
      <c r="D333" s="20"/>
      <c r="E333" s="79" t="str">
        <f t="shared" si="58"/>
        <v/>
      </c>
      <c r="F333" s="80" t="str">
        <f t="shared" si="59"/>
        <v>The likelihood and impact of serious (often cyber related) security attacks on other similar organisations?</v>
      </c>
      <c r="G333" s="193"/>
      <c r="H333" s="194"/>
      <c r="I333" s="194"/>
      <c r="J333" s="194"/>
      <c r="K333" s="194"/>
      <c r="L333" s="194"/>
      <c r="M333" s="194"/>
      <c r="N333" s="78"/>
      <c r="O333" s="78"/>
      <c r="P333" s="78"/>
      <c r="Q333" s="78"/>
      <c r="R333" s="78"/>
      <c r="S333" s="78"/>
      <c r="T333" s="91" t="str">
        <f t="shared" si="66"/>
        <v/>
      </c>
      <c r="U333" s="78"/>
      <c r="V333" s="78"/>
      <c r="W333" s="92"/>
      <c r="X333" s="94">
        <f t="shared" si="60"/>
        <v>4</v>
      </c>
      <c r="Y333" s="93" t="e">
        <f t="shared" si="61"/>
        <v>#N/A</v>
      </c>
      <c r="AD333" s="90">
        <f t="shared" si="62"/>
        <v>0</v>
      </c>
      <c r="AE333" s="90">
        <f t="shared" si="63"/>
        <v>0</v>
      </c>
      <c r="AF333" s="90" t="str">
        <f t="shared" si="64"/>
        <v>D</v>
      </c>
      <c r="AG333" s="90">
        <f t="shared" si="65"/>
        <v>3</v>
      </c>
      <c r="AH333" s="89">
        <v>1</v>
      </c>
      <c r="AI333" s="98"/>
    </row>
    <row r="334" spans="1:35" s="90" customFormat="1" hidden="1" x14ac:dyDescent="0.25">
      <c r="A334" s="76">
        <v>342</v>
      </c>
      <c r="B334" s="180" t="str">
        <f t="shared" si="56"/>
        <v/>
      </c>
      <c r="C334" s="20">
        <f t="shared" si="57"/>
        <v>3</v>
      </c>
      <c r="D334" s="20"/>
      <c r="E334" s="79" t="str">
        <f t="shared" si="58"/>
        <v/>
      </c>
      <c r="F334" s="80" t="str">
        <f t="shared" si="59"/>
        <v>The likelihood and impact of serious (often cyber related) security attacks on the supply chain?</v>
      </c>
      <c r="G334" s="193"/>
      <c r="H334" s="194"/>
      <c r="I334" s="194"/>
      <c r="J334" s="194"/>
      <c r="K334" s="194"/>
      <c r="L334" s="194"/>
      <c r="M334" s="194"/>
      <c r="N334" s="78"/>
      <c r="O334" s="78"/>
      <c r="P334" s="78"/>
      <c r="Q334" s="78"/>
      <c r="R334" s="78"/>
      <c r="S334" s="78"/>
      <c r="T334" s="91" t="str">
        <f t="shared" si="66"/>
        <v/>
      </c>
      <c r="U334" s="78"/>
      <c r="V334" s="78"/>
      <c r="W334" s="92"/>
      <c r="X334" s="94">
        <f t="shared" si="60"/>
        <v>5</v>
      </c>
      <c r="Y334" s="93" t="e">
        <f t="shared" si="61"/>
        <v>#N/A</v>
      </c>
      <c r="AD334" s="90">
        <f t="shared" si="62"/>
        <v>0</v>
      </c>
      <c r="AE334" s="90">
        <f t="shared" si="63"/>
        <v>0</v>
      </c>
      <c r="AF334" s="90" t="str">
        <f t="shared" si="64"/>
        <v>D</v>
      </c>
      <c r="AG334" s="90">
        <f t="shared" si="65"/>
        <v>3</v>
      </c>
      <c r="AH334" s="89">
        <v>1</v>
      </c>
      <c r="AI334" s="98"/>
    </row>
    <row r="335" spans="1:35" s="90" customFormat="1" hidden="1" x14ac:dyDescent="0.25">
      <c r="A335" s="76">
        <v>343</v>
      </c>
      <c r="B335" s="180" t="str">
        <f t="shared" si="56"/>
        <v/>
      </c>
      <c r="C335" s="20">
        <f t="shared" si="57"/>
        <v>3</v>
      </c>
      <c r="D335" s="20"/>
      <c r="E335" s="79" t="str">
        <f t="shared" si="58"/>
        <v/>
      </c>
      <c r="F335" s="80" t="str">
        <f t="shared" si="59"/>
        <v>Changes in the perceived threat?</v>
      </c>
      <c r="G335" s="193"/>
      <c r="H335" s="194"/>
      <c r="I335" s="194"/>
      <c r="J335" s="194"/>
      <c r="K335" s="194"/>
      <c r="L335" s="194"/>
      <c r="M335" s="194"/>
      <c r="N335" s="78"/>
      <c r="O335" s="78"/>
      <c r="P335" s="78"/>
      <c r="Q335" s="78"/>
      <c r="R335" s="78"/>
      <c r="S335" s="78"/>
      <c r="T335" s="91" t="str">
        <f t="shared" si="66"/>
        <v/>
      </c>
      <c r="U335" s="78"/>
      <c r="V335" s="78"/>
      <c r="W335" s="92"/>
      <c r="X335" s="94">
        <f t="shared" si="60"/>
        <v>5</v>
      </c>
      <c r="Y335" s="93" t="e">
        <f t="shared" si="61"/>
        <v>#N/A</v>
      </c>
      <c r="AD335" s="90">
        <f t="shared" si="62"/>
        <v>0</v>
      </c>
      <c r="AE335" s="90">
        <f t="shared" si="63"/>
        <v>0</v>
      </c>
      <c r="AF335" s="90" t="str">
        <f t="shared" si="64"/>
        <v>D</v>
      </c>
      <c r="AG335" s="90">
        <f t="shared" si="65"/>
        <v>3</v>
      </c>
      <c r="AH335" s="89">
        <v>1</v>
      </c>
      <c r="AI335" s="98"/>
    </row>
    <row r="336" spans="1:35" s="90" customFormat="1" ht="30" hidden="1" customHeight="1" x14ac:dyDescent="0.25">
      <c r="A336" s="76">
        <v>344</v>
      </c>
      <c r="B336" s="180" t="str">
        <f t="shared" si="56"/>
        <v/>
      </c>
      <c r="C336" s="20">
        <f t="shared" si="57"/>
        <v>3</v>
      </c>
      <c r="D336" s="20"/>
      <c r="E336" s="79" t="str">
        <f t="shared" si="58"/>
        <v/>
      </c>
      <c r="F336" s="80" t="str">
        <f t="shared" si="59"/>
        <v xml:space="preserve">Compliance requirements (Inc Cyber or Other Insurance requirements)? </v>
      </c>
      <c r="G336" s="193"/>
      <c r="H336" s="194"/>
      <c r="I336" s="194"/>
      <c r="J336" s="194"/>
      <c r="K336" s="194"/>
      <c r="L336" s="194"/>
      <c r="M336" s="194"/>
      <c r="N336" s="78"/>
      <c r="O336" s="78"/>
      <c r="P336" s="78"/>
      <c r="Q336" s="78"/>
      <c r="R336" s="78"/>
      <c r="S336" s="78"/>
      <c r="T336" s="91" t="str">
        <f t="shared" si="66"/>
        <v/>
      </c>
      <c r="U336" s="78"/>
      <c r="V336" s="78"/>
      <c r="W336" s="92"/>
      <c r="X336" s="94">
        <f t="shared" si="60"/>
        <v>5</v>
      </c>
      <c r="Y336" s="93" t="e">
        <f t="shared" si="61"/>
        <v>#N/A</v>
      </c>
      <c r="AD336" s="90">
        <f t="shared" si="62"/>
        <v>0</v>
      </c>
      <c r="AE336" s="90">
        <f t="shared" si="63"/>
        <v>0</v>
      </c>
      <c r="AF336" s="90" t="str">
        <f t="shared" si="64"/>
        <v>D</v>
      </c>
      <c r="AG336" s="90">
        <f t="shared" si="65"/>
        <v>3</v>
      </c>
      <c r="AH336" s="89">
        <v>1</v>
      </c>
      <c r="AI336" s="98"/>
    </row>
    <row r="337" spans="1:35" s="90" customFormat="1" ht="45" x14ac:dyDescent="0.25">
      <c r="A337" s="76">
        <v>345</v>
      </c>
      <c r="B337" s="180" t="str">
        <f t="shared" si="56"/>
        <v/>
      </c>
      <c r="C337" s="20">
        <f t="shared" si="57"/>
        <v>0</v>
      </c>
      <c r="D337" s="20"/>
      <c r="E337" s="79" t="str">
        <f t="shared" si="58"/>
        <v/>
      </c>
      <c r="F337" s="181"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37" s="304"/>
      <c r="H337" s="194"/>
      <c r="I337" s="194"/>
      <c r="J337" s="194"/>
      <c r="K337" s="194"/>
      <c r="L337" s="194"/>
      <c r="M337" s="194"/>
      <c r="N337" s="78"/>
      <c r="O337" s="78"/>
      <c r="P337" s="78"/>
      <c r="Q337" s="78"/>
      <c r="R337" s="78"/>
      <c r="S337" s="78"/>
      <c r="T337" s="91" t="str">
        <f t="shared" si="66"/>
        <v/>
      </c>
      <c r="U337" s="78"/>
      <c r="V337" s="78"/>
      <c r="W337" s="92"/>
      <c r="X337" s="94">
        <f t="shared" si="60"/>
        <v>0</v>
      </c>
      <c r="Y337" s="93" t="e">
        <f t="shared" si="61"/>
        <v>#N/A</v>
      </c>
      <c r="AD337" s="90">
        <f t="shared" si="62"/>
        <v>0</v>
      </c>
      <c r="AE337" s="90">
        <f t="shared" si="63"/>
        <v>0</v>
      </c>
      <c r="AF337" s="90" t="str">
        <f t="shared" si="64"/>
        <v>D</v>
      </c>
      <c r="AG337" s="90">
        <f t="shared" si="65"/>
        <v>3</v>
      </c>
      <c r="AH337" s="89">
        <v>1</v>
      </c>
      <c r="AI337" s="98"/>
    </row>
    <row r="338" spans="1:35" s="90" customFormat="1" ht="30" customHeight="1" x14ac:dyDescent="0.25">
      <c r="A338" s="76">
        <v>346</v>
      </c>
      <c r="B338" s="180" t="str">
        <f t="shared" si="56"/>
        <v>B.1.01</v>
      </c>
      <c r="C338" s="20">
        <f t="shared" si="57"/>
        <v>5</v>
      </c>
      <c r="D338" s="20"/>
      <c r="E338" s="79" t="str">
        <f t="shared" si="58"/>
        <v>B.1.01</v>
      </c>
      <c r="F338" s="80" t="str">
        <f t="shared" si="59"/>
        <v>Have you identified all of the drivers for the creation and operationalising of a CTI function and mapped these to understand what capability the function should have? (these should at least include ; likelihood and impact of cyber attacks on/to you/the sector/supply chain; compliance requirements; support to business operations; support to security operations etc)</v>
      </c>
      <c r="G338" s="193"/>
      <c r="H338" s="194"/>
      <c r="I338" s="194"/>
      <c r="J338" s="194"/>
      <c r="K338" s="194"/>
      <c r="L338" s="194"/>
      <c r="M338" s="194"/>
      <c r="N338" s="78"/>
      <c r="O338" s="78"/>
      <c r="P338" s="78"/>
      <c r="Q338" s="78"/>
      <c r="R338" s="78"/>
      <c r="S338" s="78"/>
      <c r="T338" s="91" t="str">
        <f t="shared" si="66"/>
        <v>B.1.01</v>
      </c>
      <c r="U338" s="78"/>
      <c r="V338" s="78"/>
      <c r="W338" s="92">
        <v>3</v>
      </c>
      <c r="X338" s="94">
        <f t="shared" si="60"/>
        <v>3</v>
      </c>
      <c r="Y338" s="93" t="str">
        <f t="shared" si="61"/>
        <v>x 3</v>
      </c>
      <c r="AD338" s="90">
        <f t="shared" si="62"/>
        <v>0</v>
      </c>
      <c r="AE338" s="90">
        <f t="shared" si="63"/>
        <v>0</v>
      </c>
      <c r="AF338" s="90" t="str">
        <f t="shared" si="64"/>
        <v>D</v>
      </c>
      <c r="AG338" s="90">
        <f t="shared" si="65"/>
        <v>3</v>
      </c>
      <c r="AH338" s="89">
        <v>1</v>
      </c>
      <c r="AI338" s="98"/>
    </row>
    <row r="339" spans="1:35" s="90" customFormat="1" ht="0.75" customHeight="1" x14ac:dyDescent="0.25">
      <c r="A339" s="76">
        <v>362</v>
      </c>
      <c r="B339" s="180" t="e">
        <f t="shared" si="56"/>
        <v>#N/A</v>
      </c>
      <c r="C339" s="20" t="e">
        <f t="shared" si="57"/>
        <v>#N/A</v>
      </c>
      <c r="D339" s="20"/>
      <c r="E339" s="79" t="e">
        <f t="shared" si="58"/>
        <v>#N/A</v>
      </c>
      <c r="F339" s="83" t="e">
        <f t="shared" si="59"/>
        <v>#N/A</v>
      </c>
      <c r="G339" s="193"/>
      <c r="H339" s="194"/>
      <c r="I339" s="194"/>
      <c r="J339" s="194"/>
      <c r="K339" s="194"/>
      <c r="L339" s="194"/>
      <c r="M339" s="194"/>
      <c r="N339" s="78"/>
      <c r="O339" s="78"/>
      <c r="P339" s="78"/>
      <c r="Q339" s="78"/>
      <c r="R339" s="78"/>
      <c r="S339" s="78"/>
      <c r="T339" s="91" t="e">
        <f t="shared" si="66"/>
        <v>#N/A</v>
      </c>
      <c r="U339" s="78"/>
      <c r="V339" s="78"/>
      <c r="W339" s="92"/>
      <c r="X339" s="94" t="e">
        <f t="shared" si="60"/>
        <v>#N/A</v>
      </c>
      <c r="Y339" s="93" t="e">
        <f t="shared" si="61"/>
        <v>#N/A</v>
      </c>
      <c r="AD339" s="90" t="e">
        <f t="shared" si="62"/>
        <v>#N/A</v>
      </c>
      <c r="AE339" s="90" t="e">
        <f t="shared" si="63"/>
        <v>#N/A</v>
      </c>
      <c r="AF339" s="90" t="e">
        <f t="shared" si="64"/>
        <v>#N/A</v>
      </c>
      <c r="AG339" s="90" t="e">
        <f t="shared" si="65"/>
        <v>#N/A</v>
      </c>
      <c r="AH339" s="89">
        <v>1</v>
      </c>
      <c r="AI339" s="98"/>
    </row>
    <row r="340" spans="1:35" s="90" customFormat="1" ht="30" hidden="1" customHeight="1" x14ac:dyDescent="0.25">
      <c r="A340" s="76">
        <v>363</v>
      </c>
      <c r="B340" s="180" t="e">
        <f t="shared" si="56"/>
        <v>#N/A</v>
      </c>
      <c r="C340" s="20" t="e">
        <f t="shared" si="57"/>
        <v>#N/A</v>
      </c>
      <c r="D340" s="20"/>
      <c r="E340" s="79" t="e">
        <f t="shared" si="58"/>
        <v>#N/A</v>
      </c>
      <c r="F340" s="83" t="e">
        <f t="shared" si="59"/>
        <v>#N/A</v>
      </c>
      <c r="G340" s="193"/>
      <c r="H340" s="194"/>
      <c r="I340" s="194"/>
      <c r="J340" s="194"/>
      <c r="K340" s="194"/>
      <c r="L340" s="194"/>
      <c r="M340" s="194"/>
      <c r="N340" s="78"/>
      <c r="O340" s="78"/>
      <c r="P340" s="78"/>
      <c r="Q340" s="78"/>
      <c r="R340" s="78"/>
      <c r="S340" s="78"/>
      <c r="T340" s="91" t="e">
        <f t="shared" si="66"/>
        <v>#N/A</v>
      </c>
      <c r="U340" s="78"/>
      <c r="V340" s="78"/>
      <c r="W340" s="92"/>
      <c r="X340" s="94" t="e">
        <f t="shared" si="60"/>
        <v>#N/A</v>
      </c>
      <c r="Y340" s="93" t="e">
        <f t="shared" si="61"/>
        <v>#N/A</v>
      </c>
      <c r="AD340" s="90" t="e">
        <f t="shared" si="62"/>
        <v>#N/A</v>
      </c>
      <c r="AE340" s="90" t="e">
        <f t="shared" si="63"/>
        <v>#N/A</v>
      </c>
      <c r="AF340" s="90" t="e">
        <f t="shared" si="64"/>
        <v>#N/A</v>
      </c>
      <c r="AG340" s="90" t="e">
        <f t="shared" si="65"/>
        <v>#N/A</v>
      </c>
      <c r="AH340" s="89">
        <v>1</v>
      </c>
      <c r="AI340" s="98"/>
    </row>
    <row r="341" spans="1:35" s="90" customFormat="1" ht="30" hidden="1" customHeight="1" x14ac:dyDescent="0.25">
      <c r="A341" s="76">
        <v>364</v>
      </c>
      <c r="B341" s="180" t="e">
        <f t="shared" si="56"/>
        <v>#N/A</v>
      </c>
      <c r="C341" s="20" t="e">
        <f t="shared" si="57"/>
        <v>#N/A</v>
      </c>
      <c r="D341" s="20"/>
      <c r="E341" s="79" t="e">
        <f t="shared" si="58"/>
        <v>#N/A</v>
      </c>
      <c r="F341" s="80" t="e">
        <f t="shared" si="59"/>
        <v>#N/A</v>
      </c>
      <c r="G341" s="193"/>
      <c r="H341" s="194"/>
      <c r="I341" s="194"/>
      <c r="J341" s="194"/>
      <c r="K341" s="194"/>
      <c r="L341" s="194"/>
      <c r="M341" s="194"/>
      <c r="N341" s="78"/>
      <c r="O341" s="78"/>
      <c r="P341" s="78"/>
      <c r="Q341" s="78"/>
      <c r="R341" s="78"/>
      <c r="S341" s="78"/>
      <c r="T341" s="91" t="e">
        <f t="shared" si="66"/>
        <v>#N/A</v>
      </c>
      <c r="U341" s="78"/>
      <c r="V341" s="78"/>
      <c r="W341" s="92"/>
      <c r="X341" s="94" t="e">
        <f t="shared" si="60"/>
        <v>#N/A</v>
      </c>
      <c r="Y341" s="93" t="e">
        <f t="shared" si="61"/>
        <v>#N/A</v>
      </c>
      <c r="AD341" s="90" t="e">
        <f t="shared" si="62"/>
        <v>#N/A</v>
      </c>
      <c r="AE341" s="90" t="e">
        <f t="shared" si="63"/>
        <v>#N/A</v>
      </c>
      <c r="AF341" s="90" t="e">
        <f t="shared" si="64"/>
        <v>#N/A</v>
      </c>
      <c r="AG341" s="90" t="e">
        <f t="shared" si="65"/>
        <v>#N/A</v>
      </c>
      <c r="AH341" s="89">
        <v>1</v>
      </c>
      <c r="AI341" s="98"/>
    </row>
    <row r="342" spans="1:35" s="90" customFormat="1" ht="30" customHeight="1" x14ac:dyDescent="0.25">
      <c r="A342" s="76">
        <v>365</v>
      </c>
      <c r="B342" s="180" t="str">
        <f t="shared" si="56"/>
        <v>B.2</v>
      </c>
      <c r="C342" s="20">
        <f t="shared" si="57"/>
        <v>2</v>
      </c>
      <c r="D342" s="20"/>
      <c r="E342" s="232" t="str">
        <f t="shared" si="58"/>
        <v>Step 2</v>
      </c>
      <c r="F342" s="235" t="str">
        <f t="shared" si="59"/>
        <v>Identifying the environment</v>
      </c>
      <c r="G342" s="238"/>
      <c r="H342" s="241"/>
      <c r="I342" s="241"/>
      <c r="J342" s="241"/>
      <c r="K342" s="241"/>
      <c r="L342" s="241"/>
      <c r="M342" s="238"/>
      <c r="N342" s="238"/>
      <c r="O342" s="238"/>
      <c r="P342" s="238"/>
      <c r="Q342" s="238"/>
      <c r="R342" s="243"/>
      <c r="S342" s="243"/>
      <c r="T342" s="91" t="str">
        <f t="shared" si="66"/>
        <v>Step 2</v>
      </c>
      <c r="U342" s="243"/>
      <c r="V342" s="243"/>
      <c r="W342" s="92"/>
      <c r="X342" s="94">
        <f t="shared" si="60"/>
        <v>0</v>
      </c>
      <c r="Y342" s="93" t="e">
        <f t="shared" si="61"/>
        <v>#N/A</v>
      </c>
      <c r="AD342" s="90">
        <f t="shared" si="62"/>
        <v>0</v>
      </c>
      <c r="AE342" s="90">
        <f t="shared" si="63"/>
        <v>0</v>
      </c>
      <c r="AF342" s="90" t="str">
        <f t="shared" si="64"/>
        <v>D</v>
      </c>
      <c r="AG342" s="90">
        <f t="shared" si="65"/>
        <v>3</v>
      </c>
      <c r="AH342" s="89">
        <v>1</v>
      </c>
      <c r="AI342" s="98">
        <v>3</v>
      </c>
    </row>
    <row r="343" spans="1:35" s="90" customFormat="1" ht="30" hidden="1" customHeight="1" x14ac:dyDescent="0.25">
      <c r="A343" s="76">
        <v>366</v>
      </c>
      <c r="B343" s="180" t="str">
        <f t="shared" si="56"/>
        <v/>
      </c>
      <c r="C343" s="20">
        <f t="shared" si="57"/>
        <v>3</v>
      </c>
      <c r="D343" s="20"/>
      <c r="E343" s="79" t="str">
        <f t="shared" si="58"/>
        <v/>
      </c>
      <c r="F343" s="80" t="str">
        <f t="shared" si="59"/>
        <v>Does the function have insight into change control process or security architecture function to monitor for new areas of risk?</v>
      </c>
      <c r="G343" s="193"/>
      <c r="H343" s="194"/>
      <c r="I343" s="194"/>
      <c r="J343" s="194"/>
      <c r="K343" s="194"/>
      <c r="L343" s="194"/>
      <c r="M343" s="194"/>
      <c r="N343" s="78"/>
      <c r="O343" s="78"/>
      <c r="P343" s="78"/>
      <c r="Q343" s="78"/>
      <c r="R343" s="78"/>
      <c r="S343" s="78"/>
      <c r="T343" s="91" t="str">
        <f t="shared" si="66"/>
        <v/>
      </c>
      <c r="U343" s="78"/>
      <c r="V343" s="78"/>
      <c r="W343" s="92"/>
      <c r="X343" s="94">
        <f t="shared" si="60"/>
        <v>5</v>
      </c>
      <c r="Y343" s="93" t="e">
        <f t="shared" si="61"/>
        <v>#N/A</v>
      </c>
      <c r="AD343" s="90">
        <f t="shared" si="62"/>
        <v>0</v>
      </c>
      <c r="AE343" s="90">
        <f t="shared" si="63"/>
        <v>0</v>
      </c>
      <c r="AF343" s="90" t="str">
        <f t="shared" si="64"/>
        <v>D</v>
      </c>
      <c r="AG343" s="90">
        <f t="shared" si="65"/>
        <v>3</v>
      </c>
      <c r="AH343" s="89">
        <v>1</v>
      </c>
      <c r="AI343" s="98"/>
    </row>
    <row r="344" spans="1:35" s="90" customFormat="1" hidden="1" x14ac:dyDescent="0.25">
      <c r="A344" s="76">
        <v>367</v>
      </c>
      <c r="B344" s="180" t="str">
        <f t="shared" si="56"/>
        <v/>
      </c>
      <c r="C344" s="20">
        <f t="shared" si="57"/>
        <v>3</v>
      </c>
      <c r="D344" s="20"/>
      <c r="E344" s="79" t="str">
        <f t="shared" si="58"/>
        <v/>
      </c>
      <c r="F344" s="181" t="str">
        <f t="shared" si="59"/>
        <v xml:space="preserve">Has the function mapped the internal network infrastructure? </v>
      </c>
      <c r="G344" s="193"/>
      <c r="H344" s="194"/>
      <c r="I344" s="194"/>
      <c r="J344" s="194"/>
      <c r="K344" s="194"/>
      <c r="L344" s="194"/>
      <c r="M344" s="194"/>
      <c r="N344" s="78"/>
      <c r="O344" s="78"/>
      <c r="P344" s="78"/>
      <c r="Q344" s="78"/>
      <c r="R344" s="78"/>
      <c r="S344" s="78"/>
      <c r="T344" s="91" t="str">
        <f t="shared" si="66"/>
        <v/>
      </c>
      <c r="U344" s="78"/>
      <c r="V344" s="78"/>
      <c r="W344" s="92"/>
      <c r="X344" s="94">
        <f t="shared" si="60"/>
        <v>0</v>
      </c>
      <c r="Y344" s="93" t="e">
        <f t="shared" si="61"/>
        <v>#N/A</v>
      </c>
      <c r="AD344" s="90">
        <f t="shared" si="62"/>
        <v>0</v>
      </c>
      <c r="AE344" s="90">
        <f t="shared" si="63"/>
        <v>0</v>
      </c>
      <c r="AF344" s="90" t="str">
        <f t="shared" si="64"/>
        <v>D</v>
      </c>
      <c r="AG344" s="90">
        <f t="shared" si="65"/>
        <v>3</v>
      </c>
      <c r="AH344" s="20"/>
      <c r="AI344" s="98"/>
    </row>
    <row r="345" spans="1:35" s="90" customFormat="1" ht="30" hidden="1" x14ac:dyDescent="0.25">
      <c r="A345" s="76">
        <v>368</v>
      </c>
      <c r="B345" s="180" t="str">
        <f t="shared" si="56"/>
        <v/>
      </c>
      <c r="C345" s="20">
        <f t="shared" si="57"/>
        <v>3</v>
      </c>
      <c r="D345" s="20"/>
      <c r="E345" s="79" t="str">
        <f t="shared" si="58"/>
        <v/>
      </c>
      <c r="F345" s="80" t="str">
        <f t="shared" si="59"/>
        <v>Do the diagram / documentation also maintain important metadata of the infrastructure, including such things as hardware models, firmware versions, software versions, patching status etc?</v>
      </c>
      <c r="G345" s="193"/>
      <c r="H345" s="194"/>
      <c r="I345" s="194"/>
      <c r="J345" s="194"/>
      <c r="K345" s="194"/>
      <c r="L345" s="194"/>
      <c r="M345" s="194"/>
      <c r="N345" s="78"/>
      <c r="O345" s="78"/>
      <c r="P345" s="78"/>
      <c r="Q345" s="78"/>
      <c r="R345" s="78"/>
      <c r="S345" s="78"/>
      <c r="T345" s="91" t="str">
        <f t="shared" si="66"/>
        <v/>
      </c>
      <c r="U345" s="78"/>
      <c r="V345" s="78"/>
      <c r="W345" s="92"/>
      <c r="X345" s="94">
        <f t="shared" si="60"/>
        <v>1</v>
      </c>
      <c r="Y345" s="93" t="e">
        <f t="shared" si="61"/>
        <v>#N/A</v>
      </c>
      <c r="AD345" s="90">
        <f t="shared" si="62"/>
        <v>0</v>
      </c>
      <c r="AE345" s="90">
        <f t="shared" si="63"/>
        <v>0</v>
      </c>
      <c r="AF345" s="90" t="str">
        <f t="shared" si="64"/>
        <v>D</v>
      </c>
      <c r="AG345" s="90">
        <f t="shared" si="65"/>
        <v>3</v>
      </c>
      <c r="AH345" s="89">
        <v>1</v>
      </c>
      <c r="AI345" s="98"/>
    </row>
    <row r="346" spans="1:35" s="90" customFormat="1" hidden="1" x14ac:dyDescent="0.25">
      <c r="A346" s="76">
        <v>369</v>
      </c>
      <c r="B346" s="180" t="str">
        <f t="shared" si="56"/>
        <v/>
      </c>
      <c r="C346" s="20">
        <f t="shared" si="57"/>
        <v>3</v>
      </c>
      <c r="D346" s="20"/>
      <c r="E346" s="79" t="str">
        <f t="shared" si="58"/>
        <v/>
      </c>
      <c r="F346" s="80" t="str">
        <f t="shared" si="59"/>
        <v>Has the function mapped the internet facing infrastructure (Inc Cloud) of the organisation?</v>
      </c>
      <c r="G346" s="193"/>
      <c r="H346" s="194"/>
      <c r="I346" s="194"/>
      <c r="J346" s="194"/>
      <c r="K346" s="194"/>
      <c r="L346" s="194"/>
      <c r="M346" s="194"/>
      <c r="N346" s="78"/>
      <c r="O346" s="78"/>
      <c r="P346" s="78"/>
      <c r="Q346" s="78"/>
      <c r="R346" s="78"/>
      <c r="S346" s="78"/>
      <c r="T346" s="91" t="str">
        <f t="shared" si="66"/>
        <v/>
      </c>
      <c r="U346" s="78"/>
      <c r="V346" s="78"/>
      <c r="W346" s="92"/>
      <c r="X346" s="94">
        <f t="shared" si="60"/>
        <v>5</v>
      </c>
      <c r="Y346" s="93" t="e">
        <f t="shared" si="61"/>
        <v>#N/A</v>
      </c>
      <c r="AD346" s="90">
        <f t="shared" si="62"/>
        <v>0</v>
      </c>
      <c r="AE346" s="90">
        <f t="shared" si="63"/>
        <v>0</v>
      </c>
      <c r="AF346" s="90" t="str">
        <f t="shared" si="64"/>
        <v>D</v>
      </c>
      <c r="AG346" s="90">
        <f t="shared" si="65"/>
        <v>3</v>
      </c>
      <c r="AH346" s="89">
        <v>1</v>
      </c>
      <c r="AI346" s="98"/>
    </row>
    <row r="347" spans="1:35" s="90" customFormat="1" hidden="1" x14ac:dyDescent="0.25">
      <c r="A347" s="76">
        <v>370</v>
      </c>
      <c r="B347" s="180" t="str">
        <f t="shared" si="56"/>
        <v/>
      </c>
      <c r="C347" s="20">
        <f t="shared" si="57"/>
        <v>3</v>
      </c>
      <c r="D347" s="20"/>
      <c r="E347" s="79" t="str">
        <f t="shared" si="58"/>
        <v/>
      </c>
      <c r="F347" s="181" t="str">
        <f t="shared" si="59"/>
        <v>Does this mapping also include identification of software and service types and versions?</v>
      </c>
      <c r="G347" s="193"/>
      <c r="H347" s="194"/>
      <c r="I347" s="194"/>
      <c r="J347" s="194"/>
      <c r="K347" s="194"/>
      <c r="L347" s="194"/>
      <c r="M347" s="194"/>
      <c r="N347" s="78"/>
      <c r="O347" s="78"/>
      <c r="P347" s="78"/>
      <c r="Q347" s="78"/>
      <c r="R347" s="78"/>
      <c r="S347" s="78"/>
      <c r="T347" s="91" t="str">
        <f t="shared" si="66"/>
        <v/>
      </c>
      <c r="U347" s="78"/>
      <c r="V347" s="78"/>
      <c r="W347" s="92"/>
      <c r="X347" s="94">
        <f t="shared" si="60"/>
        <v>0</v>
      </c>
      <c r="Y347" s="93" t="e">
        <f t="shared" si="61"/>
        <v>#N/A</v>
      </c>
      <c r="AD347" s="90">
        <f t="shared" si="62"/>
        <v>0</v>
      </c>
      <c r="AE347" s="90">
        <f t="shared" si="63"/>
        <v>0</v>
      </c>
      <c r="AF347" s="90" t="str">
        <f t="shared" si="64"/>
        <v>D</v>
      </c>
      <c r="AG347" s="90">
        <f t="shared" si="65"/>
        <v>3</v>
      </c>
      <c r="AH347" s="20">
        <v>1</v>
      </c>
      <c r="AI347" s="98"/>
    </row>
    <row r="348" spans="1:35" s="90" customFormat="1" hidden="1" x14ac:dyDescent="0.25">
      <c r="A348" s="76">
        <v>371</v>
      </c>
      <c r="B348" s="180" t="str">
        <f t="shared" si="56"/>
        <v/>
      </c>
      <c r="C348" s="20">
        <f t="shared" si="57"/>
        <v>3</v>
      </c>
      <c r="D348" s="20"/>
      <c r="E348" s="79" t="str">
        <f t="shared" si="58"/>
        <v/>
      </c>
      <c r="F348" s="80" t="str">
        <f t="shared" si="59"/>
        <v>Have you identified all main third party systems that are linked to your critical assets/functions?</v>
      </c>
      <c r="G348" s="193"/>
      <c r="H348" s="194"/>
      <c r="I348" s="194"/>
      <c r="J348" s="194"/>
      <c r="K348" s="194"/>
      <c r="L348" s="194"/>
      <c r="M348" s="194"/>
      <c r="N348" s="78"/>
      <c r="O348" s="78"/>
      <c r="P348" s="78"/>
      <c r="Q348" s="78"/>
      <c r="R348" s="78"/>
      <c r="S348" s="78"/>
      <c r="T348" s="91" t="str">
        <f t="shared" si="66"/>
        <v/>
      </c>
      <c r="U348" s="78"/>
      <c r="V348" s="78"/>
      <c r="W348" s="92"/>
      <c r="X348" s="94">
        <f t="shared" si="60"/>
        <v>4</v>
      </c>
      <c r="Y348" s="93" t="e">
        <f t="shared" si="61"/>
        <v>#N/A</v>
      </c>
      <c r="AD348" s="90">
        <f t="shared" si="62"/>
        <v>0</v>
      </c>
      <c r="AE348" s="90">
        <f t="shared" si="63"/>
        <v>0</v>
      </c>
      <c r="AF348" s="90" t="str">
        <f t="shared" si="64"/>
        <v>D</v>
      </c>
      <c r="AG348" s="90">
        <f t="shared" si="65"/>
        <v>3</v>
      </c>
      <c r="AH348" s="89">
        <v>1</v>
      </c>
      <c r="AI348" s="98"/>
    </row>
    <row r="349" spans="1:35" s="90" customFormat="1" hidden="1" x14ac:dyDescent="0.25">
      <c r="A349" s="76">
        <v>372</v>
      </c>
      <c r="B349" s="180" t="str">
        <f t="shared" si="56"/>
        <v/>
      </c>
      <c r="C349" s="20">
        <f t="shared" si="57"/>
        <v>3</v>
      </c>
      <c r="D349" s="20"/>
      <c r="E349" s="79" t="str">
        <f t="shared" si="58"/>
        <v/>
      </c>
      <c r="F349" s="181" t="str">
        <f t="shared" si="59"/>
        <v>Have you identified and categorised all main third party:</v>
      </c>
      <c r="G349" s="193"/>
      <c r="H349" s="194"/>
      <c r="I349" s="194"/>
      <c r="J349" s="194"/>
      <c r="K349" s="194"/>
      <c r="L349" s="194"/>
      <c r="M349" s="194"/>
      <c r="N349" s="78"/>
      <c r="O349" s="78"/>
      <c r="P349" s="78"/>
      <c r="Q349" s="78"/>
      <c r="R349" s="78"/>
      <c r="S349" s="78"/>
      <c r="T349" s="91" t="str">
        <f t="shared" si="66"/>
        <v/>
      </c>
      <c r="U349" s="78"/>
      <c r="V349" s="78"/>
      <c r="W349" s="92"/>
      <c r="X349" s="94">
        <f t="shared" si="60"/>
        <v>0</v>
      </c>
      <c r="Y349" s="93" t="e">
        <f t="shared" si="61"/>
        <v>#N/A</v>
      </c>
      <c r="AD349" s="90">
        <f t="shared" si="62"/>
        <v>0</v>
      </c>
      <c r="AE349" s="90">
        <f t="shared" si="63"/>
        <v>0</v>
      </c>
      <c r="AF349" s="90" t="str">
        <f t="shared" si="64"/>
        <v>D</v>
      </c>
      <c r="AG349" s="90">
        <f t="shared" si="65"/>
        <v>3</v>
      </c>
      <c r="AH349" s="20">
        <v>1</v>
      </c>
      <c r="AI349" s="98"/>
    </row>
    <row r="350" spans="1:35" s="90" customFormat="1" hidden="1" x14ac:dyDescent="0.25">
      <c r="A350" s="76">
        <v>373</v>
      </c>
      <c r="B350" s="180" t="str">
        <f t="shared" si="56"/>
        <v/>
      </c>
      <c r="C350" s="20">
        <f t="shared" si="57"/>
        <v>3</v>
      </c>
      <c r="D350" s="20"/>
      <c r="E350" s="79" t="str">
        <f t="shared" si="58"/>
        <v/>
      </c>
      <c r="F350" s="80" t="str">
        <f t="shared" si="59"/>
        <v>Systems that could be utilised to compromise the technical security environment of your organisation?</v>
      </c>
      <c r="G350" s="193"/>
      <c r="H350" s="194"/>
      <c r="I350" s="194"/>
      <c r="J350" s="194"/>
      <c r="K350" s="194"/>
      <c r="L350" s="194"/>
      <c r="M350" s="194"/>
      <c r="N350" s="78"/>
      <c r="O350" s="78"/>
      <c r="P350" s="78"/>
      <c r="Q350" s="78"/>
      <c r="R350" s="78"/>
      <c r="S350" s="78"/>
      <c r="T350" s="91" t="str">
        <f t="shared" si="66"/>
        <v/>
      </c>
      <c r="U350" s="78"/>
      <c r="V350" s="78"/>
      <c r="W350" s="92"/>
      <c r="X350" s="94">
        <f t="shared" si="60"/>
        <v>4</v>
      </c>
      <c r="Y350" s="93" t="e">
        <f t="shared" si="61"/>
        <v>#N/A</v>
      </c>
      <c r="AD350" s="90">
        <f t="shared" si="62"/>
        <v>0</v>
      </c>
      <c r="AE350" s="90">
        <f t="shared" si="63"/>
        <v>0</v>
      </c>
      <c r="AF350" s="90" t="str">
        <f t="shared" si="64"/>
        <v>D</v>
      </c>
      <c r="AG350" s="90">
        <f t="shared" si="65"/>
        <v>3</v>
      </c>
      <c r="AH350" s="89">
        <v>1</v>
      </c>
      <c r="AI350" s="98"/>
    </row>
    <row r="351" spans="1:35" s="90" customFormat="1" ht="30" hidden="1" x14ac:dyDescent="0.25">
      <c r="A351" s="76">
        <v>374</v>
      </c>
      <c r="B351" s="180" t="str">
        <f t="shared" si="56"/>
        <v/>
      </c>
      <c r="C351" s="20">
        <f t="shared" si="57"/>
        <v>3</v>
      </c>
      <c r="D351" s="20"/>
      <c r="E351" s="79" t="str">
        <f t="shared" si="58"/>
        <v/>
      </c>
      <c r="F351" s="181" t="str">
        <f t="shared" si="59"/>
        <v>Functions that could be utilised to provide information from which information could be obtained to mount a social engineering attack on the business?</v>
      </c>
      <c r="G351" s="193"/>
      <c r="H351" s="194"/>
      <c r="I351" s="194"/>
      <c r="J351" s="194"/>
      <c r="K351" s="194"/>
      <c r="L351" s="194"/>
      <c r="M351" s="194"/>
      <c r="N351" s="78"/>
      <c r="O351" s="78"/>
      <c r="P351" s="78"/>
      <c r="Q351" s="78"/>
      <c r="R351" s="78"/>
      <c r="S351" s="78"/>
      <c r="T351" s="91" t="str">
        <f t="shared" si="66"/>
        <v/>
      </c>
      <c r="U351" s="78"/>
      <c r="V351" s="78"/>
      <c r="W351" s="92"/>
      <c r="X351" s="94">
        <f t="shared" si="60"/>
        <v>0</v>
      </c>
      <c r="Y351" s="93" t="e">
        <f t="shared" si="61"/>
        <v>#N/A</v>
      </c>
      <c r="AD351" s="90">
        <f t="shared" si="62"/>
        <v>0</v>
      </c>
      <c r="AE351" s="90">
        <f t="shared" si="63"/>
        <v>0</v>
      </c>
      <c r="AF351" s="90" t="str">
        <f t="shared" si="64"/>
        <v>D</v>
      </c>
      <c r="AG351" s="90">
        <f t="shared" si="65"/>
        <v>3</v>
      </c>
      <c r="AH351" s="20">
        <v>1</v>
      </c>
      <c r="AI351" s="98"/>
    </row>
    <row r="352" spans="1:35" s="90" customFormat="1" hidden="1" x14ac:dyDescent="0.25">
      <c r="A352" s="76">
        <v>375</v>
      </c>
      <c r="B352" s="180" t="str">
        <f t="shared" si="56"/>
        <v/>
      </c>
      <c r="C352" s="20">
        <f t="shared" si="57"/>
        <v>3</v>
      </c>
      <c r="D352" s="20"/>
      <c r="E352" s="79" t="str">
        <f t="shared" si="58"/>
        <v/>
      </c>
      <c r="F352" s="80" t="str">
        <f t="shared" si="59"/>
        <v>Does your function have sight of the risk concerns of the business:</v>
      </c>
      <c r="G352" s="193"/>
      <c r="H352" s="194"/>
      <c r="I352" s="194"/>
      <c r="J352" s="194"/>
      <c r="K352" s="194"/>
      <c r="L352" s="194"/>
      <c r="M352" s="194"/>
      <c r="N352" s="78"/>
      <c r="O352" s="78"/>
      <c r="P352" s="78"/>
      <c r="Q352" s="78"/>
      <c r="R352" s="78"/>
      <c r="S352" s="78"/>
      <c r="T352" s="91" t="str">
        <f t="shared" si="66"/>
        <v/>
      </c>
      <c r="U352" s="78"/>
      <c r="V352" s="78"/>
      <c r="W352" s="92"/>
      <c r="X352" s="94">
        <f t="shared" si="60"/>
        <v>4</v>
      </c>
      <c r="Y352" s="93" t="e">
        <f t="shared" si="61"/>
        <v>#N/A</v>
      </c>
      <c r="AD352" s="90">
        <f t="shared" si="62"/>
        <v>0</v>
      </c>
      <c r="AE352" s="90">
        <f t="shared" si="63"/>
        <v>0</v>
      </c>
      <c r="AF352" s="90" t="str">
        <f t="shared" si="64"/>
        <v>D</v>
      </c>
      <c r="AG352" s="90">
        <f t="shared" si="65"/>
        <v>3</v>
      </c>
      <c r="AH352" s="89">
        <v>1</v>
      </c>
      <c r="AI352" s="98"/>
    </row>
    <row r="353" spans="1:35" s="90" customFormat="1" ht="30" hidden="1" x14ac:dyDescent="0.25">
      <c r="A353" s="76">
        <v>376</v>
      </c>
      <c r="B353" s="180" t="str">
        <f t="shared" si="56"/>
        <v/>
      </c>
      <c r="C353" s="20">
        <f t="shared" si="57"/>
        <v>3</v>
      </c>
      <c r="D353" s="20"/>
      <c r="E353" s="79" t="str">
        <f t="shared" si="58"/>
        <v/>
      </c>
      <c r="F353" s="181" t="str">
        <f t="shared" si="59"/>
        <v>Details of your organisations primary concerns for the protection of the confidentiality, integrity and availability of information and supporting systems (e.g. in a documented risk appetite statement)?</v>
      </c>
      <c r="G353" s="193"/>
      <c r="H353" s="194"/>
      <c r="I353" s="194"/>
      <c r="J353" s="194"/>
      <c r="K353" s="194"/>
      <c r="L353" s="194"/>
      <c r="M353" s="194"/>
      <c r="N353" s="78"/>
      <c r="O353" s="78"/>
      <c r="P353" s="78"/>
      <c r="Q353" s="78"/>
      <c r="R353" s="78"/>
      <c r="S353" s="78"/>
      <c r="T353" s="91" t="str">
        <f t="shared" si="66"/>
        <v/>
      </c>
      <c r="U353" s="78"/>
      <c r="V353" s="78"/>
      <c r="W353" s="92"/>
      <c r="X353" s="94">
        <f t="shared" si="60"/>
        <v>0</v>
      </c>
      <c r="Y353" s="93" t="e">
        <f t="shared" si="61"/>
        <v>#N/A</v>
      </c>
      <c r="AD353" s="90">
        <f t="shared" si="62"/>
        <v>0</v>
      </c>
      <c r="AE353" s="90">
        <f t="shared" si="63"/>
        <v>0</v>
      </c>
      <c r="AF353" s="90" t="str">
        <f t="shared" si="64"/>
        <v>D</v>
      </c>
      <c r="AG353" s="90">
        <f t="shared" si="65"/>
        <v>3</v>
      </c>
      <c r="AH353" s="20">
        <v>1</v>
      </c>
      <c r="AI353" s="98"/>
    </row>
    <row r="354" spans="1:35" s="90" customFormat="1" hidden="1" x14ac:dyDescent="0.25">
      <c r="A354" s="76">
        <v>377</v>
      </c>
      <c r="B354" s="180" t="str">
        <f t="shared" si="56"/>
        <v/>
      </c>
      <c r="C354" s="20">
        <f t="shared" si="57"/>
        <v>3</v>
      </c>
      <c r="D354" s="20"/>
      <c r="E354" s="79" t="str">
        <f t="shared" si="58"/>
        <v/>
      </c>
      <c r="F354" s="80" t="str">
        <f t="shared" si="59"/>
        <v>An up-to-date list of all relevant legal, regulatory and contractual compliance requirements?</v>
      </c>
      <c r="G354" s="193"/>
      <c r="H354" s="194"/>
      <c r="I354" s="194"/>
      <c r="J354" s="194"/>
      <c r="K354" s="194"/>
      <c r="L354" s="194"/>
      <c r="M354" s="194"/>
      <c r="N354" s="78"/>
      <c r="O354" s="78"/>
      <c r="P354" s="78"/>
      <c r="Q354" s="78"/>
      <c r="R354" s="78"/>
      <c r="S354" s="78"/>
      <c r="T354" s="91" t="str">
        <f t="shared" si="66"/>
        <v/>
      </c>
      <c r="U354" s="78"/>
      <c r="V354" s="78"/>
      <c r="W354" s="92"/>
      <c r="X354" s="94">
        <f t="shared" si="60"/>
        <v>4</v>
      </c>
      <c r="Y354" s="93" t="e">
        <f t="shared" si="61"/>
        <v>#N/A</v>
      </c>
      <c r="AD354" s="90">
        <f t="shared" si="62"/>
        <v>0</v>
      </c>
      <c r="AE354" s="90">
        <f t="shared" si="63"/>
        <v>0</v>
      </c>
      <c r="AF354" s="90" t="str">
        <f t="shared" si="64"/>
        <v>D</v>
      </c>
      <c r="AG354" s="90">
        <f t="shared" si="65"/>
        <v>3</v>
      </c>
      <c r="AH354" s="89">
        <v>1</v>
      </c>
      <c r="AI354" s="98"/>
    </row>
    <row r="355" spans="1:35" s="90" customFormat="1" hidden="1" x14ac:dyDescent="0.25">
      <c r="A355" s="76">
        <v>378</v>
      </c>
      <c r="B355" s="180" t="str">
        <f t="shared" si="56"/>
        <v/>
      </c>
      <c r="C355" s="20">
        <f t="shared" si="57"/>
        <v>3</v>
      </c>
      <c r="D355" s="20"/>
      <c r="E355" s="79" t="str">
        <f t="shared" si="58"/>
        <v/>
      </c>
      <c r="F355" s="181" t="str">
        <f t="shared" si="59"/>
        <v>Access to the risk register showing exposure of key assets?</v>
      </c>
      <c r="G355" s="193"/>
      <c r="H355" s="194"/>
      <c r="I355" s="194"/>
      <c r="J355" s="194"/>
      <c r="K355" s="194"/>
      <c r="L355" s="194"/>
      <c r="M355" s="194"/>
      <c r="N355" s="78"/>
      <c r="O355" s="78"/>
      <c r="P355" s="78"/>
      <c r="Q355" s="78"/>
      <c r="R355" s="78"/>
      <c r="S355" s="78"/>
      <c r="T355" s="91" t="str">
        <f t="shared" si="66"/>
        <v/>
      </c>
      <c r="U355" s="78"/>
      <c r="V355" s="78"/>
      <c r="W355" s="92"/>
      <c r="X355" s="94">
        <f t="shared" si="60"/>
        <v>0</v>
      </c>
      <c r="Y355" s="93" t="e">
        <f t="shared" si="61"/>
        <v>#N/A</v>
      </c>
      <c r="AD355" s="90">
        <f t="shared" si="62"/>
        <v>0</v>
      </c>
      <c r="AE355" s="90">
        <f t="shared" si="63"/>
        <v>0</v>
      </c>
      <c r="AF355" s="90" t="str">
        <f t="shared" si="64"/>
        <v>D</v>
      </c>
      <c r="AG355" s="90">
        <f t="shared" si="65"/>
        <v>3</v>
      </c>
      <c r="AH355" s="20">
        <v>1</v>
      </c>
      <c r="AI355" s="98"/>
    </row>
    <row r="356" spans="1:35" s="90" customFormat="1" ht="30" hidden="1" x14ac:dyDescent="0.25">
      <c r="A356" s="76">
        <v>379</v>
      </c>
      <c r="B356" s="180" t="str">
        <f t="shared" si="56"/>
        <v/>
      </c>
      <c r="C356" s="20">
        <f t="shared" si="57"/>
        <v>3</v>
      </c>
      <c r="D356" s="20"/>
      <c r="E356" s="79" t="str">
        <f t="shared" si="58"/>
        <v/>
      </c>
      <c r="F356" s="80" t="str">
        <f t="shared" si="59"/>
        <v>Does the function have a process to monitor and address all of the information about your organisation that is currently being shared publicly by the employees?</v>
      </c>
      <c r="G356" s="193"/>
      <c r="H356" s="194"/>
      <c r="I356" s="194"/>
      <c r="J356" s="194"/>
      <c r="K356" s="194"/>
      <c r="L356" s="194"/>
      <c r="M356" s="194"/>
      <c r="N356" s="78"/>
      <c r="O356" s="78"/>
      <c r="P356" s="78"/>
      <c r="Q356" s="78"/>
      <c r="R356" s="78"/>
      <c r="S356" s="78"/>
      <c r="T356" s="91" t="str">
        <f t="shared" si="66"/>
        <v/>
      </c>
      <c r="U356" s="78"/>
      <c r="V356" s="78"/>
      <c r="W356" s="92"/>
      <c r="X356" s="94">
        <f t="shared" si="60"/>
        <v>4</v>
      </c>
      <c r="Y356" s="93" t="e">
        <f t="shared" si="61"/>
        <v>#N/A</v>
      </c>
      <c r="AD356" s="90">
        <f t="shared" si="62"/>
        <v>0</v>
      </c>
      <c r="AE356" s="90">
        <f t="shared" si="63"/>
        <v>0</v>
      </c>
      <c r="AF356" s="90" t="str">
        <f t="shared" si="64"/>
        <v>D</v>
      </c>
      <c r="AG356" s="90">
        <f t="shared" si="65"/>
        <v>3</v>
      </c>
      <c r="AH356" s="89">
        <v>1</v>
      </c>
      <c r="AI356" s="98"/>
    </row>
    <row r="357" spans="1:35" s="90" customFormat="1" ht="30" hidden="1" x14ac:dyDescent="0.25">
      <c r="A357" s="76">
        <v>380</v>
      </c>
      <c r="B357" s="180" t="str">
        <f t="shared" si="56"/>
        <v/>
      </c>
      <c r="C357" s="20">
        <f t="shared" si="57"/>
        <v>3</v>
      </c>
      <c r="D357" s="20"/>
      <c r="E357" s="79" t="str">
        <f t="shared" si="58"/>
        <v/>
      </c>
      <c r="F357" s="181" t="str">
        <f t="shared" si="59"/>
        <v>Does the function have a process to monitor and address all of the information about your organisation that is currently being shared publicly by the organisations supply chain?</v>
      </c>
      <c r="G357" s="193"/>
      <c r="H357" s="194"/>
      <c r="I357" s="194"/>
      <c r="J357" s="194"/>
      <c r="K357" s="194"/>
      <c r="L357" s="194"/>
      <c r="M357" s="194"/>
      <c r="N357" s="78"/>
      <c r="O357" s="78"/>
      <c r="P357" s="78"/>
      <c r="Q357" s="78"/>
      <c r="R357" s="78"/>
      <c r="S357" s="78"/>
      <c r="T357" s="91" t="str">
        <f t="shared" si="66"/>
        <v/>
      </c>
      <c r="U357" s="78"/>
      <c r="V357" s="78"/>
      <c r="W357" s="92"/>
      <c r="X357" s="94">
        <f t="shared" si="60"/>
        <v>0</v>
      </c>
      <c r="Y357" s="93" t="e">
        <f t="shared" si="61"/>
        <v>#N/A</v>
      </c>
      <c r="AD357" s="90">
        <f t="shared" si="62"/>
        <v>0</v>
      </c>
      <c r="AE357" s="90">
        <f t="shared" si="63"/>
        <v>0</v>
      </c>
      <c r="AF357" s="90" t="str">
        <f t="shared" si="64"/>
        <v>D</v>
      </c>
      <c r="AG357" s="90">
        <f t="shared" si="65"/>
        <v>3</v>
      </c>
      <c r="AH357" s="20">
        <v>1</v>
      </c>
      <c r="AI357" s="98"/>
    </row>
    <row r="358" spans="1:35" s="90" customFormat="1" hidden="1" x14ac:dyDescent="0.25">
      <c r="A358" s="76">
        <v>381</v>
      </c>
      <c r="B358" s="180" t="str">
        <f t="shared" si="56"/>
        <v/>
      </c>
      <c r="C358" s="20">
        <f t="shared" si="57"/>
        <v>3</v>
      </c>
      <c r="D358" s="20"/>
      <c r="E358" s="79" t="str">
        <f t="shared" si="58"/>
        <v/>
      </c>
      <c r="F358" s="80" t="str">
        <f t="shared" si="59"/>
        <v>Identifying the environment</v>
      </c>
      <c r="G358" s="193"/>
      <c r="H358" s="194"/>
      <c r="I358" s="194"/>
      <c r="J358" s="194"/>
      <c r="K358" s="194"/>
      <c r="L358" s="194"/>
      <c r="M358" s="194"/>
      <c r="N358" s="78"/>
      <c r="O358" s="78"/>
      <c r="P358" s="78"/>
      <c r="Q358" s="78"/>
      <c r="R358" s="78"/>
      <c r="S358" s="78"/>
      <c r="T358" s="91" t="str">
        <f t="shared" si="66"/>
        <v/>
      </c>
      <c r="U358" s="78"/>
      <c r="V358" s="78"/>
      <c r="W358" s="92"/>
      <c r="X358" s="94">
        <f t="shared" si="60"/>
        <v>5</v>
      </c>
      <c r="Y358" s="93" t="e">
        <f t="shared" si="61"/>
        <v>#N/A</v>
      </c>
      <c r="AD358" s="90">
        <f t="shared" si="62"/>
        <v>0</v>
      </c>
      <c r="AE358" s="90">
        <f t="shared" si="63"/>
        <v>0</v>
      </c>
      <c r="AF358" s="90" t="str">
        <f t="shared" si="64"/>
        <v>D</v>
      </c>
      <c r="AG358" s="90">
        <f t="shared" si="65"/>
        <v>3</v>
      </c>
      <c r="AH358" s="89">
        <v>1</v>
      </c>
      <c r="AI358" s="98">
        <v>1</v>
      </c>
    </row>
    <row r="359" spans="1:35" s="90" customFormat="1" ht="30" customHeight="1" x14ac:dyDescent="0.25">
      <c r="A359" s="76">
        <v>383</v>
      </c>
      <c r="B359" s="180" t="str">
        <f t="shared" si="56"/>
        <v>B.2.01</v>
      </c>
      <c r="C359" s="20">
        <f t="shared" si="57"/>
        <v>5</v>
      </c>
      <c r="D359" s="20"/>
      <c r="E359" s="79" t="str">
        <f t="shared" si="58"/>
        <v>B.2.01</v>
      </c>
      <c r="F359" s="80" t="str">
        <f t="shared" si="59"/>
        <v>Have you identified the entire internal environment of the organisation? (this should include but is not limited to the infrastructure of the estate, including hardware, software, firmware and versions; Information Assets; people)</v>
      </c>
      <c r="G359" s="193"/>
      <c r="H359" s="194"/>
      <c r="I359" s="194"/>
      <c r="J359" s="194"/>
      <c r="K359" s="194"/>
      <c r="L359" s="194"/>
      <c r="M359" s="194"/>
      <c r="N359" s="78"/>
      <c r="O359" s="78"/>
      <c r="P359" s="78"/>
      <c r="Q359" s="78"/>
      <c r="R359" s="78"/>
      <c r="S359" s="78"/>
      <c r="T359" s="91" t="str">
        <f t="shared" si="66"/>
        <v>B.2.01</v>
      </c>
      <c r="U359" s="78"/>
      <c r="V359" s="78"/>
      <c r="W359" s="92">
        <v>3</v>
      </c>
      <c r="X359" s="94">
        <f t="shared" si="60"/>
        <v>5</v>
      </c>
      <c r="Y359" s="93" t="str">
        <f t="shared" si="61"/>
        <v>x 3</v>
      </c>
      <c r="AD359" s="90">
        <f t="shared" si="62"/>
        <v>0</v>
      </c>
      <c r="AE359" s="90">
        <f t="shared" si="63"/>
        <v>0</v>
      </c>
      <c r="AF359" s="90" t="str">
        <f t="shared" si="64"/>
        <v>D</v>
      </c>
      <c r="AG359" s="90">
        <f t="shared" si="65"/>
        <v>3</v>
      </c>
      <c r="AH359" s="89">
        <v>1</v>
      </c>
      <c r="AI359" s="98"/>
    </row>
    <row r="360" spans="1:35" s="90" customFormat="1" ht="30" customHeight="1" x14ac:dyDescent="0.25">
      <c r="A360" s="76">
        <v>386</v>
      </c>
      <c r="B360" s="180" t="str">
        <f t="shared" ref="B360:B373" si="67">VLOOKUP(A360,contentrefmockup,2,FALSE)</f>
        <v>B.2.02</v>
      </c>
      <c r="C360" s="20">
        <f t="shared" ref="C360:C373" si="68">VLOOKUP(A360,contentrefmockup,15,FALSE)</f>
        <v>5</v>
      </c>
      <c r="D360" s="20"/>
      <c r="E360" s="79" t="str">
        <f t="shared" ref="E360:E373" si="69">IF(C360=1,"Stage "&amp;B360,IF(C360=2,"Step "&amp;VLOOKUP(A360,contentrefmockup,4,FALSE),B360))</f>
        <v>B.2.02</v>
      </c>
      <c r="F360" s="80" t="str">
        <f t="shared" ref="F360:F373" si="70">VLOOKUP(A360,contentrefmockup,7,FALSE)</f>
        <v>Have you identified the entire external environment of the organisation? (this should include but is not limited to external assets held by 3rd parties such as cloud providers, service providers and services that may host company or company employee corporate data.)</v>
      </c>
      <c r="G360" s="193"/>
      <c r="H360" s="194"/>
      <c r="I360" s="194"/>
      <c r="J360" s="194"/>
      <c r="K360" s="194"/>
      <c r="L360" s="194"/>
      <c r="M360" s="194"/>
      <c r="N360" s="78"/>
      <c r="O360" s="78"/>
      <c r="P360" s="78"/>
      <c r="Q360" s="78"/>
      <c r="R360" s="78"/>
      <c r="S360" s="78"/>
      <c r="T360" s="91" t="str">
        <f t="shared" si="66"/>
        <v>B.2.02</v>
      </c>
      <c r="U360" s="78"/>
      <c r="V360" s="78"/>
      <c r="W360" s="92">
        <v>3</v>
      </c>
      <c r="X360" s="94">
        <f t="shared" ref="X360:X373" si="71">VLOOKUP(A360,contentrefmockup,8,FALSE)</f>
        <v>3</v>
      </c>
      <c r="Y360" s="93" t="str">
        <f t="shared" ref="Y360:Y373" si="72">VLOOKUP(W360,weighting_response_reverse,2,FALSE)</f>
        <v>x 3</v>
      </c>
      <c r="AD360" s="90">
        <f t="shared" ref="AD360:AD373" si="73">VLOOKUP(A360,contentrefmockup,26,FALSE)</f>
        <v>0</v>
      </c>
      <c r="AE360" s="90">
        <f t="shared" ref="AE360:AE373" si="74">VLOOKUP(A360,contentrefmockup,27,FALSE)</f>
        <v>0</v>
      </c>
      <c r="AF360" s="90" t="str">
        <f t="shared" ref="AF360:AF373" si="75">VLOOKUP(A360,contentrefmockup,28,FALSE)</f>
        <v>D</v>
      </c>
      <c r="AG360" s="90">
        <f t="shared" ref="AG360:AG373" si="76">IF(AD360="S",1,IF(AE360="I",2,IF(AF360="D",3,4)))</f>
        <v>3</v>
      </c>
      <c r="AH360" s="89">
        <v>1</v>
      </c>
      <c r="AI360" s="98"/>
    </row>
    <row r="361" spans="1:35" s="90" customFormat="1" ht="30" customHeight="1" x14ac:dyDescent="0.25">
      <c r="A361" s="76">
        <v>387</v>
      </c>
      <c r="B361" s="180" t="str">
        <f t="shared" si="67"/>
        <v>B.2.03</v>
      </c>
      <c r="C361" s="20">
        <f t="shared" si="68"/>
        <v>5</v>
      </c>
      <c r="D361" s="20"/>
      <c r="E361" s="79" t="str">
        <f t="shared" si="69"/>
        <v>B.2.03</v>
      </c>
      <c r="F361" s="80" t="str">
        <f t="shared" si="70"/>
        <v>Have you identified elements of the supply chain that could provide external actors access to the organisation?</v>
      </c>
      <c r="G361" s="193"/>
      <c r="H361" s="194"/>
      <c r="I361" s="194"/>
      <c r="J361" s="194"/>
      <c r="K361" s="194"/>
      <c r="L361" s="194"/>
      <c r="M361" s="194"/>
      <c r="N361" s="78"/>
      <c r="O361" s="78"/>
      <c r="P361" s="78"/>
      <c r="Q361" s="78"/>
      <c r="R361" s="78"/>
      <c r="S361" s="78"/>
      <c r="T361" s="91" t="str">
        <f t="shared" si="66"/>
        <v>B.2.03</v>
      </c>
      <c r="U361" s="78"/>
      <c r="V361" s="78"/>
      <c r="W361" s="92">
        <v>3</v>
      </c>
      <c r="X361" s="94">
        <f t="shared" si="71"/>
        <v>3</v>
      </c>
      <c r="Y361" s="93" t="str">
        <f t="shared" si="72"/>
        <v>x 3</v>
      </c>
      <c r="AD361" s="90">
        <f t="shared" si="73"/>
        <v>0</v>
      </c>
      <c r="AE361" s="90">
        <f t="shared" si="74"/>
        <v>0</v>
      </c>
      <c r="AF361" s="90" t="str">
        <f t="shared" si="75"/>
        <v>D</v>
      </c>
      <c r="AG361" s="90">
        <f t="shared" si="76"/>
        <v>3</v>
      </c>
      <c r="AH361" s="89">
        <v>1</v>
      </c>
      <c r="AI361" s="98"/>
    </row>
    <row r="362" spans="1:35" s="90" customFormat="1" ht="30" customHeight="1" x14ac:dyDescent="0.25">
      <c r="A362" s="76">
        <v>402</v>
      </c>
      <c r="B362" s="180" t="str">
        <f t="shared" si="67"/>
        <v>B.3</v>
      </c>
      <c r="C362" s="20">
        <f t="shared" si="68"/>
        <v>2</v>
      </c>
      <c r="D362" s="20"/>
      <c r="E362" s="232" t="str">
        <f t="shared" si="69"/>
        <v>Step 3</v>
      </c>
      <c r="F362" s="235" t="str">
        <f t="shared" si="70"/>
        <v>Function Identification</v>
      </c>
      <c r="G362" s="238"/>
      <c r="H362" s="241"/>
      <c r="I362" s="241"/>
      <c r="J362" s="241"/>
      <c r="K362" s="241"/>
      <c r="L362" s="241"/>
      <c r="M362" s="238"/>
      <c r="N362" s="238"/>
      <c r="O362" s="238"/>
      <c r="P362" s="238"/>
      <c r="Q362" s="238"/>
      <c r="R362" s="78"/>
      <c r="S362" s="78"/>
      <c r="T362" s="91" t="str">
        <f t="shared" ref="T362:T374" si="77">E362</f>
        <v>Step 3</v>
      </c>
      <c r="U362" s="78"/>
      <c r="V362" s="78"/>
      <c r="W362" s="92"/>
      <c r="X362" s="94" t="str">
        <f t="shared" si="71"/>
        <v>N/A</v>
      </c>
      <c r="Y362" s="93" t="e">
        <f t="shared" si="72"/>
        <v>#N/A</v>
      </c>
      <c r="AD362" s="90">
        <f t="shared" si="73"/>
        <v>0</v>
      </c>
      <c r="AE362" s="90">
        <f t="shared" si="74"/>
        <v>0</v>
      </c>
      <c r="AF362" s="90" t="str">
        <f t="shared" si="75"/>
        <v>D</v>
      </c>
      <c r="AG362" s="90">
        <f t="shared" si="76"/>
        <v>3</v>
      </c>
      <c r="AH362" s="89">
        <v>1</v>
      </c>
      <c r="AI362" s="98"/>
    </row>
    <row r="363" spans="1:35" s="90" customFormat="1" ht="30" customHeight="1" x14ac:dyDescent="0.25">
      <c r="A363" s="76">
        <v>403</v>
      </c>
      <c r="B363" s="180" t="str">
        <f t="shared" si="67"/>
        <v/>
      </c>
      <c r="C363" s="20">
        <f t="shared" si="68"/>
        <v>3</v>
      </c>
      <c r="D363" s="20"/>
      <c r="E363" s="79" t="str">
        <f t="shared" si="69"/>
        <v/>
      </c>
      <c r="F363" s="181" t="str">
        <f t="shared" si="70"/>
        <v>As part of mapping the threat landscape, most mature Organisations will focus security around their core activities, functions and supporting assets within the business. These elements should be reflected in the ICP.</v>
      </c>
      <c r="G363" s="193"/>
      <c r="H363" s="194"/>
      <c r="I363" s="194"/>
      <c r="J363" s="194"/>
      <c r="K363" s="194"/>
      <c r="L363" s="194"/>
      <c r="M363" s="194"/>
      <c r="N363" s="78"/>
      <c r="O363" s="78"/>
      <c r="P363" s="78"/>
      <c r="Q363" s="78"/>
      <c r="R363" s="78"/>
      <c r="S363" s="78"/>
      <c r="T363" s="91" t="str">
        <f t="shared" si="77"/>
        <v/>
      </c>
      <c r="U363" s="78"/>
      <c r="V363" s="78"/>
      <c r="W363" s="92"/>
      <c r="X363" s="94">
        <f t="shared" si="71"/>
        <v>0</v>
      </c>
      <c r="Y363" s="93" t="e">
        <f t="shared" si="72"/>
        <v>#N/A</v>
      </c>
      <c r="AD363" s="90">
        <f t="shared" si="73"/>
        <v>0</v>
      </c>
      <c r="AE363" s="90">
        <f t="shared" si="74"/>
        <v>0</v>
      </c>
      <c r="AF363" s="90" t="str">
        <f t="shared" si="75"/>
        <v>D</v>
      </c>
      <c r="AG363" s="90">
        <f t="shared" si="76"/>
        <v>3</v>
      </c>
      <c r="AH363" s="89">
        <v>1</v>
      </c>
      <c r="AI363" s="98"/>
    </row>
    <row r="364" spans="1:35" s="90" customFormat="1" ht="30" customHeight="1" x14ac:dyDescent="0.25">
      <c r="A364" s="76">
        <v>404</v>
      </c>
      <c r="B364" s="180" t="str">
        <f t="shared" si="67"/>
        <v>B.3.01</v>
      </c>
      <c r="C364" s="20">
        <f t="shared" si="68"/>
        <v>5</v>
      </c>
      <c r="D364" s="20"/>
      <c r="E364" s="79" t="str">
        <f t="shared" si="69"/>
        <v>B.3.01</v>
      </c>
      <c r="F364" s="306" t="str">
        <f t="shared" si="70"/>
        <v>Have you identified the critical functions of your business and aligned their supporting systems/assets/infrastructure/personnel?</v>
      </c>
      <c r="G364" s="193"/>
      <c r="H364" s="194"/>
      <c r="I364" s="194"/>
      <c r="J364" s="194"/>
      <c r="K364" s="194"/>
      <c r="L364" s="194"/>
      <c r="M364" s="194"/>
      <c r="N364" s="78"/>
      <c r="O364" s="78"/>
      <c r="P364" s="78"/>
      <c r="Q364" s="78"/>
      <c r="R364" s="78"/>
      <c r="S364" s="78"/>
      <c r="T364" s="91" t="str">
        <f t="shared" si="77"/>
        <v>B.3.01</v>
      </c>
      <c r="U364" s="78"/>
      <c r="V364" s="78"/>
      <c r="W364" s="92">
        <v>3</v>
      </c>
      <c r="X364" s="94">
        <f t="shared" si="71"/>
        <v>3</v>
      </c>
      <c r="Y364" s="93" t="str">
        <f t="shared" si="72"/>
        <v>x 3</v>
      </c>
      <c r="AD364" s="90">
        <f t="shared" si="73"/>
        <v>0</v>
      </c>
      <c r="AE364" s="90">
        <f t="shared" si="74"/>
        <v>0</v>
      </c>
      <c r="AF364" s="90" t="str">
        <f t="shared" si="75"/>
        <v>D</v>
      </c>
      <c r="AG364" s="90">
        <f t="shared" si="76"/>
        <v>3</v>
      </c>
      <c r="AH364" s="89">
        <v>1</v>
      </c>
      <c r="AI364" s="98"/>
    </row>
    <row r="365" spans="1:35" s="90" customFormat="1" ht="30" customHeight="1" x14ac:dyDescent="0.25">
      <c r="A365" s="76">
        <v>405</v>
      </c>
      <c r="B365" s="180" t="str">
        <f t="shared" si="67"/>
        <v>B.3.02</v>
      </c>
      <c r="C365" s="20">
        <f t="shared" si="68"/>
        <v>5</v>
      </c>
      <c r="D365" s="20"/>
      <c r="E365" s="79" t="str">
        <f t="shared" si="69"/>
        <v>B.3.02</v>
      </c>
      <c r="F365" s="306" t="str">
        <f t="shared" si="70"/>
        <v>For each of these critical functions have you mapped their criticality to the organisation, the possible compromise actions and the impact of different types of compromise?</v>
      </c>
      <c r="G365" s="193"/>
      <c r="H365" s="194"/>
      <c r="I365" s="194"/>
      <c r="J365" s="194"/>
      <c r="K365" s="194"/>
      <c r="L365" s="194"/>
      <c r="M365" s="194"/>
      <c r="N365" s="78"/>
      <c r="O365" s="78"/>
      <c r="P365" s="78"/>
      <c r="Q365" s="78"/>
      <c r="R365" s="78"/>
      <c r="S365" s="78"/>
      <c r="T365" s="91" t="str">
        <f t="shared" si="77"/>
        <v>B.3.02</v>
      </c>
      <c r="U365" s="78"/>
      <c r="V365" s="78"/>
      <c r="W365" s="92">
        <v>3</v>
      </c>
      <c r="X365" s="94">
        <f t="shared" si="71"/>
        <v>5</v>
      </c>
      <c r="Y365" s="93" t="str">
        <f t="shared" si="72"/>
        <v>x 3</v>
      </c>
      <c r="AD365" s="90">
        <f t="shared" si="73"/>
        <v>0</v>
      </c>
      <c r="AE365" s="90">
        <f t="shared" si="74"/>
        <v>0</v>
      </c>
      <c r="AF365" s="90" t="str">
        <f t="shared" si="75"/>
        <v>D</v>
      </c>
      <c r="AG365" s="90">
        <f t="shared" si="76"/>
        <v>3</v>
      </c>
      <c r="AH365" s="89">
        <v>1</v>
      </c>
      <c r="AI365" s="98">
        <v>1</v>
      </c>
    </row>
    <row r="366" spans="1:35" s="90" customFormat="1" ht="30" customHeight="1" x14ac:dyDescent="0.25">
      <c r="A366" s="76">
        <v>417</v>
      </c>
      <c r="B366" s="180" t="str">
        <f t="shared" si="67"/>
        <v>B.4</v>
      </c>
      <c r="C366" s="20">
        <f t="shared" si="68"/>
        <v>2</v>
      </c>
      <c r="D366" s="20"/>
      <c r="E366" s="232" t="str">
        <f t="shared" si="69"/>
        <v>Step 4</v>
      </c>
      <c r="F366" s="235" t="str">
        <f t="shared" si="70"/>
        <v>Human Resources</v>
      </c>
      <c r="G366" s="238"/>
      <c r="H366" s="241"/>
      <c r="I366" s="241"/>
      <c r="J366" s="241"/>
      <c r="K366" s="241"/>
      <c r="L366" s="241"/>
      <c r="M366" s="238"/>
      <c r="N366" s="238"/>
      <c r="O366" s="238"/>
      <c r="P366" s="238"/>
      <c r="Q366" s="238"/>
      <c r="R366" s="78"/>
      <c r="S366" s="78"/>
      <c r="T366" s="91" t="str">
        <f t="shared" si="77"/>
        <v>Step 4</v>
      </c>
      <c r="U366" s="78"/>
      <c r="V366" s="78"/>
      <c r="W366" s="92"/>
      <c r="X366" s="94">
        <f t="shared" si="71"/>
        <v>2</v>
      </c>
      <c r="Y366" s="93" t="e">
        <f t="shared" si="72"/>
        <v>#N/A</v>
      </c>
      <c r="AD366" s="90">
        <f t="shared" si="73"/>
        <v>0</v>
      </c>
      <c r="AE366" s="90">
        <f t="shared" si="74"/>
        <v>0</v>
      </c>
      <c r="AF366" s="90" t="str">
        <f t="shared" si="75"/>
        <v>D</v>
      </c>
      <c r="AG366" s="90">
        <f t="shared" si="76"/>
        <v>3</v>
      </c>
      <c r="AH366" s="89">
        <v>1</v>
      </c>
      <c r="AI366" s="98"/>
    </row>
    <row r="367" spans="1:35" s="90" customFormat="1" ht="30" customHeight="1" x14ac:dyDescent="0.25">
      <c r="A367" s="76">
        <v>419</v>
      </c>
      <c r="B367" s="180" t="str">
        <f t="shared" si="67"/>
        <v>B.4.01</v>
      </c>
      <c r="C367" s="20">
        <f t="shared" si="68"/>
        <v>5</v>
      </c>
      <c r="D367" s="20"/>
      <c r="E367" s="79" t="str">
        <f t="shared" si="69"/>
        <v>B.4.01</v>
      </c>
      <c r="F367" s="80" t="str">
        <f t="shared" si="70"/>
        <v xml:space="preserve">CTI is a specialist role. On top of cyber security and IT knowledge their is the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367" s="193"/>
      <c r="H367" s="194"/>
      <c r="I367" s="194"/>
      <c r="J367" s="194"/>
      <c r="K367" s="194"/>
      <c r="L367" s="194"/>
      <c r="M367" s="194"/>
      <c r="N367" s="78"/>
      <c r="O367" s="78"/>
      <c r="P367" s="78"/>
      <c r="Q367" s="78"/>
      <c r="R367" s="78"/>
      <c r="S367" s="78"/>
      <c r="T367" s="91" t="str">
        <f t="shared" si="77"/>
        <v>B.4.01</v>
      </c>
      <c r="U367" s="78"/>
      <c r="V367" s="78"/>
      <c r="W367" s="92">
        <v>3</v>
      </c>
      <c r="X367" s="94">
        <f t="shared" si="71"/>
        <v>3</v>
      </c>
      <c r="Y367" s="93" t="str">
        <f t="shared" si="72"/>
        <v>x 3</v>
      </c>
      <c r="AF367" s="90" t="str">
        <f t="shared" si="75"/>
        <v>D</v>
      </c>
      <c r="AG367" s="90">
        <f t="shared" si="76"/>
        <v>3</v>
      </c>
      <c r="AH367" s="89">
        <v>1</v>
      </c>
      <c r="AI367" s="98"/>
    </row>
    <row r="368" spans="1:35" s="90" customFormat="1" ht="30" customHeight="1" x14ac:dyDescent="0.25">
      <c r="A368" s="76">
        <v>422</v>
      </c>
      <c r="B368" s="180" t="str">
        <f t="shared" si="67"/>
        <v>B.4.02</v>
      </c>
      <c r="C368" s="20">
        <f t="shared" si="68"/>
        <v>5</v>
      </c>
      <c r="D368" s="20"/>
      <c r="E368" s="79" t="str">
        <f t="shared" si="69"/>
        <v>B.4.02</v>
      </c>
      <c r="F368" s="305" t="str">
        <f t="shared" si="70"/>
        <v xml:space="preserve">Do the Intelligence roles have clear training and career paths defined? </v>
      </c>
      <c r="G368" s="193"/>
      <c r="H368" s="194"/>
      <c r="I368" s="194"/>
      <c r="J368" s="194"/>
      <c r="K368" s="194"/>
      <c r="L368" s="194"/>
      <c r="M368" s="194"/>
      <c r="N368" s="78"/>
      <c r="O368" s="78"/>
      <c r="P368" s="78"/>
      <c r="Q368" s="78"/>
      <c r="R368" s="78"/>
      <c r="S368" s="78"/>
      <c r="T368" s="91" t="str">
        <f t="shared" si="77"/>
        <v>B.4.02</v>
      </c>
      <c r="U368" s="78"/>
      <c r="V368" s="78"/>
      <c r="W368" s="92">
        <v>3</v>
      </c>
      <c r="X368" s="94">
        <f t="shared" si="71"/>
        <v>3</v>
      </c>
      <c r="Y368" s="93" t="str">
        <f t="shared" si="72"/>
        <v>x 3</v>
      </c>
      <c r="AF368" s="90" t="str">
        <f t="shared" si="75"/>
        <v>D</v>
      </c>
      <c r="AG368" s="90">
        <f t="shared" si="76"/>
        <v>3</v>
      </c>
      <c r="AH368" s="20">
        <v>1</v>
      </c>
      <c r="AI368" s="98"/>
    </row>
    <row r="369" spans="1:35" s="90" customFormat="1" ht="30" customHeight="1" x14ac:dyDescent="0.25">
      <c r="A369" s="76">
        <v>438</v>
      </c>
      <c r="B369" s="180" t="str">
        <f t="shared" si="67"/>
        <v>B.5</v>
      </c>
      <c r="C369" s="20">
        <f t="shared" si="68"/>
        <v>2</v>
      </c>
      <c r="D369" s="20"/>
      <c r="E369" s="232" t="str">
        <f t="shared" si="69"/>
        <v>Step 5</v>
      </c>
      <c r="F369" s="235" t="str">
        <f t="shared" si="70"/>
        <v>Context</v>
      </c>
      <c r="G369" s="238"/>
      <c r="H369" s="241"/>
      <c r="I369" s="241"/>
      <c r="J369" s="241"/>
      <c r="K369" s="241"/>
      <c r="L369" s="241"/>
      <c r="M369" s="238"/>
      <c r="N369" s="238"/>
      <c r="O369" s="238"/>
      <c r="P369" s="238"/>
      <c r="Q369" s="238"/>
      <c r="R369" s="78"/>
      <c r="S369" s="78"/>
      <c r="T369" s="91" t="str">
        <f t="shared" si="77"/>
        <v>Step 5</v>
      </c>
      <c r="U369" s="78"/>
      <c r="V369" s="78"/>
      <c r="W369" s="92"/>
      <c r="X369" s="94">
        <f t="shared" si="71"/>
        <v>0</v>
      </c>
      <c r="Y369" s="93" t="e">
        <f t="shared" si="72"/>
        <v>#N/A</v>
      </c>
      <c r="AD369" s="90">
        <f t="shared" si="73"/>
        <v>0</v>
      </c>
      <c r="AE369" s="90">
        <f t="shared" si="74"/>
        <v>0</v>
      </c>
      <c r="AF369" s="90" t="str">
        <f t="shared" si="75"/>
        <v>D</v>
      </c>
      <c r="AG369" s="90">
        <f t="shared" si="76"/>
        <v>3</v>
      </c>
      <c r="AH369" s="89">
        <v>1</v>
      </c>
      <c r="AI369" s="98"/>
    </row>
    <row r="370" spans="1:35" s="90" customFormat="1" ht="30" customHeight="1" x14ac:dyDescent="0.25">
      <c r="A370" s="76">
        <v>440</v>
      </c>
      <c r="B370" s="180" t="str">
        <f t="shared" si="67"/>
        <v>B.5.01</v>
      </c>
      <c r="C370" s="20">
        <f t="shared" si="68"/>
        <v>5</v>
      </c>
      <c r="D370" s="20"/>
      <c r="E370" s="79" t="str">
        <f t="shared" si="69"/>
        <v>B.5.01</v>
      </c>
      <c r="F370" s="80" t="str">
        <f t="shared" si="70"/>
        <v xml:space="preserve">CTI can remain hidden and yet can offer wider value than just supporting the basic functions of the SOC or the security function. Has the CTI function reached out to each element of the business (E.g. Operations, Risk, Fraud, HR, Physical Security etc) and provided them with the potential of what the intelligence team/capability is able to do and produce? </v>
      </c>
      <c r="G370" s="193"/>
      <c r="H370" s="194"/>
      <c r="I370" s="194"/>
      <c r="J370" s="194"/>
      <c r="K370" s="194"/>
      <c r="L370" s="194"/>
      <c r="M370" s="194"/>
      <c r="N370" s="78"/>
      <c r="O370" s="78"/>
      <c r="P370" s="78"/>
      <c r="Q370" s="78"/>
      <c r="R370" s="78"/>
      <c r="S370" s="78"/>
      <c r="T370" s="91" t="str">
        <f t="shared" si="77"/>
        <v>B.5.01</v>
      </c>
      <c r="U370" s="78"/>
      <c r="V370" s="78"/>
      <c r="W370" s="92">
        <v>3</v>
      </c>
      <c r="X370" s="94">
        <f t="shared" si="71"/>
        <v>4</v>
      </c>
      <c r="Y370" s="93" t="str">
        <f t="shared" si="72"/>
        <v>x 3</v>
      </c>
      <c r="AD370" s="90">
        <f t="shared" si="73"/>
        <v>0</v>
      </c>
      <c r="AE370" s="90">
        <f t="shared" si="74"/>
        <v>0</v>
      </c>
      <c r="AF370" s="90" t="str">
        <f t="shared" si="75"/>
        <v>D</v>
      </c>
      <c r="AG370" s="90">
        <f t="shared" si="76"/>
        <v>3</v>
      </c>
      <c r="AH370" s="89">
        <v>1</v>
      </c>
      <c r="AI370" s="98"/>
    </row>
    <row r="371" spans="1:35" s="192" customFormat="1" ht="30" customHeight="1" x14ac:dyDescent="0.25">
      <c r="A371" s="185">
        <v>446</v>
      </c>
      <c r="B371" s="186" t="str">
        <f t="shared" si="67"/>
        <v>B.6</v>
      </c>
      <c r="C371" s="187">
        <f t="shared" si="68"/>
        <v>2</v>
      </c>
      <c r="D371" s="20"/>
      <c r="E371" s="232" t="str">
        <f t="shared" si="69"/>
        <v>Step 6</v>
      </c>
      <c r="F371" s="235" t="str">
        <f t="shared" si="70"/>
        <v>Purpose</v>
      </c>
      <c r="G371" s="238"/>
      <c r="H371" s="241"/>
      <c r="I371" s="241"/>
      <c r="J371" s="241"/>
      <c r="K371" s="241"/>
      <c r="L371" s="241"/>
      <c r="M371" s="238"/>
      <c r="N371" s="238"/>
      <c r="O371" s="238"/>
      <c r="P371" s="238"/>
      <c r="Q371" s="238"/>
      <c r="R371" s="187"/>
      <c r="S371" s="187"/>
      <c r="T371" s="189" t="str">
        <f t="shared" si="77"/>
        <v>Step 6</v>
      </c>
      <c r="U371" s="187"/>
      <c r="V371" s="187"/>
      <c r="W371" s="92"/>
      <c r="X371" s="190">
        <f t="shared" si="71"/>
        <v>0</v>
      </c>
      <c r="Y371" s="191" t="e">
        <f t="shared" si="72"/>
        <v>#N/A</v>
      </c>
      <c r="AD371" s="192">
        <f t="shared" si="73"/>
        <v>0</v>
      </c>
      <c r="AE371" s="192">
        <f t="shared" si="74"/>
        <v>0</v>
      </c>
      <c r="AF371" s="192" t="str">
        <f t="shared" si="75"/>
        <v>D</v>
      </c>
      <c r="AG371" s="192">
        <f t="shared" si="76"/>
        <v>3</v>
      </c>
      <c r="AH371" s="192">
        <v>1</v>
      </c>
      <c r="AI371" s="195"/>
    </row>
    <row r="372" spans="1:35" s="192" customFormat="1" ht="45" customHeight="1" x14ac:dyDescent="0.25">
      <c r="A372" s="185">
        <v>447</v>
      </c>
      <c r="B372" s="186" t="str">
        <f t="shared" si="67"/>
        <v/>
      </c>
      <c r="C372" s="187">
        <f t="shared" si="68"/>
        <v>3</v>
      </c>
      <c r="D372" s="20"/>
      <c r="E372" s="79" t="str">
        <f t="shared" si="69"/>
        <v/>
      </c>
      <c r="F372" s="181" t="str">
        <f t="shared" si="70"/>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372" s="193"/>
      <c r="H372" s="194"/>
      <c r="I372" s="194"/>
      <c r="J372" s="194"/>
      <c r="K372" s="194"/>
      <c r="L372" s="194"/>
      <c r="M372" s="194"/>
      <c r="N372" s="78"/>
      <c r="O372" s="78"/>
      <c r="P372" s="78"/>
      <c r="Q372" s="78"/>
      <c r="R372" s="187"/>
      <c r="S372" s="187"/>
      <c r="T372" s="189" t="str">
        <f t="shared" si="77"/>
        <v/>
      </c>
      <c r="U372" s="187"/>
      <c r="V372" s="187"/>
      <c r="W372" s="92"/>
      <c r="X372" s="190">
        <f t="shared" si="71"/>
        <v>0</v>
      </c>
      <c r="Y372" s="191" t="e">
        <f t="shared" si="72"/>
        <v>#N/A</v>
      </c>
      <c r="AD372" s="192">
        <f t="shared" si="73"/>
        <v>0</v>
      </c>
      <c r="AE372" s="192">
        <f t="shared" si="74"/>
        <v>0</v>
      </c>
      <c r="AF372" s="192" t="str">
        <f t="shared" si="75"/>
        <v>D</v>
      </c>
      <c r="AG372" s="192">
        <f t="shared" si="76"/>
        <v>3</v>
      </c>
      <c r="AH372" s="192">
        <v>1</v>
      </c>
      <c r="AI372" s="195"/>
    </row>
    <row r="373" spans="1:35" s="192" customFormat="1" ht="30" customHeight="1" x14ac:dyDescent="0.25">
      <c r="A373" s="185">
        <v>448</v>
      </c>
      <c r="B373" s="186" t="str">
        <f t="shared" si="67"/>
        <v>B.6.01</v>
      </c>
      <c r="C373" s="187">
        <f t="shared" si="68"/>
        <v>5</v>
      </c>
      <c r="D373" s="20"/>
      <c r="E373" s="79" t="str">
        <f t="shared" si="69"/>
        <v>B.6.01</v>
      </c>
      <c r="F373" s="80" t="str">
        <f t="shared" si="70"/>
        <v>Have you defined the role of the function providing it with a clear mission, strategy, objectives and KPIs?</v>
      </c>
      <c r="G373" s="193"/>
      <c r="H373" s="194"/>
      <c r="I373" s="194"/>
      <c r="J373" s="194"/>
      <c r="K373" s="194"/>
      <c r="L373" s="194"/>
      <c r="M373" s="194"/>
      <c r="N373" s="78"/>
      <c r="O373" s="78"/>
      <c r="P373" s="78"/>
      <c r="Q373" s="78"/>
      <c r="R373" s="187"/>
      <c r="S373" s="187"/>
      <c r="T373" s="189" t="str">
        <f t="shared" si="77"/>
        <v>B.6.01</v>
      </c>
      <c r="U373" s="187"/>
      <c r="V373" s="187"/>
      <c r="W373" s="92">
        <v>3</v>
      </c>
      <c r="X373" s="190">
        <f t="shared" si="71"/>
        <v>3</v>
      </c>
      <c r="Y373" s="191" t="str">
        <f t="shared" si="72"/>
        <v>x 3</v>
      </c>
      <c r="AD373" s="192">
        <f t="shared" si="73"/>
        <v>0</v>
      </c>
      <c r="AE373" s="192">
        <f t="shared" si="74"/>
        <v>0</v>
      </c>
      <c r="AF373" s="192" t="str">
        <f t="shared" si="75"/>
        <v>D</v>
      </c>
      <c r="AG373" s="192">
        <f t="shared" si="76"/>
        <v>3</v>
      </c>
      <c r="AH373" s="192">
        <v>1</v>
      </c>
      <c r="AI373" s="195"/>
    </row>
    <row r="374" spans="1:35" s="192" customFormat="1" ht="30" customHeight="1" x14ac:dyDescent="0.25">
      <c r="A374" s="185">
        <v>449</v>
      </c>
      <c r="B374" s="186" t="str">
        <f t="shared" ref="B374:B384" si="78">VLOOKUP(A374,contentrefmockup,2,FALSE)</f>
        <v>B.6.02</v>
      </c>
      <c r="C374" s="187">
        <f t="shared" ref="C374:C384" si="79">VLOOKUP(A374,contentrefmockup,15,FALSE)</f>
        <v>5</v>
      </c>
      <c r="D374" s="20"/>
      <c r="E374" s="79" t="str">
        <f t="shared" ref="E374:E384" si="80">IF(C374=1,"Stage "&amp;B374,IF(C374=2,"Step "&amp;VLOOKUP(A374,contentrefmockup,4,FALSE),B374))</f>
        <v>B.6.02</v>
      </c>
      <c r="F374" s="80" t="str">
        <f t="shared" ref="F374:F384" si="81">VLOOKUP(A374,contentrefmockup,7,FALSE)</f>
        <v xml:space="preserve">Has the mission and objectives been aligned to requirements such as Legal, Regulatory, Contractual, Business Operations, Security whilst also illustrating the intelligence functions limitations? </v>
      </c>
      <c r="G374" s="193"/>
      <c r="H374" s="194"/>
      <c r="I374" s="194"/>
      <c r="J374" s="194"/>
      <c r="K374" s="194"/>
      <c r="L374" s="194"/>
      <c r="M374" s="194"/>
      <c r="N374" s="78"/>
      <c r="O374" s="78"/>
      <c r="P374" s="78"/>
      <c r="Q374" s="78"/>
      <c r="R374" s="187"/>
      <c r="S374" s="187"/>
      <c r="T374" s="189" t="str">
        <f t="shared" si="77"/>
        <v>B.6.02</v>
      </c>
      <c r="U374" s="187"/>
      <c r="V374" s="187"/>
      <c r="W374" s="92">
        <v>3</v>
      </c>
      <c r="X374" s="190">
        <f t="shared" ref="X374:X384" si="82">VLOOKUP(A374,contentrefmockup,8,FALSE)</f>
        <v>3</v>
      </c>
      <c r="Y374" s="191" t="str">
        <f t="shared" ref="Y374:Y384" si="83">VLOOKUP(W374,weighting_response_reverse,2,FALSE)</f>
        <v>x 3</v>
      </c>
      <c r="AD374" s="192">
        <f t="shared" ref="AD374:AD384" si="84">VLOOKUP(A374,contentrefmockup,26,FALSE)</f>
        <v>0</v>
      </c>
      <c r="AE374" s="192">
        <f t="shared" ref="AE374:AE384" si="85">VLOOKUP(A374,contentrefmockup,27,FALSE)</f>
        <v>0</v>
      </c>
      <c r="AF374" s="192" t="str">
        <f t="shared" ref="AF374:AF384" si="86">VLOOKUP(A374,contentrefmockup,28,FALSE)</f>
        <v>D</v>
      </c>
      <c r="AG374" s="192">
        <f t="shared" ref="AG374:AG384" si="87">IF(AD374="S",1,IF(AE374="I",2,IF(AF374="D",3,4)))</f>
        <v>3</v>
      </c>
      <c r="AH374" s="192">
        <v>1</v>
      </c>
      <c r="AI374" s="195"/>
    </row>
    <row r="375" spans="1:35" s="192" customFormat="1" ht="30" customHeight="1" x14ac:dyDescent="0.25">
      <c r="A375" s="185">
        <v>478</v>
      </c>
      <c r="B375" s="186" t="str">
        <f t="shared" si="78"/>
        <v>B.7</v>
      </c>
      <c r="C375" s="187">
        <f t="shared" si="79"/>
        <v>2</v>
      </c>
      <c r="D375" s="20"/>
      <c r="E375" s="232" t="str">
        <f t="shared" si="80"/>
        <v>Step 7</v>
      </c>
      <c r="F375" s="235" t="str">
        <f t="shared" si="81"/>
        <v>Supplier Selection</v>
      </c>
      <c r="G375" s="238"/>
      <c r="H375" s="241"/>
      <c r="I375" s="241"/>
      <c r="J375" s="241"/>
      <c r="K375" s="241"/>
      <c r="L375" s="241"/>
      <c r="M375" s="238"/>
      <c r="N375" s="238"/>
      <c r="O375" s="238"/>
      <c r="P375" s="238"/>
      <c r="Q375" s="238"/>
      <c r="R375" s="188"/>
      <c r="S375" s="188"/>
      <c r="T375" s="189" t="str">
        <f t="shared" ref="T375:T399" si="88">E375</f>
        <v>Step 7</v>
      </c>
      <c r="U375" s="188"/>
      <c r="V375" s="188"/>
      <c r="W375" s="92"/>
      <c r="X375" s="190">
        <f t="shared" si="82"/>
        <v>0</v>
      </c>
      <c r="Y375" s="191" t="e">
        <f t="shared" si="83"/>
        <v>#N/A</v>
      </c>
      <c r="AD375" s="192">
        <f t="shared" si="84"/>
        <v>0</v>
      </c>
      <c r="AE375" s="192">
        <f t="shared" si="85"/>
        <v>0</v>
      </c>
      <c r="AF375" s="192" t="str">
        <f t="shared" si="86"/>
        <v>D</v>
      </c>
      <c r="AG375" s="192">
        <f t="shared" si="87"/>
        <v>3</v>
      </c>
      <c r="AH375" s="192">
        <v>1</v>
      </c>
      <c r="AI375" s="195">
        <v>3</v>
      </c>
    </row>
    <row r="376" spans="1:35" s="192" customFormat="1" ht="45" customHeight="1" x14ac:dyDescent="0.25">
      <c r="A376" s="185">
        <v>479</v>
      </c>
      <c r="B376" s="186" t="str">
        <f t="shared" si="78"/>
        <v/>
      </c>
      <c r="C376" s="187">
        <f t="shared" si="79"/>
        <v>3</v>
      </c>
      <c r="D376" s="20"/>
      <c r="E376" s="79" t="str">
        <f t="shared" si="80"/>
        <v/>
      </c>
      <c r="F376" s="181" t="str">
        <f t="shared" si="81"/>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who are qualified, certified/accredited; and security and risk management, supported by a strong professional accreditation and complaint process.</v>
      </c>
      <c r="G376" s="193"/>
      <c r="H376" s="194"/>
      <c r="I376" s="194"/>
      <c r="J376" s="194"/>
      <c r="K376" s="194"/>
      <c r="L376" s="194"/>
      <c r="M376" s="194"/>
      <c r="N376" s="78"/>
      <c r="O376" s="78"/>
      <c r="P376" s="78"/>
      <c r="Q376" s="78"/>
      <c r="R376" s="187"/>
      <c r="S376" s="187"/>
      <c r="T376" s="189" t="str">
        <f t="shared" si="88"/>
        <v/>
      </c>
      <c r="U376" s="187"/>
      <c r="V376" s="187"/>
      <c r="W376" s="92"/>
      <c r="X376" s="190">
        <f t="shared" si="82"/>
        <v>0</v>
      </c>
      <c r="Y376" s="191" t="e">
        <f t="shared" si="83"/>
        <v>#N/A</v>
      </c>
      <c r="AD376" s="192">
        <f t="shared" si="84"/>
        <v>0</v>
      </c>
      <c r="AE376" s="192">
        <f t="shared" si="85"/>
        <v>0</v>
      </c>
      <c r="AF376" s="192" t="str">
        <f t="shared" si="86"/>
        <v>D</v>
      </c>
      <c r="AG376" s="192">
        <f t="shared" si="87"/>
        <v>3</v>
      </c>
      <c r="AH376" s="192">
        <v>1</v>
      </c>
      <c r="AI376" s="195"/>
    </row>
    <row r="377" spans="1:35" s="192" customFormat="1" ht="30" customHeight="1" x14ac:dyDescent="0.25">
      <c r="A377" s="185">
        <v>480</v>
      </c>
      <c r="B377" s="186" t="str">
        <f t="shared" si="78"/>
        <v>B.7.01</v>
      </c>
      <c r="C377" s="187">
        <f t="shared" si="79"/>
        <v>5</v>
      </c>
      <c r="D377" s="20"/>
      <c r="E377" s="79" t="str">
        <f t="shared" si="80"/>
        <v>B.7.01</v>
      </c>
      <c r="F377" s="80" t="str">
        <f t="shared" si="81"/>
        <v xml:space="preserve">If you work with 3rd party Intelligence providers is their appointment based on and their Intelligence direction aligned to your mission and objectives, with their performance regularly reviewed? </v>
      </c>
      <c r="G377" s="193"/>
      <c r="H377" s="194"/>
      <c r="I377" s="194"/>
      <c r="J377" s="194"/>
      <c r="K377" s="194"/>
      <c r="L377" s="194"/>
      <c r="M377" s="194"/>
      <c r="N377" s="78"/>
      <c r="O377" s="78"/>
      <c r="P377" s="78"/>
      <c r="Q377" s="78"/>
      <c r="R377" s="187"/>
      <c r="S377" s="187"/>
      <c r="T377" s="189" t="str">
        <f t="shared" si="88"/>
        <v>B.7.01</v>
      </c>
      <c r="U377" s="187"/>
      <c r="V377" s="187"/>
      <c r="W377" s="92">
        <v>3</v>
      </c>
      <c r="X377" s="190">
        <f t="shared" si="82"/>
        <v>3</v>
      </c>
      <c r="Y377" s="191" t="str">
        <f t="shared" si="83"/>
        <v>x 3</v>
      </c>
      <c r="AD377" s="192">
        <f t="shared" si="84"/>
        <v>0</v>
      </c>
      <c r="AE377" s="192">
        <f t="shared" si="85"/>
        <v>0</v>
      </c>
      <c r="AF377" s="192" t="str">
        <f t="shared" si="86"/>
        <v>D</v>
      </c>
      <c r="AG377" s="192">
        <f t="shared" si="87"/>
        <v>3</v>
      </c>
      <c r="AH377" s="187"/>
      <c r="AI377" s="195"/>
    </row>
    <row r="378" spans="1:35" s="192" customFormat="1" ht="30" customHeight="1" x14ac:dyDescent="0.25">
      <c r="A378" s="185">
        <v>481</v>
      </c>
      <c r="B378" s="186" t="str">
        <f t="shared" si="78"/>
        <v>B.7.02</v>
      </c>
      <c r="C378" s="187">
        <f t="shared" si="79"/>
        <v>5</v>
      </c>
      <c r="D378" s="20"/>
      <c r="E378" s="79" t="str">
        <f t="shared" si="80"/>
        <v>B.7.02</v>
      </c>
      <c r="F378" s="80" t="str">
        <f t="shared" si="81"/>
        <v>Have your 3rd party suppliers also been evaluated for their legal, ethical and information security standards?</v>
      </c>
      <c r="G378" s="193"/>
      <c r="H378" s="194"/>
      <c r="I378" s="194"/>
      <c r="J378" s="194"/>
      <c r="K378" s="194"/>
      <c r="L378" s="194"/>
      <c r="M378" s="194"/>
      <c r="N378" s="78"/>
      <c r="O378" s="78"/>
      <c r="P378" s="78"/>
      <c r="Q378" s="78"/>
      <c r="R378" s="187"/>
      <c r="S378" s="187"/>
      <c r="T378" s="189" t="str">
        <f t="shared" si="88"/>
        <v>B.7.02</v>
      </c>
      <c r="U378" s="187"/>
      <c r="V378" s="187"/>
      <c r="W378" s="92">
        <v>3</v>
      </c>
      <c r="X378" s="190">
        <f t="shared" si="82"/>
        <v>3</v>
      </c>
      <c r="Y378" s="191" t="str">
        <f t="shared" si="83"/>
        <v>x 3</v>
      </c>
      <c r="AD378" s="192">
        <f t="shared" si="84"/>
        <v>0</v>
      </c>
      <c r="AE378" s="192">
        <f t="shared" si="85"/>
        <v>0</v>
      </c>
      <c r="AF378" s="192" t="str">
        <f t="shared" si="86"/>
        <v>D</v>
      </c>
      <c r="AG378" s="192">
        <f t="shared" si="87"/>
        <v>3</v>
      </c>
      <c r="AH378" s="192">
        <v>1</v>
      </c>
      <c r="AI378" s="195"/>
    </row>
    <row r="379" spans="1:35" s="192" customFormat="1" ht="30" hidden="1" customHeight="1" x14ac:dyDescent="0.25">
      <c r="A379" s="185">
        <v>507</v>
      </c>
      <c r="B379" s="186" t="e">
        <f t="shared" si="78"/>
        <v>#N/A</v>
      </c>
      <c r="C379" s="187" t="e">
        <f t="shared" si="79"/>
        <v>#N/A</v>
      </c>
      <c r="D379" s="20"/>
      <c r="E379" s="79" t="e">
        <f t="shared" si="80"/>
        <v>#N/A</v>
      </c>
      <c r="F379" s="83" t="e">
        <f t="shared" si="81"/>
        <v>#N/A</v>
      </c>
      <c r="G379" s="193"/>
      <c r="H379" s="194"/>
      <c r="I379" s="194"/>
      <c r="J379" s="194"/>
      <c r="K379" s="194"/>
      <c r="L379" s="194"/>
      <c r="M379" s="194"/>
      <c r="N379" s="78"/>
      <c r="O379" s="78"/>
      <c r="P379" s="78"/>
      <c r="Q379" s="78"/>
      <c r="R379" s="187"/>
      <c r="S379" s="187"/>
      <c r="T379" s="189" t="e">
        <f t="shared" si="88"/>
        <v>#N/A</v>
      </c>
      <c r="U379" s="187"/>
      <c r="V379" s="187"/>
      <c r="W379" s="92"/>
      <c r="X379" s="190" t="e">
        <f t="shared" si="82"/>
        <v>#N/A</v>
      </c>
      <c r="Y379" s="191" t="e">
        <f t="shared" si="83"/>
        <v>#N/A</v>
      </c>
      <c r="AD379" s="192" t="e">
        <f t="shared" si="84"/>
        <v>#N/A</v>
      </c>
      <c r="AE379" s="192" t="e">
        <f t="shared" si="85"/>
        <v>#N/A</v>
      </c>
      <c r="AF379" s="192" t="e">
        <f t="shared" si="86"/>
        <v>#N/A</v>
      </c>
      <c r="AG379" s="192" t="e">
        <f t="shared" si="87"/>
        <v>#N/A</v>
      </c>
      <c r="AH379" s="192">
        <v>1</v>
      </c>
      <c r="AI379" s="195"/>
    </row>
    <row r="380" spans="1:35" s="192" customFormat="1" ht="30" hidden="1" customHeight="1" x14ac:dyDescent="0.25">
      <c r="A380" s="185">
        <v>508</v>
      </c>
      <c r="B380" s="186" t="e">
        <f t="shared" si="78"/>
        <v>#N/A</v>
      </c>
      <c r="C380" s="187" t="e">
        <f t="shared" si="79"/>
        <v>#N/A</v>
      </c>
      <c r="D380" s="20"/>
      <c r="E380" s="79" t="e">
        <f t="shared" si="80"/>
        <v>#N/A</v>
      </c>
      <c r="F380" s="83" t="e">
        <f t="shared" si="81"/>
        <v>#N/A</v>
      </c>
      <c r="G380" s="193"/>
      <c r="H380" s="194"/>
      <c r="I380" s="194"/>
      <c r="J380" s="194"/>
      <c r="K380" s="194"/>
      <c r="L380" s="194"/>
      <c r="M380" s="194"/>
      <c r="N380" s="78"/>
      <c r="O380" s="78"/>
      <c r="P380" s="78"/>
      <c r="Q380" s="78"/>
      <c r="R380" s="187"/>
      <c r="S380" s="187"/>
      <c r="T380" s="189" t="e">
        <f t="shared" si="88"/>
        <v>#N/A</v>
      </c>
      <c r="U380" s="187"/>
      <c r="V380" s="187"/>
      <c r="W380" s="92"/>
      <c r="X380" s="190" t="e">
        <f t="shared" si="82"/>
        <v>#N/A</v>
      </c>
      <c r="Y380" s="191" t="e">
        <f t="shared" si="83"/>
        <v>#N/A</v>
      </c>
      <c r="AD380" s="192" t="e">
        <f t="shared" si="84"/>
        <v>#N/A</v>
      </c>
      <c r="AE380" s="192" t="e">
        <f t="shared" si="85"/>
        <v>#N/A</v>
      </c>
      <c r="AF380" s="192" t="e">
        <f t="shared" si="86"/>
        <v>#N/A</v>
      </c>
      <c r="AG380" s="192" t="e">
        <f t="shared" si="87"/>
        <v>#N/A</v>
      </c>
      <c r="AH380" s="192">
        <v>1</v>
      </c>
      <c r="AI380" s="195"/>
    </row>
    <row r="381" spans="1:35" s="192" customFormat="1" hidden="1" x14ac:dyDescent="0.25">
      <c r="A381" s="185">
        <v>509</v>
      </c>
      <c r="B381" s="186" t="e">
        <f t="shared" si="78"/>
        <v>#N/A</v>
      </c>
      <c r="C381" s="187" t="e">
        <f t="shared" si="79"/>
        <v>#N/A</v>
      </c>
      <c r="D381" s="20"/>
      <c r="E381" s="79" t="e">
        <f t="shared" si="80"/>
        <v>#N/A</v>
      </c>
      <c r="F381" s="80" t="e">
        <f t="shared" si="81"/>
        <v>#N/A</v>
      </c>
      <c r="G381" s="193"/>
      <c r="H381" s="194"/>
      <c r="I381" s="194"/>
      <c r="J381" s="194"/>
      <c r="K381" s="194"/>
      <c r="L381" s="194"/>
      <c r="M381" s="194"/>
      <c r="N381" s="78"/>
      <c r="O381" s="78"/>
      <c r="P381" s="78"/>
      <c r="Q381" s="78"/>
      <c r="R381" s="187"/>
      <c r="S381" s="187"/>
      <c r="T381" s="189" t="e">
        <f t="shared" si="88"/>
        <v>#N/A</v>
      </c>
      <c r="U381" s="187"/>
      <c r="V381" s="187"/>
      <c r="W381" s="92"/>
      <c r="X381" s="190" t="e">
        <f t="shared" si="82"/>
        <v>#N/A</v>
      </c>
      <c r="Y381" s="191" t="e">
        <f t="shared" si="83"/>
        <v>#N/A</v>
      </c>
      <c r="AD381" s="192" t="e">
        <f t="shared" si="84"/>
        <v>#N/A</v>
      </c>
      <c r="AE381" s="192" t="e">
        <f t="shared" si="85"/>
        <v>#N/A</v>
      </c>
      <c r="AF381" s="192" t="e">
        <f t="shared" si="86"/>
        <v>#N/A</v>
      </c>
      <c r="AG381" s="192" t="e">
        <f t="shared" si="87"/>
        <v>#N/A</v>
      </c>
      <c r="AH381" s="192">
        <v>1</v>
      </c>
      <c r="AI381" s="195"/>
    </row>
    <row r="382" spans="1:35" s="192" customFormat="1" ht="30" hidden="1" customHeight="1" x14ac:dyDescent="0.25">
      <c r="A382" s="185">
        <v>510</v>
      </c>
      <c r="B382" s="186" t="e">
        <f t="shared" si="78"/>
        <v>#N/A</v>
      </c>
      <c r="C382" s="187" t="e">
        <f t="shared" si="79"/>
        <v>#N/A</v>
      </c>
      <c r="D382" s="20"/>
      <c r="E382" s="79" t="e">
        <f t="shared" si="80"/>
        <v>#N/A</v>
      </c>
      <c r="F382" s="83" t="e">
        <f t="shared" si="81"/>
        <v>#N/A</v>
      </c>
      <c r="G382" s="193"/>
      <c r="H382" s="194"/>
      <c r="I382" s="194"/>
      <c r="J382" s="194"/>
      <c r="K382" s="194"/>
      <c r="L382" s="194"/>
      <c r="M382" s="194"/>
      <c r="N382" s="78"/>
      <c r="O382" s="78"/>
      <c r="P382" s="78"/>
      <c r="Q382" s="78"/>
      <c r="R382" s="187"/>
      <c r="S382" s="187"/>
      <c r="T382" s="189" t="e">
        <f t="shared" si="88"/>
        <v>#N/A</v>
      </c>
      <c r="U382" s="187"/>
      <c r="V382" s="187"/>
      <c r="W382" s="92"/>
      <c r="X382" s="190" t="e">
        <f t="shared" si="82"/>
        <v>#N/A</v>
      </c>
      <c r="Y382" s="191" t="e">
        <f t="shared" si="83"/>
        <v>#N/A</v>
      </c>
      <c r="AD382" s="192" t="e">
        <f t="shared" si="84"/>
        <v>#N/A</v>
      </c>
      <c r="AE382" s="192" t="e">
        <f t="shared" si="85"/>
        <v>#N/A</v>
      </c>
      <c r="AF382" s="192" t="e">
        <f t="shared" si="86"/>
        <v>#N/A</v>
      </c>
      <c r="AG382" s="192" t="e">
        <f t="shared" si="87"/>
        <v>#N/A</v>
      </c>
      <c r="AH382" s="192">
        <v>1</v>
      </c>
      <c r="AI382" s="195"/>
    </row>
    <row r="383" spans="1:35" s="192" customFormat="1" hidden="1" x14ac:dyDescent="0.25">
      <c r="A383" s="185">
        <v>511</v>
      </c>
      <c r="B383" s="186" t="e">
        <f t="shared" si="78"/>
        <v>#N/A</v>
      </c>
      <c r="C383" s="187" t="e">
        <f t="shared" si="79"/>
        <v>#N/A</v>
      </c>
      <c r="D383" s="20"/>
      <c r="E383" s="79" t="e">
        <f t="shared" si="80"/>
        <v>#N/A</v>
      </c>
      <c r="F383" s="80" t="e">
        <f t="shared" si="81"/>
        <v>#N/A</v>
      </c>
      <c r="G383" s="193"/>
      <c r="H383" s="194"/>
      <c r="I383" s="194"/>
      <c r="J383" s="194"/>
      <c r="K383" s="194"/>
      <c r="L383" s="194"/>
      <c r="M383" s="194"/>
      <c r="N383" s="78"/>
      <c r="O383" s="78"/>
      <c r="P383" s="78"/>
      <c r="Q383" s="78"/>
      <c r="R383" s="187"/>
      <c r="S383" s="187"/>
      <c r="T383" s="189" t="e">
        <f t="shared" si="88"/>
        <v>#N/A</v>
      </c>
      <c r="U383" s="187"/>
      <c r="V383" s="187"/>
      <c r="W383" s="92"/>
      <c r="X383" s="190" t="e">
        <f t="shared" si="82"/>
        <v>#N/A</v>
      </c>
      <c r="Y383" s="191" t="e">
        <f t="shared" si="83"/>
        <v>#N/A</v>
      </c>
      <c r="AD383" s="192" t="e">
        <f t="shared" si="84"/>
        <v>#N/A</v>
      </c>
      <c r="AE383" s="192" t="e">
        <f t="shared" si="85"/>
        <v>#N/A</v>
      </c>
      <c r="AF383" s="192" t="e">
        <f t="shared" si="86"/>
        <v>#N/A</v>
      </c>
      <c r="AG383" s="192" t="e">
        <f t="shared" si="87"/>
        <v>#N/A</v>
      </c>
      <c r="AH383" s="192">
        <v>1</v>
      </c>
      <c r="AI383" s="195"/>
    </row>
    <row r="384" spans="1:35" s="192" customFormat="1" hidden="1" x14ac:dyDescent="0.25">
      <c r="A384" s="185">
        <v>512</v>
      </c>
      <c r="B384" s="186" t="e">
        <f t="shared" si="78"/>
        <v>#N/A</v>
      </c>
      <c r="C384" s="187" t="e">
        <f t="shared" si="79"/>
        <v>#N/A</v>
      </c>
      <c r="D384" s="20"/>
      <c r="E384" s="79" t="e">
        <f t="shared" si="80"/>
        <v>#N/A</v>
      </c>
      <c r="F384" s="83" t="e">
        <f t="shared" si="81"/>
        <v>#N/A</v>
      </c>
      <c r="G384" s="193"/>
      <c r="H384" s="194"/>
      <c r="I384" s="194"/>
      <c r="J384" s="194"/>
      <c r="K384" s="194"/>
      <c r="L384" s="194"/>
      <c r="M384" s="194"/>
      <c r="N384" s="78"/>
      <c r="O384" s="78"/>
      <c r="P384" s="78"/>
      <c r="Q384" s="78"/>
      <c r="R384" s="187"/>
      <c r="S384" s="187"/>
      <c r="T384" s="189" t="e">
        <f t="shared" si="88"/>
        <v>#N/A</v>
      </c>
      <c r="U384" s="187"/>
      <c r="V384" s="187"/>
      <c r="W384" s="92"/>
      <c r="X384" s="190" t="e">
        <f t="shared" si="82"/>
        <v>#N/A</v>
      </c>
      <c r="Y384" s="191" t="e">
        <f t="shared" si="83"/>
        <v>#N/A</v>
      </c>
      <c r="AD384" s="192" t="e">
        <f t="shared" si="84"/>
        <v>#N/A</v>
      </c>
      <c r="AE384" s="192" t="e">
        <f t="shared" si="85"/>
        <v>#N/A</v>
      </c>
      <c r="AF384" s="192" t="e">
        <f t="shared" si="86"/>
        <v>#N/A</v>
      </c>
      <c r="AG384" s="192" t="e">
        <f t="shared" si="87"/>
        <v>#N/A</v>
      </c>
      <c r="AH384" s="192">
        <v>1</v>
      </c>
      <c r="AI384" s="195"/>
    </row>
    <row r="385" spans="1:35" s="192" customFormat="1" ht="30" hidden="1" customHeight="1" x14ac:dyDescent="0.25">
      <c r="A385" s="185">
        <v>513</v>
      </c>
      <c r="B385" s="186" t="e">
        <f t="shared" ref="B385:B411" si="89">VLOOKUP(A385,contentrefmockup,2,FALSE)</f>
        <v>#N/A</v>
      </c>
      <c r="C385" s="187" t="e">
        <f t="shared" ref="C385:C411" si="90">VLOOKUP(A385,contentrefmockup,15,FALSE)</f>
        <v>#N/A</v>
      </c>
      <c r="D385" s="20"/>
      <c r="E385" s="79" t="e">
        <f t="shared" ref="E385:E411" si="91">IF(C385=1,"Stage "&amp;B385,IF(C385=2,"Step "&amp;VLOOKUP(A385,contentrefmockup,4,FALSE),B385))</f>
        <v>#N/A</v>
      </c>
      <c r="F385" s="83" t="e">
        <f t="shared" ref="F385:F411" si="92">VLOOKUP(A385,contentrefmockup,7,FALSE)</f>
        <v>#N/A</v>
      </c>
      <c r="G385" s="193"/>
      <c r="H385" s="194"/>
      <c r="I385" s="194"/>
      <c r="J385" s="194"/>
      <c r="K385" s="194"/>
      <c r="L385" s="194"/>
      <c r="M385" s="194"/>
      <c r="N385" s="78"/>
      <c r="O385" s="78"/>
      <c r="P385" s="78"/>
      <c r="Q385" s="78"/>
      <c r="R385" s="187"/>
      <c r="S385" s="187"/>
      <c r="T385" s="189" t="e">
        <f t="shared" si="88"/>
        <v>#N/A</v>
      </c>
      <c r="U385" s="187"/>
      <c r="V385" s="187"/>
      <c r="W385" s="92"/>
      <c r="X385" s="190" t="e">
        <f t="shared" ref="X385:X411" si="93">VLOOKUP(A385,contentrefmockup,8,FALSE)</f>
        <v>#N/A</v>
      </c>
      <c r="Y385" s="191" t="e">
        <f t="shared" ref="Y385:Y411" si="94">VLOOKUP(W385,weighting_response_reverse,2,FALSE)</f>
        <v>#N/A</v>
      </c>
      <c r="AD385" s="192" t="e">
        <f t="shared" ref="AD385:AD411" si="95">VLOOKUP(A385,contentrefmockup,26,FALSE)</f>
        <v>#N/A</v>
      </c>
      <c r="AE385" s="192" t="e">
        <f t="shared" ref="AE385:AE411" si="96">VLOOKUP(A385,contentrefmockup,27,FALSE)</f>
        <v>#N/A</v>
      </c>
      <c r="AF385" s="192" t="e">
        <f t="shared" ref="AF385:AF411" si="97">VLOOKUP(A385,contentrefmockup,28,FALSE)</f>
        <v>#N/A</v>
      </c>
      <c r="AG385" s="192" t="e">
        <f t="shared" ref="AG385:AG411" si="98">IF(AD385="S",1,IF(AE385="I",2,IF(AF385="D",3,4)))</f>
        <v>#N/A</v>
      </c>
      <c r="AH385" s="192">
        <v>1</v>
      </c>
      <c r="AI385" s="195"/>
    </row>
    <row r="386" spans="1:35" s="192" customFormat="1" ht="30" hidden="1" customHeight="1" x14ac:dyDescent="0.25">
      <c r="A386" s="185">
        <v>514</v>
      </c>
      <c r="B386" s="186" t="e">
        <f t="shared" si="89"/>
        <v>#N/A</v>
      </c>
      <c r="C386" s="187" t="e">
        <f t="shared" si="90"/>
        <v>#N/A</v>
      </c>
      <c r="D386" s="20"/>
      <c r="E386" s="79" t="e">
        <f t="shared" si="91"/>
        <v>#N/A</v>
      </c>
      <c r="F386" s="80" t="e">
        <f t="shared" si="92"/>
        <v>#N/A</v>
      </c>
      <c r="G386" s="193"/>
      <c r="H386" s="194"/>
      <c r="I386" s="194"/>
      <c r="J386" s="194"/>
      <c r="K386" s="194"/>
      <c r="L386" s="194"/>
      <c r="M386" s="194"/>
      <c r="N386" s="78"/>
      <c r="O386" s="78"/>
      <c r="P386" s="78"/>
      <c r="Q386" s="78"/>
      <c r="R386" s="187"/>
      <c r="S386" s="187"/>
      <c r="T386" s="189" t="e">
        <f t="shared" si="88"/>
        <v>#N/A</v>
      </c>
      <c r="U386" s="187"/>
      <c r="V386" s="187"/>
      <c r="W386" s="92"/>
      <c r="X386" s="190" t="e">
        <f t="shared" si="93"/>
        <v>#N/A</v>
      </c>
      <c r="Y386" s="191" t="e">
        <f t="shared" si="94"/>
        <v>#N/A</v>
      </c>
      <c r="AD386" s="192" t="e">
        <f t="shared" si="95"/>
        <v>#N/A</v>
      </c>
      <c r="AE386" s="192" t="e">
        <f t="shared" si="96"/>
        <v>#N/A</v>
      </c>
      <c r="AF386" s="192" t="e">
        <f t="shared" si="97"/>
        <v>#N/A</v>
      </c>
      <c r="AG386" s="192" t="e">
        <f t="shared" si="98"/>
        <v>#N/A</v>
      </c>
      <c r="AH386" s="192">
        <v>1</v>
      </c>
      <c r="AI386" s="195"/>
    </row>
    <row r="387" spans="1:35" s="192" customFormat="1" ht="30" hidden="1" customHeight="1" x14ac:dyDescent="0.25">
      <c r="A387" s="185">
        <v>515</v>
      </c>
      <c r="B387" s="186" t="e">
        <f t="shared" si="89"/>
        <v>#N/A</v>
      </c>
      <c r="C387" s="187" t="e">
        <f t="shared" si="90"/>
        <v>#N/A</v>
      </c>
      <c r="D387" s="20"/>
      <c r="E387" s="79" t="e">
        <f t="shared" si="91"/>
        <v>#N/A</v>
      </c>
      <c r="F387" s="80" t="e">
        <f t="shared" si="92"/>
        <v>#N/A</v>
      </c>
      <c r="G387" s="193"/>
      <c r="H387" s="194"/>
      <c r="I387" s="194"/>
      <c r="J387" s="194"/>
      <c r="K387" s="194"/>
      <c r="L387" s="194"/>
      <c r="M387" s="194"/>
      <c r="N387" s="78"/>
      <c r="O387" s="78"/>
      <c r="P387" s="78"/>
      <c r="Q387" s="78"/>
      <c r="R387" s="187"/>
      <c r="S387" s="187"/>
      <c r="T387" s="189" t="e">
        <f t="shared" si="88"/>
        <v>#N/A</v>
      </c>
      <c r="U387" s="187"/>
      <c r="V387" s="187"/>
      <c r="W387" s="92"/>
      <c r="X387" s="190" t="e">
        <f t="shared" si="93"/>
        <v>#N/A</v>
      </c>
      <c r="Y387" s="191" t="e">
        <f t="shared" si="94"/>
        <v>#N/A</v>
      </c>
      <c r="AD387" s="192" t="e">
        <f t="shared" si="95"/>
        <v>#N/A</v>
      </c>
      <c r="AE387" s="192" t="e">
        <f t="shared" si="96"/>
        <v>#N/A</v>
      </c>
      <c r="AF387" s="192" t="e">
        <f t="shared" si="97"/>
        <v>#N/A</v>
      </c>
      <c r="AG387" s="192" t="e">
        <f t="shared" si="98"/>
        <v>#N/A</v>
      </c>
      <c r="AH387" s="192">
        <v>1</v>
      </c>
      <c r="AI387" s="195"/>
    </row>
    <row r="388" spans="1:35" s="192" customFormat="1" ht="30" hidden="1" customHeight="1" x14ac:dyDescent="0.25">
      <c r="A388" s="185">
        <v>516</v>
      </c>
      <c r="B388" s="186" t="e">
        <f t="shared" si="89"/>
        <v>#N/A</v>
      </c>
      <c r="C388" s="187" t="e">
        <f t="shared" si="90"/>
        <v>#N/A</v>
      </c>
      <c r="D388" s="20"/>
      <c r="E388" s="79" t="e">
        <f t="shared" si="91"/>
        <v>#N/A</v>
      </c>
      <c r="F388" s="80" t="e">
        <f t="shared" si="92"/>
        <v>#N/A</v>
      </c>
      <c r="G388" s="193"/>
      <c r="H388" s="194"/>
      <c r="I388" s="194"/>
      <c r="J388" s="194"/>
      <c r="K388" s="194"/>
      <c r="L388" s="194"/>
      <c r="M388" s="194"/>
      <c r="N388" s="78"/>
      <c r="O388" s="78"/>
      <c r="P388" s="78"/>
      <c r="Q388" s="78"/>
      <c r="R388" s="187"/>
      <c r="S388" s="187"/>
      <c r="T388" s="189" t="e">
        <f t="shared" si="88"/>
        <v>#N/A</v>
      </c>
      <c r="U388" s="187"/>
      <c r="V388" s="187"/>
      <c r="W388" s="92"/>
      <c r="X388" s="190" t="e">
        <f t="shared" si="93"/>
        <v>#N/A</v>
      </c>
      <c r="Y388" s="191" t="e">
        <f t="shared" si="94"/>
        <v>#N/A</v>
      </c>
      <c r="AD388" s="192" t="e">
        <f t="shared" si="95"/>
        <v>#N/A</v>
      </c>
      <c r="AE388" s="192" t="e">
        <f t="shared" si="96"/>
        <v>#N/A</v>
      </c>
      <c r="AF388" s="192" t="e">
        <f t="shared" si="97"/>
        <v>#N/A</v>
      </c>
      <c r="AG388" s="192" t="e">
        <f t="shared" si="98"/>
        <v>#N/A</v>
      </c>
      <c r="AH388" s="192">
        <v>1</v>
      </c>
      <c r="AI388" s="195"/>
    </row>
    <row r="389" spans="1:35" s="192" customFormat="1" ht="30" hidden="1" customHeight="1" x14ac:dyDescent="0.25">
      <c r="A389" s="185">
        <v>517</v>
      </c>
      <c r="B389" s="186" t="e">
        <f t="shared" si="89"/>
        <v>#N/A</v>
      </c>
      <c r="C389" s="187" t="e">
        <f t="shared" si="90"/>
        <v>#N/A</v>
      </c>
      <c r="D389" s="20"/>
      <c r="E389" s="79" t="e">
        <f t="shared" si="91"/>
        <v>#N/A</v>
      </c>
      <c r="F389" s="83" t="e">
        <f t="shared" si="92"/>
        <v>#N/A</v>
      </c>
      <c r="G389" s="193"/>
      <c r="H389" s="194"/>
      <c r="I389" s="194"/>
      <c r="J389" s="194"/>
      <c r="K389" s="194"/>
      <c r="L389" s="194"/>
      <c r="M389" s="194"/>
      <c r="N389" s="78"/>
      <c r="O389" s="78"/>
      <c r="P389" s="78"/>
      <c r="Q389" s="78"/>
      <c r="R389" s="187"/>
      <c r="S389" s="187"/>
      <c r="T389" s="189" t="e">
        <f t="shared" si="88"/>
        <v>#N/A</v>
      </c>
      <c r="U389" s="187"/>
      <c r="V389" s="187"/>
      <c r="W389" s="92"/>
      <c r="X389" s="190" t="e">
        <f t="shared" si="93"/>
        <v>#N/A</v>
      </c>
      <c r="Y389" s="191" t="e">
        <f t="shared" si="94"/>
        <v>#N/A</v>
      </c>
      <c r="AD389" s="192" t="e">
        <f t="shared" si="95"/>
        <v>#N/A</v>
      </c>
      <c r="AE389" s="192" t="e">
        <f t="shared" si="96"/>
        <v>#N/A</v>
      </c>
      <c r="AF389" s="192" t="e">
        <f t="shared" si="97"/>
        <v>#N/A</v>
      </c>
      <c r="AG389" s="192" t="e">
        <f t="shared" si="98"/>
        <v>#N/A</v>
      </c>
      <c r="AH389" s="192">
        <v>1</v>
      </c>
      <c r="AI389" s="195"/>
    </row>
    <row r="390" spans="1:35" s="192" customFormat="1" ht="30" hidden="1" customHeight="1" x14ac:dyDescent="0.25">
      <c r="A390" s="185">
        <v>518</v>
      </c>
      <c r="B390" s="186" t="e">
        <f t="shared" si="89"/>
        <v>#N/A</v>
      </c>
      <c r="C390" s="187" t="e">
        <f t="shared" si="90"/>
        <v>#N/A</v>
      </c>
      <c r="D390" s="20"/>
      <c r="E390" s="79" t="e">
        <f t="shared" si="91"/>
        <v>#N/A</v>
      </c>
      <c r="F390" s="80" t="e">
        <f t="shared" si="92"/>
        <v>#N/A</v>
      </c>
      <c r="G390" s="193"/>
      <c r="H390" s="194"/>
      <c r="I390" s="194"/>
      <c r="J390" s="194"/>
      <c r="K390" s="194"/>
      <c r="L390" s="194"/>
      <c r="M390" s="194"/>
      <c r="N390" s="78"/>
      <c r="O390" s="78"/>
      <c r="P390" s="78"/>
      <c r="Q390" s="78"/>
      <c r="R390" s="187"/>
      <c r="S390" s="187"/>
      <c r="T390" s="189" t="e">
        <f t="shared" si="88"/>
        <v>#N/A</v>
      </c>
      <c r="U390" s="187"/>
      <c r="V390" s="187"/>
      <c r="W390" s="92"/>
      <c r="X390" s="190" t="e">
        <f t="shared" si="93"/>
        <v>#N/A</v>
      </c>
      <c r="Y390" s="191" t="e">
        <f t="shared" si="94"/>
        <v>#N/A</v>
      </c>
      <c r="AD390" s="192" t="e">
        <f t="shared" si="95"/>
        <v>#N/A</v>
      </c>
      <c r="AE390" s="192" t="e">
        <f t="shared" si="96"/>
        <v>#N/A</v>
      </c>
      <c r="AF390" s="192" t="e">
        <f t="shared" si="97"/>
        <v>#N/A</v>
      </c>
      <c r="AG390" s="192" t="e">
        <f t="shared" si="98"/>
        <v>#N/A</v>
      </c>
      <c r="AH390" s="192">
        <v>1</v>
      </c>
      <c r="AI390" s="195"/>
    </row>
    <row r="391" spans="1:35" s="192" customFormat="1" ht="30" hidden="1" customHeight="1" x14ac:dyDescent="0.25">
      <c r="A391" s="185">
        <v>519</v>
      </c>
      <c r="B391" s="186" t="e">
        <f t="shared" si="89"/>
        <v>#N/A</v>
      </c>
      <c r="C391" s="187" t="e">
        <f t="shared" si="90"/>
        <v>#N/A</v>
      </c>
      <c r="D391" s="20"/>
      <c r="E391" s="79" t="e">
        <f t="shared" si="91"/>
        <v>#N/A</v>
      </c>
      <c r="F391" s="83" t="e">
        <f t="shared" si="92"/>
        <v>#N/A</v>
      </c>
      <c r="G391" s="193"/>
      <c r="H391" s="194"/>
      <c r="I391" s="194"/>
      <c r="J391" s="194"/>
      <c r="K391" s="194"/>
      <c r="L391" s="194"/>
      <c r="M391" s="194"/>
      <c r="N391" s="78"/>
      <c r="O391" s="78"/>
      <c r="P391" s="78"/>
      <c r="Q391" s="78"/>
      <c r="R391" s="187"/>
      <c r="S391" s="187"/>
      <c r="T391" s="189" t="e">
        <f t="shared" si="88"/>
        <v>#N/A</v>
      </c>
      <c r="U391" s="187"/>
      <c r="V391" s="187"/>
      <c r="W391" s="92"/>
      <c r="X391" s="190" t="e">
        <f t="shared" si="93"/>
        <v>#N/A</v>
      </c>
      <c r="Y391" s="191" t="e">
        <f t="shared" si="94"/>
        <v>#N/A</v>
      </c>
      <c r="AD391" s="192" t="e">
        <f t="shared" si="95"/>
        <v>#N/A</v>
      </c>
      <c r="AE391" s="192" t="e">
        <f t="shared" si="96"/>
        <v>#N/A</v>
      </c>
      <c r="AF391" s="192" t="e">
        <f t="shared" si="97"/>
        <v>#N/A</v>
      </c>
      <c r="AG391" s="192" t="e">
        <f t="shared" si="98"/>
        <v>#N/A</v>
      </c>
      <c r="AH391" s="192">
        <v>1</v>
      </c>
      <c r="AI391" s="195"/>
    </row>
    <row r="392" spans="1:35" s="192" customFormat="1" ht="30" hidden="1" customHeight="1" x14ac:dyDescent="0.25">
      <c r="A392" s="185">
        <v>520</v>
      </c>
      <c r="B392" s="186" t="e">
        <f t="shared" si="89"/>
        <v>#N/A</v>
      </c>
      <c r="C392" s="187" t="e">
        <f t="shared" si="90"/>
        <v>#N/A</v>
      </c>
      <c r="D392" s="20"/>
      <c r="E392" s="79" t="e">
        <f t="shared" si="91"/>
        <v>#N/A</v>
      </c>
      <c r="F392" s="80" t="e">
        <f t="shared" si="92"/>
        <v>#N/A</v>
      </c>
      <c r="G392" s="193"/>
      <c r="H392" s="194"/>
      <c r="I392" s="194"/>
      <c r="J392" s="194"/>
      <c r="K392" s="194"/>
      <c r="L392" s="194"/>
      <c r="M392" s="194"/>
      <c r="N392" s="78"/>
      <c r="O392" s="78"/>
      <c r="P392" s="78"/>
      <c r="Q392" s="78"/>
      <c r="R392" s="187"/>
      <c r="S392" s="187"/>
      <c r="T392" s="189" t="e">
        <f t="shared" si="88"/>
        <v>#N/A</v>
      </c>
      <c r="U392" s="187"/>
      <c r="V392" s="187"/>
      <c r="W392" s="92"/>
      <c r="X392" s="190" t="e">
        <f t="shared" si="93"/>
        <v>#N/A</v>
      </c>
      <c r="Y392" s="191" t="e">
        <f t="shared" si="94"/>
        <v>#N/A</v>
      </c>
      <c r="AD392" s="192" t="e">
        <f t="shared" si="95"/>
        <v>#N/A</v>
      </c>
      <c r="AE392" s="192" t="e">
        <f t="shared" si="96"/>
        <v>#N/A</v>
      </c>
      <c r="AF392" s="192" t="e">
        <f t="shared" si="97"/>
        <v>#N/A</v>
      </c>
      <c r="AG392" s="192" t="e">
        <f t="shared" si="98"/>
        <v>#N/A</v>
      </c>
      <c r="AH392" s="192">
        <v>1</v>
      </c>
      <c r="AI392" s="195"/>
    </row>
    <row r="393" spans="1:35" s="192" customFormat="1" ht="30" hidden="1" customHeight="1" x14ac:dyDescent="0.25">
      <c r="A393" s="185">
        <v>521</v>
      </c>
      <c r="B393" s="186" t="e">
        <f t="shared" si="89"/>
        <v>#N/A</v>
      </c>
      <c r="C393" s="187" t="e">
        <f t="shared" si="90"/>
        <v>#N/A</v>
      </c>
      <c r="D393" s="20"/>
      <c r="E393" s="79" t="e">
        <f t="shared" si="91"/>
        <v>#N/A</v>
      </c>
      <c r="F393" s="83" t="e">
        <f t="shared" si="92"/>
        <v>#N/A</v>
      </c>
      <c r="G393" s="193"/>
      <c r="H393" s="194"/>
      <c r="I393" s="194"/>
      <c r="J393" s="194"/>
      <c r="K393" s="194"/>
      <c r="L393" s="194"/>
      <c r="M393" s="194"/>
      <c r="N393" s="78"/>
      <c r="O393" s="78"/>
      <c r="P393" s="78"/>
      <c r="Q393" s="78"/>
      <c r="R393" s="187"/>
      <c r="S393" s="187"/>
      <c r="T393" s="189" t="e">
        <f t="shared" si="88"/>
        <v>#N/A</v>
      </c>
      <c r="U393" s="187"/>
      <c r="V393" s="187"/>
      <c r="W393" s="92"/>
      <c r="X393" s="190" t="e">
        <f t="shared" si="93"/>
        <v>#N/A</v>
      </c>
      <c r="Y393" s="191" t="e">
        <f t="shared" si="94"/>
        <v>#N/A</v>
      </c>
      <c r="AD393" s="192" t="e">
        <f t="shared" si="95"/>
        <v>#N/A</v>
      </c>
      <c r="AE393" s="192" t="e">
        <f t="shared" si="96"/>
        <v>#N/A</v>
      </c>
      <c r="AF393" s="192" t="e">
        <f t="shared" si="97"/>
        <v>#N/A</v>
      </c>
      <c r="AG393" s="192" t="e">
        <f t="shared" si="98"/>
        <v>#N/A</v>
      </c>
      <c r="AH393" s="192">
        <v>1</v>
      </c>
      <c r="AI393" s="195"/>
    </row>
    <row r="394" spans="1:35" s="192" customFormat="1" ht="30" hidden="1" customHeight="1" x14ac:dyDescent="0.25">
      <c r="A394" s="185">
        <v>522</v>
      </c>
      <c r="B394" s="186" t="e">
        <f t="shared" si="89"/>
        <v>#N/A</v>
      </c>
      <c r="C394" s="187" t="e">
        <f t="shared" si="90"/>
        <v>#N/A</v>
      </c>
      <c r="D394" s="20"/>
      <c r="E394" s="79" t="e">
        <f t="shared" si="91"/>
        <v>#N/A</v>
      </c>
      <c r="F394" s="83" t="e">
        <f t="shared" si="92"/>
        <v>#N/A</v>
      </c>
      <c r="G394" s="193"/>
      <c r="H394" s="194"/>
      <c r="I394" s="194"/>
      <c r="J394" s="194"/>
      <c r="K394" s="194"/>
      <c r="L394" s="194"/>
      <c r="M394" s="194"/>
      <c r="N394" s="78"/>
      <c r="O394" s="78"/>
      <c r="P394" s="78"/>
      <c r="Q394" s="78"/>
      <c r="R394" s="187"/>
      <c r="S394" s="187"/>
      <c r="T394" s="189" t="e">
        <f t="shared" si="88"/>
        <v>#N/A</v>
      </c>
      <c r="U394" s="187"/>
      <c r="V394" s="187"/>
      <c r="W394" s="92"/>
      <c r="X394" s="190" t="e">
        <f t="shared" si="93"/>
        <v>#N/A</v>
      </c>
      <c r="Y394" s="191" t="e">
        <f t="shared" si="94"/>
        <v>#N/A</v>
      </c>
      <c r="AD394" s="192" t="e">
        <f t="shared" si="95"/>
        <v>#N/A</v>
      </c>
      <c r="AE394" s="192" t="e">
        <f t="shared" si="96"/>
        <v>#N/A</v>
      </c>
      <c r="AF394" s="192" t="e">
        <f t="shared" si="97"/>
        <v>#N/A</v>
      </c>
      <c r="AG394" s="192" t="e">
        <f t="shared" si="98"/>
        <v>#N/A</v>
      </c>
      <c r="AH394" s="192">
        <v>1</v>
      </c>
      <c r="AI394" s="195"/>
    </row>
    <row r="395" spans="1:35" s="192" customFormat="1" ht="30" hidden="1" customHeight="1" x14ac:dyDescent="0.25">
      <c r="A395" s="185">
        <v>523</v>
      </c>
      <c r="B395" s="186" t="e">
        <f t="shared" si="89"/>
        <v>#N/A</v>
      </c>
      <c r="C395" s="187" t="e">
        <f t="shared" si="90"/>
        <v>#N/A</v>
      </c>
      <c r="D395" s="20"/>
      <c r="E395" s="79" t="e">
        <f t="shared" si="91"/>
        <v>#N/A</v>
      </c>
      <c r="F395" s="80" t="e">
        <f t="shared" si="92"/>
        <v>#N/A</v>
      </c>
      <c r="G395" s="193"/>
      <c r="H395" s="194"/>
      <c r="I395" s="194"/>
      <c r="J395" s="194"/>
      <c r="K395" s="194"/>
      <c r="L395" s="194"/>
      <c r="M395" s="194"/>
      <c r="N395" s="78"/>
      <c r="O395" s="78"/>
      <c r="P395" s="78"/>
      <c r="Q395" s="78"/>
      <c r="R395" s="187"/>
      <c r="S395" s="187"/>
      <c r="T395" s="189" t="e">
        <f t="shared" si="88"/>
        <v>#N/A</v>
      </c>
      <c r="U395" s="187"/>
      <c r="V395" s="187"/>
      <c r="W395" s="92"/>
      <c r="X395" s="190" t="e">
        <f t="shared" si="93"/>
        <v>#N/A</v>
      </c>
      <c r="Y395" s="191" t="e">
        <f t="shared" si="94"/>
        <v>#N/A</v>
      </c>
      <c r="AD395" s="192" t="e">
        <f t="shared" si="95"/>
        <v>#N/A</v>
      </c>
      <c r="AE395" s="192" t="e">
        <f t="shared" si="96"/>
        <v>#N/A</v>
      </c>
      <c r="AF395" s="192" t="e">
        <f t="shared" si="97"/>
        <v>#N/A</v>
      </c>
      <c r="AG395" s="192" t="e">
        <f t="shared" si="98"/>
        <v>#N/A</v>
      </c>
      <c r="AH395" s="192">
        <v>1</v>
      </c>
      <c r="AI395" s="195"/>
    </row>
    <row r="396" spans="1:35" s="192" customFormat="1" ht="30" hidden="1" customHeight="1" x14ac:dyDescent="0.25">
      <c r="A396" s="185">
        <v>524</v>
      </c>
      <c r="B396" s="186" t="e">
        <f t="shared" si="89"/>
        <v>#N/A</v>
      </c>
      <c r="C396" s="187" t="e">
        <f t="shared" si="90"/>
        <v>#N/A</v>
      </c>
      <c r="D396" s="20"/>
      <c r="E396" s="79" t="e">
        <f t="shared" si="91"/>
        <v>#N/A</v>
      </c>
      <c r="F396" s="80" t="e">
        <f t="shared" si="92"/>
        <v>#N/A</v>
      </c>
      <c r="G396" s="193"/>
      <c r="H396" s="194"/>
      <c r="I396" s="194"/>
      <c r="J396" s="194"/>
      <c r="K396" s="194"/>
      <c r="L396" s="194"/>
      <c r="M396" s="194"/>
      <c r="N396" s="78"/>
      <c r="O396" s="78"/>
      <c r="P396" s="78"/>
      <c r="Q396" s="78"/>
      <c r="R396" s="187"/>
      <c r="S396" s="187"/>
      <c r="T396" s="189" t="e">
        <f t="shared" si="88"/>
        <v>#N/A</v>
      </c>
      <c r="U396" s="187"/>
      <c r="V396" s="187"/>
      <c r="W396" s="92"/>
      <c r="X396" s="190" t="e">
        <f t="shared" si="93"/>
        <v>#N/A</v>
      </c>
      <c r="Y396" s="191" t="e">
        <f t="shared" si="94"/>
        <v>#N/A</v>
      </c>
      <c r="AD396" s="192" t="e">
        <f t="shared" si="95"/>
        <v>#N/A</v>
      </c>
      <c r="AE396" s="192" t="e">
        <f t="shared" si="96"/>
        <v>#N/A</v>
      </c>
      <c r="AF396" s="192" t="e">
        <f t="shared" si="97"/>
        <v>#N/A</v>
      </c>
      <c r="AG396" s="192" t="e">
        <f t="shared" si="98"/>
        <v>#N/A</v>
      </c>
      <c r="AH396" s="192">
        <v>1</v>
      </c>
      <c r="AI396" s="195"/>
    </row>
    <row r="397" spans="1:35" s="192" customFormat="1" ht="30" hidden="1" customHeight="1" x14ac:dyDescent="0.25">
      <c r="A397" s="185">
        <v>525</v>
      </c>
      <c r="B397" s="186" t="e">
        <f t="shared" si="89"/>
        <v>#N/A</v>
      </c>
      <c r="C397" s="187" t="e">
        <f t="shared" si="90"/>
        <v>#N/A</v>
      </c>
      <c r="D397" s="20"/>
      <c r="E397" s="79" t="e">
        <f t="shared" si="91"/>
        <v>#N/A</v>
      </c>
      <c r="F397" s="80" t="e">
        <f t="shared" si="92"/>
        <v>#N/A</v>
      </c>
      <c r="G397" s="193"/>
      <c r="H397" s="194"/>
      <c r="I397" s="194"/>
      <c r="J397" s="194"/>
      <c r="K397" s="194"/>
      <c r="L397" s="194"/>
      <c r="M397" s="194"/>
      <c r="N397" s="78"/>
      <c r="O397" s="78"/>
      <c r="P397" s="78"/>
      <c r="Q397" s="78"/>
      <c r="R397" s="187"/>
      <c r="S397" s="187"/>
      <c r="T397" s="189" t="e">
        <f t="shared" si="88"/>
        <v>#N/A</v>
      </c>
      <c r="U397" s="187"/>
      <c r="V397" s="187"/>
      <c r="W397" s="92"/>
      <c r="X397" s="190" t="e">
        <f t="shared" si="93"/>
        <v>#N/A</v>
      </c>
      <c r="Y397" s="191" t="e">
        <f t="shared" si="94"/>
        <v>#N/A</v>
      </c>
      <c r="AD397" s="192" t="e">
        <f t="shared" si="95"/>
        <v>#N/A</v>
      </c>
      <c r="AE397" s="192" t="e">
        <f t="shared" si="96"/>
        <v>#N/A</v>
      </c>
      <c r="AF397" s="192" t="e">
        <f t="shared" si="97"/>
        <v>#N/A</v>
      </c>
      <c r="AG397" s="192" t="e">
        <f t="shared" si="98"/>
        <v>#N/A</v>
      </c>
      <c r="AH397" s="192">
        <v>1</v>
      </c>
      <c r="AI397" s="195"/>
    </row>
    <row r="398" spans="1:35" s="192" customFormat="1" ht="30" hidden="1" customHeight="1" x14ac:dyDescent="0.25">
      <c r="A398" s="185">
        <v>526</v>
      </c>
      <c r="B398" s="186" t="e">
        <f t="shared" si="89"/>
        <v>#N/A</v>
      </c>
      <c r="C398" s="187" t="e">
        <f t="shared" si="90"/>
        <v>#N/A</v>
      </c>
      <c r="D398" s="20"/>
      <c r="E398" s="79" t="e">
        <f t="shared" si="91"/>
        <v>#N/A</v>
      </c>
      <c r="F398" s="83" t="e">
        <f t="shared" si="92"/>
        <v>#N/A</v>
      </c>
      <c r="G398" s="193"/>
      <c r="H398" s="194"/>
      <c r="I398" s="194"/>
      <c r="J398" s="194"/>
      <c r="K398" s="194"/>
      <c r="L398" s="194"/>
      <c r="M398" s="194"/>
      <c r="N398" s="78"/>
      <c r="O398" s="78"/>
      <c r="P398" s="78"/>
      <c r="Q398" s="78"/>
      <c r="R398" s="187"/>
      <c r="S398" s="187"/>
      <c r="T398" s="189" t="e">
        <f t="shared" si="88"/>
        <v>#N/A</v>
      </c>
      <c r="U398" s="187"/>
      <c r="V398" s="187"/>
      <c r="W398" s="92"/>
      <c r="X398" s="190" t="e">
        <f t="shared" si="93"/>
        <v>#N/A</v>
      </c>
      <c r="Y398" s="191" t="e">
        <f t="shared" si="94"/>
        <v>#N/A</v>
      </c>
      <c r="AD398" s="192" t="e">
        <f t="shared" si="95"/>
        <v>#N/A</v>
      </c>
      <c r="AE398" s="192" t="e">
        <f t="shared" si="96"/>
        <v>#N/A</v>
      </c>
      <c r="AF398" s="192" t="e">
        <f t="shared" si="97"/>
        <v>#N/A</v>
      </c>
      <c r="AG398" s="192" t="e">
        <f t="shared" si="98"/>
        <v>#N/A</v>
      </c>
      <c r="AH398" s="192">
        <v>1</v>
      </c>
      <c r="AI398" s="195"/>
    </row>
    <row r="399" spans="1:35" s="192" customFormat="1" ht="30" hidden="1" customHeight="1" x14ac:dyDescent="0.25">
      <c r="A399" s="185">
        <v>527</v>
      </c>
      <c r="B399" s="186" t="e">
        <f t="shared" si="89"/>
        <v>#N/A</v>
      </c>
      <c r="C399" s="187" t="e">
        <f t="shared" si="90"/>
        <v>#N/A</v>
      </c>
      <c r="D399" s="20"/>
      <c r="E399" s="79" t="e">
        <f t="shared" si="91"/>
        <v>#N/A</v>
      </c>
      <c r="F399" s="83" t="e">
        <f t="shared" si="92"/>
        <v>#N/A</v>
      </c>
      <c r="G399" s="193"/>
      <c r="H399" s="194"/>
      <c r="I399" s="194"/>
      <c r="J399" s="194"/>
      <c r="K399" s="194"/>
      <c r="L399" s="194"/>
      <c r="M399" s="194"/>
      <c r="N399" s="78"/>
      <c r="O399" s="78"/>
      <c r="P399" s="78"/>
      <c r="Q399" s="78"/>
      <c r="R399" s="187"/>
      <c r="S399" s="187"/>
      <c r="T399" s="189" t="e">
        <f t="shared" si="88"/>
        <v>#N/A</v>
      </c>
      <c r="U399" s="187"/>
      <c r="V399" s="187"/>
      <c r="W399" s="92"/>
      <c r="X399" s="190" t="e">
        <f t="shared" si="93"/>
        <v>#N/A</v>
      </c>
      <c r="Y399" s="191" t="e">
        <f t="shared" si="94"/>
        <v>#N/A</v>
      </c>
      <c r="AD399" s="192" t="e">
        <f t="shared" si="95"/>
        <v>#N/A</v>
      </c>
      <c r="AE399" s="192" t="e">
        <f t="shared" si="96"/>
        <v>#N/A</v>
      </c>
      <c r="AF399" s="192" t="e">
        <f t="shared" si="97"/>
        <v>#N/A</v>
      </c>
      <c r="AG399" s="192" t="e">
        <f t="shared" si="98"/>
        <v>#N/A</v>
      </c>
      <c r="AH399" s="192">
        <v>1</v>
      </c>
      <c r="AI399" s="195"/>
    </row>
    <row r="400" spans="1:35" s="192" customFormat="1" hidden="1" x14ac:dyDescent="0.25">
      <c r="A400" s="185">
        <v>528</v>
      </c>
      <c r="B400" s="186" t="e">
        <f t="shared" si="89"/>
        <v>#N/A</v>
      </c>
      <c r="C400" s="187" t="e">
        <f t="shared" si="90"/>
        <v>#N/A</v>
      </c>
      <c r="D400" s="20"/>
      <c r="E400" s="79" t="e">
        <f t="shared" si="91"/>
        <v>#N/A</v>
      </c>
      <c r="F400" s="83" t="e">
        <f t="shared" si="92"/>
        <v>#N/A</v>
      </c>
      <c r="G400" s="193"/>
      <c r="H400" s="194"/>
      <c r="I400" s="194"/>
      <c r="J400" s="194"/>
      <c r="K400" s="194"/>
      <c r="L400" s="194"/>
      <c r="M400" s="194"/>
      <c r="N400" s="78"/>
      <c r="O400" s="78"/>
      <c r="P400" s="78"/>
      <c r="Q400" s="78"/>
      <c r="R400" s="187"/>
      <c r="S400" s="187"/>
      <c r="T400" s="189" t="e">
        <f t="shared" ref="T400:T411" si="99">E400</f>
        <v>#N/A</v>
      </c>
      <c r="U400" s="187"/>
      <c r="V400" s="187"/>
      <c r="W400" s="92"/>
      <c r="X400" s="190" t="e">
        <f t="shared" si="93"/>
        <v>#N/A</v>
      </c>
      <c r="Y400" s="191" t="e">
        <f t="shared" si="94"/>
        <v>#N/A</v>
      </c>
      <c r="AD400" s="192" t="e">
        <f t="shared" si="95"/>
        <v>#N/A</v>
      </c>
      <c r="AE400" s="192" t="e">
        <f t="shared" si="96"/>
        <v>#N/A</v>
      </c>
      <c r="AF400" s="192" t="e">
        <f t="shared" si="97"/>
        <v>#N/A</v>
      </c>
      <c r="AG400" s="192" t="e">
        <f t="shared" si="98"/>
        <v>#N/A</v>
      </c>
      <c r="AH400" s="192">
        <v>1</v>
      </c>
      <c r="AI400" s="195"/>
    </row>
    <row r="401" spans="1:35" s="192" customFormat="1" hidden="1" x14ac:dyDescent="0.25">
      <c r="A401" s="185">
        <v>529</v>
      </c>
      <c r="B401" s="186" t="e">
        <f t="shared" si="89"/>
        <v>#N/A</v>
      </c>
      <c r="C401" s="187" t="e">
        <f t="shared" si="90"/>
        <v>#N/A</v>
      </c>
      <c r="D401" s="20"/>
      <c r="E401" s="79" t="e">
        <f t="shared" si="91"/>
        <v>#N/A</v>
      </c>
      <c r="F401" s="80" t="e">
        <f t="shared" si="92"/>
        <v>#N/A</v>
      </c>
      <c r="G401" s="193"/>
      <c r="H401" s="194"/>
      <c r="I401" s="194"/>
      <c r="J401" s="194"/>
      <c r="K401" s="194"/>
      <c r="L401" s="194"/>
      <c r="M401" s="194"/>
      <c r="N401" s="78"/>
      <c r="O401" s="78"/>
      <c r="P401" s="78"/>
      <c r="Q401" s="78"/>
      <c r="R401" s="187"/>
      <c r="S401" s="187"/>
      <c r="T401" s="189" t="e">
        <f t="shared" si="99"/>
        <v>#N/A</v>
      </c>
      <c r="U401" s="187"/>
      <c r="V401" s="187"/>
      <c r="W401" s="92"/>
      <c r="X401" s="190" t="e">
        <f t="shared" si="93"/>
        <v>#N/A</v>
      </c>
      <c r="Y401" s="191" t="e">
        <f t="shared" si="94"/>
        <v>#N/A</v>
      </c>
      <c r="AD401" s="192" t="e">
        <f t="shared" si="95"/>
        <v>#N/A</v>
      </c>
      <c r="AE401" s="192" t="e">
        <f t="shared" si="96"/>
        <v>#N/A</v>
      </c>
      <c r="AF401" s="192" t="e">
        <f t="shared" si="97"/>
        <v>#N/A</v>
      </c>
      <c r="AG401" s="192" t="e">
        <f t="shared" si="98"/>
        <v>#N/A</v>
      </c>
      <c r="AH401" s="192">
        <v>1</v>
      </c>
      <c r="AI401" s="195"/>
    </row>
    <row r="402" spans="1:35" s="192" customFormat="1" hidden="1" x14ac:dyDescent="0.25">
      <c r="A402" s="185">
        <v>530</v>
      </c>
      <c r="B402" s="186" t="e">
        <f t="shared" si="89"/>
        <v>#N/A</v>
      </c>
      <c r="C402" s="187" t="e">
        <f t="shared" si="90"/>
        <v>#N/A</v>
      </c>
      <c r="D402" s="20"/>
      <c r="E402" s="79" t="e">
        <f t="shared" si="91"/>
        <v>#N/A</v>
      </c>
      <c r="F402" s="80" t="e">
        <f t="shared" si="92"/>
        <v>#N/A</v>
      </c>
      <c r="G402" s="193"/>
      <c r="H402" s="194"/>
      <c r="I402" s="194"/>
      <c r="J402" s="194"/>
      <c r="K402" s="194"/>
      <c r="L402" s="194"/>
      <c r="M402" s="194"/>
      <c r="N402" s="78"/>
      <c r="O402" s="78"/>
      <c r="P402" s="78"/>
      <c r="Q402" s="78"/>
      <c r="R402" s="187"/>
      <c r="S402" s="187"/>
      <c r="T402" s="189" t="e">
        <f t="shared" si="99"/>
        <v>#N/A</v>
      </c>
      <c r="U402" s="187"/>
      <c r="V402" s="187"/>
      <c r="W402" s="92"/>
      <c r="X402" s="190" t="e">
        <f t="shared" si="93"/>
        <v>#N/A</v>
      </c>
      <c r="Y402" s="191" t="e">
        <f t="shared" si="94"/>
        <v>#N/A</v>
      </c>
      <c r="AD402" s="192" t="e">
        <f t="shared" si="95"/>
        <v>#N/A</v>
      </c>
      <c r="AE402" s="192" t="e">
        <f t="shared" si="96"/>
        <v>#N/A</v>
      </c>
      <c r="AF402" s="192" t="e">
        <f t="shared" si="97"/>
        <v>#N/A</v>
      </c>
      <c r="AG402" s="192" t="e">
        <f t="shared" si="98"/>
        <v>#N/A</v>
      </c>
      <c r="AH402" s="192">
        <v>1</v>
      </c>
      <c r="AI402" s="195"/>
    </row>
    <row r="403" spans="1:35" s="192" customFormat="1" ht="30" customHeight="1" x14ac:dyDescent="0.25">
      <c r="A403" s="185">
        <v>531</v>
      </c>
      <c r="B403" s="186" t="str">
        <f t="shared" si="89"/>
        <v>C</v>
      </c>
      <c r="C403" s="187">
        <f t="shared" si="90"/>
        <v>1</v>
      </c>
      <c r="D403" s="20"/>
      <c r="E403" s="231" t="str">
        <f t="shared" si="91"/>
        <v>Stage C</v>
      </c>
      <c r="F403" s="234" t="str">
        <f t="shared" si="92"/>
        <v>Threat Intelligence Operations</v>
      </c>
      <c r="G403" s="237"/>
      <c r="H403" s="240"/>
      <c r="I403" s="240"/>
      <c r="J403" s="240"/>
      <c r="K403" s="240"/>
      <c r="L403" s="240"/>
      <c r="M403" s="237"/>
      <c r="N403" s="237"/>
      <c r="O403" s="237"/>
      <c r="P403" s="237"/>
      <c r="Q403" s="237"/>
      <c r="R403" s="188"/>
      <c r="S403" s="188"/>
      <c r="T403" s="189" t="str">
        <f t="shared" si="99"/>
        <v>Stage C</v>
      </c>
      <c r="U403" s="188"/>
      <c r="V403" s="188"/>
      <c r="W403" s="92"/>
      <c r="X403" s="190">
        <f t="shared" si="93"/>
        <v>0</v>
      </c>
      <c r="Y403" s="191" t="e">
        <f t="shared" si="94"/>
        <v>#N/A</v>
      </c>
      <c r="AD403" s="192">
        <f t="shared" si="95"/>
        <v>0</v>
      </c>
      <c r="AE403" s="192">
        <f t="shared" si="96"/>
        <v>0</v>
      </c>
      <c r="AF403" s="192" t="str">
        <f t="shared" si="97"/>
        <v>D</v>
      </c>
      <c r="AG403" s="192">
        <f t="shared" si="98"/>
        <v>3</v>
      </c>
      <c r="AH403" s="192">
        <v>1</v>
      </c>
      <c r="AI403" s="195">
        <v>3</v>
      </c>
    </row>
    <row r="404" spans="1:35" s="192" customFormat="1" ht="30" customHeight="1" x14ac:dyDescent="0.25">
      <c r="A404" s="185">
        <v>532</v>
      </c>
      <c r="B404" s="186" t="str">
        <f t="shared" si="89"/>
        <v>C.1</v>
      </c>
      <c r="C404" s="187">
        <f t="shared" si="90"/>
        <v>2</v>
      </c>
      <c r="D404" s="20"/>
      <c r="E404" s="232" t="str">
        <f t="shared" si="91"/>
        <v>Step 1</v>
      </c>
      <c r="F404" s="235" t="str">
        <f t="shared" si="92"/>
        <v>Direction</v>
      </c>
      <c r="G404" s="238"/>
      <c r="H404" s="241"/>
      <c r="I404" s="241"/>
      <c r="J404" s="241"/>
      <c r="K404" s="241"/>
      <c r="L404" s="241"/>
      <c r="M404" s="238"/>
      <c r="N404" s="238"/>
      <c r="O404" s="238"/>
      <c r="P404" s="238"/>
      <c r="Q404" s="238"/>
      <c r="R404" s="187"/>
      <c r="S404" s="187"/>
      <c r="T404" s="189" t="str">
        <f t="shared" si="99"/>
        <v>Step 1</v>
      </c>
      <c r="U404" s="187"/>
      <c r="V404" s="187"/>
      <c r="W404" s="92"/>
      <c r="X404" s="190">
        <f t="shared" si="93"/>
        <v>3</v>
      </c>
      <c r="Y404" s="191" t="e">
        <f t="shared" si="94"/>
        <v>#N/A</v>
      </c>
      <c r="AD404" s="192">
        <f t="shared" si="95"/>
        <v>0</v>
      </c>
      <c r="AE404" s="192">
        <f t="shared" si="96"/>
        <v>0</v>
      </c>
      <c r="AF404" s="192" t="str">
        <f t="shared" si="97"/>
        <v>D</v>
      </c>
      <c r="AG404" s="192">
        <f t="shared" si="98"/>
        <v>3</v>
      </c>
      <c r="AH404" s="192">
        <v>1</v>
      </c>
      <c r="AI404" s="195"/>
    </row>
    <row r="405" spans="1:35" s="192" customFormat="1" ht="45" customHeight="1" x14ac:dyDescent="0.25">
      <c r="A405" s="185">
        <v>533</v>
      </c>
      <c r="B405" s="186" t="str">
        <f t="shared" si="89"/>
        <v/>
      </c>
      <c r="C405" s="187">
        <f t="shared" si="90"/>
        <v>3</v>
      </c>
      <c r="D405" s="20"/>
      <c r="E405" s="79" t="str">
        <f t="shared" si="91"/>
        <v/>
      </c>
      <c r="F405" s="181" t="str">
        <f t="shared" si="92"/>
        <v xml:space="preserve">Intelligence direction is an integral element, usually only partly completed by security organisations. There are two key elements to this. 1) Is there a senior position, qualified and skilled in Intelligence who is the central point for all intelligence direction. 2) Does this single point of contact also engage with the wider business and external elements to better understand Intelligence Requirements(IRs), 'refine the question' and then offer clear direction to the team. </v>
      </c>
      <c r="G405" s="193"/>
      <c r="H405" s="194"/>
      <c r="I405" s="194"/>
      <c r="J405" s="194"/>
      <c r="K405" s="194"/>
      <c r="L405" s="194"/>
      <c r="M405" s="194"/>
      <c r="N405" s="78"/>
      <c r="O405" s="78"/>
      <c r="P405" s="187"/>
      <c r="Q405" s="187"/>
      <c r="R405" s="187"/>
      <c r="S405" s="187"/>
      <c r="T405" s="189" t="str">
        <f t="shared" si="99"/>
        <v/>
      </c>
      <c r="U405" s="187"/>
      <c r="V405" s="187"/>
      <c r="W405" s="92"/>
      <c r="X405" s="190">
        <f t="shared" si="93"/>
        <v>0</v>
      </c>
      <c r="Y405" s="191" t="e">
        <f t="shared" si="94"/>
        <v>#N/A</v>
      </c>
      <c r="AD405" s="192">
        <f t="shared" si="95"/>
        <v>0</v>
      </c>
      <c r="AE405" s="192">
        <f t="shared" si="96"/>
        <v>0</v>
      </c>
      <c r="AF405" s="192" t="str">
        <f t="shared" si="97"/>
        <v>D</v>
      </c>
      <c r="AG405" s="192">
        <f t="shared" si="98"/>
        <v>3</v>
      </c>
      <c r="AH405" s="187">
        <v>1</v>
      </c>
      <c r="AI405" s="195"/>
    </row>
    <row r="406" spans="1:35" s="192" customFormat="1" ht="30" customHeight="1" x14ac:dyDescent="0.25">
      <c r="A406" s="185">
        <v>534</v>
      </c>
      <c r="B406" s="186" t="str">
        <f t="shared" si="89"/>
        <v>C.1.01</v>
      </c>
      <c r="C406" s="187">
        <f t="shared" si="90"/>
        <v>5</v>
      </c>
      <c r="D406" s="20"/>
      <c r="E406" s="79" t="str">
        <f t="shared" si="91"/>
        <v>C.1.01</v>
      </c>
      <c r="F406" s="80" t="str">
        <f t="shared" si="92"/>
        <v>Have you identified all of your internal and external intelligence customers whose Intelligence Requirements will form the basis of you Intelligence Direction?</v>
      </c>
      <c r="G406" s="193"/>
      <c r="H406" s="194"/>
      <c r="I406" s="194"/>
      <c r="J406" s="194"/>
      <c r="K406" s="194"/>
      <c r="L406" s="194"/>
      <c r="M406" s="194"/>
      <c r="N406" s="78"/>
      <c r="O406" s="78"/>
      <c r="P406" s="187"/>
      <c r="Q406" s="187"/>
      <c r="R406" s="187"/>
      <c r="S406" s="187"/>
      <c r="T406" s="189" t="str">
        <f t="shared" si="99"/>
        <v>C.1.01</v>
      </c>
      <c r="U406" s="187"/>
      <c r="V406" s="187"/>
      <c r="W406" s="92">
        <v>3</v>
      </c>
      <c r="X406" s="190">
        <f t="shared" si="93"/>
        <v>3</v>
      </c>
      <c r="Y406" s="191" t="str">
        <f t="shared" si="94"/>
        <v>x 3</v>
      </c>
      <c r="AD406" s="192">
        <f t="shared" si="95"/>
        <v>0</v>
      </c>
      <c r="AE406" s="192">
        <f t="shared" si="96"/>
        <v>0</v>
      </c>
      <c r="AF406" s="192" t="str">
        <f t="shared" si="97"/>
        <v>D</v>
      </c>
      <c r="AG406" s="192">
        <f t="shared" si="98"/>
        <v>3</v>
      </c>
      <c r="AH406" s="192">
        <v>1</v>
      </c>
      <c r="AI406" s="195">
        <v>1</v>
      </c>
    </row>
    <row r="407" spans="1:35" s="192" customFormat="1" ht="30" customHeight="1" x14ac:dyDescent="0.25">
      <c r="A407" s="185">
        <v>535</v>
      </c>
      <c r="B407" s="186" t="str">
        <f t="shared" si="89"/>
        <v>C.1.02</v>
      </c>
      <c r="C407" s="187">
        <f t="shared" si="90"/>
        <v>5</v>
      </c>
      <c r="D407" s="20"/>
      <c r="E407" s="79" t="str">
        <f t="shared" si="91"/>
        <v>C.1.02</v>
      </c>
      <c r="F407" s="80" t="str">
        <f t="shared" si="92"/>
        <v>If working with 3rd party suppliers do you have a clear and secure process for disseminating your own Intelligence Requirements to them?</v>
      </c>
      <c r="G407" s="193"/>
      <c r="H407" s="194"/>
      <c r="I407" s="194"/>
      <c r="J407" s="194"/>
      <c r="K407" s="194"/>
      <c r="L407" s="194"/>
      <c r="M407" s="194"/>
      <c r="N407" s="78"/>
      <c r="O407" s="78"/>
      <c r="P407" s="187"/>
      <c r="Q407" s="187"/>
      <c r="R407" s="187"/>
      <c r="S407" s="187"/>
      <c r="T407" s="189" t="str">
        <f t="shared" si="99"/>
        <v>C.1.02</v>
      </c>
      <c r="U407" s="187"/>
      <c r="V407" s="187"/>
      <c r="W407" s="92">
        <v>3</v>
      </c>
      <c r="X407" s="190">
        <f t="shared" si="93"/>
        <v>3</v>
      </c>
      <c r="Y407" s="191" t="str">
        <f t="shared" si="94"/>
        <v>x 3</v>
      </c>
      <c r="AD407" s="192">
        <f t="shared" si="95"/>
        <v>0</v>
      </c>
      <c r="AE407" s="192">
        <f t="shared" si="96"/>
        <v>0</v>
      </c>
      <c r="AF407" s="192" t="str">
        <f t="shared" si="97"/>
        <v>D</v>
      </c>
      <c r="AG407" s="192">
        <f t="shared" si="98"/>
        <v>3</v>
      </c>
      <c r="AH407" s="192">
        <v>1</v>
      </c>
      <c r="AI407" s="195"/>
    </row>
    <row r="408" spans="1:35" s="192" customFormat="1" ht="30" customHeight="1" x14ac:dyDescent="0.25">
      <c r="A408" s="185">
        <v>564</v>
      </c>
      <c r="B408" s="186" t="str">
        <f t="shared" si="89"/>
        <v>C.2</v>
      </c>
      <c r="C408" s="187">
        <f t="shared" si="90"/>
        <v>2</v>
      </c>
      <c r="D408" s="20"/>
      <c r="E408" s="232" t="str">
        <f t="shared" si="91"/>
        <v>Step 2</v>
      </c>
      <c r="F408" s="235" t="str">
        <f t="shared" si="92"/>
        <v xml:space="preserve">Intelligence Collection </v>
      </c>
      <c r="G408" s="238"/>
      <c r="H408" s="241"/>
      <c r="I408" s="241"/>
      <c r="J408" s="241"/>
      <c r="K408" s="241"/>
      <c r="L408" s="241"/>
      <c r="M408" s="238"/>
      <c r="N408" s="238"/>
      <c r="O408" s="238"/>
      <c r="P408" s="187"/>
      <c r="Q408" s="187"/>
      <c r="R408" s="187"/>
      <c r="S408" s="187"/>
      <c r="T408" s="189" t="str">
        <f t="shared" si="99"/>
        <v>Step 2</v>
      </c>
      <c r="U408" s="187"/>
      <c r="V408" s="187"/>
      <c r="W408" s="92"/>
      <c r="X408" s="190">
        <f t="shared" si="93"/>
        <v>3</v>
      </c>
      <c r="Y408" s="191" t="e">
        <f t="shared" si="94"/>
        <v>#N/A</v>
      </c>
      <c r="AD408" s="192">
        <f t="shared" si="95"/>
        <v>0</v>
      </c>
      <c r="AE408" s="192">
        <f t="shared" si="96"/>
        <v>0</v>
      </c>
      <c r="AF408" s="192" t="str">
        <f t="shared" si="97"/>
        <v>D</v>
      </c>
      <c r="AG408" s="192">
        <f t="shared" si="98"/>
        <v>3</v>
      </c>
      <c r="AH408" s="192">
        <v>1</v>
      </c>
      <c r="AI408" s="195"/>
    </row>
    <row r="409" spans="1:35" s="192" customFormat="1" ht="60" customHeight="1" x14ac:dyDescent="0.25">
      <c r="A409" s="185">
        <v>565</v>
      </c>
      <c r="B409" s="186" t="str">
        <f t="shared" si="89"/>
        <v/>
      </c>
      <c r="C409" s="187">
        <f t="shared" si="90"/>
        <v>3</v>
      </c>
      <c r="D409" s="20"/>
      <c r="E409" s="79" t="str">
        <f t="shared" si="91"/>
        <v/>
      </c>
      <c r="F409" s="181" t="str">
        <f t="shared" si="92"/>
        <v xml:space="preserve">The ICP is a baseplate for all intelligence capabilities. The ICP should consider the Intelligence requirements, Priority Intelligence Requirements (PIRs), the mapping of intelligence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409" s="193"/>
      <c r="H409" s="194"/>
      <c r="I409" s="194"/>
      <c r="J409" s="194"/>
      <c r="K409" s="194"/>
      <c r="L409" s="194"/>
      <c r="M409" s="194"/>
      <c r="N409" s="78"/>
      <c r="O409" s="78"/>
      <c r="P409" s="187"/>
      <c r="Q409" s="187"/>
      <c r="R409" s="187"/>
      <c r="S409" s="187"/>
      <c r="T409" s="189" t="str">
        <f t="shared" si="99"/>
        <v/>
      </c>
      <c r="U409" s="187"/>
      <c r="V409" s="187"/>
      <c r="W409" s="92"/>
      <c r="X409" s="190">
        <f t="shared" si="93"/>
        <v>3</v>
      </c>
      <c r="Y409" s="191" t="e">
        <f t="shared" si="94"/>
        <v>#N/A</v>
      </c>
      <c r="AD409" s="192">
        <f t="shared" si="95"/>
        <v>0</v>
      </c>
      <c r="AE409" s="192">
        <f t="shared" si="96"/>
        <v>0</v>
      </c>
      <c r="AF409" s="192" t="str">
        <f t="shared" si="97"/>
        <v>D</v>
      </c>
      <c r="AG409" s="192">
        <f t="shared" si="98"/>
        <v>3</v>
      </c>
      <c r="AH409" s="192">
        <v>1</v>
      </c>
      <c r="AI409" s="195"/>
    </row>
    <row r="410" spans="1:35" s="192" customFormat="1" ht="30" x14ac:dyDescent="0.25">
      <c r="A410" s="185">
        <v>566</v>
      </c>
      <c r="B410" s="186" t="str">
        <f t="shared" si="89"/>
        <v>C.2.01</v>
      </c>
      <c r="C410" s="187">
        <f t="shared" si="90"/>
        <v>5</v>
      </c>
      <c r="D410" s="20"/>
      <c r="E410" s="79" t="str">
        <f t="shared" si="91"/>
        <v>C.2.01</v>
      </c>
      <c r="F410" s="80" t="str">
        <f t="shared" si="92"/>
        <v xml:space="preserve">Do you have a documented and formal ‘Intelligence Collection Plan’ (ICP) that is reviewed regularly and at minimum maps your Intelligence Requirements to Intelligence Sources? </v>
      </c>
      <c r="G410" s="193"/>
      <c r="H410" s="194"/>
      <c r="I410" s="194"/>
      <c r="J410" s="194"/>
      <c r="K410" s="194"/>
      <c r="L410" s="194"/>
      <c r="M410" s="194"/>
      <c r="N410" s="78"/>
      <c r="O410" s="78"/>
      <c r="P410" s="187"/>
      <c r="Q410" s="187"/>
      <c r="R410" s="187"/>
      <c r="S410" s="187"/>
      <c r="T410" s="189" t="str">
        <f t="shared" si="99"/>
        <v>C.2.01</v>
      </c>
      <c r="U410" s="187"/>
      <c r="V410" s="187"/>
      <c r="W410" s="92">
        <v>3</v>
      </c>
      <c r="X410" s="190">
        <f t="shared" si="93"/>
        <v>3</v>
      </c>
      <c r="Y410" s="191" t="str">
        <f t="shared" si="94"/>
        <v>x 3</v>
      </c>
      <c r="AD410" s="192">
        <f t="shared" si="95"/>
        <v>0</v>
      </c>
      <c r="AE410" s="192">
        <f t="shared" si="96"/>
        <v>0</v>
      </c>
      <c r="AF410" s="192" t="str">
        <f t="shared" si="97"/>
        <v>D</v>
      </c>
      <c r="AG410" s="192">
        <f t="shared" si="98"/>
        <v>3</v>
      </c>
      <c r="AH410" s="192">
        <v>1</v>
      </c>
      <c r="AI410" s="195"/>
    </row>
    <row r="411" spans="1:35" s="192" customFormat="1" ht="30" customHeight="1" x14ac:dyDescent="0.25">
      <c r="A411" s="185">
        <v>573</v>
      </c>
      <c r="B411" s="186" t="str">
        <f t="shared" si="89"/>
        <v>C.2.02</v>
      </c>
      <c r="C411" s="187">
        <f t="shared" si="90"/>
        <v>5</v>
      </c>
      <c r="D411" s="20"/>
      <c r="E411" s="79" t="str">
        <f t="shared" si="91"/>
        <v>C.2.02</v>
      </c>
      <c r="F411" s="80" t="str">
        <f t="shared" si="92"/>
        <v>Does the function keep a list of SANDAs?</v>
      </c>
      <c r="G411" s="193"/>
      <c r="H411" s="194"/>
      <c r="I411" s="194"/>
      <c r="J411" s="194"/>
      <c r="K411" s="194"/>
      <c r="L411" s="194"/>
      <c r="M411" s="194"/>
      <c r="N411" s="78"/>
      <c r="O411" s="78"/>
      <c r="P411" s="187"/>
      <c r="Q411" s="187"/>
      <c r="R411" s="187"/>
      <c r="S411" s="187"/>
      <c r="T411" s="189" t="str">
        <f t="shared" si="99"/>
        <v>C.2.02</v>
      </c>
      <c r="U411" s="187"/>
      <c r="V411" s="187"/>
      <c r="W411" s="92">
        <v>3</v>
      </c>
      <c r="X411" s="190">
        <f t="shared" si="93"/>
        <v>3</v>
      </c>
      <c r="Y411" s="191" t="str">
        <f t="shared" si="94"/>
        <v>x 3</v>
      </c>
      <c r="AD411" s="192">
        <f t="shared" si="95"/>
        <v>0</v>
      </c>
      <c r="AE411" s="192">
        <f t="shared" si="96"/>
        <v>0</v>
      </c>
      <c r="AF411" s="192" t="str">
        <f t="shared" si="97"/>
        <v>D</v>
      </c>
      <c r="AG411" s="192">
        <f t="shared" si="98"/>
        <v>3</v>
      </c>
      <c r="AH411" s="192">
        <v>1</v>
      </c>
      <c r="AI411" s="195"/>
    </row>
    <row r="412" spans="1:35" s="192" customFormat="1" ht="30" customHeight="1" x14ac:dyDescent="0.25">
      <c r="A412" s="185">
        <v>592</v>
      </c>
      <c r="B412" s="186" t="str">
        <f t="shared" ref="B412:B422" si="100">VLOOKUP(A412,contentrefmockup,2,FALSE)</f>
        <v>C.3</v>
      </c>
      <c r="C412" s="187">
        <f t="shared" ref="C412:C422" si="101">VLOOKUP(A412,contentrefmockup,15,FALSE)</f>
        <v>2</v>
      </c>
      <c r="D412" s="20"/>
      <c r="E412" s="232" t="str">
        <f t="shared" ref="E412:E422" si="102">IF(C412=1,"Stage "&amp;B412,IF(C412=2,"Step "&amp;VLOOKUP(A412,contentrefmockup,4,FALSE),B412))</f>
        <v>Step 3</v>
      </c>
      <c r="F412" s="235" t="str">
        <f t="shared" ref="F412:F422" si="103">VLOOKUP(A412,contentrefmockup,7,FALSE)</f>
        <v>Processing</v>
      </c>
      <c r="G412" s="238"/>
      <c r="H412" s="241"/>
      <c r="I412" s="241"/>
      <c r="J412" s="241"/>
      <c r="K412" s="241"/>
      <c r="L412" s="241"/>
      <c r="M412" s="238"/>
      <c r="N412" s="238"/>
      <c r="O412" s="238"/>
      <c r="P412" s="187"/>
      <c r="Q412" s="187"/>
      <c r="R412" s="187"/>
      <c r="S412" s="187"/>
      <c r="T412" s="189" t="str">
        <f t="shared" ref="T412:T425" si="104">E412</f>
        <v>Step 3</v>
      </c>
      <c r="U412" s="187"/>
      <c r="V412" s="187"/>
      <c r="W412" s="92"/>
      <c r="X412" s="190">
        <f t="shared" ref="X412:X422" si="105">VLOOKUP(A412,contentrefmockup,8,FALSE)</f>
        <v>3</v>
      </c>
      <c r="Y412" s="191" t="e">
        <f t="shared" ref="Y412:Y422" si="106">VLOOKUP(W412,weighting_response_reverse,2,FALSE)</f>
        <v>#N/A</v>
      </c>
      <c r="AD412" s="192">
        <f t="shared" ref="AD412:AD422" si="107">VLOOKUP(A412,contentrefmockup,26,FALSE)</f>
        <v>0</v>
      </c>
      <c r="AE412" s="192">
        <f t="shared" ref="AE412:AE422" si="108">VLOOKUP(A412,contentrefmockup,27,FALSE)</f>
        <v>0</v>
      </c>
      <c r="AF412" s="192" t="str">
        <f t="shared" ref="AF412:AF422" si="109">VLOOKUP(A412,contentrefmockup,28,FALSE)</f>
        <v>D</v>
      </c>
      <c r="AG412" s="192">
        <f t="shared" ref="AG412:AG422" si="110">IF(AD412="S",1,IF(AE412="I",2,IF(AF412="D",3,4)))</f>
        <v>3</v>
      </c>
      <c r="AH412" s="187">
        <v>1</v>
      </c>
      <c r="AI412" s="195"/>
    </row>
    <row r="413" spans="1:35" s="192" customFormat="1" ht="30" customHeight="1" x14ac:dyDescent="0.25">
      <c r="A413" s="185">
        <v>593</v>
      </c>
      <c r="B413" s="186" t="str">
        <f t="shared" si="100"/>
        <v/>
      </c>
      <c r="C413" s="187">
        <f t="shared" si="101"/>
        <v>3</v>
      </c>
      <c r="D413" s="20"/>
      <c r="E413" s="79" t="str">
        <f t="shared" si="102"/>
        <v/>
      </c>
      <c r="F413" s="181" t="str">
        <f t="shared" si="103"/>
        <v>Data, information and intelligence exists in many formats and be collected, processed and stored appropriately. In order to exploit raw material to its full extent the ingestion and processing methods should, at a minimum, be consistent, resilient and secure.</v>
      </c>
      <c r="G413" s="193"/>
      <c r="H413" s="194"/>
      <c r="I413" s="194"/>
      <c r="J413" s="194"/>
      <c r="K413" s="194"/>
      <c r="L413" s="194"/>
      <c r="M413" s="194"/>
      <c r="N413" s="78"/>
      <c r="O413" s="78"/>
      <c r="P413" s="187"/>
      <c r="Q413" s="187"/>
      <c r="R413" s="187"/>
      <c r="S413" s="187"/>
      <c r="T413" s="189" t="str">
        <f t="shared" si="104"/>
        <v/>
      </c>
      <c r="U413" s="187"/>
      <c r="V413" s="187"/>
      <c r="W413" s="92"/>
      <c r="X413" s="190">
        <f t="shared" si="105"/>
        <v>3</v>
      </c>
      <c r="Y413" s="191" t="e">
        <f t="shared" si="106"/>
        <v>#N/A</v>
      </c>
      <c r="AD413" s="192">
        <f t="shared" si="107"/>
        <v>0</v>
      </c>
      <c r="AE413" s="192">
        <f t="shared" si="108"/>
        <v>0</v>
      </c>
      <c r="AF413" s="192" t="str">
        <f t="shared" si="109"/>
        <v>D</v>
      </c>
      <c r="AG413" s="192">
        <f t="shared" si="110"/>
        <v>3</v>
      </c>
      <c r="AH413" s="192">
        <v>1</v>
      </c>
      <c r="AI413" s="195"/>
    </row>
    <row r="414" spans="1:35" s="192" customFormat="1" ht="30" customHeight="1" x14ac:dyDescent="0.25">
      <c r="A414" s="185">
        <v>594</v>
      </c>
      <c r="B414" s="186" t="str">
        <f t="shared" si="100"/>
        <v>C.3.01</v>
      </c>
      <c r="C414" s="187">
        <f t="shared" si="101"/>
        <v>5</v>
      </c>
      <c r="D414" s="20"/>
      <c r="E414" s="79" t="str">
        <f t="shared" si="102"/>
        <v>C.3.01</v>
      </c>
      <c r="F414" s="80" t="str">
        <f t="shared" si="103"/>
        <v>Is the Intelligence function able to ingest  and store data, information and intelligence from multiple sources?</v>
      </c>
      <c r="G414" s="193"/>
      <c r="H414" s="194"/>
      <c r="I414" s="194"/>
      <c r="J414" s="194"/>
      <c r="K414" s="194"/>
      <c r="L414" s="194"/>
      <c r="M414" s="194"/>
      <c r="N414" s="78"/>
      <c r="O414" s="78"/>
      <c r="P414" s="187"/>
      <c r="Q414" s="187"/>
      <c r="R414" s="187"/>
      <c r="S414" s="187"/>
      <c r="T414" s="189" t="str">
        <f t="shared" si="104"/>
        <v>C.3.01</v>
      </c>
      <c r="U414" s="187"/>
      <c r="V414" s="187"/>
      <c r="W414" s="92">
        <v>3</v>
      </c>
      <c r="X414" s="190">
        <f t="shared" si="105"/>
        <v>3</v>
      </c>
      <c r="Y414" s="191" t="str">
        <f t="shared" si="106"/>
        <v>x 3</v>
      </c>
      <c r="AD414" s="192">
        <f t="shared" si="107"/>
        <v>0</v>
      </c>
      <c r="AE414" s="192">
        <f t="shared" si="108"/>
        <v>0</v>
      </c>
      <c r="AF414" s="192" t="str">
        <f t="shared" si="109"/>
        <v>D</v>
      </c>
      <c r="AG414" s="192">
        <f t="shared" si="110"/>
        <v>3</v>
      </c>
      <c r="AH414" s="187">
        <v>1</v>
      </c>
      <c r="AI414" s="195"/>
    </row>
    <row r="415" spans="1:35" s="192" customFormat="1" ht="30" customHeight="1" x14ac:dyDescent="0.25">
      <c r="A415" s="185">
        <v>605</v>
      </c>
      <c r="B415" s="186" t="str">
        <f t="shared" si="100"/>
        <v>C.4</v>
      </c>
      <c r="C415" s="187">
        <f t="shared" si="101"/>
        <v>2</v>
      </c>
      <c r="D415" s="20"/>
      <c r="E415" s="232" t="str">
        <f t="shared" si="102"/>
        <v>Step 4</v>
      </c>
      <c r="F415" s="235" t="str">
        <f t="shared" si="103"/>
        <v xml:space="preserve">Analysis </v>
      </c>
      <c r="G415" s="238"/>
      <c r="H415" s="241"/>
      <c r="I415" s="241"/>
      <c r="J415" s="241"/>
      <c r="K415" s="241"/>
      <c r="L415" s="241"/>
      <c r="M415" s="238"/>
      <c r="N415" s="238"/>
      <c r="O415" s="238"/>
      <c r="P415" s="187"/>
      <c r="Q415" s="187"/>
      <c r="R415" s="187"/>
      <c r="S415" s="187"/>
      <c r="T415" s="189" t="str">
        <f t="shared" si="104"/>
        <v>Step 4</v>
      </c>
      <c r="U415" s="187"/>
      <c r="V415" s="187"/>
      <c r="W415" s="92"/>
      <c r="X415" s="190">
        <f t="shared" si="105"/>
        <v>3</v>
      </c>
      <c r="Y415" s="191" t="e">
        <f t="shared" si="106"/>
        <v>#N/A</v>
      </c>
      <c r="AD415" s="192">
        <f t="shared" si="107"/>
        <v>0</v>
      </c>
      <c r="AE415" s="192">
        <f t="shared" si="108"/>
        <v>0</v>
      </c>
      <c r="AF415" s="192" t="str">
        <f t="shared" si="109"/>
        <v>D</v>
      </c>
      <c r="AG415" s="192">
        <f t="shared" si="110"/>
        <v>3</v>
      </c>
      <c r="AH415" s="192">
        <v>1</v>
      </c>
      <c r="AI415" s="195"/>
    </row>
    <row r="416" spans="1:35" s="192" customFormat="1" ht="30" customHeight="1" x14ac:dyDescent="0.25">
      <c r="A416" s="185">
        <v>606</v>
      </c>
      <c r="B416" s="186" t="str">
        <f t="shared" si="100"/>
        <v/>
      </c>
      <c r="C416" s="187">
        <f t="shared" si="101"/>
        <v>3</v>
      </c>
      <c r="D416" s="20"/>
      <c r="E416" s="79" t="str">
        <f t="shared" si="102"/>
        <v/>
      </c>
      <c r="F416" s="181" t="str">
        <f t="shared" si="103"/>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416" s="193"/>
      <c r="H416" s="194"/>
      <c r="I416" s="194"/>
      <c r="J416" s="194"/>
      <c r="K416" s="194"/>
      <c r="L416" s="194"/>
      <c r="M416" s="194"/>
      <c r="N416" s="78"/>
      <c r="O416" s="78"/>
      <c r="P416" s="187"/>
      <c r="Q416" s="187"/>
      <c r="R416" s="187"/>
      <c r="S416" s="187"/>
      <c r="T416" s="189" t="str">
        <f t="shared" si="104"/>
        <v/>
      </c>
      <c r="U416" s="187"/>
      <c r="V416" s="187"/>
      <c r="W416" s="92"/>
      <c r="X416" s="190">
        <f t="shared" si="105"/>
        <v>3</v>
      </c>
      <c r="Y416" s="191" t="e">
        <f t="shared" si="106"/>
        <v>#N/A</v>
      </c>
      <c r="AD416" s="192">
        <f t="shared" si="107"/>
        <v>0</v>
      </c>
      <c r="AE416" s="192">
        <f t="shared" si="108"/>
        <v>0</v>
      </c>
      <c r="AF416" s="192" t="str">
        <f t="shared" si="109"/>
        <v>D</v>
      </c>
      <c r="AG416" s="192">
        <f t="shared" si="110"/>
        <v>3</v>
      </c>
      <c r="AH416" s="192">
        <v>1</v>
      </c>
      <c r="AI416" s="195"/>
    </row>
    <row r="417" spans="1:35" s="192" customFormat="1" ht="30" customHeight="1" x14ac:dyDescent="0.25">
      <c r="A417" s="185">
        <v>607</v>
      </c>
      <c r="B417" s="186" t="str">
        <f t="shared" si="100"/>
        <v>C.4.01</v>
      </c>
      <c r="C417" s="187">
        <f t="shared" si="101"/>
        <v>5</v>
      </c>
      <c r="D417" s="20"/>
      <c r="E417" s="79" t="str">
        <f t="shared" si="102"/>
        <v>C.4.01</v>
      </c>
      <c r="F417" s="306" t="str">
        <f t="shared" si="103"/>
        <v>Does the Intelligence function use multiple ‘basic’ Intelligence techniques to completed its analysis? (E.g. timeline analysis, pattern analysis, hypothesis generation)</v>
      </c>
      <c r="G417" s="193"/>
      <c r="H417" s="194"/>
      <c r="I417" s="194"/>
      <c r="J417" s="194"/>
      <c r="K417" s="194"/>
      <c r="L417" s="194"/>
      <c r="M417" s="194"/>
      <c r="N417" s="78"/>
      <c r="O417" s="78"/>
      <c r="P417" s="187"/>
      <c r="Q417" s="187"/>
      <c r="R417" s="187"/>
      <c r="S417" s="187"/>
      <c r="T417" s="189" t="str">
        <f t="shared" si="104"/>
        <v>C.4.01</v>
      </c>
      <c r="U417" s="187"/>
      <c r="V417" s="187"/>
      <c r="W417" s="92">
        <v>3</v>
      </c>
      <c r="X417" s="190">
        <f t="shared" si="105"/>
        <v>3</v>
      </c>
      <c r="Y417" s="191" t="str">
        <f t="shared" si="106"/>
        <v>x 3</v>
      </c>
      <c r="AD417" s="192">
        <f t="shared" si="107"/>
        <v>0</v>
      </c>
      <c r="AE417" s="192">
        <f t="shared" si="108"/>
        <v>0</v>
      </c>
      <c r="AF417" s="192" t="str">
        <f t="shared" si="109"/>
        <v>D</v>
      </c>
      <c r="AG417" s="192">
        <f t="shared" si="110"/>
        <v>3</v>
      </c>
      <c r="AH417" s="192">
        <v>1</v>
      </c>
      <c r="AI417" s="195"/>
    </row>
    <row r="418" spans="1:35" s="192" customFormat="1" ht="30" customHeight="1" x14ac:dyDescent="0.25">
      <c r="A418" s="185">
        <v>610</v>
      </c>
      <c r="B418" s="186" t="str">
        <f t="shared" si="100"/>
        <v>C.4.02</v>
      </c>
      <c r="C418" s="187">
        <f t="shared" si="101"/>
        <v>5</v>
      </c>
      <c r="D418" s="20"/>
      <c r="E418" s="79" t="str">
        <f t="shared" si="102"/>
        <v>C.4.02</v>
      </c>
      <c r="F418" s="306" t="str">
        <f t="shared" si="103"/>
        <v>Does the Intelligence function use multiple ‘advanced’ Intelligence techniques to completed its analysis? (E.g. Analysis of Competing Hypothesis and Cones of Plausibility)</v>
      </c>
      <c r="G418" s="193"/>
      <c r="H418" s="194"/>
      <c r="I418" s="194"/>
      <c r="J418" s="194"/>
      <c r="K418" s="194"/>
      <c r="L418" s="194"/>
      <c r="M418" s="194"/>
      <c r="N418" s="78"/>
      <c r="O418" s="78"/>
      <c r="P418" s="187"/>
      <c r="Q418" s="187"/>
      <c r="R418" s="187"/>
      <c r="S418" s="187"/>
      <c r="T418" s="189" t="str">
        <f t="shared" si="104"/>
        <v>C.4.02</v>
      </c>
      <c r="U418" s="187"/>
      <c r="V418" s="187"/>
      <c r="W418" s="92">
        <v>3</v>
      </c>
      <c r="X418" s="190">
        <f t="shared" si="105"/>
        <v>3</v>
      </c>
      <c r="Y418" s="191" t="str">
        <f t="shared" si="106"/>
        <v>x 3</v>
      </c>
      <c r="AD418" s="192">
        <f t="shared" si="107"/>
        <v>0</v>
      </c>
      <c r="AE418" s="192">
        <f t="shared" si="108"/>
        <v>0</v>
      </c>
      <c r="AF418" s="192" t="str">
        <f t="shared" si="109"/>
        <v>D</v>
      </c>
      <c r="AG418" s="192">
        <f t="shared" si="110"/>
        <v>3</v>
      </c>
      <c r="AH418" s="192">
        <v>1</v>
      </c>
      <c r="AI418" s="195"/>
    </row>
    <row r="419" spans="1:35" s="192" customFormat="1" ht="30" customHeight="1" x14ac:dyDescent="0.25">
      <c r="A419" s="185">
        <v>623</v>
      </c>
      <c r="B419" s="186" t="str">
        <f t="shared" si="100"/>
        <v>C.5</v>
      </c>
      <c r="C419" s="187">
        <f t="shared" si="101"/>
        <v>2</v>
      </c>
      <c r="D419" s="20"/>
      <c r="E419" s="232" t="str">
        <f t="shared" si="102"/>
        <v>Step 5</v>
      </c>
      <c r="F419" s="235" t="str">
        <f t="shared" si="103"/>
        <v xml:space="preserve">Dissemination </v>
      </c>
      <c r="G419" s="238"/>
      <c r="H419" s="241"/>
      <c r="I419" s="241"/>
      <c r="J419" s="241"/>
      <c r="K419" s="241"/>
      <c r="L419" s="241"/>
      <c r="M419" s="238"/>
      <c r="N419" s="238"/>
      <c r="O419" s="238"/>
      <c r="P419" s="187"/>
      <c r="Q419" s="187"/>
      <c r="R419" s="187"/>
      <c r="S419" s="187"/>
      <c r="T419" s="189" t="str">
        <f t="shared" si="104"/>
        <v>Step 5</v>
      </c>
      <c r="U419" s="187"/>
      <c r="V419" s="187"/>
      <c r="W419" s="92"/>
      <c r="X419" s="190">
        <f t="shared" si="105"/>
        <v>3</v>
      </c>
      <c r="Y419" s="191" t="e">
        <f t="shared" si="106"/>
        <v>#N/A</v>
      </c>
      <c r="AD419" s="192">
        <f t="shared" si="107"/>
        <v>0</v>
      </c>
      <c r="AE419" s="192">
        <f t="shared" si="108"/>
        <v>0</v>
      </c>
      <c r="AF419" s="192" t="str">
        <f t="shared" si="109"/>
        <v>D</v>
      </c>
      <c r="AG419" s="192">
        <f t="shared" si="110"/>
        <v>3</v>
      </c>
      <c r="AH419" s="187"/>
      <c r="AI419" s="195"/>
    </row>
    <row r="420" spans="1:35" s="192" customFormat="1" ht="75" x14ac:dyDescent="0.25">
      <c r="A420" s="185">
        <v>624</v>
      </c>
      <c r="B420" s="186" t="str">
        <f t="shared" si="100"/>
        <v/>
      </c>
      <c r="C420" s="187">
        <f t="shared" si="101"/>
        <v>3</v>
      </c>
      <c r="D420" s="20"/>
      <c r="E420" s="79" t="str">
        <f t="shared" si="102"/>
        <v/>
      </c>
      <c r="F420" s="181" t="str">
        <f t="shared" si="103"/>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420" s="193"/>
      <c r="H420" s="194"/>
      <c r="I420" s="194"/>
      <c r="J420" s="194"/>
      <c r="K420" s="194"/>
      <c r="L420" s="194"/>
      <c r="M420" s="194"/>
      <c r="N420" s="78"/>
      <c r="O420" s="78"/>
      <c r="P420" s="187"/>
      <c r="Q420" s="187"/>
      <c r="R420" s="187"/>
      <c r="S420" s="187"/>
      <c r="T420" s="189" t="str">
        <f t="shared" si="104"/>
        <v/>
      </c>
      <c r="U420" s="187"/>
      <c r="V420" s="187"/>
      <c r="W420" s="92"/>
      <c r="X420" s="190">
        <f t="shared" si="105"/>
        <v>3</v>
      </c>
      <c r="Y420" s="191" t="e">
        <f t="shared" si="106"/>
        <v>#N/A</v>
      </c>
      <c r="AD420" s="192">
        <f t="shared" si="107"/>
        <v>0</v>
      </c>
      <c r="AE420" s="192">
        <f t="shared" si="108"/>
        <v>0</v>
      </c>
      <c r="AF420" s="192" t="str">
        <f t="shared" si="109"/>
        <v>D</v>
      </c>
      <c r="AG420" s="192">
        <f t="shared" si="110"/>
        <v>3</v>
      </c>
      <c r="AH420" s="192">
        <v>1</v>
      </c>
      <c r="AI420" s="195"/>
    </row>
    <row r="421" spans="1:35" s="192" customFormat="1" ht="30" customHeight="1" x14ac:dyDescent="0.25">
      <c r="A421" s="185">
        <v>625</v>
      </c>
      <c r="B421" s="186" t="str">
        <f t="shared" si="100"/>
        <v>C.5.01</v>
      </c>
      <c r="C421" s="187">
        <f t="shared" si="101"/>
        <v>5</v>
      </c>
      <c r="D421" s="20"/>
      <c r="E421" s="79" t="str">
        <f t="shared" si="102"/>
        <v>C.5.01</v>
      </c>
      <c r="F421" s="306" t="str">
        <f t="shared" si="103"/>
        <v>Does the intelligence function disseminate intelligence products outside of its own team (internally within the organisation)?</v>
      </c>
      <c r="G421" s="193"/>
      <c r="H421" s="194"/>
      <c r="I421" s="194"/>
      <c r="J421" s="194"/>
      <c r="K421" s="194"/>
      <c r="L421" s="194"/>
      <c r="M421" s="194"/>
      <c r="N421" s="78"/>
      <c r="O421" s="78"/>
      <c r="P421" s="187"/>
      <c r="Q421" s="187"/>
      <c r="R421" s="187"/>
      <c r="S421" s="187"/>
      <c r="T421" s="189" t="str">
        <f t="shared" si="104"/>
        <v>C.5.01</v>
      </c>
      <c r="U421" s="187"/>
      <c r="V421" s="187"/>
      <c r="W421" s="92">
        <v>3</v>
      </c>
      <c r="X421" s="190">
        <f t="shared" si="105"/>
        <v>3</v>
      </c>
      <c r="Y421" s="191" t="str">
        <f t="shared" si="106"/>
        <v>x 3</v>
      </c>
      <c r="AD421" s="192">
        <f t="shared" si="107"/>
        <v>0</v>
      </c>
      <c r="AE421" s="192">
        <f t="shared" si="108"/>
        <v>0</v>
      </c>
      <c r="AF421" s="192" t="str">
        <f t="shared" si="109"/>
        <v>D</v>
      </c>
      <c r="AG421" s="192">
        <f t="shared" si="110"/>
        <v>3</v>
      </c>
      <c r="AH421" s="192">
        <v>1</v>
      </c>
      <c r="AI421" s="195"/>
    </row>
    <row r="422" spans="1:35" s="192" customFormat="1" ht="30" customHeight="1" x14ac:dyDescent="0.25">
      <c r="A422" s="185">
        <v>636</v>
      </c>
      <c r="B422" s="186" t="str">
        <f t="shared" si="100"/>
        <v>C.5.02</v>
      </c>
      <c r="C422" s="187">
        <f t="shared" si="101"/>
        <v>5</v>
      </c>
      <c r="D422" s="20"/>
      <c r="E422" s="79" t="str">
        <f t="shared" si="102"/>
        <v>C.5.02</v>
      </c>
      <c r="F422" s="306" t="str">
        <f t="shared" si="103"/>
        <v>For each intelligence product created:</v>
      </c>
      <c r="G422" s="193"/>
      <c r="H422" s="194"/>
      <c r="I422" s="194"/>
      <c r="J422" s="194"/>
      <c r="K422" s="194"/>
      <c r="L422" s="194"/>
      <c r="M422" s="194"/>
      <c r="N422" s="78"/>
      <c r="O422" s="78"/>
      <c r="P422" s="187"/>
      <c r="Q422" s="187"/>
      <c r="R422" s="187"/>
      <c r="S422" s="187"/>
      <c r="T422" s="189" t="str">
        <f t="shared" si="104"/>
        <v>C.5.02</v>
      </c>
      <c r="U422" s="187"/>
      <c r="V422" s="187"/>
      <c r="W422" s="92">
        <v>3</v>
      </c>
      <c r="X422" s="190">
        <f t="shared" si="105"/>
        <v>3</v>
      </c>
      <c r="Y422" s="191" t="str">
        <f t="shared" si="106"/>
        <v>x 3</v>
      </c>
      <c r="AD422" s="192">
        <f t="shared" si="107"/>
        <v>0</v>
      </c>
      <c r="AE422" s="192">
        <f t="shared" si="108"/>
        <v>0</v>
      </c>
      <c r="AF422" s="192" t="str">
        <f t="shared" si="109"/>
        <v>D</v>
      </c>
      <c r="AG422" s="192">
        <f t="shared" si="110"/>
        <v>3</v>
      </c>
      <c r="AH422" s="192">
        <v>1</v>
      </c>
      <c r="AI422" s="195"/>
    </row>
    <row r="423" spans="1:35" s="192" customFormat="1" ht="30" customHeight="1" x14ac:dyDescent="0.25">
      <c r="A423" s="185">
        <v>650</v>
      </c>
      <c r="B423" s="186" t="str">
        <f t="shared" ref="B423:B439" si="111">VLOOKUP(A423,contentrefmockup,2,FALSE)</f>
        <v>C.6</v>
      </c>
      <c r="C423" s="187">
        <f t="shared" ref="C423:C439" si="112">VLOOKUP(A423,contentrefmockup,15,FALSE)</f>
        <v>2</v>
      </c>
      <c r="D423" s="20"/>
      <c r="E423" s="232" t="str">
        <f t="shared" ref="E423:E439" si="113">IF(C423=1,"Stage "&amp;B423,IF(C423=2,"Step "&amp;VLOOKUP(A423,contentrefmockup,4,FALSE),B423))</f>
        <v>Step 6</v>
      </c>
      <c r="F423" s="235" t="str">
        <f t="shared" ref="F423:F439" si="114">VLOOKUP(A423,contentrefmockup,7,FALSE)</f>
        <v>Review</v>
      </c>
      <c r="G423" s="238"/>
      <c r="H423" s="241"/>
      <c r="I423" s="241"/>
      <c r="J423" s="241"/>
      <c r="K423" s="241"/>
      <c r="L423" s="241"/>
      <c r="M423" s="238"/>
      <c r="N423" s="238"/>
      <c r="O423" s="238"/>
      <c r="P423" s="187"/>
      <c r="Q423" s="187"/>
      <c r="R423" s="187"/>
      <c r="S423" s="187"/>
      <c r="T423" s="189" t="str">
        <f t="shared" si="104"/>
        <v>Step 6</v>
      </c>
      <c r="U423" s="187"/>
      <c r="V423" s="187"/>
      <c r="W423" s="92"/>
      <c r="X423" s="190">
        <f t="shared" ref="X423:X439" si="115">VLOOKUP(A423,contentrefmockup,8,FALSE)</f>
        <v>3</v>
      </c>
      <c r="Y423" s="191" t="e">
        <f t="shared" ref="Y423:Y439" si="116">VLOOKUP(W423,weighting_response_reverse,2,FALSE)</f>
        <v>#N/A</v>
      </c>
      <c r="AD423" s="192">
        <f t="shared" ref="AD423:AD439" si="117">VLOOKUP(A423,contentrefmockup,26,FALSE)</f>
        <v>0</v>
      </c>
      <c r="AE423" s="192">
        <f t="shared" ref="AE423:AE439" si="118">VLOOKUP(A423,contentrefmockup,27,FALSE)</f>
        <v>0</v>
      </c>
      <c r="AF423" s="192" t="str">
        <f t="shared" ref="AF423:AF439" si="119">VLOOKUP(A423,contentrefmockup,28,FALSE)</f>
        <v>D</v>
      </c>
      <c r="AG423" s="192">
        <f t="shared" ref="AG423:AG439" si="120">IF(AD423="S",1,IF(AE423="I",2,IF(AF423="D",3,4)))</f>
        <v>3</v>
      </c>
      <c r="AH423" s="192">
        <v>1</v>
      </c>
      <c r="AI423" s="195"/>
    </row>
    <row r="424" spans="1:35" s="192" customFormat="1" ht="45" x14ac:dyDescent="0.25">
      <c r="A424" s="185">
        <v>651</v>
      </c>
      <c r="B424" s="186" t="str">
        <f t="shared" si="111"/>
        <v/>
      </c>
      <c r="C424" s="187">
        <f t="shared" si="112"/>
        <v>3</v>
      </c>
      <c r="D424" s="20"/>
      <c r="E424" s="79" t="str">
        <f t="shared" si="113"/>
        <v/>
      </c>
      <c r="F424" s="181" t="str">
        <f t="shared" si="114"/>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424" s="193"/>
      <c r="H424" s="194"/>
      <c r="I424" s="194"/>
      <c r="J424" s="194"/>
      <c r="K424" s="194"/>
      <c r="L424" s="194"/>
      <c r="M424" s="194"/>
      <c r="N424" s="78"/>
      <c r="O424" s="78"/>
      <c r="P424" s="187"/>
      <c r="Q424" s="187"/>
      <c r="R424" s="187"/>
      <c r="S424" s="187"/>
      <c r="T424" s="189" t="str">
        <f t="shared" si="104"/>
        <v/>
      </c>
      <c r="U424" s="187"/>
      <c r="V424" s="187"/>
      <c r="W424" s="92"/>
      <c r="X424" s="190">
        <f t="shared" si="115"/>
        <v>3</v>
      </c>
      <c r="Y424" s="191" t="e">
        <f t="shared" si="116"/>
        <v>#N/A</v>
      </c>
      <c r="AD424" s="192">
        <f t="shared" si="117"/>
        <v>0</v>
      </c>
      <c r="AE424" s="192">
        <f t="shared" si="118"/>
        <v>0</v>
      </c>
      <c r="AF424" s="192" t="str">
        <f t="shared" si="119"/>
        <v>D</v>
      </c>
      <c r="AG424" s="192">
        <f t="shared" si="120"/>
        <v>3</v>
      </c>
      <c r="AH424" s="192">
        <v>1</v>
      </c>
      <c r="AI424" s="195"/>
    </row>
    <row r="425" spans="1:35" s="192" customFormat="1" ht="30" customHeight="1" x14ac:dyDescent="0.25">
      <c r="A425" s="185">
        <v>652</v>
      </c>
      <c r="B425" s="186" t="str">
        <f t="shared" si="111"/>
        <v>C.6.01</v>
      </c>
      <c r="C425" s="187">
        <f t="shared" si="112"/>
        <v>5</v>
      </c>
      <c r="D425" s="20"/>
      <c r="E425" s="79" t="str">
        <f t="shared" si="113"/>
        <v>C.6.01</v>
      </c>
      <c r="F425" s="306" t="str">
        <f t="shared" si="114"/>
        <v>Are regular products (E.g. INTREPS, INTSUMs) reviewed are regular intervals?</v>
      </c>
      <c r="G425" s="193"/>
      <c r="H425" s="194"/>
      <c r="I425" s="194"/>
      <c r="J425" s="194"/>
      <c r="K425" s="194"/>
      <c r="L425" s="194"/>
      <c r="M425" s="194"/>
      <c r="N425" s="78"/>
      <c r="O425" s="78"/>
      <c r="P425" s="187"/>
      <c r="Q425" s="187"/>
      <c r="R425" s="187"/>
      <c r="S425" s="187"/>
      <c r="T425" s="189" t="str">
        <f t="shared" si="104"/>
        <v>C.6.01</v>
      </c>
      <c r="U425" s="187"/>
      <c r="V425" s="187"/>
      <c r="W425" s="92">
        <v>3</v>
      </c>
      <c r="X425" s="190">
        <f t="shared" si="115"/>
        <v>3</v>
      </c>
      <c r="Y425" s="191" t="str">
        <f t="shared" si="116"/>
        <v>x 3</v>
      </c>
      <c r="AD425" s="192">
        <f t="shared" si="117"/>
        <v>0</v>
      </c>
      <c r="AE425" s="192">
        <f t="shared" si="118"/>
        <v>0</v>
      </c>
      <c r="AF425" s="192" t="str">
        <f t="shared" si="119"/>
        <v>D</v>
      </c>
      <c r="AG425" s="192">
        <f t="shared" si="120"/>
        <v>3</v>
      </c>
      <c r="AH425" s="192">
        <v>1</v>
      </c>
      <c r="AI425" s="195"/>
    </row>
    <row r="426" spans="1:35" s="192" customFormat="1" ht="30" customHeight="1" x14ac:dyDescent="0.25">
      <c r="A426" s="185">
        <v>657</v>
      </c>
      <c r="B426" s="186" t="str">
        <f t="shared" si="111"/>
        <v>C.6.02</v>
      </c>
      <c r="C426" s="187">
        <f t="shared" si="112"/>
        <v>5</v>
      </c>
      <c r="D426" s="20"/>
      <c r="E426" s="79" t="str">
        <f t="shared" si="113"/>
        <v>C.6.02</v>
      </c>
      <c r="F426" s="306" t="str">
        <f t="shared" si="114"/>
        <v>Are bespoke products reviewed with the intelligence customer post dissemination?</v>
      </c>
      <c r="G426" s="193"/>
      <c r="H426" s="194"/>
      <c r="I426" s="194"/>
      <c r="J426" s="194"/>
      <c r="K426" s="194"/>
      <c r="L426" s="194"/>
      <c r="M426" s="194"/>
      <c r="N426" s="78"/>
      <c r="O426" s="78"/>
      <c r="P426" s="187"/>
      <c r="Q426" s="187"/>
      <c r="R426" s="187"/>
      <c r="S426" s="187"/>
      <c r="T426" s="189" t="str">
        <f t="shared" ref="T426:T443" si="121">E426</f>
        <v>C.6.02</v>
      </c>
      <c r="U426" s="187"/>
      <c r="V426" s="187"/>
      <c r="W426" s="92">
        <v>3</v>
      </c>
      <c r="X426" s="190">
        <f t="shared" si="115"/>
        <v>3</v>
      </c>
      <c r="Y426" s="191" t="str">
        <f t="shared" si="116"/>
        <v>x 3</v>
      </c>
      <c r="AD426" s="192">
        <f t="shared" si="117"/>
        <v>0</v>
      </c>
      <c r="AE426" s="192">
        <f t="shared" si="118"/>
        <v>0</v>
      </c>
      <c r="AF426" s="192" t="str">
        <f t="shared" si="119"/>
        <v>D</v>
      </c>
      <c r="AG426" s="192">
        <f t="shared" si="120"/>
        <v>3</v>
      </c>
      <c r="AH426" s="192">
        <v>1</v>
      </c>
      <c r="AI426" s="195"/>
    </row>
    <row r="427" spans="1:35" s="192" customFormat="1" ht="30" customHeight="1" x14ac:dyDescent="0.25">
      <c r="A427" s="185">
        <v>666</v>
      </c>
      <c r="B427" s="186" t="str">
        <f t="shared" si="111"/>
        <v>D</v>
      </c>
      <c r="C427" s="187">
        <f t="shared" si="112"/>
        <v>1</v>
      </c>
      <c r="D427" s="20"/>
      <c r="E427" s="231" t="str">
        <f t="shared" si="113"/>
        <v>Stage D</v>
      </c>
      <c r="F427" s="234" t="str">
        <f t="shared" si="114"/>
        <v>Functional Management</v>
      </c>
      <c r="G427" s="237"/>
      <c r="H427" s="240"/>
      <c r="I427" s="240"/>
      <c r="J427" s="240"/>
      <c r="K427" s="240"/>
      <c r="L427" s="240"/>
      <c r="M427" s="237"/>
      <c r="N427" s="237"/>
      <c r="O427" s="237"/>
      <c r="P427" s="237"/>
      <c r="Q427" s="237"/>
      <c r="R427" s="188"/>
      <c r="S427" s="188"/>
      <c r="T427" s="189" t="str">
        <f t="shared" si="121"/>
        <v>Stage D</v>
      </c>
      <c r="U427" s="188"/>
      <c r="V427" s="188"/>
      <c r="W427" s="92"/>
      <c r="X427" s="190">
        <f t="shared" si="115"/>
        <v>0</v>
      </c>
      <c r="Y427" s="191" t="e">
        <f t="shared" si="116"/>
        <v>#N/A</v>
      </c>
      <c r="AD427" s="192">
        <f t="shared" si="117"/>
        <v>0</v>
      </c>
      <c r="AE427" s="192">
        <f t="shared" si="118"/>
        <v>0</v>
      </c>
      <c r="AF427" s="192" t="str">
        <f t="shared" si="119"/>
        <v>D</v>
      </c>
      <c r="AG427" s="192">
        <f t="shared" si="120"/>
        <v>3</v>
      </c>
      <c r="AH427" s="192">
        <v>1</v>
      </c>
      <c r="AI427" s="195"/>
    </row>
    <row r="428" spans="1:35" s="192" customFormat="1" ht="30" customHeight="1" x14ac:dyDescent="0.25">
      <c r="A428" s="185">
        <v>667</v>
      </c>
      <c r="B428" s="186" t="str">
        <f t="shared" si="111"/>
        <v>D.1</v>
      </c>
      <c r="C428" s="187">
        <f t="shared" si="112"/>
        <v>2</v>
      </c>
      <c r="D428" s="20"/>
      <c r="E428" s="232" t="str">
        <f t="shared" si="113"/>
        <v>Step 1</v>
      </c>
      <c r="F428" s="235" t="str">
        <f t="shared" si="114"/>
        <v>Repeatable</v>
      </c>
      <c r="G428" s="238"/>
      <c r="H428" s="241"/>
      <c r="I428" s="241"/>
      <c r="J428" s="241"/>
      <c r="K428" s="241"/>
      <c r="L428" s="241"/>
      <c r="M428" s="238"/>
      <c r="N428" s="238"/>
      <c r="O428" s="238"/>
      <c r="P428" s="238"/>
      <c r="Q428" s="238"/>
      <c r="R428" s="187"/>
      <c r="S428" s="187"/>
      <c r="T428" s="189" t="str">
        <f t="shared" si="121"/>
        <v>Step 1</v>
      </c>
      <c r="U428" s="187"/>
      <c r="V428" s="187"/>
      <c r="W428" s="92"/>
      <c r="X428" s="190">
        <f t="shared" si="115"/>
        <v>0</v>
      </c>
      <c r="Y428" s="191" t="e">
        <f t="shared" si="116"/>
        <v>#N/A</v>
      </c>
      <c r="AD428" s="192">
        <f t="shared" si="117"/>
        <v>0</v>
      </c>
      <c r="AE428" s="192">
        <f t="shared" si="118"/>
        <v>0</v>
      </c>
      <c r="AF428" s="192" t="str">
        <f t="shared" si="119"/>
        <v>D</v>
      </c>
      <c r="AG428" s="192">
        <f t="shared" si="120"/>
        <v>3</v>
      </c>
      <c r="AH428" s="187">
        <v>1</v>
      </c>
      <c r="AI428" s="195">
        <v>3</v>
      </c>
    </row>
    <row r="429" spans="1:35" s="192" customFormat="1" ht="30" customHeight="1" x14ac:dyDescent="0.25">
      <c r="A429" s="185">
        <v>668</v>
      </c>
      <c r="B429" s="186" t="str">
        <f t="shared" si="111"/>
        <v/>
      </c>
      <c r="C429" s="187">
        <f t="shared" si="112"/>
        <v>3</v>
      </c>
      <c r="D429" s="20"/>
      <c r="E429" s="79" t="str">
        <f t="shared" si="113"/>
        <v/>
      </c>
      <c r="F429" s="181" t="str">
        <f t="shared" si="114"/>
        <v>Repeatability brings consistency and understanding. A CTI function should have detailed and documents processes and methodologies for each task it completes.</v>
      </c>
      <c r="G429" s="193"/>
      <c r="H429" s="194"/>
      <c r="I429" s="194"/>
      <c r="J429" s="194"/>
      <c r="K429" s="194"/>
      <c r="L429" s="194"/>
      <c r="M429" s="194"/>
      <c r="N429" s="78"/>
      <c r="O429" s="78"/>
      <c r="P429" s="187"/>
      <c r="Q429" s="187"/>
      <c r="R429" s="187"/>
      <c r="S429" s="187"/>
      <c r="T429" s="189" t="str">
        <f t="shared" si="121"/>
        <v/>
      </c>
      <c r="U429" s="187"/>
      <c r="V429" s="187"/>
      <c r="W429" s="92"/>
      <c r="X429" s="190">
        <f t="shared" si="115"/>
        <v>0</v>
      </c>
      <c r="Y429" s="191" t="e">
        <f t="shared" si="116"/>
        <v>#N/A</v>
      </c>
      <c r="AD429" s="192">
        <f t="shared" si="117"/>
        <v>0</v>
      </c>
      <c r="AE429" s="192">
        <f t="shared" si="118"/>
        <v>0</v>
      </c>
      <c r="AF429" s="192" t="str">
        <f t="shared" si="119"/>
        <v>D</v>
      </c>
      <c r="AG429" s="192">
        <f t="shared" si="120"/>
        <v>3</v>
      </c>
      <c r="AH429" s="192">
        <v>1</v>
      </c>
      <c r="AI429" s="195"/>
    </row>
    <row r="430" spans="1:35" s="192" customFormat="1" ht="30" customHeight="1" x14ac:dyDescent="0.25">
      <c r="A430" s="185">
        <v>669</v>
      </c>
      <c r="B430" s="186" t="str">
        <f t="shared" si="111"/>
        <v>D.1.01</v>
      </c>
      <c r="C430" s="187">
        <f t="shared" si="112"/>
        <v>5</v>
      </c>
      <c r="D430" s="20"/>
      <c r="E430" s="79" t="str">
        <f t="shared" si="113"/>
        <v>D.1.01</v>
      </c>
      <c r="F430" s="306" t="str">
        <f t="shared" si="114"/>
        <v xml:space="preserve">Are all methodologies, processes, policies and procedures used in the Intelligence function regularly reviewed and documented? </v>
      </c>
      <c r="G430" s="193"/>
      <c r="H430" s="194"/>
      <c r="I430" s="194"/>
      <c r="J430" s="194"/>
      <c r="K430" s="194"/>
      <c r="L430" s="194"/>
      <c r="M430" s="194"/>
      <c r="N430" s="78"/>
      <c r="O430" s="78"/>
      <c r="P430" s="187"/>
      <c r="Q430" s="187"/>
      <c r="R430" s="187"/>
      <c r="S430" s="187"/>
      <c r="T430" s="189" t="str">
        <f t="shared" si="121"/>
        <v>D.1.01</v>
      </c>
      <c r="U430" s="187"/>
      <c r="V430" s="187"/>
      <c r="W430" s="92">
        <v>3</v>
      </c>
      <c r="X430" s="190">
        <f t="shared" si="115"/>
        <v>3</v>
      </c>
      <c r="Y430" s="191" t="str">
        <f t="shared" si="116"/>
        <v>x 3</v>
      </c>
      <c r="AD430" s="192">
        <f t="shared" si="117"/>
        <v>0</v>
      </c>
      <c r="AE430" s="192">
        <f t="shared" si="118"/>
        <v>0</v>
      </c>
      <c r="AF430" s="192" t="str">
        <f t="shared" si="119"/>
        <v>D</v>
      </c>
      <c r="AG430" s="192">
        <f t="shared" si="120"/>
        <v>3</v>
      </c>
      <c r="AH430" s="192">
        <v>1</v>
      </c>
      <c r="AI430" s="195"/>
    </row>
    <row r="431" spans="1:35" s="192" customFormat="1" ht="30" customHeight="1" x14ac:dyDescent="0.25">
      <c r="A431" s="185">
        <v>674</v>
      </c>
      <c r="B431" s="186" t="str">
        <f t="shared" si="111"/>
        <v>D.1.02</v>
      </c>
      <c r="C431" s="187">
        <f t="shared" si="112"/>
        <v>5</v>
      </c>
      <c r="D431" s="20"/>
      <c r="E431" s="79" t="str">
        <f t="shared" si="113"/>
        <v>D.1.02</v>
      </c>
      <c r="F431" s="306" t="str">
        <f t="shared" si="114"/>
        <v>Is training provide on all methodologies, processes, policies and procedures to all CTI employees and to wider stakeholders for who it may be deemed necessary (E.g. other SOC members with cross over roles)?</v>
      </c>
      <c r="G431" s="193"/>
      <c r="H431" s="194"/>
      <c r="I431" s="194"/>
      <c r="J431" s="194"/>
      <c r="K431" s="194"/>
      <c r="L431" s="194"/>
      <c r="M431" s="194"/>
      <c r="N431" s="78"/>
      <c r="O431" s="78"/>
      <c r="P431" s="187"/>
      <c r="Q431" s="187"/>
      <c r="R431" s="187"/>
      <c r="S431" s="187"/>
      <c r="T431" s="189" t="str">
        <f t="shared" si="121"/>
        <v>D.1.02</v>
      </c>
      <c r="U431" s="187"/>
      <c r="V431" s="187"/>
      <c r="W431" s="92">
        <v>3</v>
      </c>
      <c r="X431" s="190">
        <f t="shared" si="115"/>
        <v>3</v>
      </c>
      <c r="Y431" s="191" t="str">
        <f t="shared" si="116"/>
        <v>x 3</v>
      </c>
      <c r="AD431" s="192">
        <f t="shared" si="117"/>
        <v>0</v>
      </c>
      <c r="AE431" s="192">
        <f t="shared" si="118"/>
        <v>0</v>
      </c>
      <c r="AF431" s="192" t="str">
        <f t="shared" si="119"/>
        <v>D</v>
      </c>
      <c r="AG431" s="192">
        <f t="shared" si="120"/>
        <v>3</v>
      </c>
      <c r="AH431" s="192">
        <v>1</v>
      </c>
      <c r="AI431" s="195"/>
    </row>
    <row r="432" spans="1:35" s="192" customFormat="1" ht="30" customHeight="1" x14ac:dyDescent="0.25">
      <c r="A432" s="185">
        <v>685</v>
      </c>
      <c r="B432" s="186" t="str">
        <f t="shared" si="111"/>
        <v>D.2</v>
      </c>
      <c r="C432" s="187">
        <f t="shared" si="112"/>
        <v>2</v>
      </c>
      <c r="D432" s="20"/>
      <c r="E432" s="232" t="str">
        <f t="shared" si="113"/>
        <v>Step 2</v>
      </c>
      <c r="F432" s="235" t="str">
        <f t="shared" si="114"/>
        <v>Availability</v>
      </c>
      <c r="G432" s="238"/>
      <c r="H432" s="241"/>
      <c r="I432" s="241"/>
      <c r="J432" s="241"/>
      <c r="K432" s="241"/>
      <c r="L432" s="241"/>
      <c r="M432" s="238"/>
      <c r="N432" s="238"/>
      <c r="O432" s="238"/>
      <c r="P432" s="238"/>
      <c r="Q432" s="238"/>
      <c r="R432" s="187"/>
      <c r="S432" s="187"/>
      <c r="T432" s="189" t="str">
        <f t="shared" si="121"/>
        <v>Step 2</v>
      </c>
      <c r="U432" s="187"/>
      <c r="V432" s="187"/>
      <c r="W432" s="92"/>
      <c r="X432" s="190">
        <f t="shared" si="115"/>
        <v>3</v>
      </c>
      <c r="Y432" s="191" t="e">
        <f t="shared" si="116"/>
        <v>#N/A</v>
      </c>
      <c r="AD432" s="192">
        <f t="shared" si="117"/>
        <v>0</v>
      </c>
      <c r="AE432" s="192">
        <f t="shared" si="118"/>
        <v>0</v>
      </c>
      <c r="AF432" s="192" t="str">
        <f t="shared" si="119"/>
        <v>D</v>
      </c>
      <c r="AG432" s="192">
        <f t="shared" si="120"/>
        <v>3</v>
      </c>
      <c r="AH432" s="187">
        <v>1</v>
      </c>
      <c r="AI432" s="195">
        <v>3</v>
      </c>
    </row>
    <row r="433" spans="1:35" s="192" customFormat="1" ht="45" customHeight="1" x14ac:dyDescent="0.25">
      <c r="A433" s="185">
        <v>686</v>
      </c>
      <c r="B433" s="186" t="str">
        <f t="shared" si="111"/>
        <v/>
      </c>
      <c r="C433" s="187">
        <f t="shared" si="112"/>
        <v>3</v>
      </c>
      <c r="D433" s="20"/>
      <c r="E433" s="79" t="str">
        <f t="shared" si="113"/>
        <v/>
      </c>
      <c r="F433" s="181" t="str">
        <f t="shared" si="114"/>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433" s="193"/>
      <c r="H433" s="194"/>
      <c r="I433" s="194"/>
      <c r="J433" s="194"/>
      <c r="K433" s="194"/>
      <c r="L433" s="194"/>
      <c r="M433" s="194"/>
      <c r="N433" s="78"/>
      <c r="O433" s="78"/>
      <c r="P433" s="187"/>
      <c r="Q433" s="187"/>
      <c r="R433" s="187"/>
      <c r="S433" s="187"/>
      <c r="T433" s="189" t="str">
        <f t="shared" si="121"/>
        <v/>
      </c>
      <c r="U433" s="187"/>
      <c r="V433" s="187"/>
      <c r="W433" s="92"/>
      <c r="X433" s="190">
        <f t="shared" si="115"/>
        <v>3</v>
      </c>
      <c r="Y433" s="191" t="e">
        <f t="shared" si="116"/>
        <v>#N/A</v>
      </c>
      <c r="AD433" s="192">
        <f t="shared" si="117"/>
        <v>0</v>
      </c>
      <c r="AE433" s="192">
        <f t="shared" si="118"/>
        <v>0</v>
      </c>
      <c r="AF433" s="192" t="str">
        <f t="shared" si="119"/>
        <v>D</v>
      </c>
      <c r="AG433" s="192">
        <f t="shared" si="120"/>
        <v>3</v>
      </c>
      <c r="AH433" s="192">
        <v>1</v>
      </c>
      <c r="AI433" s="195"/>
    </row>
    <row r="434" spans="1:35" s="192" customFormat="1" ht="30" customHeight="1" x14ac:dyDescent="0.25">
      <c r="A434" s="185">
        <v>687</v>
      </c>
      <c r="B434" s="186" t="str">
        <f t="shared" si="111"/>
        <v>D.2.01</v>
      </c>
      <c r="C434" s="187">
        <f t="shared" si="112"/>
        <v>5</v>
      </c>
      <c r="D434" s="20"/>
      <c r="E434" s="79" t="str">
        <f t="shared" si="113"/>
        <v>D.2.01</v>
      </c>
      <c r="F434" s="306" t="str">
        <f t="shared" si="114"/>
        <v>Does the operational hours of the intelligence function match that of the wider detection and response (D&amp;R) function? Or does the D&amp;R function have access to external or 3rd party support to match their operational hours?</v>
      </c>
      <c r="G434" s="193"/>
      <c r="H434" s="194"/>
      <c r="I434" s="194"/>
      <c r="J434" s="194"/>
      <c r="K434" s="194"/>
      <c r="L434" s="194"/>
      <c r="M434" s="194"/>
      <c r="N434" s="78"/>
      <c r="O434" s="78"/>
      <c r="P434" s="187"/>
      <c r="Q434" s="187"/>
      <c r="R434" s="187"/>
      <c r="S434" s="187"/>
      <c r="T434" s="189" t="str">
        <f t="shared" si="121"/>
        <v>D.2.01</v>
      </c>
      <c r="U434" s="187"/>
      <c r="V434" s="187"/>
      <c r="W434" s="92">
        <v>3</v>
      </c>
      <c r="X434" s="190">
        <f t="shared" si="115"/>
        <v>3</v>
      </c>
      <c r="Y434" s="191" t="str">
        <f t="shared" si="116"/>
        <v>x 3</v>
      </c>
      <c r="AD434" s="192">
        <f t="shared" si="117"/>
        <v>0</v>
      </c>
      <c r="AE434" s="192">
        <f t="shared" si="118"/>
        <v>0</v>
      </c>
      <c r="AF434" s="192" t="str">
        <f t="shared" si="119"/>
        <v>D</v>
      </c>
      <c r="AG434" s="192">
        <f t="shared" si="120"/>
        <v>3</v>
      </c>
      <c r="AH434" s="192">
        <v>1</v>
      </c>
      <c r="AI434" s="195"/>
    </row>
    <row r="435" spans="1:35" s="192" customFormat="1" ht="30" customHeight="1" x14ac:dyDescent="0.25">
      <c r="A435" s="185">
        <v>695</v>
      </c>
      <c r="B435" s="186" t="str">
        <f t="shared" si="111"/>
        <v>D.3</v>
      </c>
      <c r="C435" s="187">
        <f t="shared" si="112"/>
        <v>2</v>
      </c>
      <c r="D435" s="20"/>
      <c r="E435" s="232" t="str">
        <f t="shared" si="113"/>
        <v>Step 3</v>
      </c>
      <c r="F435" s="235" t="str">
        <f t="shared" si="114"/>
        <v>Resources</v>
      </c>
      <c r="G435" s="238"/>
      <c r="H435" s="241"/>
      <c r="I435" s="241"/>
      <c r="J435" s="241"/>
      <c r="K435" s="241"/>
      <c r="L435" s="241"/>
      <c r="M435" s="238"/>
      <c r="N435" s="238"/>
      <c r="O435" s="238"/>
      <c r="P435" s="238"/>
      <c r="Q435" s="238"/>
      <c r="R435" s="187"/>
      <c r="S435" s="187"/>
      <c r="T435" s="189" t="str">
        <f t="shared" si="121"/>
        <v>Step 3</v>
      </c>
      <c r="U435" s="187"/>
      <c r="V435" s="187"/>
      <c r="W435" s="92"/>
      <c r="X435" s="190">
        <f t="shared" si="115"/>
        <v>3</v>
      </c>
      <c r="Y435" s="191" t="e">
        <f t="shared" si="116"/>
        <v>#N/A</v>
      </c>
      <c r="AD435" s="192">
        <f t="shared" si="117"/>
        <v>0</v>
      </c>
      <c r="AE435" s="192">
        <f t="shared" si="118"/>
        <v>0</v>
      </c>
      <c r="AF435" s="192" t="str">
        <f t="shared" si="119"/>
        <v>D</v>
      </c>
      <c r="AG435" s="192">
        <f t="shared" si="120"/>
        <v>3</v>
      </c>
      <c r="AH435" s="192">
        <v>1</v>
      </c>
      <c r="AI435" s="195">
        <v>3</v>
      </c>
    </row>
    <row r="436" spans="1:35" s="192" customFormat="1" ht="30" customHeight="1" x14ac:dyDescent="0.25">
      <c r="A436" s="185">
        <v>696</v>
      </c>
      <c r="B436" s="186" t="str">
        <f t="shared" si="111"/>
        <v/>
      </c>
      <c r="C436" s="187">
        <f t="shared" si="112"/>
        <v>3</v>
      </c>
      <c r="D436" s="20"/>
      <c r="E436" s="79" t="str">
        <f t="shared" si="113"/>
        <v/>
      </c>
      <c r="F436" s="181" t="str">
        <f t="shared" si="114"/>
        <v xml:space="preserve">The CTI function should provide or at the least support the direction and capability of the wider security function. Without a long term strategy, the security capability could lack clear direction. </v>
      </c>
      <c r="G436" s="193"/>
      <c r="H436" s="194"/>
      <c r="I436" s="194"/>
      <c r="J436" s="194"/>
      <c r="K436" s="194"/>
      <c r="L436" s="194"/>
      <c r="M436" s="194"/>
      <c r="N436" s="78"/>
      <c r="O436" s="78"/>
      <c r="P436" s="187"/>
      <c r="Q436" s="187"/>
      <c r="R436" s="187"/>
      <c r="S436" s="187"/>
      <c r="T436" s="189" t="str">
        <f t="shared" si="121"/>
        <v/>
      </c>
      <c r="U436" s="187"/>
      <c r="V436" s="187"/>
      <c r="W436" s="92"/>
      <c r="X436" s="190">
        <f t="shared" si="115"/>
        <v>3</v>
      </c>
      <c r="Y436" s="191" t="e">
        <f t="shared" si="116"/>
        <v>#N/A</v>
      </c>
      <c r="AD436" s="192">
        <f t="shared" si="117"/>
        <v>0</v>
      </c>
      <c r="AE436" s="192">
        <f t="shared" si="118"/>
        <v>0</v>
      </c>
      <c r="AF436" s="192" t="str">
        <f t="shared" si="119"/>
        <v>D</v>
      </c>
      <c r="AG436" s="192">
        <f t="shared" si="120"/>
        <v>3</v>
      </c>
      <c r="AH436" s="192">
        <v>1</v>
      </c>
      <c r="AI436" s="195"/>
    </row>
    <row r="437" spans="1:35" s="192" customFormat="1" ht="30" customHeight="1" x14ac:dyDescent="0.25">
      <c r="A437" s="185">
        <v>697</v>
      </c>
      <c r="B437" s="186" t="str">
        <f t="shared" si="111"/>
        <v>D.3.01</v>
      </c>
      <c r="C437" s="187">
        <f t="shared" si="112"/>
        <v>5</v>
      </c>
      <c r="D437" s="20"/>
      <c r="E437" s="79" t="str">
        <f t="shared" si="113"/>
        <v>D.3.01</v>
      </c>
      <c r="F437" s="306" t="str">
        <f t="shared" si="114"/>
        <v>Does the Intelligence Function have an adequate budget to perform its function?</v>
      </c>
      <c r="G437" s="193"/>
      <c r="H437" s="194"/>
      <c r="I437" s="194"/>
      <c r="J437" s="194"/>
      <c r="K437" s="194"/>
      <c r="L437" s="194"/>
      <c r="M437" s="194"/>
      <c r="N437" s="78"/>
      <c r="O437" s="78"/>
      <c r="P437" s="187"/>
      <c r="Q437" s="187"/>
      <c r="R437" s="187"/>
      <c r="S437" s="187"/>
      <c r="T437" s="189" t="str">
        <f t="shared" si="121"/>
        <v>D.3.01</v>
      </c>
      <c r="U437" s="187"/>
      <c r="V437" s="187"/>
      <c r="W437" s="92">
        <v>3</v>
      </c>
      <c r="X437" s="190">
        <f t="shared" si="115"/>
        <v>3</v>
      </c>
      <c r="Y437" s="191" t="str">
        <f t="shared" si="116"/>
        <v>x 3</v>
      </c>
      <c r="AD437" s="192">
        <f t="shared" si="117"/>
        <v>0</v>
      </c>
      <c r="AE437" s="192">
        <f t="shared" si="118"/>
        <v>0</v>
      </c>
      <c r="AF437" s="192" t="str">
        <f t="shared" si="119"/>
        <v>D</v>
      </c>
      <c r="AG437" s="192">
        <f t="shared" si="120"/>
        <v>3</v>
      </c>
      <c r="AH437" s="192">
        <v>1</v>
      </c>
      <c r="AI437" s="195"/>
    </row>
    <row r="438" spans="1:35" s="192" customFormat="1" ht="30" customHeight="1" x14ac:dyDescent="0.25">
      <c r="A438" s="185">
        <v>698</v>
      </c>
      <c r="B438" s="186" t="str">
        <f t="shared" si="111"/>
        <v>D.3.02</v>
      </c>
      <c r="C438" s="187">
        <f t="shared" si="112"/>
        <v>5</v>
      </c>
      <c r="D438" s="20"/>
      <c r="E438" s="79" t="str">
        <f t="shared" si="113"/>
        <v>D.3.02</v>
      </c>
      <c r="F438" s="306" t="str">
        <f t="shared" si="114"/>
        <v>Does the function have an improvement roadmap that is fully costed and is actionable and appropriate?</v>
      </c>
      <c r="G438" s="193"/>
      <c r="H438" s="194"/>
      <c r="I438" s="194"/>
      <c r="J438" s="194"/>
      <c r="K438" s="194"/>
      <c r="L438" s="194"/>
      <c r="M438" s="194"/>
      <c r="N438" s="78"/>
      <c r="O438" s="78"/>
      <c r="P438" s="187"/>
      <c r="Q438" s="187"/>
      <c r="R438" s="187"/>
      <c r="S438" s="187"/>
      <c r="T438" s="189" t="str">
        <f t="shared" si="121"/>
        <v>D.3.02</v>
      </c>
      <c r="U438" s="187"/>
      <c r="V438" s="187"/>
      <c r="W438" s="92">
        <v>3</v>
      </c>
      <c r="X438" s="190">
        <f t="shared" si="115"/>
        <v>3</v>
      </c>
      <c r="Y438" s="191" t="str">
        <f t="shared" si="116"/>
        <v>x 3</v>
      </c>
      <c r="AD438" s="192">
        <f t="shared" si="117"/>
        <v>0</v>
      </c>
      <c r="AE438" s="192">
        <f t="shared" si="118"/>
        <v>0</v>
      </c>
      <c r="AF438" s="192" t="str">
        <f t="shared" si="119"/>
        <v>D</v>
      </c>
      <c r="AG438" s="192">
        <f t="shared" si="120"/>
        <v>3</v>
      </c>
      <c r="AH438" s="192">
        <v>1</v>
      </c>
      <c r="AI438" s="195"/>
    </row>
    <row r="439" spans="1:35" s="192" customFormat="1" ht="30" customHeight="1" x14ac:dyDescent="0.25">
      <c r="A439" s="185">
        <v>704</v>
      </c>
      <c r="B439" s="186" t="str">
        <f t="shared" si="111"/>
        <v>D.4</v>
      </c>
      <c r="C439" s="187">
        <f t="shared" si="112"/>
        <v>2</v>
      </c>
      <c r="D439" s="20"/>
      <c r="E439" s="232" t="str">
        <f t="shared" si="113"/>
        <v>Step 4</v>
      </c>
      <c r="F439" s="235" t="str">
        <f t="shared" si="114"/>
        <v>Resilience</v>
      </c>
      <c r="G439" s="238"/>
      <c r="H439" s="241"/>
      <c r="I439" s="241"/>
      <c r="J439" s="241"/>
      <c r="K439" s="241"/>
      <c r="L439" s="241"/>
      <c r="M439" s="238"/>
      <c r="N439" s="238"/>
      <c r="O439" s="238"/>
      <c r="P439" s="238"/>
      <c r="Q439" s="238"/>
      <c r="R439" s="187"/>
      <c r="S439" s="187"/>
      <c r="T439" s="189" t="str">
        <f t="shared" si="121"/>
        <v>Step 4</v>
      </c>
      <c r="U439" s="187"/>
      <c r="V439" s="187"/>
      <c r="W439" s="92"/>
      <c r="X439" s="190">
        <f t="shared" si="115"/>
        <v>3</v>
      </c>
      <c r="Y439" s="191" t="e">
        <f t="shared" si="116"/>
        <v>#N/A</v>
      </c>
      <c r="AD439" s="192">
        <f t="shared" si="117"/>
        <v>0</v>
      </c>
      <c r="AE439" s="192">
        <f t="shared" si="118"/>
        <v>0</v>
      </c>
      <c r="AF439" s="192" t="str">
        <f t="shared" si="119"/>
        <v>D</v>
      </c>
      <c r="AG439" s="192">
        <f t="shared" si="120"/>
        <v>3</v>
      </c>
      <c r="AH439" s="192">
        <v>1</v>
      </c>
      <c r="AI439" s="195">
        <v>3</v>
      </c>
    </row>
    <row r="440" spans="1:35" s="192" customFormat="1" ht="30" customHeight="1" x14ac:dyDescent="0.25">
      <c r="A440" s="185">
        <v>705</v>
      </c>
      <c r="B440" s="186" t="str">
        <f t="shared" ref="B440:B443" si="122">VLOOKUP(A440,contentrefmockup,2,FALSE)</f>
        <v/>
      </c>
      <c r="C440" s="187">
        <f t="shared" ref="C440:C443" si="123">VLOOKUP(A440,contentrefmockup,15,FALSE)</f>
        <v>3</v>
      </c>
      <c r="D440" s="20"/>
      <c r="E440" s="79" t="str">
        <f t="shared" ref="E440:E443" si="124">IF(C440=1,"Stage "&amp;B440,IF(C440=2,"Step "&amp;VLOOKUP(A440,contentrefmockup,4,FALSE),B440))</f>
        <v/>
      </c>
      <c r="F440" s="181" t="str">
        <f t="shared" ref="F440:F443" si="125">VLOOKUP(A440,contentrefmockup,7,FALSE)</f>
        <v xml:space="preserve">Reliance on single sources or the loss of a valuable resource can have a big impact on the capabilities effectives and thus quality and in turn reputation. Where applicable resiliency should be brought in. This could also include having external capability on standby to support or enhance operations when needed. </v>
      </c>
      <c r="G440" s="193"/>
      <c r="H440" s="194"/>
      <c r="I440" s="194"/>
      <c r="J440" s="194"/>
      <c r="K440" s="194"/>
      <c r="L440" s="194"/>
      <c r="M440" s="194"/>
      <c r="N440" s="78"/>
      <c r="O440" s="78"/>
      <c r="P440" s="187"/>
      <c r="Q440" s="187"/>
      <c r="R440" s="187"/>
      <c r="S440" s="187"/>
      <c r="T440" s="189" t="str">
        <f t="shared" si="121"/>
        <v/>
      </c>
      <c r="U440" s="187"/>
      <c r="V440" s="187"/>
      <c r="W440" s="92"/>
      <c r="X440" s="190">
        <f t="shared" ref="X440:X443" si="126">VLOOKUP(A440,contentrefmockup,8,FALSE)</f>
        <v>3</v>
      </c>
      <c r="Y440" s="191" t="e">
        <f t="shared" ref="Y440:Y443" si="127">VLOOKUP(W440,weighting_response_reverse,2,FALSE)</f>
        <v>#N/A</v>
      </c>
      <c r="AD440" s="192">
        <f t="shared" ref="AD440:AD443" si="128">VLOOKUP(A440,contentrefmockup,26,FALSE)</f>
        <v>0</v>
      </c>
      <c r="AE440" s="192">
        <f t="shared" ref="AE440:AE443" si="129">VLOOKUP(A440,contentrefmockup,27,FALSE)</f>
        <v>0</v>
      </c>
      <c r="AF440" s="192" t="str">
        <f t="shared" ref="AF440:AF443" si="130">VLOOKUP(A440,contentrefmockup,28,FALSE)</f>
        <v>D</v>
      </c>
      <c r="AG440" s="192">
        <f t="shared" ref="AG440:AG443" si="131">IF(AD440="S",1,IF(AE440="I",2,IF(AF440="D",3,4)))</f>
        <v>3</v>
      </c>
      <c r="AH440" s="192">
        <v>1</v>
      </c>
      <c r="AI440" s="195"/>
    </row>
    <row r="441" spans="1:35" s="192" customFormat="1" ht="30" customHeight="1" x14ac:dyDescent="0.25">
      <c r="A441" s="185">
        <v>706</v>
      </c>
      <c r="B441" s="186" t="str">
        <f t="shared" si="122"/>
        <v>D.4.01</v>
      </c>
      <c r="C441" s="187">
        <f t="shared" si="123"/>
        <v>5</v>
      </c>
      <c r="D441" s="20"/>
      <c r="E441" s="79" t="str">
        <f t="shared" si="124"/>
        <v>D.4.01</v>
      </c>
      <c r="F441" s="306" t="str">
        <f t="shared" si="125"/>
        <v>Are methods in place to ensure resilience of the function for elements such as personnel, tools and technologies and data backups?</v>
      </c>
      <c r="G441" s="193"/>
      <c r="H441" s="194"/>
      <c r="I441" s="194"/>
      <c r="J441" s="194"/>
      <c r="K441" s="194"/>
      <c r="L441" s="194"/>
      <c r="M441" s="194"/>
      <c r="N441" s="78"/>
      <c r="O441" s="78"/>
      <c r="P441" s="187"/>
      <c r="Q441" s="187"/>
      <c r="R441" s="187"/>
      <c r="S441" s="187"/>
      <c r="T441" s="189" t="str">
        <f t="shared" si="121"/>
        <v>D.4.01</v>
      </c>
      <c r="U441" s="187"/>
      <c r="V441" s="187"/>
      <c r="W441" s="92">
        <v>3</v>
      </c>
      <c r="X441" s="190">
        <f t="shared" si="126"/>
        <v>3</v>
      </c>
      <c r="Y441" s="191" t="str">
        <f t="shared" si="127"/>
        <v>x 3</v>
      </c>
      <c r="AD441" s="192">
        <f t="shared" si="128"/>
        <v>0</v>
      </c>
      <c r="AE441" s="192">
        <f t="shared" si="129"/>
        <v>0</v>
      </c>
      <c r="AF441" s="192" t="str">
        <f t="shared" si="130"/>
        <v>D</v>
      </c>
      <c r="AG441" s="192">
        <f t="shared" si="131"/>
        <v>3</v>
      </c>
      <c r="AH441" s="192">
        <v>1</v>
      </c>
      <c r="AI441" s="195"/>
    </row>
    <row r="442" spans="1:35" s="192" customFormat="1" ht="30" customHeight="1" x14ac:dyDescent="0.25">
      <c r="A442" s="185">
        <v>716</v>
      </c>
      <c r="B442" s="186" t="str">
        <f t="shared" si="122"/>
        <v>D.4.02</v>
      </c>
      <c r="C442" s="187">
        <f t="shared" si="123"/>
        <v>5</v>
      </c>
      <c r="D442" s="20"/>
      <c r="E442" s="79" t="str">
        <f t="shared" si="124"/>
        <v>D.4.02</v>
      </c>
      <c r="F442" s="306" t="str">
        <f t="shared" si="125"/>
        <v>Are contingency plans in place that, should operational tempo increase dramatically, the function can receive support from either internal or external sources? (E.g. during a crisis or incident)</v>
      </c>
      <c r="G442" s="193"/>
      <c r="H442" s="194"/>
      <c r="I442" s="194"/>
      <c r="J442" s="194"/>
      <c r="K442" s="194"/>
      <c r="L442" s="194"/>
      <c r="M442" s="194"/>
      <c r="N442" s="78"/>
      <c r="O442" s="78"/>
      <c r="P442" s="187"/>
      <c r="Q442" s="187"/>
      <c r="R442" s="187"/>
      <c r="S442" s="187"/>
      <c r="T442" s="189" t="str">
        <f t="shared" si="121"/>
        <v>D.4.02</v>
      </c>
      <c r="U442" s="187"/>
      <c r="V442" s="187"/>
      <c r="W442" s="92">
        <v>3</v>
      </c>
      <c r="X442" s="190">
        <f t="shared" si="126"/>
        <v>3</v>
      </c>
      <c r="Y442" s="191" t="str">
        <f t="shared" si="127"/>
        <v>x 3</v>
      </c>
      <c r="AD442" s="192">
        <f t="shared" si="128"/>
        <v>0</v>
      </c>
      <c r="AE442" s="192">
        <f t="shared" si="129"/>
        <v>0</v>
      </c>
      <c r="AF442" s="192" t="str">
        <f t="shared" si="130"/>
        <v>D</v>
      </c>
      <c r="AG442" s="192">
        <f t="shared" si="131"/>
        <v>3</v>
      </c>
      <c r="AH442" s="192">
        <v>1</v>
      </c>
      <c r="AI442" s="195"/>
    </row>
    <row r="443" spans="1:35" s="192" customFormat="1" ht="30" customHeight="1" x14ac:dyDescent="0.25">
      <c r="A443" s="185">
        <v>717</v>
      </c>
      <c r="B443" s="186" t="str">
        <f t="shared" si="122"/>
        <v>D.4.03</v>
      </c>
      <c r="C443" s="187">
        <f t="shared" si="123"/>
        <v>5</v>
      </c>
      <c r="D443" s="20"/>
      <c r="E443" s="79" t="str">
        <f t="shared" si="124"/>
        <v>D.4.03</v>
      </c>
      <c r="F443" s="306" t="str">
        <f t="shared" si="125"/>
        <v>Does the function maintain multiple data/information/intelligence sources for each Intelligence Requirement?</v>
      </c>
      <c r="G443" s="193"/>
      <c r="H443" s="194"/>
      <c r="I443" s="194"/>
      <c r="J443" s="194"/>
      <c r="K443" s="194"/>
      <c r="L443" s="194"/>
      <c r="M443" s="194"/>
      <c r="N443" s="78"/>
      <c r="O443" s="78"/>
      <c r="P443" s="187"/>
      <c r="Q443" s="187"/>
      <c r="R443" s="187"/>
      <c r="S443" s="187"/>
      <c r="T443" s="189" t="str">
        <f t="shared" si="121"/>
        <v>D.4.03</v>
      </c>
      <c r="U443" s="187"/>
      <c r="V443" s="187"/>
      <c r="W443" s="92">
        <v>3</v>
      </c>
      <c r="X443" s="190">
        <f t="shared" si="126"/>
        <v>3</v>
      </c>
      <c r="Y443" s="191" t="str">
        <f t="shared" si="127"/>
        <v>x 3</v>
      </c>
      <c r="AD443" s="192">
        <f t="shared" si="128"/>
        <v>0</v>
      </c>
      <c r="AE443" s="192">
        <f t="shared" si="129"/>
        <v>0</v>
      </c>
      <c r="AF443" s="192" t="str">
        <f t="shared" si="130"/>
        <v>D</v>
      </c>
      <c r="AG443" s="192">
        <f t="shared" si="131"/>
        <v>3</v>
      </c>
      <c r="AH443" s="192">
        <v>1</v>
      </c>
      <c r="AI443" s="195"/>
    </row>
    <row r="444" spans="1:35" x14ac:dyDescent="0.25">
      <c r="F444" s="316"/>
    </row>
    <row r="445" spans="1:35" x14ac:dyDescent="0.25">
      <c r="F445" s="316"/>
    </row>
    <row r="446" spans="1:35" x14ac:dyDescent="0.25">
      <c r="F446" s="316"/>
    </row>
    <row r="447" spans="1:35" x14ac:dyDescent="0.25">
      <c r="F447" s="316"/>
    </row>
    <row r="448" spans="1:35" x14ac:dyDescent="0.25">
      <c r="F448" s="316"/>
    </row>
    <row r="449" spans="6:6" x14ac:dyDescent="0.25">
      <c r="F449" s="316"/>
    </row>
  </sheetData>
  <sheetProtection sheet="1" objects="1" scenarios="1"/>
  <sortState xmlns:xlrd2="http://schemas.microsoft.com/office/spreadsheetml/2017/richdata2" ref="A8:AI583">
    <sortCondition ref="A8:A583"/>
  </sortState>
  <mergeCells count="1">
    <mergeCell ref="F2:F5"/>
  </mergeCells>
  <pageMargins left="0.7" right="0.7" top="0.75" bottom="0.75" header="0.3" footer="0.3"/>
  <pageSetup paperSize="9" scale="73"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76028" r:id="rId4" name="Drop Down 3996">
              <controlPr defaultSize="0" autoFill="0" autoPict="0">
                <anchor moveWithCells="1">
                  <from>
                    <xdr:col>6</xdr:col>
                    <xdr:colOff>428625</xdr:colOff>
                    <xdr:row>20</xdr:row>
                    <xdr:rowOff>76200</xdr:rowOff>
                  </from>
                  <to>
                    <xdr:col>6</xdr:col>
                    <xdr:colOff>933450</xdr:colOff>
                    <xdr:row>20</xdr:row>
                    <xdr:rowOff>295275</xdr:rowOff>
                  </to>
                </anchor>
              </controlPr>
            </control>
          </mc:Choice>
        </mc:AlternateContent>
        <mc:AlternateContent xmlns:mc="http://schemas.openxmlformats.org/markup-compatibility/2006">
          <mc:Choice Requires="x14">
            <control shapeId="176029" r:id="rId5" name="Drop Down 3997">
              <controlPr defaultSize="0" autoFill="0" autoPict="0">
                <anchor moveWithCells="1">
                  <from>
                    <xdr:col>6</xdr:col>
                    <xdr:colOff>428625</xdr:colOff>
                    <xdr:row>21</xdr:row>
                    <xdr:rowOff>76200</xdr:rowOff>
                  </from>
                  <to>
                    <xdr:col>6</xdr:col>
                    <xdr:colOff>933450</xdr:colOff>
                    <xdr:row>21</xdr:row>
                    <xdr:rowOff>295275</xdr:rowOff>
                  </to>
                </anchor>
              </controlPr>
            </control>
          </mc:Choice>
        </mc:AlternateContent>
        <mc:AlternateContent xmlns:mc="http://schemas.openxmlformats.org/markup-compatibility/2006">
          <mc:Choice Requires="x14">
            <control shapeId="176044" r:id="rId6" name="Drop Down 4012">
              <controlPr defaultSize="0" autoFill="0" autoPict="0">
                <anchor moveWithCells="1">
                  <from>
                    <xdr:col>6</xdr:col>
                    <xdr:colOff>428625</xdr:colOff>
                    <xdr:row>337</xdr:row>
                    <xdr:rowOff>76200</xdr:rowOff>
                  </from>
                  <to>
                    <xdr:col>6</xdr:col>
                    <xdr:colOff>933450</xdr:colOff>
                    <xdr:row>337</xdr:row>
                    <xdr:rowOff>295275</xdr:rowOff>
                  </to>
                </anchor>
              </controlPr>
            </control>
          </mc:Choice>
        </mc:AlternateContent>
        <mc:AlternateContent xmlns:mc="http://schemas.openxmlformats.org/markup-compatibility/2006">
          <mc:Choice Requires="x14">
            <control shapeId="176057" r:id="rId7" name="Drop Down 4025">
              <controlPr defaultSize="0" autoFill="0" autoPict="0">
                <anchor moveWithCells="1">
                  <from>
                    <xdr:col>6</xdr:col>
                    <xdr:colOff>428625</xdr:colOff>
                    <xdr:row>358</xdr:row>
                    <xdr:rowOff>76200</xdr:rowOff>
                  </from>
                  <to>
                    <xdr:col>6</xdr:col>
                    <xdr:colOff>933450</xdr:colOff>
                    <xdr:row>358</xdr:row>
                    <xdr:rowOff>295275</xdr:rowOff>
                  </to>
                </anchor>
              </controlPr>
            </control>
          </mc:Choice>
        </mc:AlternateContent>
        <mc:AlternateContent xmlns:mc="http://schemas.openxmlformats.org/markup-compatibility/2006">
          <mc:Choice Requires="x14">
            <control shapeId="176060" r:id="rId8" name="Drop Down 4028">
              <controlPr defaultSize="0" autoFill="0" autoPict="0">
                <anchor moveWithCells="1">
                  <from>
                    <xdr:col>6</xdr:col>
                    <xdr:colOff>428625</xdr:colOff>
                    <xdr:row>359</xdr:row>
                    <xdr:rowOff>76200</xdr:rowOff>
                  </from>
                  <to>
                    <xdr:col>6</xdr:col>
                    <xdr:colOff>933450</xdr:colOff>
                    <xdr:row>359</xdr:row>
                    <xdr:rowOff>295275</xdr:rowOff>
                  </to>
                </anchor>
              </controlPr>
            </control>
          </mc:Choice>
        </mc:AlternateContent>
        <mc:AlternateContent xmlns:mc="http://schemas.openxmlformats.org/markup-compatibility/2006">
          <mc:Choice Requires="x14">
            <control shapeId="176061" r:id="rId9" name="Drop Down 4029">
              <controlPr defaultSize="0" autoFill="0" autoPict="0">
                <anchor moveWithCells="1">
                  <from>
                    <xdr:col>6</xdr:col>
                    <xdr:colOff>428625</xdr:colOff>
                    <xdr:row>360</xdr:row>
                    <xdr:rowOff>76200</xdr:rowOff>
                  </from>
                  <to>
                    <xdr:col>6</xdr:col>
                    <xdr:colOff>933450</xdr:colOff>
                    <xdr:row>360</xdr:row>
                    <xdr:rowOff>295275</xdr:rowOff>
                  </to>
                </anchor>
              </controlPr>
            </control>
          </mc:Choice>
        </mc:AlternateContent>
        <mc:AlternateContent xmlns:mc="http://schemas.openxmlformats.org/markup-compatibility/2006">
          <mc:Choice Requires="x14">
            <control shapeId="176074" r:id="rId10" name="Drop Down 4042">
              <controlPr defaultSize="0" autoFill="0" autoPict="0">
                <anchor moveWithCells="1">
                  <from>
                    <xdr:col>6</xdr:col>
                    <xdr:colOff>428625</xdr:colOff>
                    <xdr:row>363</xdr:row>
                    <xdr:rowOff>76200</xdr:rowOff>
                  </from>
                  <to>
                    <xdr:col>6</xdr:col>
                    <xdr:colOff>933450</xdr:colOff>
                    <xdr:row>363</xdr:row>
                    <xdr:rowOff>295275</xdr:rowOff>
                  </to>
                </anchor>
              </controlPr>
            </control>
          </mc:Choice>
        </mc:AlternateContent>
        <mc:AlternateContent xmlns:mc="http://schemas.openxmlformats.org/markup-compatibility/2006">
          <mc:Choice Requires="x14">
            <control shapeId="176075" r:id="rId11" name="Drop Down 4043">
              <controlPr defaultSize="0" autoFill="0" autoPict="0">
                <anchor moveWithCells="1">
                  <from>
                    <xdr:col>6</xdr:col>
                    <xdr:colOff>428625</xdr:colOff>
                    <xdr:row>364</xdr:row>
                    <xdr:rowOff>76200</xdr:rowOff>
                  </from>
                  <to>
                    <xdr:col>6</xdr:col>
                    <xdr:colOff>933450</xdr:colOff>
                    <xdr:row>364</xdr:row>
                    <xdr:rowOff>295275</xdr:rowOff>
                  </to>
                </anchor>
              </controlPr>
            </control>
          </mc:Choice>
        </mc:AlternateContent>
        <mc:AlternateContent xmlns:mc="http://schemas.openxmlformats.org/markup-compatibility/2006">
          <mc:Choice Requires="x14">
            <control shapeId="176089" r:id="rId12" name="Drop Down 4057">
              <controlPr defaultSize="0" autoFill="0" autoPict="0">
                <anchor moveWithCells="1">
                  <from>
                    <xdr:col>6</xdr:col>
                    <xdr:colOff>428625</xdr:colOff>
                    <xdr:row>367</xdr:row>
                    <xdr:rowOff>76200</xdr:rowOff>
                  </from>
                  <to>
                    <xdr:col>6</xdr:col>
                    <xdr:colOff>933450</xdr:colOff>
                    <xdr:row>367</xdr:row>
                    <xdr:rowOff>295275</xdr:rowOff>
                  </to>
                </anchor>
              </controlPr>
            </control>
          </mc:Choice>
        </mc:AlternateContent>
        <mc:AlternateContent xmlns:mc="http://schemas.openxmlformats.org/markup-compatibility/2006">
          <mc:Choice Requires="x14">
            <control shapeId="176108" r:id="rId13" name="Drop Down 4076">
              <controlPr defaultSize="0" autoFill="0" autoPict="0">
                <anchor moveWithCells="1">
                  <from>
                    <xdr:col>6</xdr:col>
                    <xdr:colOff>428625</xdr:colOff>
                    <xdr:row>372</xdr:row>
                    <xdr:rowOff>76200</xdr:rowOff>
                  </from>
                  <to>
                    <xdr:col>6</xdr:col>
                    <xdr:colOff>933450</xdr:colOff>
                    <xdr:row>372</xdr:row>
                    <xdr:rowOff>295275</xdr:rowOff>
                  </to>
                </anchor>
              </controlPr>
            </control>
          </mc:Choice>
        </mc:AlternateContent>
        <mc:AlternateContent xmlns:mc="http://schemas.openxmlformats.org/markup-compatibility/2006">
          <mc:Choice Requires="x14">
            <control shapeId="189447" r:id="rId14" name="Drop Down 4103">
              <controlPr defaultSize="0" autoFill="0" autoPict="0">
                <anchor moveWithCells="1">
                  <from>
                    <xdr:col>6</xdr:col>
                    <xdr:colOff>428625</xdr:colOff>
                    <xdr:row>376</xdr:row>
                    <xdr:rowOff>76200</xdr:rowOff>
                  </from>
                  <to>
                    <xdr:col>6</xdr:col>
                    <xdr:colOff>933450</xdr:colOff>
                    <xdr:row>376</xdr:row>
                    <xdr:rowOff>295275</xdr:rowOff>
                  </to>
                </anchor>
              </controlPr>
            </control>
          </mc:Choice>
        </mc:AlternateContent>
        <mc:AlternateContent xmlns:mc="http://schemas.openxmlformats.org/markup-compatibility/2006">
          <mc:Choice Requires="x14">
            <control shapeId="189448" r:id="rId15" name="Drop Down 4104">
              <controlPr defaultSize="0" autoFill="0" autoPict="0">
                <anchor moveWithCells="1">
                  <from>
                    <xdr:col>6</xdr:col>
                    <xdr:colOff>428625</xdr:colOff>
                    <xdr:row>377</xdr:row>
                    <xdr:rowOff>76200</xdr:rowOff>
                  </from>
                  <to>
                    <xdr:col>6</xdr:col>
                    <xdr:colOff>933450</xdr:colOff>
                    <xdr:row>377</xdr:row>
                    <xdr:rowOff>295275</xdr:rowOff>
                  </to>
                </anchor>
              </controlPr>
            </control>
          </mc:Choice>
        </mc:AlternateContent>
        <mc:AlternateContent xmlns:mc="http://schemas.openxmlformats.org/markup-compatibility/2006">
          <mc:Choice Requires="x14">
            <control shapeId="189470" r:id="rId16" name="Drop Down 4126">
              <controlPr defaultSize="0" autoFill="0" autoPict="0">
                <anchor moveWithCells="1">
                  <from>
                    <xdr:col>6</xdr:col>
                    <xdr:colOff>428625</xdr:colOff>
                    <xdr:row>405</xdr:row>
                    <xdr:rowOff>76200</xdr:rowOff>
                  </from>
                  <to>
                    <xdr:col>6</xdr:col>
                    <xdr:colOff>933450</xdr:colOff>
                    <xdr:row>405</xdr:row>
                    <xdr:rowOff>295275</xdr:rowOff>
                  </to>
                </anchor>
              </controlPr>
            </control>
          </mc:Choice>
        </mc:AlternateContent>
        <mc:AlternateContent xmlns:mc="http://schemas.openxmlformats.org/markup-compatibility/2006">
          <mc:Choice Requires="x14">
            <control shapeId="189471" r:id="rId17" name="Drop Down 4127">
              <controlPr defaultSize="0" autoFill="0" autoPict="0">
                <anchor moveWithCells="1">
                  <from>
                    <xdr:col>6</xdr:col>
                    <xdr:colOff>428625</xdr:colOff>
                    <xdr:row>406</xdr:row>
                    <xdr:rowOff>76200</xdr:rowOff>
                  </from>
                  <to>
                    <xdr:col>6</xdr:col>
                    <xdr:colOff>933450</xdr:colOff>
                    <xdr:row>406</xdr:row>
                    <xdr:rowOff>295275</xdr:rowOff>
                  </to>
                </anchor>
              </controlPr>
            </control>
          </mc:Choice>
        </mc:AlternateContent>
        <mc:AlternateContent xmlns:mc="http://schemas.openxmlformats.org/markup-compatibility/2006">
          <mc:Choice Requires="x14">
            <control shapeId="189496" r:id="rId18" name="Drop Down 4152">
              <controlPr defaultSize="0" autoFill="0" autoPict="0">
                <anchor moveWithCells="1">
                  <from>
                    <xdr:col>6</xdr:col>
                    <xdr:colOff>428625</xdr:colOff>
                    <xdr:row>409</xdr:row>
                    <xdr:rowOff>76200</xdr:rowOff>
                  </from>
                  <to>
                    <xdr:col>6</xdr:col>
                    <xdr:colOff>933450</xdr:colOff>
                    <xdr:row>409</xdr:row>
                    <xdr:rowOff>295275</xdr:rowOff>
                  </to>
                </anchor>
              </controlPr>
            </control>
          </mc:Choice>
        </mc:AlternateContent>
        <mc:AlternateContent xmlns:mc="http://schemas.openxmlformats.org/markup-compatibility/2006">
          <mc:Choice Requires="x14">
            <control shapeId="189503" r:id="rId19" name="Drop Down 4159">
              <controlPr defaultSize="0" autoFill="0" autoPict="0">
                <anchor moveWithCells="1">
                  <from>
                    <xdr:col>6</xdr:col>
                    <xdr:colOff>428625</xdr:colOff>
                    <xdr:row>410</xdr:row>
                    <xdr:rowOff>76200</xdr:rowOff>
                  </from>
                  <to>
                    <xdr:col>6</xdr:col>
                    <xdr:colOff>933450</xdr:colOff>
                    <xdr:row>410</xdr:row>
                    <xdr:rowOff>295275</xdr:rowOff>
                  </to>
                </anchor>
              </controlPr>
            </control>
          </mc:Choice>
        </mc:AlternateContent>
        <mc:AlternateContent xmlns:mc="http://schemas.openxmlformats.org/markup-compatibility/2006">
          <mc:Choice Requires="x14">
            <control shapeId="189522" r:id="rId20" name="Drop Down 4178">
              <controlPr defaultSize="0" autoFill="0" autoPict="0">
                <anchor moveWithCells="1">
                  <from>
                    <xdr:col>6</xdr:col>
                    <xdr:colOff>428625</xdr:colOff>
                    <xdr:row>413</xdr:row>
                    <xdr:rowOff>76200</xdr:rowOff>
                  </from>
                  <to>
                    <xdr:col>6</xdr:col>
                    <xdr:colOff>933450</xdr:colOff>
                    <xdr:row>413</xdr:row>
                    <xdr:rowOff>295275</xdr:rowOff>
                  </to>
                </anchor>
              </controlPr>
            </control>
          </mc:Choice>
        </mc:AlternateContent>
        <mc:AlternateContent xmlns:mc="http://schemas.openxmlformats.org/markup-compatibility/2006">
          <mc:Choice Requires="x14">
            <control shapeId="189533" r:id="rId21" name="Drop Down 4189">
              <controlPr defaultSize="0" autoFill="0" autoPict="0">
                <anchor moveWithCells="1">
                  <from>
                    <xdr:col>6</xdr:col>
                    <xdr:colOff>428625</xdr:colOff>
                    <xdr:row>416</xdr:row>
                    <xdr:rowOff>76200</xdr:rowOff>
                  </from>
                  <to>
                    <xdr:col>6</xdr:col>
                    <xdr:colOff>933450</xdr:colOff>
                    <xdr:row>416</xdr:row>
                    <xdr:rowOff>295275</xdr:rowOff>
                  </to>
                </anchor>
              </controlPr>
            </control>
          </mc:Choice>
        </mc:AlternateContent>
        <mc:AlternateContent xmlns:mc="http://schemas.openxmlformats.org/markup-compatibility/2006">
          <mc:Choice Requires="x14">
            <control shapeId="189536" r:id="rId22" name="Drop Down 4192">
              <controlPr defaultSize="0" autoFill="0" autoPict="0">
                <anchor moveWithCells="1">
                  <from>
                    <xdr:col>6</xdr:col>
                    <xdr:colOff>428625</xdr:colOff>
                    <xdr:row>417</xdr:row>
                    <xdr:rowOff>76200</xdr:rowOff>
                  </from>
                  <to>
                    <xdr:col>6</xdr:col>
                    <xdr:colOff>933450</xdr:colOff>
                    <xdr:row>417</xdr:row>
                    <xdr:rowOff>295275</xdr:rowOff>
                  </to>
                </anchor>
              </controlPr>
            </control>
          </mc:Choice>
        </mc:AlternateContent>
        <mc:AlternateContent xmlns:mc="http://schemas.openxmlformats.org/markup-compatibility/2006">
          <mc:Choice Requires="x14">
            <control shapeId="189549" r:id="rId23" name="Drop Down 4205">
              <controlPr defaultSize="0" autoFill="0" autoPict="0">
                <anchor moveWithCells="1">
                  <from>
                    <xdr:col>6</xdr:col>
                    <xdr:colOff>428625</xdr:colOff>
                    <xdr:row>420</xdr:row>
                    <xdr:rowOff>76200</xdr:rowOff>
                  </from>
                  <to>
                    <xdr:col>6</xdr:col>
                    <xdr:colOff>933450</xdr:colOff>
                    <xdr:row>420</xdr:row>
                    <xdr:rowOff>295275</xdr:rowOff>
                  </to>
                </anchor>
              </controlPr>
            </control>
          </mc:Choice>
        </mc:AlternateContent>
        <mc:AlternateContent xmlns:mc="http://schemas.openxmlformats.org/markup-compatibility/2006">
          <mc:Choice Requires="x14">
            <control shapeId="189573" r:id="rId24" name="Drop Down 4229">
              <controlPr defaultSize="0" autoFill="0" autoPict="0">
                <anchor moveWithCells="1">
                  <from>
                    <xdr:col>6</xdr:col>
                    <xdr:colOff>428625</xdr:colOff>
                    <xdr:row>424</xdr:row>
                    <xdr:rowOff>76200</xdr:rowOff>
                  </from>
                  <to>
                    <xdr:col>6</xdr:col>
                    <xdr:colOff>933450</xdr:colOff>
                    <xdr:row>424</xdr:row>
                    <xdr:rowOff>295275</xdr:rowOff>
                  </to>
                </anchor>
              </controlPr>
            </control>
          </mc:Choice>
        </mc:AlternateContent>
        <mc:AlternateContent xmlns:mc="http://schemas.openxmlformats.org/markup-compatibility/2006">
          <mc:Choice Requires="x14">
            <control shapeId="189578" r:id="rId25" name="Drop Down 4234">
              <controlPr defaultSize="0" autoFill="0" autoPict="0">
                <anchor moveWithCells="1">
                  <from>
                    <xdr:col>6</xdr:col>
                    <xdr:colOff>428625</xdr:colOff>
                    <xdr:row>425</xdr:row>
                    <xdr:rowOff>76200</xdr:rowOff>
                  </from>
                  <to>
                    <xdr:col>6</xdr:col>
                    <xdr:colOff>933450</xdr:colOff>
                    <xdr:row>425</xdr:row>
                    <xdr:rowOff>295275</xdr:rowOff>
                  </to>
                </anchor>
              </controlPr>
            </control>
          </mc:Choice>
        </mc:AlternateContent>
        <mc:AlternateContent xmlns:mc="http://schemas.openxmlformats.org/markup-compatibility/2006">
          <mc:Choice Requires="x14">
            <control shapeId="189587" r:id="rId26" name="Drop Down 4243">
              <controlPr defaultSize="0" autoFill="0" autoPict="0">
                <anchor moveWithCells="1">
                  <from>
                    <xdr:col>6</xdr:col>
                    <xdr:colOff>428625</xdr:colOff>
                    <xdr:row>429</xdr:row>
                    <xdr:rowOff>76200</xdr:rowOff>
                  </from>
                  <to>
                    <xdr:col>6</xdr:col>
                    <xdr:colOff>933450</xdr:colOff>
                    <xdr:row>429</xdr:row>
                    <xdr:rowOff>295275</xdr:rowOff>
                  </to>
                </anchor>
              </controlPr>
            </control>
          </mc:Choice>
        </mc:AlternateContent>
        <mc:AlternateContent xmlns:mc="http://schemas.openxmlformats.org/markup-compatibility/2006">
          <mc:Choice Requires="x14">
            <control shapeId="189592" r:id="rId27" name="Drop Down 4248">
              <controlPr defaultSize="0" autoFill="0" autoPict="0">
                <anchor moveWithCells="1">
                  <from>
                    <xdr:col>6</xdr:col>
                    <xdr:colOff>428625</xdr:colOff>
                    <xdr:row>430</xdr:row>
                    <xdr:rowOff>76200</xdr:rowOff>
                  </from>
                  <to>
                    <xdr:col>6</xdr:col>
                    <xdr:colOff>933450</xdr:colOff>
                    <xdr:row>430</xdr:row>
                    <xdr:rowOff>295275</xdr:rowOff>
                  </to>
                </anchor>
              </controlPr>
            </control>
          </mc:Choice>
        </mc:AlternateContent>
        <mc:AlternateContent xmlns:mc="http://schemas.openxmlformats.org/markup-compatibility/2006">
          <mc:Choice Requires="x14">
            <control shapeId="189603" r:id="rId28" name="Drop Down 4259">
              <controlPr defaultSize="0" autoFill="0" autoPict="0">
                <anchor moveWithCells="1">
                  <from>
                    <xdr:col>6</xdr:col>
                    <xdr:colOff>428625</xdr:colOff>
                    <xdr:row>433</xdr:row>
                    <xdr:rowOff>76200</xdr:rowOff>
                  </from>
                  <to>
                    <xdr:col>6</xdr:col>
                    <xdr:colOff>933450</xdr:colOff>
                    <xdr:row>433</xdr:row>
                    <xdr:rowOff>295275</xdr:rowOff>
                  </to>
                </anchor>
              </controlPr>
            </control>
          </mc:Choice>
        </mc:AlternateContent>
        <mc:AlternateContent xmlns:mc="http://schemas.openxmlformats.org/markup-compatibility/2006">
          <mc:Choice Requires="x14">
            <control shapeId="189611" r:id="rId29" name="Drop Down 4267">
              <controlPr defaultSize="0" autoFill="0" autoPict="0">
                <anchor moveWithCells="1">
                  <from>
                    <xdr:col>6</xdr:col>
                    <xdr:colOff>428625</xdr:colOff>
                    <xdr:row>436</xdr:row>
                    <xdr:rowOff>76200</xdr:rowOff>
                  </from>
                  <to>
                    <xdr:col>6</xdr:col>
                    <xdr:colOff>933450</xdr:colOff>
                    <xdr:row>436</xdr:row>
                    <xdr:rowOff>295275</xdr:rowOff>
                  </to>
                </anchor>
              </controlPr>
            </control>
          </mc:Choice>
        </mc:AlternateContent>
        <mc:AlternateContent xmlns:mc="http://schemas.openxmlformats.org/markup-compatibility/2006">
          <mc:Choice Requires="x14">
            <control shapeId="189612" r:id="rId30" name="Drop Down 4268">
              <controlPr defaultSize="0" autoFill="0" autoPict="0">
                <anchor moveWithCells="1">
                  <from>
                    <xdr:col>6</xdr:col>
                    <xdr:colOff>428625</xdr:colOff>
                    <xdr:row>437</xdr:row>
                    <xdr:rowOff>76200</xdr:rowOff>
                  </from>
                  <to>
                    <xdr:col>6</xdr:col>
                    <xdr:colOff>933450</xdr:colOff>
                    <xdr:row>437</xdr:row>
                    <xdr:rowOff>295275</xdr:rowOff>
                  </to>
                </anchor>
              </controlPr>
            </control>
          </mc:Choice>
        </mc:AlternateContent>
        <mc:AlternateContent xmlns:mc="http://schemas.openxmlformats.org/markup-compatibility/2006">
          <mc:Choice Requires="x14">
            <control shapeId="189627" r:id="rId31" name="Drop Down 4283">
              <controlPr defaultSize="0" autoFill="0" autoPict="0">
                <anchor moveWithCells="1">
                  <from>
                    <xdr:col>6</xdr:col>
                    <xdr:colOff>428625</xdr:colOff>
                    <xdr:row>441</xdr:row>
                    <xdr:rowOff>76200</xdr:rowOff>
                  </from>
                  <to>
                    <xdr:col>6</xdr:col>
                    <xdr:colOff>933450</xdr:colOff>
                    <xdr:row>441</xdr:row>
                    <xdr:rowOff>295275</xdr:rowOff>
                  </to>
                </anchor>
              </controlPr>
            </control>
          </mc:Choice>
        </mc:AlternateContent>
        <mc:AlternateContent xmlns:mc="http://schemas.openxmlformats.org/markup-compatibility/2006">
          <mc:Choice Requires="x14">
            <control shapeId="189628" r:id="rId32" name="Drop Down 4284">
              <controlPr defaultSize="0" autoFill="0" autoPict="0">
                <anchor moveWithCells="1">
                  <from>
                    <xdr:col>6</xdr:col>
                    <xdr:colOff>428625</xdr:colOff>
                    <xdr:row>442</xdr:row>
                    <xdr:rowOff>76200</xdr:rowOff>
                  </from>
                  <to>
                    <xdr:col>6</xdr:col>
                    <xdr:colOff>933450</xdr:colOff>
                    <xdr:row>442</xdr:row>
                    <xdr:rowOff>295275</xdr:rowOff>
                  </to>
                </anchor>
              </controlPr>
            </control>
          </mc:Choice>
        </mc:AlternateContent>
        <mc:AlternateContent xmlns:mc="http://schemas.openxmlformats.org/markup-compatibility/2006">
          <mc:Choice Requires="x14">
            <control shapeId="189633" r:id="rId33" name="Drop Down 4289">
              <controlPr defaultSize="0" autoFill="0" autoPict="0">
                <anchor moveWithCells="1">
                  <from>
                    <xdr:col>6</xdr:col>
                    <xdr:colOff>428625</xdr:colOff>
                    <xdr:row>369</xdr:row>
                    <xdr:rowOff>76200</xdr:rowOff>
                  </from>
                  <to>
                    <xdr:col>6</xdr:col>
                    <xdr:colOff>933450</xdr:colOff>
                    <xdr:row>369</xdr:row>
                    <xdr:rowOff>295275</xdr:rowOff>
                  </to>
                </anchor>
              </controlPr>
            </control>
          </mc:Choice>
        </mc:AlternateContent>
        <mc:AlternateContent xmlns:mc="http://schemas.openxmlformats.org/markup-compatibility/2006">
          <mc:Choice Requires="x14">
            <control shapeId="189634" r:id="rId34" name="Drop Down 4290">
              <controlPr defaultSize="0" autoFill="0" autoPict="0">
                <anchor moveWithCells="1">
                  <from>
                    <xdr:col>6</xdr:col>
                    <xdr:colOff>428625</xdr:colOff>
                    <xdr:row>373</xdr:row>
                    <xdr:rowOff>76200</xdr:rowOff>
                  </from>
                  <to>
                    <xdr:col>6</xdr:col>
                    <xdr:colOff>933450</xdr:colOff>
                    <xdr:row>373</xdr:row>
                    <xdr:rowOff>295275</xdr:rowOff>
                  </to>
                </anchor>
              </controlPr>
            </control>
          </mc:Choice>
        </mc:AlternateContent>
        <mc:AlternateContent xmlns:mc="http://schemas.openxmlformats.org/markup-compatibility/2006">
          <mc:Choice Requires="x14">
            <control shapeId="189635" r:id="rId35" name="Drop Down 4291">
              <controlPr defaultSize="0" autoFill="0" autoPict="0">
                <anchor moveWithCells="1">
                  <from>
                    <xdr:col>6</xdr:col>
                    <xdr:colOff>428625</xdr:colOff>
                    <xdr:row>366</xdr:row>
                    <xdr:rowOff>76200</xdr:rowOff>
                  </from>
                  <to>
                    <xdr:col>6</xdr:col>
                    <xdr:colOff>933450</xdr:colOff>
                    <xdr:row>366</xdr:row>
                    <xdr:rowOff>295275</xdr:rowOff>
                  </to>
                </anchor>
              </controlPr>
            </control>
          </mc:Choice>
        </mc:AlternateContent>
        <mc:AlternateContent xmlns:mc="http://schemas.openxmlformats.org/markup-compatibility/2006">
          <mc:Choice Requires="x14">
            <control shapeId="189636" r:id="rId36" name="Drop Down 4292">
              <controlPr defaultSize="0" autoFill="0" autoPict="0">
                <anchor moveWithCells="1">
                  <from>
                    <xdr:col>6</xdr:col>
                    <xdr:colOff>428625</xdr:colOff>
                    <xdr:row>421</xdr:row>
                    <xdr:rowOff>76200</xdr:rowOff>
                  </from>
                  <to>
                    <xdr:col>6</xdr:col>
                    <xdr:colOff>933450</xdr:colOff>
                    <xdr:row>421</xdr:row>
                    <xdr:rowOff>295275</xdr:rowOff>
                  </to>
                </anchor>
              </controlPr>
            </control>
          </mc:Choice>
        </mc:AlternateContent>
        <mc:AlternateContent xmlns:mc="http://schemas.openxmlformats.org/markup-compatibility/2006">
          <mc:Choice Requires="x14">
            <control shapeId="189637" r:id="rId37" name="Drop Down 4293">
              <controlPr defaultSize="0" autoFill="0" autoPict="0">
                <anchor moveWithCells="1">
                  <from>
                    <xdr:col>6</xdr:col>
                    <xdr:colOff>428625</xdr:colOff>
                    <xdr:row>440</xdr:row>
                    <xdr:rowOff>76200</xdr:rowOff>
                  </from>
                  <to>
                    <xdr:col>6</xdr:col>
                    <xdr:colOff>933450</xdr:colOff>
                    <xdr:row>440</xdr:row>
                    <xdr:rowOff>295275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00B050"/>
    <pageSetUpPr autoPageBreaks="0" fitToPage="1"/>
  </sheetPr>
  <dimension ref="A1:BE61"/>
  <sheetViews>
    <sheetView showGridLines="0" showRowColHeaders="0" zoomScaleNormal="100" workbookViewId="0">
      <selection activeCell="MG838" sqref="MG838"/>
    </sheetView>
  </sheetViews>
  <sheetFormatPr defaultColWidth="9.140625" defaultRowHeight="15" x14ac:dyDescent="0.25"/>
  <cols>
    <col min="1" max="1" width="4.140625" style="13" customWidth="1"/>
    <col min="2" max="2" width="4.42578125" style="13" hidden="1" customWidth="1"/>
    <col min="3" max="3" width="5" style="13" hidden="1" customWidth="1"/>
    <col min="4" max="4" width="51" style="13" customWidth="1"/>
    <col min="5" max="5" width="18.7109375" style="13" customWidth="1"/>
    <col min="6" max="6" width="6.7109375" style="13" customWidth="1"/>
    <col min="7" max="7" width="18.7109375" style="13" customWidth="1"/>
    <col min="8" max="8" width="6.7109375" style="13" customWidth="1"/>
    <col min="9" max="9" width="14.42578125" style="13" customWidth="1"/>
    <col min="10" max="23" width="9.140625" style="13"/>
    <col min="24" max="25" width="2" style="13" customWidth="1"/>
    <col min="26" max="26" width="2" style="13" hidden="1" customWidth="1"/>
    <col min="27" max="32" width="6.28515625" style="13" hidden="1" customWidth="1"/>
    <col min="33" max="33" width="6.28515625" style="287" hidden="1" customWidth="1"/>
    <col min="34" max="36" width="6.28515625" style="13" hidden="1" customWidth="1"/>
    <col min="37" max="37" width="6.28515625" style="287" hidden="1" customWidth="1"/>
    <col min="38" max="39" width="6.28515625" style="13" hidden="1" customWidth="1"/>
    <col min="40" max="51" width="2" style="13" hidden="1" customWidth="1"/>
    <col min="52" max="52" width="8.28515625" style="13" hidden="1" customWidth="1"/>
    <col min="53" max="56" width="2" style="13" hidden="1" customWidth="1"/>
    <col min="57" max="57" width="9.140625" style="13" hidden="1" customWidth="1"/>
    <col min="58" max="16384" width="9.140625" style="13"/>
  </cols>
  <sheetData>
    <row r="1" spans="1:52" ht="111.6" customHeight="1" x14ac:dyDescent="0.25">
      <c r="D1" s="347" t="str">
        <f>"Aggregated maturity levels"&amp;CHAR(10)&amp;'Profile and Scope'!F5</f>
        <v xml:space="preserve">Aggregated maturity levels
</v>
      </c>
      <c r="E1" s="347"/>
      <c r="F1" s="347"/>
      <c r="G1" s="347"/>
      <c r="H1" s="347"/>
      <c r="I1" s="145"/>
      <c r="J1" s="145"/>
      <c r="K1" s="145"/>
      <c r="L1" s="145"/>
      <c r="M1" s="145"/>
      <c r="N1" s="145"/>
      <c r="O1" s="145"/>
      <c r="P1" s="145"/>
      <c r="Q1" s="145"/>
      <c r="R1" s="145"/>
      <c r="S1" s="145"/>
      <c r="AD1" s="346" t="s">
        <v>199</v>
      </c>
      <c r="AE1" s="346"/>
      <c r="AF1" s="346"/>
      <c r="AG1" s="312"/>
      <c r="AH1" s="346" t="s">
        <v>200</v>
      </c>
      <c r="AI1" s="346"/>
      <c r="AJ1" s="346"/>
      <c r="AK1" s="312"/>
      <c r="AL1" s="346" t="s">
        <v>172</v>
      </c>
      <c r="AM1" s="346"/>
      <c r="AN1" s="346"/>
      <c r="AO1" s="227"/>
      <c r="AP1" s="227"/>
      <c r="AQ1" s="227"/>
      <c r="AR1" s="227"/>
      <c r="AS1" s="227"/>
      <c r="AT1" s="227"/>
      <c r="AY1" s="49" t="b">
        <v>0</v>
      </c>
    </row>
    <row r="2" spans="1:52" s="7" customFormat="1" ht="30" customHeight="1" x14ac:dyDescent="0.25">
      <c r="B2" s="6"/>
      <c r="C2" s="6" t="s">
        <v>20</v>
      </c>
      <c r="D2" s="34"/>
      <c r="E2" s="339" t="s">
        <v>228</v>
      </c>
      <c r="F2" s="340"/>
      <c r="G2" s="339" t="s">
        <v>21</v>
      </c>
      <c r="H2" s="340"/>
      <c r="I2" s="206" t="s">
        <v>202</v>
      </c>
      <c r="J2"/>
      <c r="AB2" s="7" t="s">
        <v>22</v>
      </c>
      <c r="AC2" s="7" t="s">
        <v>23</v>
      </c>
      <c r="AD2" s="138" t="s">
        <v>119</v>
      </c>
      <c r="AE2" s="138" t="s">
        <v>120</v>
      </c>
      <c r="AF2" s="138" t="s">
        <v>121</v>
      </c>
      <c r="AG2" s="138" t="s">
        <v>122</v>
      </c>
      <c r="AH2" s="138" t="s">
        <v>119</v>
      </c>
      <c r="AI2" s="138" t="s">
        <v>120</v>
      </c>
      <c r="AJ2" s="138" t="s">
        <v>121</v>
      </c>
      <c r="AK2" s="138" t="s">
        <v>122</v>
      </c>
      <c r="AL2" s="138" t="s">
        <v>119</v>
      </c>
      <c r="AM2" s="138" t="s">
        <v>120</v>
      </c>
      <c r="AN2" s="138" t="s">
        <v>121</v>
      </c>
      <c r="AO2" s="138" t="s">
        <v>122</v>
      </c>
      <c r="AP2"/>
      <c r="AQ2"/>
      <c r="AR2"/>
      <c r="AS2"/>
      <c r="AT2"/>
      <c r="AU2" s="138"/>
      <c r="AV2" s="138"/>
      <c r="AW2" s="138"/>
      <c r="AY2" s="210" t="b">
        <v>1</v>
      </c>
    </row>
    <row r="3" spans="1:52" ht="26.25" hidden="1" customHeight="1" x14ac:dyDescent="0.25">
      <c r="A3" s="7"/>
      <c r="B3" s="22" t="s">
        <v>29</v>
      </c>
      <c r="C3" s="22" t="e">
        <f>VLOOKUP(B3,'mmat ref'!A:E,2,FALSE)</f>
        <v>#N/A</v>
      </c>
      <c r="D3" s="161" t="e">
        <f>B3&amp;" - "&amp;C3</f>
        <v>#N/A</v>
      </c>
      <c r="E3" s="26" t="e">
        <f>VLOOKUP(B3,'mmat ref'!A:E,4,FALSE)</f>
        <v>#N/A</v>
      </c>
      <c r="F3" s="27" t="str">
        <f>IF(ISERROR(E3),"",E3)</f>
        <v/>
      </c>
      <c r="G3" s="23" t="e">
        <f>H3</f>
        <v>#N/A</v>
      </c>
      <c r="H3" s="25" t="e">
        <f>VLOOKUP(B3,'mmat ref'!A:F,6,FALSE)</f>
        <v>#N/A</v>
      </c>
      <c r="AA3" s="29"/>
      <c r="AB3" s="29"/>
      <c r="AC3" s="31"/>
      <c r="AD3" s="31"/>
      <c r="AE3" s="31"/>
      <c r="AF3" s="31"/>
      <c r="AG3" s="31"/>
      <c r="AH3" s="31"/>
      <c r="AI3" s="31"/>
      <c r="AJ3" s="31"/>
      <c r="AK3" s="31"/>
      <c r="AL3" s="31"/>
      <c r="AM3" s="31"/>
      <c r="AN3" s="31"/>
      <c r="AO3"/>
      <c r="AP3"/>
      <c r="AQ3"/>
      <c r="AR3"/>
      <c r="AS3"/>
      <c r="AT3"/>
    </row>
    <row r="4" spans="1:52" ht="26.25" customHeight="1" x14ac:dyDescent="0.25">
      <c r="A4" s="7"/>
      <c r="B4" s="115" t="str">
        <f>'mmat ref'!AE1</f>
        <v>A</v>
      </c>
      <c r="C4" s="115" t="str">
        <f>VLOOKUP(B4,'mmat ref'!AE:AG,3,FALSE)</f>
        <v>Governance</v>
      </c>
      <c r="D4" s="203" t="str">
        <f>VLOOKUP(B4,'mmat ref'!AE:AG,2,FALSE)&amp; " - "&amp;C4</f>
        <v>Stage A - Governance</v>
      </c>
      <c r="E4" s="348" t="str">
        <f ca="1">$AY$4</f>
        <v>Maturity level: Level 1</v>
      </c>
      <c r="F4" s="345"/>
      <c r="G4" s="345" t="str">
        <f ca="1">$AZ$4</f>
        <v>Maturity rating: 1.00</v>
      </c>
      <c r="H4" s="345"/>
      <c r="I4" s="204"/>
      <c r="J4"/>
      <c r="K4"/>
      <c r="L4"/>
      <c r="O4" s="49" t="b">
        <v>1</v>
      </c>
      <c r="P4" s="49" t="b">
        <v>1</v>
      </c>
      <c r="Q4" s="49" t="b">
        <v>1</v>
      </c>
      <c r="Z4" s="13" t="str">
        <f>'mmat ref'!Q1</f>
        <v>A.1</v>
      </c>
      <c r="AA4" s="29" t="str">
        <f t="shared" ref="AA4:AA18" si="0">Z4&amp;" - "&amp;VLOOKUP(Z4,textref,3,FALSE)</f>
        <v>A.1 - Governance</v>
      </c>
      <c r="AB4" s="30">
        <f ca="1">VLOOKUP(Z4,'mmat ref'!Q:R,2,FALSE)</f>
        <v>1</v>
      </c>
      <c r="AC4" s="31">
        <f t="shared" ref="AC4:AC21" si="1">VLOOKUP(Z4,B:H,7,FALSE)</f>
        <v>2.4</v>
      </c>
      <c r="AD4" s="31">
        <f ca="1">IF(LEFT($AA4,1)=AD$2,$AB4,"")</f>
        <v>1</v>
      </c>
      <c r="AE4" s="31">
        <f t="shared" ref="AE4:AE21" ca="1" si="2">$AB4</f>
        <v>1</v>
      </c>
      <c r="AF4" s="31"/>
      <c r="AG4" s="31"/>
      <c r="AH4" s="31">
        <f>$AC4</f>
        <v>2.4</v>
      </c>
      <c r="AI4" s="31"/>
      <c r="AJ4" s="31"/>
      <c r="AK4" s="31"/>
      <c r="AL4" s="207">
        <f>$I5</f>
        <v>3</v>
      </c>
      <c r="AM4" s="31"/>
      <c r="AN4" s="31"/>
      <c r="AO4" s="31"/>
      <c r="AP4"/>
      <c r="AQ4"/>
      <c r="AR4"/>
      <c r="AS4"/>
      <c r="AT4"/>
      <c r="AY4" s="13" t="str">
        <f ca="1">"Maturity level: Level "&amp;MIN(F5:F5)</f>
        <v>Maturity level: Level 1</v>
      </c>
      <c r="AZ4" s="13" t="str">
        <f ca="1">"Maturity rating: "&amp;TEXT(AVERAGE(F5:F5),"0.00")</f>
        <v>Maturity rating: 1.00</v>
      </c>
    </row>
    <row r="5" spans="1:52" ht="18.75" customHeight="1" x14ac:dyDescent="0.25">
      <c r="A5" s="7"/>
      <c r="B5" s="8" t="str">
        <f>'mmat ref'!AE2</f>
        <v>A.1</v>
      </c>
      <c r="C5" s="8" t="str">
        <f>VLOOKUP(B5,'mmat ref'!AE:AG,3,FALSE)</f>
        <v>Governance</v>
      </c>
      <c r="D5" s="162" t="str">
        <f>VLOOKUP(B5,'mmat ref'!AE:AG,2,FALSE)&amp; " - "&amp;C5</f>
        <v>Step 1 - Governance</v>
      </c>
      <c r="E5" s="26">
        <f ca="1">IF($AY$1,VLOOKUP(B5,MaturityRatingsTable,3,FALSE),VLOOKUP(B5,MaturityLevelsTable,3,FALSE))</f>
        <v>1</v>
      </c>
      <c r="F5" s="260">
        <f ca="1">IF(ISERROR(E5),"",E5)</f>
        <v>1</v>
      </c>
      <c r="G5" s="23">
        <f>H5</f>
        <v>2.4</v>
      </c>
      <c r="H5" s="261">
        <f>Targets!F5</f>
        <v>2.4</v>
      </c>
      <c r="I5" s="262">
        <v>3</v>
      </c>
      <c r="Z5" s="13" t="str">
        <f>'mmat ref'!Q2</f>
        <v>B.1</v>
      </c>
      <c r="AA5" s="29" t="str">
        <f t="shared" si="0"/>
        <v>B.1 - Evaluation of CTI drivers</v>
      </c>
      <c r="AB5" s="30">
        <f ca="1">VLOOKUP(Z5,'mmat ref'!Q:R,2,FALSE)</f>
        <v>1</v>
      </c>
      <c r="AC5" s="31">
        <f t="shared" si="1"/>
        <v>2.4</v>
      </c>
      <c r="AD5" s="31" t="str">
        <f t="shared" ref="AD5:AG19" si="3">IF(LEFT($AA5,1)=AD$2,$AB5,"")</f>
        <v/>
      </c>
      <c r="AE5" s="31">
        <f t="shared" ca="1" si="2"/>
        <v>1</v>
      </c>
      <c r="AF5" s="31"/>
      <c r="AG5" s="31"/>
      <c r="AH5" s="31">
        <f t="shared" ref="AH5:AH21" si="4">$AC5</f>
        <v>2.4</v>
      </c>
      <c r="AI5" s="31">
        <f t="shared" ref="AI5:AK19" si="5">IF(LEFT($AA5,1)=AI$2,$AC5,"")</f>
        <v>2.4</v>
      </c>
      <c r="AJ5" s="31"/>
      <c r="AK5" s="31"/>
      <c r="AL5" s="207">
        <f>$I7</f>
        <v>3</v>
      </c>
      <c r="AM5" s="207">
        <f>$I7</f>
        <v>3</v>
      </c>
      <c r="AN5" s="31"/>
      <c r="AO5" s="31"/>
      <c r="AP5"/>
      <c r="AQ5"/>
      <c r="AR5"/>
      <c r="AS5"/>
      <c r="AT5"/>
    </row>
    <row r="6" spans="1:52" ht="26.25" customHeight="1" x14ac:dyDescent="0.25">
      <c r="B6" s="115" t="str">
        <f>'mmat ref'!AE9</f>
        <v>B</v>
      </c>
      <c r="C6" s="115" t="str">
        <f>VLOOKUP(B6,'mmat ref'!AE:AG,3,FALSE)</f>
        <v>Program Planning &amp; Requirements</v>
      </c>
      <c r="D6" s="203" t="str">
        <f>VLOOKUP(B6,'mmat ref'!AE:AG,2,FALSE)&amp; " - "&amp;C6</f>
        <v>Stage B - Program Planning &amp; Requirements</v>
      </c>
      <c r="E6" s="348" t="str">
        <f ca="1">$AY$12</f>
        <v>Maturity level: Level 1</v>
      </c>
      <c r="F6" s="345"/>
      <c r="G6" s="345" t="str">
        <f ca="1">$AZ$12</f>
        <v>Maturity rating: 1.00</v>
      </c>
      <c r="H6" s="345"/>
      <c r="I6" s="228"/>
      <c r="Z6" s="13" t="str">
        <f>'mmat ref'!Q3</f>
        <v>B.2</v>
      </c>
      <c r="AA6" s="29" t="str">
        <f t="shared" si="0"/>
        <v>B.2 - Identifying the environment</v>
      </c>
      <c r="AB6" s="30">
        <f ca="1">VLOOKUP(Z6,'mmat ref'!Q:R,2,FALSE)</f>
        <v>1</v>
      </c>
      <c r="AC6" s="31">
        <f t="shared" si="1"/>
        <v>2.4</v>
      </c>
      <c r="AD6" s="31"/>
      <c r="AE6" s="31">
        <f t="shared" ca="1" si="2"/>
        <v>1</v>
      </c>
      <c r="AF6" s="31"/>
      <c r="AG6" s="31"/>
      <c r="AH6" s="31">
        <f t="shared" si="4"/>
        <v>2.4</v>
      </c>
      <c r="AI6" s="31">
        <f t="shared" si="5"/>
        <v>2.4</v>
      </c>
      <c r="AJ6" s="31"/>
      <c r="AK6" s="31"/>
      <c r="AL6" s="207">
        <f t="shared" ref="AL6:AM11" si="6">$I8</f>
        <v>3</v>
      </c>
      <c r="AM6" s="207">
        <f t="shared" si="6"/>
        <v>3</v>
      </c>
      <c r="AN6" s="31"/>
      <c r="AO6" s="31"/>
      <c r="AP6"/>
      <c r="AQ6"/>
      <c r="AR6"/>
      <c r="AS6"/>
      <c r="AT6"/>
    </row>
    <row r="7" spans="1:52" ht="18.75" customHeight="1" x14ac:dyDescent="0.25">
      <c r="B7" s="8" t="str">
        <f>'mmat ref'!AE10</f>
        <v>B.1</v>
      </c>
      <c r="C7" s="8" t="str">
        <f>VLOOKUP(B7,'mmat ref'!AE:AG,3,FALSE)</f>
        <v>Evaluation of CTI drivers</v>
      </c>
      <c r="D7" s="162" t="str">
        <f>VLOOKUP(B7,'mmat ref'!AE:AG,2,FALSE)&amp; " - "&amp;C7</f>
        <v>Step 1 - Evaluation of CTI drivers</v>
      </c>
      <c r="E7" s="26">
        <f t="shared" ref="E7:E13" ca="1" si="7">IF($AY$1,VLOOKUP(B7,MaturityRatingsTable,3,FALSE),VLOOKUP(B7,MaturityLevelsTable,3,FALSE))</f>
        <v>1</v>
      </c>
      <c r="F7" s="260">
        <f t="shared" ref="F7:F9" ca="1" si="8">IF(ISERROR(E7),"",E7)</f>
        <v>1</v>
      </c>
      <c r="G7" s="23">
        <f t="shared" ref="G7:G9" si="9">H7</f>
        <v>2.4</v>
      </c>
      <c r="H7" s="261">
        <f>Targets!F7</f>
        <v>2.4</v>
      </c>
      <c r="I7" s="262">
        <v>3</v>
      </c>
      <c r="Z7" s="13" t="str">
        <f>'mmat ref'!Q4</f>
        <v>B.3</v>
      </c>
      <c r="AA7" s="29" t="str">
        <f t="shared" si="0"/>
        <v>B.3 - Function Identification</v>
      </c>
      <c r="AB7" s="30">
        <f ca="1">VLOOKUP(Z7,'mmat ref'!Q:R,2,FALSE)</f>
        <v>1</v>
      </c>
      <c r="AC7" s="31">
        <f t="shared" si="1"/>
        <v>2.4</v>
      </c>
      <c r="AD7" s="31"/>
      <c r="AE7" s="31">
        <f t="shared" ca="1" si="2"/>
        <v>1</v>
      </c>
      <c r="AF7" s="31"/>
      <c r="AG7" s="31"/>
      <c r="AH7" s="31">
        <f t="shared" si="4"/>
        <v>2.4</v>
      </c>
      <c r="AI7" s="31">
        <f t="shared" si="5"/>
        <v>2.4</v>
      </c>
      <c r="AJ7" s="31"/>
      <c r="AK7" s="31"/>
      <c r="AL7" s="207">
        <f t="shared" si="6"/>
        <v>3</v>
      </c>
      <c r="AM7" s="207">
        <f t="shared" si="6"/>
        <v>3</v>
      </c>
      <c r="AN7" s="31"/>
      <c r="AO7" s="31"/>
      <c r="AP7"/>
      <c r="AQ7"/>
      <c r="AR7"/>
      <c r="AS7"/>
      <c r="AT7"/>
    </row>
    <row r="8" spans="1:52" ht="18.75" customHeight="1" x14ac:dyDescent="0.25">
      <c r="B8" s="8" t="str">
        <f>'mmat ref'!AE11</f>
        <v>B.2</v>
      </c>
      <c r="C8" s="8" t="str">
        <f>VLOOKUP(B8,'mmat ref'!AE:AG,3,FALSE)</f>
        <v>Identifying the environment</v>
      </c>
      <c r="D8" s="205" t="str">
        <f>VLOOKUP(B8,'mmat ref'!AE:AG,2,FALSE)&amp; " - "&amp;C8</f>
        <v>Step 2 - Identifying the environment</v>
      </c>
      <c r="E8" s="26">
        <f t="shared" ca="1" si="7"/>
        <v>1</v>
      </c>
      <c r="F8" s="260">
        <f t="shared" ca="1" si="8"/>
        <v>1</v>
      </c>
      <c r="G8" s="23">
        <f t="shared" si="9"/>
        <v>2.4</v>
      </c>
      <c r="H8" s="261">
        <f>Targets!F8</f>
        <v>2.4</v>
      </c>
      <c r="I8" s="262">
        <v>3</v>
      </c>
      <c r="Z8" s="13" t="str">
        <f>'mmat ref'!Q5</f>
        <v>B.4</v>
      </c>
      <c r="AA8" s="29" t="str">
        <f t="shared" si="0"/>
        <v>B.4 - Human Resources</v>
      </c>
      <c r="AB8" s="30">
        <f ca="1">VLOOKUP(Z8,'mmat ref'!Q:R,2,FALSE)</f>
        <v>1</v>
      </c>
      <c r="AC8" s="31">
        <f t="shared" si="1"/>
        <v>2.4</v>
      </c>
      <c r="AD8" s="31"/>
      <c r="AE8" s="31">
        <f t="shared" ca="1" si="2"/>
        <v>1</v>
      </c>
      <c r="AF8" s="31"/>
      <c r="AG8" s="31"/>
      <c r="AH8" s="31">
        <f t="shared" si="4"/>
        <v>2.4</v>
      </c>
      <c r="AI8" s="31">
        <f t="shared" si="5"/>
        <v>2.4</v>
      </c>
      <c r="AJ8" s="31"/>
      <c r="AK8" s="31"/>
      <c r="AL8" s="207">
        <f t="shared" si="6"/>
        <v>3</v>
      </c>
      <c r="AM8" s="207">
        <f t="shared" si="6"/>
        <v>3</v>
      </c>
      <c r="AN8" s="31"/>
      <c r="AO8" s="31"/>
      <c r="AP8"/>
      <c r="AQ8"/>
      <c r="AR8"/>
      <c r="AS8"/>
      <c r="AT8"/>
    </row>
    <row r="9" spans="1:52" ht="18.75" customHeight="1" x14ac:dyDescent="0.25">
      <c r="B9" s="8" t="str">
        <f>'mmat ref'!AE12</f>
        <v>B.3</v>
      </c>
      <c r="C9" s="8" t="str">
        <f>VLOOKUP(B9,'mmat ref'!AE:AG,3,FALSE)</f>
        <v>Function Identification</v>
      </c>
      <c r="D9" s="322" t="str">
        <f>VLOOKUP(B9,'mmat ref'!AE:AG,2,FALSE)&amp; " - "&amp;C9</f>
        <v>Step 3 - Function Identification</v>
      </c>
      <c r="E9" s="26">
        <f t="shared" ca="1" si="7"/>
        <v>1</v>
      </c>
      <c r="F9" s="260">
        <f t="shared" ca="1" si="8"/>
        <v>1</v>
      </c>
      <c r="G9" s="23">
        <f t="shared" si="9"/>
        <v>2.4</v>
      </c>
      <c r="H9" s="261">
        <f>Targets!F9</f>
        <v>2.4</v>
      </c>
      <c r="I9" s="262">
        <v>3</v>
      </c>
      <c r="Z9" s="13" t="str">
        <f>'mmat ref'!Q6</f>
        <v>B.5</v>
      </c>
      <c r="AA9" s="29" t="str">
        <f t="shared" si="0"/>
        <v>B.5 - Context</v>
      </c>
      <c r="AB9" s="30">
        <f ca="1">VLOOKUP(Z9,'mmat ref'!Q:R,2,FALSE)</f>
        <v>1</v>
      </c>
      <c r="AC9" s="31">
        <f t="shared" si="1"/>
        <v>2.4</v>
      </c>
      <c r="AD9" s="31"/>
      <c r="AE9" s="31">
        <f t="shared" ca="1" si="2"/>
        <v>1</v>
      </c>
      <c r="AF9" s="31"/>
      <c r="AG9" s="31"/>
      <c r="AH9" s="31">
        <f t="shared" si="4"/>
        <v>2.4</v>
      </c>
      <c r="AI9" s="31">
        <f t="shared" si="5"/>
        <v>2.4</v>
      </c>
      <c r="AJ9" s="31"/>
      <c r="AK9" s="31"/>
      <c r="AL9" s="207">
        <f t="shared" si="6"/>
        <v>3</v>
      </c>
      <c r="AM9" s="207">
        <f t="shared" si="6"/>
        <v>3</v>
      </c>
      <c r="AN9" s="31"/>
      <c r="AO9" s="31"/>
      <c r="AP9"/>
      <c r="AQ9"/>
      <c r="AR9"/>
      <c r="AS9"/>
      <c r="AT9"/>
    </row>
    <row r="10" spans="1:52" ht="18.75" customHeight="1" x14ac:dyDescent="0.25">
      <c r="B10" s="8" t="str">
        <f>'mmat ref'!AE13</f>
        <v>B.4</v>
      </c>
      <c r="C10" s="8" t="str">
        <f>VLOOKUP(B10,'mmat ref'!AE:AG,3,FALSE)</f>
        <v>Human Resources</v>
      </c>
      <c r="D10" s="162" t="str">
        <f>VLOOKUP(B10,'mmat ref'!AE:AG,2,FALSE)&amp; " - "&amp;C10</f>
        <v>Step 4 - Human Resources</v>
      </c>
      <c r="E10" s="26">
        <f t="shared" ca="1" si="7"/>
        <v>1</v>
      </c>
      <c r="F10" s="260">
        <f t="shared" ref="F10:F13" ca="1" si="10">IF(ISERROR(E10),"",E10)</f>
        <v>1</v>
      </c>
      <c r="G10" s="23">
        <f t="shared" ref="G10:G13" si="11">H10</f>
        <v>2.4</v>
      </c>
      <c r="H10" s="261">
        <f>Targets!F10</f>
        <v>2.4</v>
      </c>
      <c r="I10" s="262">
        <v>3</v>
      </c>
      <c r="Z10" s="13" t="str">
        <f>'mmat ref'!Q7</f>
        <v>B.6</v>
      </c>
      <c r="AA10" s="29" t="str">
        <f t="shared" si="0"/>
        <v>B.6 - Purpose</v>
      </c>
      <c r="AB10" s="30">
        <f ca="1">VLOOKUP(Z10,'mmat ref'!Q:R,2,FALSE)</f>
        <v>1</v>
      </c>
      <c r="AC10" s="31">
        <f t="shared" si="1"/>
        <v>2.4</v>
      </c>
      <c r="AD10" s="31"/>
      <c r="AE10" s="31">
        <f t="shared" ca="1" si="2"/>
        <v>1</v>
      </c>
      <c r="AF10" s="31"/>
      <c r="AG10" s="31"/>
      <c r="AH10" s="31">
        <f t="shared" si="4"/>
        <v>2.4</v>
      </c>
      <c r="AI10" s="31">
        <f t="shared" si="5"/>
        <v>2.4</v>
      </c>
      <c r="AJ10" s="31"/>
      <c r="AK10" s="31"/>
      <c r="AL10" s="207">
        <f t="shared" si="6"/>
        <v>3</v>
      </c>
      <c r="AM10" s="207">
        <f t="shared" si="6"/>
        <v>3</v>
      </c>
      <c r="AN10" s="31"/>
      <c r="AO10" s="31"/>
      <c r="AP10"/>
      <c r="AQ10"/>
      <c r="AR10"/>
      <c r="AS10"/>
      <c r="AT10"/>
    </row>
    <row r="11" spans="1:52" ht="18.75" customHeight="1" x14ac:dyDescent="0.25">
      <c r="B11" s="8" t="str">
        <f>'mmat ref'!AE14</f>
        <v>B.5</v>
      </c>
      <c r="C11" s="8" t="str">
        <f>VLOOKUP(B11,'mmat ref'!AE:AG,3,FALSE)</f>
        <v>Context</v>
      </c>
      <c r="D11" s="162" t="str">
        <f>VLOOKUP(B11,'mmat ref'!AE:AG,2,FALSE)&amp; " - "&amp;C11</f>
        <v>Step 5 - Context</v>
      </c>
      <c r="E11" s="26">
        <f t="shared" ca="1" si="7"/>
        <v>1</v>
      </c>
      <c r="F11" s="260">
        <f t="shared" ca="1" si="10"/>
        <v>1</v>
      </c>
      <c r="G11" s="23">
        <f t="shared" si="11"/>
        <v>2.4</v>
      </c>
      <c r="H11" s="261">
        <f>Targets!F11</f>
        <v>2.4</v>
      </c>
      <c r="I11" s="262">
        <v>3</v>
      </c>
      <c r="Z11" s="13" t="str">
        <f>'mmat ref'!Q8</f>
        <v>B.7</v>
      </c>
      <c r="AA11" s="29" t="str">
        <f t="shared" si="0"/>
        <v>B.7 - Supplier Selection</v>
      </c>
      <c r="AB11" s="30">
        <f ca="1">VLOOKUP(Z11,'mmat ref'!Q:R,2,FALSE)</f>
        <v>1</v>
      </c>
      <c r="AC11" s="31">
        <f t="shared" si="1"/>
        <v>2.4</v>
      </c>
      <c r="AD11" s="31"/>
      <c r="AE11" s="31">
        <f ca="1">$AB11</f>
        <v>1</v>
      </c>
      <c r="AF11" s="31"/>
      <c r="AG11" s="31"/>
      <c r="AH11" s="31">
        <f t="shared" si="4"/>
        <v>2.4</v>
      </c>
      <c r="AI11" s="31">
        <f>IF(LEFT($AA11,1)=AI$2,$AC11,"")</f>
        <v>2.4</v>
      </c>
      <c r="AJ11" s="31"/>
      <c r="AK11" s="31"/>
      <c r="AL11" s="207">
        <f t="shared" si="6"/>
        <v>3</v>
      </c>
      <c r="AM11" s="207">
        <f t="shared" si="6"/>
        <v>3</v>
      </c>
      <c r="AN11" s="31"/>
      <c r="AO11" s="31"/>
      <c r="AP11"/>
      <c r="AQ11"/>
      <c r="AR11"/>
      <c r="AS11"/>
      <c r="AT11"/>
    </row>
    <row r="12" spans="1:52" ht="18.75" customHeight="1" x14ac:dyDescent="0.25">
      <c r="B12" s="8" t="str">
        <f>'mmat ref'!AE15</f>
        <v>B.6</v>
      </c>
      <c r="C12" s="8" t="str">
        <f>VLOOKUP(B12,'mmat ref'!AE:AG,3,FALSE)</f>
        <v>Purpose</v>
      </c>
      <c r="D12" s="162" t="str">
        <f>VLOOKUP(B12,'mmat ref'!AE:AG,2,FALSE)&amp; " - "&amp;C12</f>
        <v>Step 6 - Purpose</v>
      </c>
      <c r="E12" s="26">
        <f t="shared" ca="1" si="7"/>
        <v>1</v>
      </c>
      <c r="F12" s="260">
        <f t="shared" ca="1" si="10"/>
        <v>1</v>
      </c>
      <c r="G12" s="23">
        <f t="shared" si="11"/>
        <v>2.4</v>
      </c>
      <c r="H12" s="261">
        <f>Targets!F12</f>
        <v>2.4</v>
      </c>
      <c r="I12" s="262">
        <v>3</v>
      </c>
      <c r="Z12" s="13" t="str">
        <f>'mmat ref'!Q9</f>
        <v>C.1</v>
      </c>
      <c r="AA12" s="29" t="str">
        <f t="shared" si="0"/>
        <v>C.1 - Direction</v>
      </c>
      <c r="AB12" s="30">
        <f ca="1">VLOOKUP(Z12,'mmat ref'!Q:R,2,FALSE)</f>
        <v>1</v>
      </c>
      <c r="AC12" s="31">
        <f t="shared" si="1"/>
        <v>2.4</v>
      </c>
      <c r="AD12" s="31"/>
      <c r="AE12" s="31">
        <f t="shared" ca="1" si="2"/>
        <v>1</v>
      </c>
      <c r="AF12" s="31">
        <v>2</v>
      </c>
      <c r="AG12" s="31"/>
      <c r="AH12" s="31">
        <f t="shared" si="4"/>
        <v>2.4</v>
      </c>
      <c r="AI12" s="31"/>
      <c r="AJ12" s="31">
        <f t="shared" si="5"/>
        <v>2.4</v>
      </c>
      <c r="AK12" s="31"/>
      <c r="AL12" s="207">
        <f t="shared" ref="AL12:AM12" si="12">$I15</f>
        <v>3</v>
      </c>
      <c r="AM12" s="207">
        <f t="shared" si="12"/>
        <v>3</v>
      </c>
      <c r="AN12" s="207">
        <f>$I15</f>
        <v>3</v>
      </c>
      <c r="AO12" s="31"/>
      <c r="AP12"/>
      <c r="AQ12"/>
      <c r="AR12"/>
      <c r="AS12"/>
      <c r="AT12"/>
      <c r="AY12" s="13" t="str">
        <f ca="1">"Maturity level: Level "&amp;MIN(F$7:F$13)</f>
        <v>Maturity level: Level 1</v>
      </c>
      <c r="AZ12" s="13" t="str">
        <f ca="1">"Maturity rating: "&amp;TEXT(AVERAGE(F$7:F$13),"0.00")</f>
        <v>Maturity rating: 1.00</v>
      </c>
    </row>
    <row r="13" spans="1:52" ht="18.75" customHeight="1" x14ac:dyDescent="0.25">
      <c r="B13" s="8" t="str">
        <f>'mmat ref'!AE16</f>
        <v>B.7</v>
      </c>
      <c r="C13" s="8" t="str">
        <f>VLOOKUP(B13,'mmat ref'!AE:AG,3,FALSE)</f>
        <v>Supplier Selection</v>
      </c>
      <c r="D13" s="162" t="str">
        <f>VLOOKUP(B13,'mmat ref'!AE:AG,2,FALSE)&amp; " - "&amp;C13</f>
        <v>Step 7 - Supplier Selection</v>
      </c>
      <c r="E13" s="26">
        <f t="shared" ca="1" si="7"/>
        <v>1</v>
      </c>
      <c r="F13" s="260">
        <f t="shared" ca="1" si="10"/>
        <v>1</v>
      </c>
      <c r="G13" s="23">
        <f t="shared" si="11"/>
        <v>2.4</v>
      </c>
      <c r="H13" s="261">
        <f>Targets!F13</f>
        <v>2.4</v>
      </c>
      <c r="I13" s="262">
        <v>3</v>
      </c>
      <c r="Z13" s="13" t="str">
        <f>'mmat ref'!Q10</f>
        <v>C.2</v>
      </c>
      <c r="AA13" s="29" t="str">
        <f t="shared" si="0"/>
        <v xml:space="preserve">C.2 - Intelligence Collection </v>
      </c>
      <c r="AB13" s="30">
        <f ca="1">VLOOKUP(Z13,'mmat ref'!Q:R,2,FALSE)</f>
        <v>1</v>
      </c>
      <c r="AC13" s="31">
        <f t="shared" si="1"/>
        <v>2.4</v>
      </c>
      <c r="AD13" s="31"/>
      <c r="AE13" s="31">
        <f t="shared" ca="1" si="2"/>
        <v>1</v>
      </c>
      <c r="AF13" s="31">
        <v>2</v>
      </c>
      <c r="AG13" s="31"/>
      <c r="AH13" s="31">
        <f t="shared" si="4"/>
        <v>2.4</v>
      </c>
      <c r="AI13" s="31"/>
      <c r="AJ13" s="31">
        <f t="shared" si="5"/>
        <v>2.4</v>
      </c>
      <c r="AK13" s="31"/>
      <c r="AL13" s="207">
        <f t="shared" ref="AL13:AN17" si="13">$I16</f>
        <v>3</v>
      </c>
      <c r="AM13" s="207">
        <f t="shared" si="13"/>
        <v>3</v>
      </c>
      <c r="AN13" s="207">
        <f t="shared" si="13"/>
        <v>3</v>
      </c>
      <c r="AO13" s="31"/>
      <c r="AP13"/>
      <c r="AQ13"/>
      <c r="AR13"/>
      <c r="AS13"/>
      <c r="AT13"/>
    </row>
    <row r="14" spans="1:52" ht="26.25" customHeight="1" x14ac:dyDescent="0.25">
      <c r="B14" s="115" t="str">
        <f>'mmat ref'!AE17</f>
        <v>C</v>
      </c>
      <c r="C14" s="115" t="str">
        <f>VLOOKUP(B14,'mmat ref'!AE:AG,3,FALSE)</f>
        <v>Threat Intelligence Operations</v>
      </c>
      <c r="D14" s="203" t="str">
        <f>VLOOKUP(B14,'mmat ref'!AE:AG,2,FALSE)&amp; " - "&amp;C14</f>
        <v>Stage C - Threat Intelligence Operations</v>
      </c>
      <c r="E14" s="348" t="str">
        <f ca="1">$AY$22</f>
        <v>Maturity level: Level 1</v>
      </c>
      <c r="F14" s="345"/>
      <c r="G14" s="345" t="str">
        <f ca="1">$AZ$22</f>
        <v>Maturity rating: 1.00</v>
      </c>
      <c r="H14" s="345"/>
      <c r="I14" s="302"/>
      <c r="Z14" s="13" t="str">
        <f>'mmat ref'!Q11</f>
        <v>C.3</v>
      </c>
      <c r="AA14" s="29" t="str">
        <f t="shared" si="0"/>
        <v>C.3 - Processing</v>
      </c>
      <c r="AB14" s="30">
        <f ca="1">VLOOKUP(Z14,'mmat ref'!Q:R,2,FALSE)</f>
        <v>1</v>
      </c>
      <c r="AC14" s="31">
        <f t="shared" si="1"/>
        <v>2.4</v>
      </c>
      <c r="AD14" s="31"/>
      <c r="AE14" s="31">
        <f t="shared" ca="1" si="2"/>
        <v>1</v>
      </c>
      <c r="AF14" s="31">
        <v>2</v>
      </c>
      <c r="AG14" s="31"/>
      <c r="AH14" s="31">
        <f t="shared" si="4"/>
        <v>2.4</v>
      </c>
      <c r="AI14" s="31"/>
      <c r="AJ14" s="31">
        <f t="shared" si="5"/>
        <v>2.4</v>
      </c>
      <c r="AK14" s="31"/>
      <c r="AL14" s="207">
        <f t="shared" si="13"/>
        <v>3</v>
      </c>
      <c r="AM14" s="207">
        <f t="shared" si="13"/>
        <v>3</v>
      </c>
      <c r="AN14" s="207">
        <f t="shared" si="13"/>
        <v>3</v>
      </c>
      <c r="AO14" s="31"/>
      <c r="AP14"/>
      <c r="AQ14"/>
      <c r="AR14"/>
      <c r="AS14"/>
      <c r="AT14"/>
    </row>
    <row r="15" spans="1:52" ht="18.75" customHeight="1" x14ac:dyDescent="0.25">
      <c r="B15" s="8" t="str">
        <f>'mmat ref'!AE18</f>
        <v>C.1</v>
      </c>
      <c r="C15" s="8" t="str">
        <f>VLOOKUP(B15,'mmat ref'!AE:AG,3,FALSE)</f>
        <v>Direction</v>
      </c>
      <c r="D15" s="162" t="str">
        <f>VLOOKUP(B15,'mmat ref'!AE:AG,2,FALSE)&amp; " - "&amp;C15</f>
        <v>Step 1 - Direction</v>
      </c>
      <c r="E15" s="26">
        <f t="shared" ref="E15:E20" ca="1" si="14">IF($AY$1,VLOOKUP(B15,MaturityRatingsTable,3,FALSE),VLOOKUP(B15,MaturityLevelsTable,3,FALSE))</f>
        <v>1</v>
      </c>
      <c r="F15" s="260">
        <f t="shared" ref="F15:F16" ca="1" si="15">IF(ISERROR(E15),"",E15)</f>
        <v>1</v>
      </c>
      <c r="G15" s="23">
        <f t="shared" ref="G15:G16" si="16">H15</f>
        <v>2.4</v>
      </c>
      <c r="H15" s="261">
        <f>Targets!F15</f>
        <v>2.4</v>
      </c>
      <c r="I15" s="262">
        <v>3</v>
      </c>
      <c r="Z15" s="13" t="str">
        <f>'mmat ref'!Q12</f>
        <v>C.4</v>
      </c>
      <c r="AA15" s="29" t="str">
        <f t="shared" si="0"/>
        <v xml:space="preserve">C.4 - Analysis </v>
      </c>
      <c r="AB15" s="30">
        <f ca="1">VLOOKUP(Z15,'mmat ref'!Q:R,2,FALSE)</f>
        <v>1</v>
      </c>
      <c r="AC15" s="31">
        <f t="shared" si="1"/>
        <v>2.4</v>
      </c>
      <c r="AD15" s="31"/>
      <c r="AE15" s="31">
        <f t="shared" ca="1" si="2"/>
        <v>1</v>
      </c>
      <c r="AF15" s="31">
        <v>2</v>
      </c>
      <c r="AG15" s="31"/>
      <c r="AH15" s="31">
        <f t="shared" si="4"/>
        <v>2.4</v>
      </c>
      <c r="AI15" s="31"/>
      <c r="AJ15" s="31">
        <f t="shared" si="5"/>
        <v>2.4</v>
      </c>
      <c r="AK15" s="31"/>
      <c r="AL15" s="207">
        <f t="shared" si="13"/>
        <v>3</v>
      </c>
      <c r="AM15" s="207">
        <f t="shared" si="13"/>
        <v>3</v>
      </c>
      <c r="AN15" s="207">
        <f t="shared" si="13"/>
        <v>3</v>
      </c>
      <c r="AO15" s="31"/>
      <c r="AP15"/>
      <c r="AQ15"/>
      <c r="AR15"/>
      <c r="AS15"/>
      <c r="AT15"/>
    </row>
    <row r="16" spans="1:52" ht="18.75" customHeight="1" x14ac:dyDescent="0.25">
      <c r="B16" s="8" t="str">
        <f>'mmat ref'!AE19</f>
        <v>C.2</v>
      </c>
      <c r="C16" s="8" t="str">
        <f>VLOOKUP(B16,'mmat ref'!AE:AG,3,FALSE)</f>
        <v xml:space="preserve">Intelligence Collection </v>
      </c>
      <c r="D16" s="162" t="str">
        <f>VLOOKUP(B16,'mmat ref'!AE:AG,2,FALSE)&amp; " - "&amp;C16</f>
        <v xml:space="preserve">Step 2 - Intelligence Collection </v>
      </c>
      <c r="E16" s="26">
        <f t="shared" ca="1" si="14"/>
        <v>1</v>
      </c>
      <c r="F16" s="260">
        <f t="shared" ca="1" si="15"/>
        <v>1</v>
      </c>
      <c r="G16" s="23">
        <f t="shared" si="16"/>
        <v>2.4</v>
      </c>
      <c r="H16" s="261">
        <f>Targets!F16</f>
        <v>2.4</v>
      </c>
      <c r="I16" s="262">
        <v>3</v>
      </c>
      <c r="Z16" s="13" t="str">
        <f>'mmat ref'!Q13</f>
        <v>C.5</v>
      </c>
      <c r="AA16" s="29" t="str">
        <f t="shared" si="0"/>
        <v xml:space="preserve">C.5 - Dissemination </v>
      </c>
      <c r="AB16" s="30">
        <f ca="1">VLOOKUP(Z16,'mmat ref'!Q:R,2,FALSE)</f>
        <v>1</v>
      </c>
      <c r="AC16" s="31">
        <f t="shared" si="1"/>
        <v>2.4</v>
      </c>
      <c r="AD16" s="31"/>
      <c r="AE16" s="31">
        <f t="shared" ca="1" si="2"/>
        <v>1</v>
      </c>
      <c r="AF16" s="31">
        <v>2</v>
      </c>
      <c r="AG16" s="31"/>
      <c r="AH16" s="31">
        <f t="shared" si="4"/>
        <v>2.4</v>
      </c>
      <c r="AI16" s="31"/>
      <c r="AJ16" s="31">
        <f t="shared" si="5"/>
        <v>2.4</v>
      </c>
      <c r="AK16" s="31"/>
      <c r="AL16" s="207">
        <f t="shared" si="13"/>
        <v>3</v>
      </c>
      <c r="AM16" s="207">
        <f t="shared" si="13"/>
        <v>3</v>
      </c>
      <c r="AN16" s="207">
        <f t="shared" si="13"/>
        <v>3</v>
      </c>
      <c r="AO16" s="31"/>
      <c r="AP16"/>
      <c r="AQ16"/>
      <c r="AR16"/>
      <c r="AS16"/>
      <c r="AT16"/>
    </row>
    <row r="17" spans="2:53" ht="18.75" customHeight="1" x14ac:dyDescent="0.25">
      <c r="B17" s="8" t="str">
        <f>'mmat ref'!AE20</f>
        <v>C.3</v>
      </c>
      <c r="C17" s="8" t="str">
        <f>VLOOKUP(B17,'mmat ref'!AE:AG,3,FALSE)</f>
        <v>Processing</v>
      </c>
      <c r="D17" s="162" t="str">
        <f>VLOOKUP(B17,'mmat ref'!AE:AG,2,FALSE)&amp; " - "&amp;C17</f>
        <v>Step 3 - Processing</v>
      </c>
      <c r="E17" s="26">
        <f t="shared" ca="1" si="14"/>
        <v>1</v>
      </c>
      <c r="F17" s="260">
        <f t="shared" ref="F17:F22" ca="1" si="17">IF(ISERROR(E17),"",E17)</f>
        <v>1</v>
      </c>
      <c r="G17" s="23">
        <f t="shared" ref="G17:G22" si="18">H17</f>
        <v>2.4</v>
      </c>
      <c r="H17" s="261">
        <f>Targets!F17</f>
        <v>2.4</v>
      </c>
      <c r="I17" s="262">
        <v>3</v>
      </c>
      <c r="Z17" s="13" t="str">
        <f>'mmat ref'!Q14</f>
        <v>C.6</v>
      </c>
      <c r="AA17" s="29" t="str">
        <f t="shared" si="0"/>
        <v>C.6 - Review</v>
      </c>
      <c r="AB17" s="30">
        <f ca="1">VLOOKUP(Z17,'mmat ref'!Q:R,2,FALSE)</f>
        <v>1</v>
      </c>
      <c r="AC17" s="31">
        <f t="shared" si="1"/>
        <v>2.4</v>
      </c>
      <c r="AD17" s="31"/>
      <c r="AE17" s="31">
        <f t="shared" ca="1" si="2"/>
        <v>1</v>
      </c>
      <c r="AF17" s="31">
        <v>2</v>
      </c>
      <c r="AG17" s="31"/>
      <c r="AH17" s="31">
        <f t="shared" si="4"/>
        <v>2.4</v>
      </c>
      <c r="AI17" s="31"/>
      <c r="AJ17" s="31">
        <f t="shared" si="5"/>
        <v>2.4</v>
      </c>
      <c r="AK17" s="31"/>
      <c r="AL17" s="207">
        <f t="shared" si="13"/>
        <v>3</v>
      </c>
      <c r="AM17" s="207">
        <f t="shared" si="13"/>
        <v>3</v>
      </c>
      <c r="AN17" s="207">
        <f t="shared" si="13"/>
        <v>3</v>
      </c>
      <c r="AO17" s="31"/>
      <c r="AP17"/>
      <c r="AQ17"/>
      <c r="AR17"/>
      <c r="AS17"/>
      <c r="AT17"/>
    </row>
    <row r="18" spans="2:53" ht="18.75" customHeight="1" x14ac:dyDescent="0.25">
      <c r="B18" s="8" t="str">
        <f>'mmat ref'!AE21</f>
        <v>C.4</v>
      </c>
      <c r="C18" s="8" t="str">
        <f>VLOOKUP(B18,'mmat ref'!AE:AG,3,FALSE)</f>
        <v xml:space="preserve">Analysis </v>
      </c>
      <c r="D18" s="162" t="str">
        <f>VLOOKUP(B18,'mmat ref'!AE:AG,2,FALSE)&amp; " - "&amp;C18</f>
        <v xml:space="preserve">Step 4 - Analysis </v>
      </c>
      <c r="E18" s="26">
        <f t="shared" ca="1" si="14"/>
        <v>1</v>
      </c>
      <c r="F18" s="260">
        <f t="shared" ca="1" si="17"/>
        <v>1</v>
      </c>
      <c r="G18" s="23">
        <f t="shared" si="18"/>
        <v>2.4</v>
      </c>
      <c r="H18" s="261">
        <f>Targets!F18</f>
        <v>2.4</v>
      </c>
      <c r="I18" s="262">
        <v>3</v>
      </c>
      <c r="Z18" s="13" t="str">
        <f>'mmat ref'!Q15</f>
        <v>D.1</v>
      </c>
      <c r="AA18" s="30" t="str">
        <f t="shared" si="0"/>
        <v>D.1 - Repeatable</v>
      </c>
      <c r="AB18" s="30">
        <f ca="1">VLOOKUP(Z18,'mmat ref'!Q:R,2,FALSE)</f>
        <v>1</v>
      </c>
      <c r="AC18" s="31">
        <f t="shared" si="1"/>
        <v>2.4</v>
      </c>
      <c r="AD18" s="31"/>
      <c r="AE18" s="31">
        <f t="shared" ca="1" si="2"/>
        <v>1</v>
      </c>
      <c r="AF18" s="31"/>
      <c r="AG18" s="31">
        <f t="shared" ca="1" si="3"/>
        <v>1</v>
      </c>
      <c r="AH18" s="31">
        <f t="shared" si="4"/>
        <v>2.4</v>
      </c>
      <c r="AI18" s="31"/>
      <c r="AJ18" s="31"/>
      <c r="AK18" s="31">
        <f t="shared" si="5"/>
        <v>2.4</v>
      </c>
      <c r="AL18" s="207">
        <f>$I22</f>
        <v>3</v>
      </c>
      <c r="AM18" s="207"/>
      <c r="AN18" s="207"/>
      <c r="AO18" s="207">
        <f>$I22</f>
        <v>3</v>
      </c>
      <c r="AP18"/>
      <c r="AQ18"/>
      <c r="AR18"/>
      <c r="AS18"/>
      <c r="AT18"/>
    </row>
    <row r="19" spans="2:53" ht="18.75" customHeight="1" x14ac:dyDescent="0.25">
      <c r="B19" s="8" t="str">
        <f>'mmat ref'!AE22</f>
        <v>C.5</v>
      </c>
      <c r="C19" s="8" t="str">
        <f>VLOOKUP(B19,'mmat ref'!AE:AG,3,FALSE)</f>
        <v xml:space="preserve">Dissemination </v>
      </c>
      <c r="D19" s="162" t="str">
        <f>VLOOKUP(B19,'mmat ref'!AE:AG,2,FALSE)&amp; " - "&amp;C19</f>
        <v xml:space="preserve">Step 5 - Dissemination </v>
      </c>
      <c r="E19" s="26">
        <f t="shared" ca="1" si="14"/>
        <v>1</v>
      </c>
      <c r="F19" s="260">
        <f t="shared" ca="1" si="17"/>
        <v>1</v>
      </c>
      <c r="G19" s="23">
        <f t="shared" si="18"/>
        <v>2.4</v>
      </c>
      <c r="H19" s="261">
        <f>Targets!F19</f>
        <v>2.4</v>
      </c>
      <c r="I19" s="262">
        <v>3</v>
      </c>
      <c r="Z19" s="13" t="str">
        <f>'mmat ref'!Q16</f>
        <v>D.2</v>
      </c>
      <c r="AA19" s="30" t="str">
        <f t="shared" ref="AA19:AA21" si="19">Z19&amp;" - "&amp;VLOOKUP(Z19,textref,3,FALSE)</f>
        <v>D.2 - Availability</v>
      </c>
      <c r="AB19" s="30">
        <f ca="1">VLOOKUP(Z19,'mmat ref'!Q:R,2,FALSE)</f>
        <v>1</v>
      </c>
      <c r="AC19" s="31">
        <f t="shared" si="1"/>
        <v>2.4</v>
      </c>
      <c r="AD19" s="31"/>
      <c r="AE19" s="31">
        <f t="shared" ca="1" si="2"/>
        <v>1</v>
      </c>
      <c r="AF19" s="31"/>
      <c r="AG19" s="31">
        <f t="shared" ca="1" si="3"/>
        <v>1</v>
      </c>
      <c r="AH19" s="31">
        <f t="shared" si="4"/>
        <v>2.4</v>
      </c>
      <c r="AI19" s="31"/>
      <c r="AJ19" s="31"/>
      <c r="AK19" s="31">
        <f t="shared" si="5"/>
        <v>2.4</v>
      </c>
      <c r="AL19" s="207">
        <f t="shared" ref="AL19:AL21" si="20">$I23</f>
        <v>3</v>
      </c>
      <c r="AM19" s="207"/>
      <c r="AN19" s="207"/>
      <c r="AO19" s="207">
        <f t="shared" ref="AO19:AO21" si="21">$I23</f>
        <v>3</v>
      </c>
      <c r="AP19"/>
      <c r="AQ19"/>
      <c r="AR19"/>
      <c r="AS19"/>
      <c r="AT19"/>
    </row>
    <row r="20" spans="2:53" ht="18.75" customHeight="1" x14ac:dyDescent="0.25">
      <c r="B20" s="8" t="str">
        <f>'mmat ref'!AE23</f>
        <v>C.6</v>
      </c>
      <c r="C20" s="8" t="str">
        <f>VLOOKUP(B20,'mmat ref'!AE:AG,3,FALSE)</f>
        <v>Review</v>
      </c>
      <c r="D20" s="162" t="str">
        <f>VLOOKUP(B20,'mmat ref'!AE:AG,2,FALSE)&amp; " - "&amp;C20</f>
        <v>Step 6 - Review</v>
      </c>
      <c r="E20" s="26">
        <f t="shared" ca="1" si="14"/>
        <v>1</v>
      </c>
      <c r="F20" s="260">
        <f t="shared" ca="1" si="17"/>
        <v>1</v>
      </c>
      <c r="G20" s="23">
        <f t="shared" si="18"/>
        <v>2.4</v>
      </c>
      <c r="H20" s="261">
        <f>Targets!F20</f>
        <v>2.4</v>
      </c>
      <c r="I20" s="262">
        <v>3</v>
      </c>
      <c r="Z20" s="13" t="str">
        <f>'mmat ref'!Q17</f>
        <v>D.3</v>
      </c>
      <c r="AA20" s="30" t="str">
        <f t="shared" si="19"/>
        <v>D.3 - Resources</v>
      </c>
      <c r="AB20" s="30">
        <f ca="1">VLOOKUP(Z20,'mmat ref'!Q:R,2,FALSE)</f>
        <v>1</v>
      </c>
      <c r="AC20" s="31">
        <f t="shared" si="1"/>
        <v>2.4</v>
      </c>
      <c r="AD20" s="31"/>
      <c r="AE20" s="31">
        <f t="shared" ca="1" si="2"/>
        <v>1</v>
      </c>
      <c r="AF20" s="31"/>
      <c r="AG20" s="31">
        <f t="shared" ref="AG20:AG21" ca="1" si="22">IF(LEFT($AA20,1)=AG$2,$AB20,"")</f>
        <v>1</v>
      </c>
      <c r="AH20" s="31">
        <f t="shared" si="4"/>
        <v>2.4</v>
      </c>
      <c r="AI20" s="31"/>
      <c r="AJ20" s="31"/>
      <c r="AK20" s="31">
        <f t="shared" ref="AK20:AK21" si="23">IF(LEFT($AA20,1)=AK$2,$AC20,"")</f>
        <v>2.4</v>
      </c>
      <c r="AL20" s="207">
        <f t="shared" si="20"/>
        <v>3</v>
      </c>
      <c r="AM20" s="207"/>
      <c r="AN20" s="207"/>
      <c r="AO20" s="207">
        <f t="shared" si="21"/>
        <v>3</v>
      </c>
      <c r="AP20"/>
      <c r="AQ20"/>
      <c r="AR20"/>
      <c r="AS20"/>
      <c r="AT20"/>
    </row>
    <row r="21" spans="2:53" ht="26.25" customHeight="1" x14ac:dyDescent="0.25">
      <c r="B21" s="115" t="str">
        <f>'mmat ref'!AE24</f>
        <v>D</v>
      </c>
      <c r="C21" s="115" t="str">
        <f>VLOOKUP(B21,'mmat ref'!AE:AG,3,FALSE)</f>
        <v>Functional Management</v>
      </c>
      <c r="D21" s="203" t="str">
        <f>VLOOKUP(B21,'mmat ref'!AE:AG,2,FALSE)&amp; " - "&amp;C21</f>
        <v>Stage D - Functional Management</v>
      </c>
      <c r="E21" s="348" t="str">
        <f ca="1">$AY$32</f>
        <v>Maturity level: Level 1</v>
      </c>
      <c r="F21" s="345"/>
      <c r="G21" s="345" t="str">
        <f ca="1">$AZ$32</f>
        <v>Maturity rating: 1.00</v>
      </c>
      <c r="H21" s="345"/>
      <c r="I21" s="303"/>
      <c r="Z21" s="13" t="str">
        <f>'mmat ref'!Q18</f>
        <v>D.4</v>
      </c>
      <c r="AA21" s="30" t="str">
        <f t="shared" si="19"/>
        <v>D.4 - Resilience</v>
      </c>
      <c r="AB21" s="30">
        <f ca="1">VLOOKUP(Z21,'mmat ref'!Q:R,2,FALSE)</f>
        <v>1</v>
      </c>
      <c r="AC21" s="28">
        <f t="shared" si="1"/>
        <v>2.4</v>
      </c>
      <c r="AD21" s="28"/>
      <c r="AE21" s="31">
        <f t="shared" ca="1" si="2"/>
        <v>1</v>
      </c>
      <c r="AF21" s="28"/>
      <c r="AG21" s="28">
        <f t="shared" ca="1" si="22"/>
        <v>1</v>
      </c>
      <c r="AH21" s="31">
        <f t="shared" si="4"/>
        <v>2.4</v>
      </c>
      <c r="AI21" s="28"/>
      <c r="AJ21" s="28"/>
      <c r="AK21" s="28">
        <f t="shared" si="23"/>
        <v>2.4</v>
      </c>
      <c r="AL21" s="208">
        <f t="shared" si="20"/>
        <v>3</v>
      </c>
      <c r="AM21" s="208"/>
      <c r="AN21" s="208"/>
      <c r="AO21" s="208">
        <f t="shared" si="21"/>
        <v>3</v>
      </c>
      <c r="AP21"/>
      <c r="AQ21"/>
      <c r="AR21"/>
      <c r="AS21"/>
      <c r="AT21"/>
    </row>
    <row r="22" spans="2:53" ht="18.75" customHeight="1" x14ac:dyDescent="0.25">
      <c r="B22" s="8" t="str">
        <f>'mmat ref'!AE25</f>
        <v>D.1</v>
      </c>
      <c r="C22" s="8" t="str">
        <f>VLOOKUP(B22,'mmat ref'!AE:AG,3,FALSE)</f>
        <v>Repeatable</v>
      </c>
      <c r="D22" s="162" t="str">
        <f>VLOOKUP(B22,'mmat ref'!AE:AG,2,FALSE)&amp; " - "&amp;C22</f>
        <v>Step 1 - Repeatable</v>
      </c>
      <c r="E22" s="26">
        <f ca="1">IF($AY$1,VLOOKUP(B22,MaturityRatingsTable,3,FALSE),VLOOKUP(B22,MaturityLevelsTable,3,FALSE))</f>
        <v>1</v>
      </c>
      <c r="F22" s="260">
        <f t="shared" ca="1" si="17"/>
        <v>1</v>
      </c>
      <c r="G22" s="23">
        <f t="shared" si="18"/>
        <v>2.4</v>
      </c>
      <c r="H22" s="261">
        <f>Targets!F22</f>
        <v>2.4</v>
      </c>
      <c r="I22" s="262">
        <v>3</v>
      </c>
      <c r="AA22" s="287"/>
      <c r="AB22" s="287"/>
      <c r="AC22" s="287"/>
      <c r="AD22" s="287"/>
      <c r="AE22" s="287"/>
      <c r="AF22" s="287"/>
      <c r="AH22" s="287"/>
      <c r="AI22" s="287"/>
      <c r="AJ22" s="287"/>
      <c r="AL22" s="287"/>
      <c r="AM22" s="287"/>
      <c r="AN22" s="287"/>
      <c r="AO22"/>
      <c r="AP22"/>
      <c r="AQ22"/>
      <c r="AR22"/>
      <c r="AS22"/>
      <c r="AT22"/>
      <c r="AY22" s="13" t="str">
        <f ca="1">"Maturity level: Level "&amp;MIN(F$15:F$20)</f>
        <v>Maturity level: Level 1</v>
      </c>
      <c r="AZ22" s="13" t="str">
        <f ca="1">"Maturity rating: "&amp;TEXT(AVERAGE(F$15:F$20),"0.00")</f>
        <v>Maturity rating: 1.00</v>
      </c>
    </row>
    <row r="23" spans="2:53" ht="18.75" customHeight="1" x14ac:dyDescent="0.25">
      <c r="B23" s="8" t="str">
        <f>'mmat ref'!AE26</f>
        <v>D.2</v>
      </c>
      <c r="C23" s="8" t="str">
        <f>VLOOKUP(B23,'mmat ref'!AE:AG,3,FALSE)</f>
        <v>Availability</v>
      </c>
      <c r="D23" s="162" t="str">
        <f>VLOOKUP(B23,'mmat ref'!AE:AG,2,FALSE)&amp; " - "&amp;C23</f>
        <v>Step 2 - Availability</v>
      </c>
      <c r="E23" s="26">
        <f ca="1">IF($AY$1,VLOOKUP(B23,MaturityRatingsTable,3,FALSE),VLOOKUP(B23,MaturityLevelsTable,3,FALSE))</f>
        <v>1</v>
      </c>
      <c r="F23" s="260">
        <f t="shared" ref="F23:F25" ca="1" si="24">IF(ISERROR(E23),"",E23)</f>
        <v>1</v>
      </c>
      <c r="G23" s="23">
        <f t="shared" ref="G23:G25" si="25">H23</f>
        <v>2.4</v>
      </c>
      <c r="H23" s="261">
        <f>Targets!F23</f>
        <v>2.4</v>
      </c>
      <c r="I23" s="262">
        <v>3</v>
      </c>
      <c r="AA23" s="287"/>
      <c r="AB23" s="287"/>
      <c r="AC23" s="287"/>
      <c r="AD23" s="287"/>
      <c r="AE23" s="287"/>
      <c r="AF23" s="287"/>
      <c r="AH23" s="287"/>
      <c r="AI23" s="287"/>
      <c r="AJ23" s="287"/>
      <c r="AL23" s="287"/>
      <c r="AM23" s="287"/>
      <c r="AN23" s="287"/>
      <c r="AO23"/>
      <c r="AP23"/>
      <c r="AQ23"/>
      <c r="AR23"/>
      <c r="AS23"/>
      <c r="AT23"/>
    </row>
    <row r="24" spans="2:53" ht="18.75" customHeight="1" x14ac:dyDescent="0.25">
      <c r="B24" s="8" t="str">
        <f>'mmat ref'!AE27</f>
        <v>D.3</v>
      </c>
      <c r="C24" s="8" t="str">
        <f>VLOOKUP(B24,'mmat ref'!AE:AG,3,FALSE)</f>
        <v>Resources</v>
      </c>
      <c r="D24" s="162" t="str">
        <f>VLOOKUP(B24,'mmat ref'!AE:AG,2,FALSE)&amp; " - "&amp;C24</f>
        <v>Step 3 - Resources</v>
      </c>
      <c r="E24" s="26">
        <f ca="1">IF($AY$1,VLOOKUP(B24,MaturityRatingsTable,3,FALSE),VLOOKUP(B24,MaturityLevelsTable,3,FALSE))</f>
        <v>1</v>
      </c>
      <c r="F24" s="260">
        <f t="shared" ca="1" si="24"/>
        <v>1</v>
      </c>
      <c r="G24" s="23">
        <f t="shared" si="25"/>
        <v>2.4</v>
      </c>
      <c r="H24" s="261">
        <f>Targets!F24</f>
        <v>2.4</v>
      </c>
      <c r="I24" s="262">
        <v>3</v>
      </c>
      <c r="AA24" s="287"/>
      <c r="AB24" s="287"/>
      <c r="AC24" s="287"/>
      <c r="AD24" s="287"/>
      <c r="AE24" s="287"/>
      <c r="AF24" s="287"/>
      <c r="AH24" s="287"/>
      <c r="AI24" s="287"/>
      <c r="AJ24" s="287"/>
      <c r="AL24" s="287"/>
      <c r="AM24" s="287"/>
      <c r="AN24" s="287"/>
      <c r="AO24"/>
      <c r="AP24"/>
      <c r="AQ24"/>
      <c r="AR24"/>
      <c r="AS24"/>
      <c r="AT24"/>
    </row>
    <row r="25" spans="2:53" ht="18.75" customHeight="1" x14ac:dyDescent="0.25">
      <c r="B25" s="8" t="str">
        <f>'mmat ref'!AE28</f>
        <v>D.4</v>
      </c>
      <c r="C25" s="8" t="str">
        <f>VLOOKUP(B25,'mmat ref'!AE:AG,3,FALSE)</f>
        <v>Resilience</v>
      </c>
      <c r="D25" s="162" t="str">
        <f>VLOOKUP(B25,'mmat ref'!AE:AG,2,FALSE)&amp; " - "&amp;C25</f>
        <v>Step 4 - Resilience</v>
      </c>
      <c r="E25" s="323">
        <f ca="1">IF($AY$1,VLOOKUP(B25,MaturityRatingsTable,3,FALSE),VLOOKUP(B25,MaturityLevelsTable,3,FALSE))</f>
        <v>1</v>
      </c>
      <c r="F25" s="263">
        <f t="shared" ca="1" si="24"/>
        <v>1</v>
      </c>
      <c r="G25" s="24">
        <f t="shared" si="25"/>
        <v>2.4</v>
      </c>
      <c r="H25" s="264">
        <f>Targets!F25</f>
        <v>2.4</v>
      </c>
      <c r="I25" s="265">
        <v>3</v>
      </c>
      <c r="AA25" s="287"/>
      <c r="AB25" s="287"/>
      <c r="AC25" s="287"/>
      <c r="AD25" s="287"/>
      <c r="AE25" s="287"/>
      <c r="AF25" s="287"/>
      <c r="AH25" s="287"/>
      <c r="AI25" s="287"/>
      <c r="AJ25" s="287"/>
      <c r="AL25" s="287"/>
      <c r="AM25" s="287"/>
      <c r="AN25" s="287"/>
      <c r="AO25"/>
      <c r="AP25"/>
      <c r="AQ25"/>
      <c r="AR25"/>
      <c r="AS25"/>
      <c r="AT25"/>
    </row>
    <row r="26" spans="2:53" ht="30" customHeight="1" x14ac:dyDescent="0.25">
      <c r="B26"/>
      <c r="C26"/>
      <c r="D26"/>
      <c r="E26"/>
      <c r="F26"/>
      <c r="G26"/>
      <c r="H26"/>
      <c r="I26"/>
      <c r="Z26" s="287"/>
      <c r="AA26"/>
      <c r="AB26"/>
      <c r="AC26"/>
      <c r="AD26"/>
      <c r="AE26"/>
      <c r="AF26"/>
      <c r="AH26"/>
      <c r="AI26"/>
      <c r="AJ26"/>
      <c r="AL26"/>
      <c r="AM26"/>
      <c r="AN26"/>
      <c r="AO26"/>
      <c r="AP26"/>
      <c r="AQ26"/>
      <c r="AR26"/>
      <c r="AS26"/>
      <c r="AT26"/>
    </row>
    <row r="27" spans="2:53" ht="30" customHeight="1" x14ac:dyDescent="0.25">
      <c r="B27"/>
      <c r="C27"/>
      <c r="D27"/>
      <c r="E27"/>
      <c r="F27"/>
      <c r="G27"/>
      <c r="H27"/>
      <c r="I27"/>
      <c r="Z27" s="287"/>
      <c r="AA27"/>
      <c r="AB27"/>
      <c r="AC27"/>
      <c r="AD27"/>
      <c r="AE27"/>
      <c r="AF27"/>
      <c r="AH27"/>
      <c r="AI27"/>
      <c r="AJ27"/>
      <c r="AL27"/>
      <c r="AM27"/>
      <c r="AN27"/>
      <c r="AO27"/>
      <c r="AP27"/>
      <c r="AQ27"/>
      <c r="AR27"/>
      <c r="AS27"/>
      <c r="AT27"/>
    </row>
    <row r="28" spans="2:53" ht="30" customHeight="1" x14ac:dyDescent="0.25">
      <c r="B28"/>
      <c r="C28"/>
      <c r="D28"/>
      <c r="E28"/>
      <c r="F28"/>
      <c r="G28"/>
      <c r="H28"/>
      <c r="I28"/>
      <c r="Z28" s="287"/>
      <c r="AA28"/>
      <c r="AB28"/>
      <c r="AC28"/>
      <c r="AD28"/>
      <c r="AE28"/>
      <c r="AF28"/>
      <c r="AH28"/>
      <c r="AI28"/>
      <c r="AJ28"/>
      <c r="AL28"/>
      <c r="AM28"/>
      <c r="AN28"/>
      <c r="AO28"/>
      <c r="AP28"/>
      <c r="AQ28"/>
      <c r="AR28"/>
      <c r="AS28"/>
      <c r="AT28"/>
    </row>
    <row r="29" spans="2:53" ht="30" customHeight="1" x14ac:dyDescent="0.25">
      <c r="B29"/>
      <c r="C29"/>
      <c r="D29"/>
      <c r="E29"/>
      <c r="F29"/>
      <c r="G29"/>
      <c r="H29"/>
      <c r="I29"/>
      <c r="Z29" s="287"/>
      <c r="AA29"/>
      <c r="AB29"/>
      <c r="AC29"/>
      <c r="AD29"/>
      <c r="AE29"/>
      <c r="AF29"/>
      <c r="AH29"/>
      <c r="AI29"/>
      <c r="AJ29"/>
      <c r="AL29"/>
      <c r="AM29"/>
      <c r="AN29"/>
      <c r="AO29"/>
      <c r="AP29"/>
      <c r="AQ29"/>
      <c r="AR29"/>
      <c r="AS29"/>
      <c r="AT29"/>
    </row>
    <row r="30" spans="2:53" ht="30" customHeight="1" x14ac:dyDescent="0.25">
      <c r="B30"/>
      <c r="C30"/>
      <c r="D30"/>
      <c r="E30"/>
      <c r="F30"/>
      <c r="G30"/>
      <c r="H30"/>
      <c r="I30"/>
      <c r="Z30" s="287"/>
      <c r="AA30"/>
      <c r="AB30"/>
      <c r="AC30"/>
      <c r="AD30"/>
      <c r="AE30"/>
      <c r="AF30"/>
      <c r="AH30"/>
      <c r="AI30"/>
      <c r="AJ30"/>
      <c r="AL30"/>
      <c r="AM30"/>
      <c r="AN30"/>
      <c r="AO30"/>
      <c r="AP30"/>
      <c r="AQ30"/>
      <c r="AR30"/>
      <c r="AS30"/>
      <c r="AT30"/>
    </row>
    <row r="31" spans="2:53" ht="30" customHeight="1" x14ac:dyDescent="0.25">
      <c r="Z31"/>
      <c r="AA31"/>
      <c r="AB31"/>
      <c r="AC31"/>
      <c r="AD31"/>
      <c r="AE31"/>
      <c r="AF31"/>
      <c r="AH31"/>
      <c r="AI31"/>
      <c r="AJ31"/>
      <c r="AL31"/>
      <c r="AM31"/>
      <c r="AN31"/>
      <c r="AO31"/>
      <c r="AP31"/>
      <c r="AQ31"/>
      <c r="AR31"/>
      <c r="AS31"/>
      <c r="AT31"/>
    </row>
    <row r="32" spans="2:53" ht="30" customHeight="1" x14ac:dyDescent="0.25">
      <c r="Z32"/>
      <c r="AA32"/>
      <c r="AD32" s="346" t="s">
        <v>199</v>
      </c>
      <c r="AE32" s="346"/>
      <c r="AF32" s="346"/>
      <c r="AG32" s="346"/>
      <c r="AH32" s="346"/>
      <c r="AI32" s="346"/>
      <c r="AJ32" s="346" t="s">
        <v>200</v>
      </c>
      <c r="AK32" s="346"/>
      <c r="AL32" s="346"/>
      <c r="AM32" s="346"/>
      <c r="AN32" s="346"/>
      <c r="AO32" s="346"/>
      <c r="AP32" s="346" t="s">
        <v>172</v>
      </c>
      <c r="AQ32" s="346"/>
      <c r="AR32" s="346"/>
      <c r="AS32" s="346"/>
      <c r="AT32" s="346"/>
      <c r="AY32" s="287" t="str">
        <f ca="1">"Maturity level: Level "&amp;MIN(F$22:F$25)</f>
        <v>Maturity level: Level 1</v>
      </c>
      <c r="AZ32" s="287" t="str">
        <f ca="1">"Maturity rating: "&amp;TEXT(AVERAGE(F$22:F$25),"0.00")</f>
        <v>Maturity rating: 1.00</v>
      </c>
      <c r="BA32" s="287"/>
    </row>
    <row r="33" spans="26:46" ht="30" customHeight="1" x14ac:dyDescent="0.25">
      <c r="Z33"/>
      <c r="AA33"/>
      <c r="AB33" s="7" t="s">
        <v>22</v>
      </c>
      <c r="AC33" s="7" t="s">
        <v>23</v>
      </c>
      <c r="AD33" s="138" t="s">
        <v>119</v>
      </c>
      <c r="AE33" s="138" t="s">
        <v>120</v>
      </c>
      <c r="AF33" s="138" t="s">
        <v>121</v>
      </c>
      <c r="AG33" s="138"/>
      <c r="AH33" s="138" t="s">
        <v>119</v>
      </c>
      <c r="AI33" s="138" t="s">
        <v>120</v>
      </c>
      <c r="AJ33" s="138" t="s">
        <v>121</v>
      </c>
      <c r="AK33" s="138"/>
      <c r="AL33" s="138" t="s">
        <v>119</v>
      </c>
      <c r="AM33" s="138" t="s">
        <v>120</v>
      </c>
      <c r="AN33" s="138" t="s">
        <v>121</v>
      </c>
      <c r="AO33"/>
      <c r="AP33"/>
      <c r="AQ33"/>
      <c r="AR33"/>
      <c r="AS33"/>
      <c r="AT33"/>
    </row>
    <row r="34" spans="26:46" ht="30" customHeight="1" x14ac:dyDescent="0.25">
      <c r="Z34" s="13" t="str">
        <f>'mmat ref'!Q1</f>
        <v>A.1</v>
      </c>
      <c r="AA34" s="29" t="str">
        <f t="shared" ref="AA34:AA51" si="26">Z34&amp;" - "&amp;VLOOKUP(Z34,textref,3,FALSE)</f>
        <v>A.1 - Governance</v>
      </c>
      <c r="AB34" s="209">
        <f ca="1">VLOOKUP(Z34,'mmat ref'!Q:S,3,FALSE)</f>
        <v>0</v>
      </c>
      <c r="AC34" s="207">
        <f t="shared" ref="AC34:AC51" si="27">VLOOKUP(Z34,B:H,7,FALSE)</f>
        <v>2.4</v>
      </c>
      <c r="AD34" s="207">
        <f ca="1">IF(LEFT($AA34,1)=AD$2,$AB34,"")</f>
        <v>0</v>
      </c>
      <c r="AE34" s="207"/>
      <c r="AF34" s="207"/>
      <c r="AG34" s="207"/>
      <c r="AH34" s="207">
        <f t="shared" ref="AH34:AJ50" si="28">IF(LEFT($AA34,1)=AH$2,$AC34,"")</f>
        <v>2.4</v>
      </c>
      <c r="AI34" s="207"/>
      <c r="AJ34" s="207"/>
      <c r="AK34" s="207"/>
      <c r="AL34" s="207">
        <f>$I5</f>
        <v>3</v>
      </c>
      <c r="AM34" s="207"/>
      <c r="AN34" s="207"/>
      <c r="AO34"/>
      <c r="AP34"/>
      <c r="AQ34"/>
      <c r="AR34"/>
      <c r="AS34"/>
      <c r="AT34"/>
    </row>
    <row r="35" spans="26:46" ht="30" customHeight="1" x14ac:dyDescent="0.25">
      <c r="Z35" s="13" t="str">
        <f>'mmat ref'!Q2</f>
        <v>B.1</v>
      </c>
      <c r="AA35" s="29" t="str">
        <f t="shared" si="26"/>
        <v>B.1 - Evaluation of CTI drivers</v>
      </c>
      <c r="AB35" s="209">
        <f ca="1">VLOOKUP(Z35,'mmat ref'!Q:S,3,FALSE)</f>
        <v>0</v>
      </c>
      <c r="AC35" s="207">
        <f t="shared" si="27"/>
        <v>2.4</v>
      </c>
      <c r="AD35" s="207" t="str">
        <f>IF(LEFT($AA35,1)=AD$2,$AB35,"")</f>
        <v/>
      </c>
      <c r="AE35" s="207"/>
      <c r="AF35" s="207"/>
      <c r="AG35" s="207"/>
      <c r="AH35" s="207" t="str">
        <f t="shared" si="28"/>
        <v/>
      </c>
      <c r="AI35" s="207"/>
      <c r="AJ35" s="207"/>
      <c r="AK35" s="207"/>
      <c r="AL35" s="207" t="e">
        <f>#REF!</f>
        <v>#REF!</v>
      </c>
      <c r="AM35" s="207"/>
      <c r="AN35" s="207"/>
      <c r="AO35"/>
      <c r="AP35"/>
      <c r="AQ35"/>
      <c r="AR35"/>
      <c r="AS35"/>
      <c r="AT35"/>
    </row>
    <row r="36" spans="26:46" ht="30" customHeight="1" x14ac:dyDescent="0.25">
      <c r="Z36" s="13" t="str">
        <f>'mmat ref'!Q3</f>
        <v>B.2</v>
      </c>
      <c r="AA36" s="29" t="str">
        <f t="shared" si="26"/>
        <v>B.2 - Identifying the environment</v>
      </c>
      <c r="AB36" s="209">
        <f ca="1">VLOOKUP(Z36,'mmat ref'!Q:S,3,FALSE)</f>
        <v>0</v>
      </c>
      <c r="AC36" s="207">
        <f t="shared" si="27"/>
        <v>2.4</v>
      </c>
      <c r="AD36" s="207" t="str">
        <f>IF(LEFT($AA36,1)=AD$2,$AB36,"")</f>
        <v/>
      </c>
      <c r="AE36" s="207"/>
      <c r="AF36" s="207"/>
      <c r="AG36" s="207"/>
      <c r="AH36" s="207" t="str">
        <f t="shared" si="28"/>
        <v/>
      </c>
      <c r="AI36" s="207"/>
      <c r="AJ36" s="207"/>
      <c r="AK36" s="207"/>
      <c r="AL36" s="207" t="e">
        <f>#REF!</f>
        <v>#REF!</v>
      </c>
      <c r="AM36" s="207"/>
      <c r="AN36" s="207"/>
      <c r="AO36"/>
      <c r="AP36"/>
      <c r="AQ36"/>
      <c r="AR36"/>
      <c r="AS36"/>
      <c r="AT36"/>
    </row>
    <row r="37" spans="26:46" ht="30" customHeight="1" x14ac:dyDescent="0.25">
      <c r="Z37" s="13" t="str">
        <f>'mmat ref'!Q4</f>
        <v>B.3</v>
      </c>
      <c r="AA37" s="29" t="str">
        <f t="shared" si="26"/>
        <v>B.3 - Function Identification</v>
      </c>
      <c r="AB37" s="209">
        <f ca="1">VLOOKUP(Z37,'mmat ref'!Q:S,3,FALSE)</f>
        <v>0</v>
      </c>
      <c r="AC37" s="207">
        <f t="shared" si="27"/>
        <v>2.4</v>
      </c>
      <c r="AD37" s="207" t="str">
        <f>IF(LEFT($AA37,1)=AD$2,$AB37,"")</f>
        <v/>
      </c>
      <c r="AE37" s="207"/>
      <c r="AF37" s="207"/>
      <c r="AG37" s="207"/>
      <c r="AH37" s="207" t="str">
        <f t="shared" si="28"/>
        <v/>
      </c>
      <c r="AI37" s="207"/>
      <c r="AJ37" s="207"/>
      <c r="AK37" s="207"/>
      <c r="AL37" s="207" t="e">
        <f>#REF!</f>
        <v>#REF!</v>
      </c>
      <c r="AM37" s="207"/>
      <c r="AN37" s="207"/>
      <c r="AO37"/>
      <c r="AP37"/>
      <c r="AQ37"/>
      <c r="AR37"/>
      <c r="AS37"/>
      <c r="AT37"/>
    </row>
    <row r="38" spans="26:46" ht="30" customHeight="1" x14ac:dyDescent="0.25">
      <c r="Z38" s="13" t="str">
        <f>'mmat ref'!Q5</f>
        <v>B.4</v>
      </c>
      <c r="AA38" s="29" t="str">
        <f t="shared" si="26"/>
        <v>B.4 - Human Resources</v>
      </c>
      <c r="AB38" s="209">
        <f ca="1">VLOOKUP(Z38,'mmat ref'!Q:S,3,FALSE)</f>
        <v>0</v>
      </c>
      <c r="AC38" s="207">
        <f t="shared" si="27"/>
        <v>2.4</v>
      </c>
      <c r="AD38" s="207" t="str">
        <f t="shared" ref="AD38:AD40" si="29">IF(LEFT($AA38,1)=AD$2,$AB38,"")</f>
        <v/>
      </c>
      <c r="AE38" s="207"/>
      <c r="AF38" s="207"/>
      <c r="AG38" s="207"/>
      <c r="AH38" s="207" t="str">
        <f t="shared" si="28"/>
        <v/>
      </c>
      <c r="AI38" s="207"/>
      <c r="AJ38" s="207"/>
      <c r="AK38" s="207"/>
      <c r="AL38" s="207" t="e">
        <f>#REF!</f>
        <v>#REF!</v>
      </c>
      <c r="AM38" s="207"/>
      <c r="AN38" s="207"/>
      <c r="AO38"/>
      <c r="AP38"/>
      <c r="AQ38"/>
      <c r="AR38"/>
      <c r="AS38"/>
      <c r="AT38"/>
    </row>
    <row r="39" spans="26:46" ht="30" customHeight="1" x14ac:dyDescent="0.25">
      <c r="Z39" s="13" t="str">
        <f>'mmat ref'!Q6</f>
        <v>B.5</v>
      </c>
      <c r="AA39" s="29" t="str">
        <f t="shared" si="26"/>
        <v>B.5 - Context</v>
      </c>
      <c r="AB39" s="209">
        <f ca="1">VLOOKUP(Z39,'mmat ref'!Q:S,3,FALSE)</f>
        <v>0</v>
      </c>
      <c r="AC39" s="207">
        <f t="shared" si="27"/>
        <v>2.4</v>
      </c>
      <c r="AD39" s="207" t="str">
        <f t="shared" si="29"/>
        <v/>
      </c>
      <c r="AE39" s="207"/>
      <c r="AF39" s="207"/>
      <c r="AG39" s="207"/>
      <c r="AH39" s="207" t="str">
        <f t="shared" si="28"/>
        <v/>
      </c>
      <c r="AI39" s="207"/>
      <c r="AJ39" s="207"/>
      <c r="AK39" s="207"/>
      <c r="AL39" s="207" t="e">
        <f>#REF!</f>
        <v>#REF!</v>
      </c>
      <c r="AM39" s="207"/>
      <c r="AN39" s="207"/>
      <c r="AO39"/>
      <c r="AP39"/>
      <c r="AQ39"/>
      <c r="AR39"/>
      <c r="AS39"/>
      <c r="AT39"/>
    </row>
    <row r="40" spans="26:46" ht="30" customHeight="1" x14ac:dyDescent="0.25">
      <c r="Z40" s="13" t="str">
        <f>'mmat ref'!Q7</f>
        <v>B.6</v>
      </c>
      <c r="AA40" s="29" t="str">
        <f t="shared" si="26"/>
        <v>B.6 - Purpose</v>
      </c>
      <c r="AB40" s="209">
        <f ca="1">VLOOKUP(Z40,'mmat ref'!Q:S,3,FALSE)</f>
        <v>0</v>
      </c>
      <c r="AC40" s="207">
        <f t="shared" si="27"/>
        <v>2.4</v>
      </c>
      <c r="AD40" s="207" t="str">
        <f t="shared" si="29"/>
        <v/>
      </c>
      <c r="AE40" s="207"/>
      <c r="AF40" s="207"/>
      <c r="AG40" s="207"/>
      <c r="AH40" s="207" t="str">
        <f t="shared" si="28"/>
        <v/>
      </c>
      <c r="AI40" s="207"/>
      <c r="AJ40" s="207"/>
      <c r="AK40" s="207"/>
      <c r="AL40" s="207" t="e">
        <f>#REF!</f>
        <v>#REF!</v>
      </c>
      <c r="AM40" s="207"/>
      <c r="AN40" s="207"/>
      <c r="AO40"/>
      <c r="AP40"/>
      <c r="AQ40"/>
      <c r="AR40"/>
      <c r="AS40"/>
      <c r="AT40"/>
    </row>
    <row r="41" spans="26:46" ht="30" customHeight="1" x14ac:dyDescent="0.25">
      <c r="Z41" s="13" t="str">
        <f>'mmat ref'!Q8</f>
        <v>B.7</v>
      </c>
      <c r="AA41" s="29" t="str">
        <f t="shared" si="26"/>
        <v>B.7 - Supplier Selection</v>
      </c>
      <c r="AB41" s="209">
        <f ca="1">VLOOKUP(Z41,'mmat ref'!Q:S,3,FALSE)</f>
        <v>0</v>
      </c>
      <c r="AC41" s="207">
        <f t="shared" si="27"/>
        <v>2.4</v>
      </c>
      <c r="AD41" s="207"/>
      <c r="AE41" s="207">
        <f ca="1">IF(LEFT($AA41,1)=AE$2,$AB41,"")</f>
        <v>0</v>
      </c>
      <c r="AF41" s="207"/>
      <c r="AG41" s="207"/>
      <c r="AH41" s="207"/>
      <c r="AI41" s="207">
        <f t="shared" si="28"/>
        <v>2.4</v>
      </c>
      <c r="AJ41" s="207"/>
      <c r="AK41" s="207"/>
      <c r="AL41" s="207"/>
      <c r="AM41" s="207">
        <f t="shared" ref="AM41:AM49" si="30">$I7</f>
        <v>3</v>
      </c>
      <c r="AN41" s="207"/>
      <c r="AO41"/>
      <c r="AP41"/>
      <c r="AQ41"/>
      <c r="AR41"/>
      <c r="AS41"/>
      <c r="AT41"/>
    </row>
    <row r="42" spans="26:46" ht="30" customHeight="1" x14ac:dyDescent="0.25">
      <c r="Z42" s="13" t="str">
        <f>'mmat ref'!Q9</f>
        <v>C.1</v>
      </c>
      <c r="AA42" s="29" t="str">
        <f t="shared" si="26"/>
        <v>C.1 - Direction</v>
      </c>
      <c r="AB42" s="209">
        <f ca="1">VLOOKUP(Z42,'mmat ref'!Q:S,3,FALSE)</f>
        <v>0</v>
      </c>
      <c r="AC42" s="207">
        <f t="shared" si="27"/>
        <v>2.4</v>
      </c>
      <c r="AD42" s="207"/>
      <c r="AE42" s="207" t="str">
        <f>IF(LEFT($AA42,1)=AE$2,$AB42,"")</f>
        <v/>
      </c>
      <c r="AF42" s="207"/>
      <c r="AG42" s="207"/>
      <c r="AH42" s="207"/>
      <c r="AI42" s="207" t="str">
        <f t="shared" si="28"/>
        <v/>
      </c>
      <c r="AJ42" s="207"/>
      <c r="AK42" s="207"/>
      <c r="AL42" s="207"/>
      <c r="AM42" s="207">
        <f t="shared" si="30"/>
        <v>3</v>
      </c>
      <c r="AN42" s="207"/>
      <c r="AO42"/>
      <c r="AP42"/>
      <c r="AQ42"/>
      <c r="AR42"/>
      <c r="AS42"/>
      <c r="AT42"/>
    </row>
    <row r="43" spans="26:46" ht="30" customHeight="1" x14ac:dyDescent="0.25">
      <c r="Z43" s="13" t="str">
        <f>'mmat ref'!Q10</f>
        <v>C.2</v>
      </c>
      <c r="AA43" s="29" t="str">
        <f t="shared" si="26"/>
        <v xml:space="preserve">C.2 - Intelligence Collection </v>
      </c>
      <c r="AB43" s="209">
        <f ca="1">VLOOKUP(Z43,'mmat ref'!Q:S,3,FALSE)</f>
        <v>0</v>
      </c>
      <c r="AC43" s="207">
        <f t="shared" si="27"/>
        <v>2.4</v>
      </c>
      <c r="AD43" s="207"/>
      <c r="AE43" s="207" t="str">
        <f t="shared" ref="AE43:AF51" si="31">IF(LEFT($AA43,1)=AE$2,$AB43,"")</f>
        <v/>
      </c>
      <c r="AF43" s="207"/>
      <c r="AG43" s="207"/>
      <c r="AH43" s="207"/>
      <c r="AI43" s="207" t="str">
        <f t="shared" si="28"/>
        <v/>
      </c>
      <c r="AJ43" s="207"/>
      <c r="AK43" s="207"/>
      <c r="AL43" s="207"/>
      <c r="AM43" s="207">
        <f t="shared" si="30"/>
        <v>3</v>
      </c>
      <c r="AN43" s="207"/>
      <c r="AO43"/>
      <c r="AP43"/>
      <c r="AQ43"/>
      <c r="AR43"/>
      <c r="AS43"/>
      <c r="AT43"/>
    </row>
    <row r="44" spans="26:46" ht="30" customHeight="1" x14ac:dyDescent="0.25">
      <c r="Z44" s="13" t="str">
        <f>'mmat ref'!Q11</f>
        <v>C.3</v>
      </c>
      <c r="AA44" s="29" t="str">
        <f t="shared" si="26"/>
        <v>C.3 - Processing</v>
      </c>
      <c r="AB44" s="209">
        <f ca="1">VLOOKUP(Z44,'mmat ref'!Q:S,3,FALSE)</f>
        <v>0</v>
      </c>
      <c r="AC44" s="207">
        <f t="shared" si="27"/>
        <v>2.4</v>
      </c>
      <c r="AD44" s="207"/>
      <c r="AE44" s="207" t="str">
        <f t="shared" si="31"/>
        <v/>
      </c>
      <c r="AF44" s="207"/>
      <c r="AG44" s="207"/>
      <c r="AH44" s="207"/>
      <c r="AI44" s="207" t="str">
        <f t="shared" si="28"/>
        <v/>
      </c>
      <c r="AJ44" s="207"/>
      <c r="AK44" s="207"/>
      <c r="AL44" s="207"/>
      <c r="AM44" s="207">
        <f t="shared" si="30"/>
        <v>3</v>
      </c>
      <c r="AN44" s="207"/>
      <c r="AO44"/>
      <c r="AP44"/>
      <c r="AQ44"/>
      <c r="AR44"/>
      <c r="AS44"/>
      <c r="AT44"/>
    </row>
    <row r="45" spans="26:46" ht="30" customHeight="1" x14ac:dyDescent="0.25">
      <c r="Z45" s="13" t="str">
        <f>'mmat ref'!Q12</f>
        <v>C.4</v>
      </c>
      <c r="AA45" s="29" t="str">
        <f t="shared" si="26"/>
        <v xml:space="preserve">C.4 - Analysis </v>
      </c>
      <c r="AB45" s="209">
        <f ca="1">VLOOKUP(Z45,'mmat ref'!Q:S,3,FALSE)</f>
        <v>0</v>
      </c>
      <c r="AC45" s="207">
        <f t="shared" si="27"/>
        <v>2.4</v>
      </c>
      <c r="AD45" s="207"/>
      <c r="AE45" s="207" t="str">
        <f t="shared" si="31"/>
        <v/>
      </c>
      <c r="AF45" s="207"/>
      <c r="AG45" s="207"/>
      <c r="AH45" s="207"/>
      <c r="AI45" s="207" t="str">
        <f t="shared" si="28"/>
        <v/>
      </c>
      <c r="AJ45" s="207"/>
      <c r="AK45" s="207"/>
      <c r="AL45" s="207"/>
      <c r="AM45" s="207">
        <f t="shared" si="30"/>
        <v>3</v>
      </c>
      <c r="AN45" s="207"/>
      <c r="AO45"/>
      <c r="AP45"/>
      <c r="AQ45"/>
      <c r="AR45"/>
      <c r="AS45"/>
      <c r="AT45"/>
    </row>
    <row r="46" spans="26:46" ht="30" customHeight="1" x14ac:dyDescent="0.25">
      <c r="Z46" s="13" t="str">
        <f>'mmat ref'!Q13</f>
        <v>C.5</v>
      </c>
      <c r="AA46" s="29" t="str">
        <f t="shared" si="26"/>
        <v xml:space="preserve">C.5 - Dissemination </v>
      </c>
      <c r="AB46" s="209">
        <f ca="1">VLOOKUP(Z46,'mmat ref'!Q:S,3,FALSE)</f>
        <v>0</v>
      </c>
      <c r="AC46" s="207">
        <f t="shared" si="27"/>
        <v>2.4</v>
      </c>
      <c r="AD46" s="207"/>
      <c r="AE46" s="207" t="str">
        <f t="shared" si="31"/>
        <v/>
      </c>
      <c r="AF46" s="207"/>
      <c r="AG46" s="207"/>
      <c r="AH46" s="207"/>
      <c r="AI46" s="207" t="str">
        <f t="shared" si="28"/>
        <v/>
      </c>
      <c r="AJ46" s="207"/>
      <c r="AK46" s="207"/>
      <c r="AL46" s="207"/>
      <c r="AM46" s="207">
        <f t="shared" si="30"/>
        <v>3</v>
      </c>
      <c r="AN46" s="207"/>
      <c r="AO46"/>
      <c r="AP46"/>
      <c r="AQ46"/>
      <c r="AR46"/>
      <c r="AS46"/>
      <c r="AT46"/>
    </row>
    <row r="47" spans="26:46" ht="30" customHeight="1" x14ac:dyDescent="0.25">
      <c r="Z47" s="13" t="str">
        <f>'mmat ref'!Q14</f>
        <v>C.6</v>
      </c>
      <c r="AA47" s="29" t="str">
        <f t="shared" si="26"/>
        <v>C.6 - Review</v>
      </c>
      <c r="AB47" s="209">
        <f ca="1">VLOOKUP(Z47,'mmat ref'!Q:S,3,FALSE)</f>
        <v>0</v>
      </c>
      <c r="AC47" s="207">
        <f t="shared" si="27"/>
        <v>2.4</v>
      </c>
      <c r="AD47" s="207"/>
      <c r="AE47" s="207" t="str">
        <f t="shared" si="31"/>
        <v/>
      </c>
      <c r="AF47" s="207"/>
      <c r="AG47" s="207"/>
      <c r="AH47" s="207"/>
      <c r="AI47" s="207" t="str">
        <f t="shared" si="28"/>
        <v/>
      </c>
      <c r="AJ47" s="207"/>
      <c r="AK47" s="207"/>
      <c r="AL47" s="207"/>
      <c r="AM47" s="207">
        <f t="shared" si="30"/>
        <v>3</v>
      </c>
      <c r="AN47" s="207"/>
      <c r="AO47"/>
      <c r="AP47"/>
      <c r="AQ47"/>
      <c r="AR47"/>
      <c r="AS47"/>
      <c r="AT47"/>
    </row>
    <row r="48" spans="26:46" ht="30" customHeight="1" x14ac:dyDescent="0.25">
      <c r="Z48" s="13" t="str">
        <f>'mmat ref'!Q15</f>
        <v>D.1</v>
      </c>
      <c r="AA48" s="30" t="str">
        <f t="shared" si="26"/>
        <v>D.1 - Repeatable</v>
      </c>
      <c r="AB48" s="209">
        <f ca="1">VLOOKUP(Z48,'mmat ref'!Q:S,3,FALSE)</f>
        <v>0</v>
      </c>
      <c r="AC48" s="207">
        <f t="shared" si="27"/>
        <v>2.4</v>
      </c>
      <c r="AD48" s="208"/>
      <c r="AE48" s="207" t="str">
        <f t="shared" si="31"/>
        <v/>
      </c>
      <c r="AF48" s="207"/>
      <c r="AG48" s="207"/>
      <c r="AH48" s="207"/>
      <c r="AI48" s="207" t="str">
        <f t="shared" si="28"/>
        <v/>
      </c>
      <c r="AJ48" s="208"/>
      <c r="AK48" s="208"/>
      <c r="AL48" s="208"/>
      <c r="AM48" s="207">
        <f t="shared" si="30"/>
        <v>0</v>
      </c>
      <c r="AN48" s="208"/>
      <c r="AO48"/>
      <c r="AP48"/>
      <c r="AQ48"/>
      <c r="AR48"/>
      <c r="AS48"/>
      <c r="AT48"/>
    </row>
    <row r="49" spans="25:46" ht="30" customHeight="1" x14ac:dyDescent="0.25">
      <c r="Z49" s="13" t="str">
        <f>'mmat ref'!Q16</f>
        <v>D.2</v>
      </c>
      <c r="AA49" s="30" t="str">
        <f t="shared" si="26"/>
        <v>D.2 - Availability</v>
      </c>
      <c r="AB49" s="209">
        <f ca="1">VLOOKUP(Z49,'mmat ref'!Q:S,3,FALSE)</f>
        <v>0</v>
      </c>
      <c r="AC49" s="207">
        <f t="shared" si="27"/>
        <v>2.4</v>
      </c>
      <c r="AD49" s="208"/>
      <c r="AE49" s="207" t="str">
        <f t="shared" si="31"/>
        <v/>
      </c>
      <c r="AF49" s="208"/>
      <c r="AG49" s="207"/>
      <c r="AH49" s="207"/>
      <c r="AI49" s="207" t="str">
        <f t="shared" si="28"/>
        <v/>
      </c>
      <c r="AJ49" s="208"/>
      <c r="AK49" s="208"/>
      <c r="AL49" s="208"/>
      <c r="AM49" s="207">
        <f t="shared" si="30"/>
        <v>3</v>
      </c>
      <c r="AN49" s="207"/>
      <c r="AO49"/>
      <c r="AP49"/>
      <c r="AQ49"/>
      <c r="AR49"/>
      <c r="AS49"/>
      <c r="AT49"/>
    </row>
    <row r="50" spans="25:46" ht="30" customHeight="1" x14ac:dyDescent="0.25">
      <c r="Z50" s="13" t="str">
        <f>'mmat ref'!Q17</f>
        <v>D.3</v>
      </c>
      <c r="AA50" s="30" t="str">
        <f t="shared" si="26"/>
        <v>D.3 - Resources</v>
      </c>
      <c r="AB50" s="209">
        <f ca="1">VLOOKUP(Z50,'mmat ref'!Q:S,3,FALSE)</f>
        <v>0</v>
      </c>
      <c r="AC50" s="207">
        <f t="shared" si="27"/>
        <v>2.4</v>
      </c>
      <c r="AD50" s="208"/>
      <c r="AE50" s="208"/>
      <c r="AF50" s="207" t="str">
        <f t="shared" si="31"/>
        <v/>
      </c>
      <c r="AG50" s="207"/>
      <c r="AH50" s="207"/>
      <c r="AI50" s="208"/>
      <c r="AJ50" s="207" t="str">
        <f t="shared" si="28"/>
        <v/>
      </c>
      <c r="AK50" s="207"/>
      <c r="AL50" s="208"/>
      <c r="AM50" s="208"/>
      <c r="AN50" s="207">
        <f>$I17</f>
        <v>3</v>
      </c>
      <c r="AO50"/>
      <c r="AP50"/>
      <c r="AQ50"/>
      <c r="AR50"/>
      <c r="AS50"/>
      <c r="AT50"/>
    </row>
    <row r="51" spans="25:46" ht="30" customHeight="1" x14ac:dyDescent="0.25">
      <c r="Z51" s="13" t="str">
        <f>'mmat ref'!Q18</f>
        <v>D.4</v>
      </c>
      <c r="AA51" s="30" t="str">
        <f t="shared" si="26"/>
        <v>D.4 - Resilience</v>
      </c>
      <c r="AB51" s="209">
        <f ca="1">VLOOKUP(Z51,'mmat ref'!Q:S,3,FALSE)</f>
        <v>0</v>
      </c>
      <c r="AC51" s="207">
        <f t="shared" si="27"/>
        <v>2.4</v>
      </c>
      <c r="AD51" s="208"/>
      <c r="AE51" s="208"/>
      <c r="AF51" s="207" t="str">
        <f t="shared" si="31"/>
        <v/>
      </c>
      <c r="AG51" s="207"/>
      <c r="AH51" s="207"/>
      <c r="AI51" s="208"/>
      <c r="AJ51" s="207" t="str">
        <f t="shared" ref="AJ51" si="32">IF(LEFT($AA51,1)=AJ$2,$AC51,"")</f>
        <v/>
      </c>
      <c r="AK51" s="207"/>
      <c r="AL51" s="208"/>
      <c r="AM51" s="208"/>
      <c r="AN51" s="207">
        <f t="shared" ref="AN51" si="33">$I18</f>
        <v>3</v>
      </c>
      <c r="AO51"/>
      <c r="AP51"/>
      <c r="AQ51"/>
      <c r="AR51"/>
      <c r="AS51"/>
      <c r="AT51"/>
    </row>
    <row r="52" spans="25:46" ht="30" customHeight="1" x14ac:dyDescent="0.25">
      <c r="Y52" s="287"/>
      <c r="Z52" s="287"/>
      <c r="AA52" s="287"/>
      <c r="AB52" s="287"/>
      <c r="AC52" s="287"/>
      <c r="AD52" s="287"/>
      <c r="AE52" s="287"/>
      <c r="AF52" s="287"/>
      <c r="AH52" s="287"/>
      <c r="AI52" s="287"/>
      <c r="AJ52" s="287"/>
      <c r="AL52" s="287"/>
      <c r="AM52" s="287"/>
      <c r="AN52" s="287"/>
      <c r="AO52"/>
      <c r="AP52"/>
      <c r="AQ52"/>
      <c r="AR52"/>
      <c r="AS52"/>
      <c r="AT52"/>
    </row>
    <row r="53" spans="25:46" ht="30" customHeight="1" x14ac:dyDescent="0.25">
      <c r="Y53" s="287"/>
      <c r="Z53" s="287"/>
      <c r="AA53" s="287"/>
      <c r="AB53" s="287"/>
      <c r="AC53" s="287"/>
      <c r="AD53" s="287"/>
      <c r="AE53" s="287"/>
      <c r="AF53" s="287"/>
      <c r="AH53" s="287"/>
      <c r="AI53" s="287"/>
      <c r="AJ53" s="287"/>
      <c r="AL53" s="287"/>
      <c r="AM53" s="287"/>
      <c r="AN53" s="287"/>
      <c r="AO53"/>
      <c r="AP53"/>
      <c r="AQ53"/>
      <c r="AR53"/>
      <c r="AS53"/>
      <c r="AT53"/>
    </row>
    <row r="54" spans="25:46" ht="30" customHeight="1" x14ac:dyDescent="0.25">
      <c r="Y54" s="287"/>
      <c r="Z54" s="287"/>
      <c r="AA54" s="287"/>
      <c r="AB54" s="287"/>
      <c r="AC54" s="287"/>
      <c r="AD54" s="287"/>
      <c r="AE54" s="287"/>
      <c r="AF54" s="287"/>
      <c r="AH54" s="287"/>
      <c r="AI54" s="287"/>
      <c r="AJ54" s="287"/>
      <c r="AL54" s="287"/>
      <c r="AM54" s="287"/>
      <c r="AN54" s="287"/>
      <c r="AO54"/>
      <c r="AP54"/>
      <c r="AQ54"/>
      <c r="AR54"/>
      <c r="AS54"/>
      <c r="AT54"/>
    </row>
    <row r="55" spans="25:46" ht="30" customHeight="1" x14ac:dyDescent="0.25">
      <c r="Y55" s="287"/>
      <c r="Z55" s="287"/>
      <c r="AA55" s="287"/>
      <c r="AB55" s="287"/>
      <c r="AC55" s="287"/>
      <c r="AD55" s="287"/>
      <c r="AE55" s="287"/>
      <c r="AF55" s="287"/>
      <c r="AH55" s="287"/>
      <c r="AI55" s="287"/>
      <c r="AJ55" s="287"/>
      <c r="AL55" s="287"/>
      <c r="AM55" s="287"/>
      <c r="AN55" s="287"/>
      <c r="AO55"/>
      <c r="AP55"/>
      <c r="AQ55"/>
      <c r="AR55"/>
      <c r="AS55"/>
      <c r="AT55"/>
    </row>
    <row r="56" spans="25:46" ht="30" customHeight="1" x14ac:dyDescent="0.25">
      <c r="Y56" s="287"/>
      <c r="Z56" s="287"/>
      <c r="AA56" s="287"/>
      <c r="AB56" s="287"/>
      <c r="AC56" s="287"/>
      <c r="AD56" s="287"/>
      <c r="AE56" s="287"/>
      <c r="AF56" s="287"/>
      <c r="AH56" s="287"/>
      <c r="AI56" s="287"/>
      <c r="AJ56" s="287"/>
      <c r="AL56" s="287"/>
      <c r="AM56" s="287"/>
      <c r="AN56" s="287"/>
      <c r="AO56"/>
      <c r="AP56"/>
      <c r="AQ56"/>
      <c r="AR56"/>
      <c r="AS56"/>
      <c r="AT56"/>
    </row>
    <row r="57" spans="25:46" ht="30" customHeight="1" x14ac:dyDescent="0.25">
      <c r="Z57"/>
      <c r="AA57"/>
      <c r="AB57"/>
      <c r="AC57"/>
      <c r="AD57"/>
      <c r="AE57"/>
      <c r="AF57"/>
      <c r="AH57"/>
      <c r="AI57"/>
      <c r="AJ57"/>
      <c r="AL57"/>
      <c r="AM57"/>
      <c r="AN57"/>
      <c r="AO57"/>
      <c r="AP57"/>
      <c r="AQ57"/>
      <c r="AR57"/>
      <c r="AS57"/>
      <c r="AT57"/>
    </row>
    <row r="58" spans="25:46" ht="30" customHeight="1" x14ac:dyDescent="0.25">
      <c r="Z58"/>
      <c r="AA58"/>
      <c r="AB58"/>
      <c r="AC58"/>
      <c r="AD58"/>
      <c r="AE58"/>
      <c r="AF58"/>
      <c r="AH58"/>
      <c r="AI58"/>
      <c r="AJ58"/>
      <c r="AL58"/>
      <c r="AM58"/>
      <c r="AN58"/>
      <c r="AO58"/>
      <c r="AP58"/>
      <c r="AQ58"/>
      <c r="AR58"/>
      <c r="AS58"/>
      <c r="AT58"/>
    </row>
    <row r="59" spans="25:46" ht="30" customHeight="1" x14ac:dyDescent="0.25">
      <c r="Z59"/>
      <c r="AA59"/>
      <c r="AB59"/>
      <c r="AC59"/>
      <c r="AD59"/>
      <c r="AE59"/>
      <c r="AF59"/>
      <c r="AH59"/>
      <c r="AI59"/>
      <c r="AJ59"/>
      <c r="AL59"/>
      <c r="AM59"/>
      <c r="AN59"/>
      <c r="AO59"/>
      <c r="AP59"/>
      <c r="AQ59"/>
      <c r="AR59"/>
      <c r="AS59"/>
      <c r="AT59"/>
    </row>
    <row r="60" spans="25:46" ht="30" customHeight="1" x14ac:dyDescent="0.25">
      <c r="Z60"/>
      <c r="AA60"/>
      <c r="AB60"/>
      <c r="AC60"/>
      <c r="AD60"/>
      <c r="AE60"/>
      <c r="AF60"/>
      <c r="AH60"/>
      <c r="AI60"/>
      <c r="AJ60"/>
      <c r="AL60"/>
      <c r="AM60"/>
      <c r="AN60"/>
      <c r="AO60"/>
      <c r="AP60"/>
      <c r="AQ60"/>
      <c r="AR60"/>
      <c r="AS60"/>
      <c r="AT60"/>
    </row>
    <row r="61" spans="25:46" ht="30" customHeight="1" x14ac:dyDescent="0.25">
      <c r="Z61"/>
      <c r="AA61"/>
      <c r="AB61"/>
      <c r="AC61"/>
      <c r="AD61"/>
      <c r="AE61"/>
      <c r="AF61"/>
      <c r="AH61"/>
      <c r="AI61"/>
      <c r="AJ61"/>
      <c r="AL61"/>
      <c r="AM61"/>
      <c r="AN61"/>
      <c r="AO61"/>
      <c r="AP61"/>
      <c r="AQ61"/>
      <c r="AR61"/>
      <c r="AS61"/>
      <c r="AT61"/>
    </row>
  </sheetData>
  <sheetProtection sheet="1" objects="1" scenarios="1"/>
  <mergeCells count="17">
    <mergeCell ref="E4:F4"/>
    <mergeCell ref="E6:F6"/>
    <mergeCell ref="E14:F14"/>
    <mergeCell ref="E21:F21"/>
    <mergeCell ref="G6:H6"/>
    <mergeCell ref="G4:H4"/>
    <mergeCell ref="G14:H14"/>
    <mergeCell ref="E2:F2"/>
    <mergeCell ref="G2:H2"/>
    <mergeCell ref="D1:H1"/>
    <mergeCell ref="AD1:AF1"/>
    <mergeCell ref="AH1:AJ1"/>
    <mergeCell ref="G21:H21"/>
    <mergeCell ref="AL1:AN1"/>
    <mergeCell ref="AD32:AI32"/>
    <mergeCell ref="AJ32:AO32"/>
    <mergeCell ref="AP32:AT32"/>
  </mergeCells>
  <conditionalFormatting sqref="E5">
    <cfRule type="dataBar" priority="56">
      <dataBar>
        <cfvo type="num" val="0"/>
        <cfvo type="num" val="5"/>
        <color rgb="FF3156BD"/>
      </dataBar>
      <extLst>
        <ext xmlns:x14="http://schemas.microsoft.com/office/spreadsheetml/2009/9/main" uri="{B025F937-C7B1-47D3-B67F-A62EFF666E3E}">
          <x14:id>{DCAF092A-962D-4367-A0EE-9C6E84CCE8AE}</x14:id>
        </ext>
      </extLst>
    </cfRule>
  </conditionalFormatting>
  <conditionalFormatting sqref="G5">
    <cfRule type="dataBar" priority="54">
      <dataBar>
        <cfvo type="num" val="0"/>
        <cfvo type="num" val="5"/>
        <color rgb="FF00B050"/>
      </dataBar>
      <extLst>
        <ext xmlns:x14="http://schemas.microsoft.com/office/spreadsheetml/2009/9/main" uri="{B025F937-C7B1-47D3-B67F-A62EFF666E3E}">
          <x14:id>{2338CE7B-7641-4A34-B942-C8A15467EA48}</x14:id>
        </ext>
      </extLst>
    </cfRule>
  </conditionalFormatting>
  <conditionalFormatting sqref="G7:G8">
    <cfRule type="dataBar" priority="20">
      <dataBar>
        <cfvo type="num" val="0"/>
        <cfvo type="num" val="5"/>
        <color rgb="FF00B050"/>
      </dataBar>
      <extLst>
        <ext xmlns:x14="http://schemas.microsoft.com/office/spreadsheetml/2009/9/main" uri="{B025F937-C7B1-47D3-B67F-A62EFF666E3E}">
          <x14:id>{A6E39582-5E49-4477-A2A5-6BB84F754018}</x14:id>
        </ext>
      </extLst>
    </cfRule>
  </conditionalFormatting>
  <conditionalFormatting sqref="G10:G13">
    <cfRule type="dataBar" priority="18">
      <dataBar>
        <cfvo type="num" val="0"/>
        <cfvo type="num" val="5"/>
        <color rgb="FF00B050"/>
      </dataBar>
      <extLst>
        <ext xmlns:x14="http://schemas.microsoft.com/office/spreadsheetml/2009/9/main" uri="{B025F937-C7B1-47D3-B67F-A62EFF666E3E}">
          <x14:id>{1EE6F314-E181-4484-94FD-ED463B6BD787}</x14:id>
        </ext>
      </extLst>
    </cfRule>
  </conditionalFormatting>
  <conditionalFormatting sqref="G15:G20 G25">
    <cfRule type="dataBar" priority="16">
      <dataBar>
        <cfvo type="num" val="0"/>
        <cfvo type="num" val="5"/>
        <color rgb="FF00B050"/>
      </dataBar>
      <extLst>
        <ext xmlns:x14="http://schemas.microsoft.com/office/spreadsheetml/2009/9/main" uri="{B025F937-C7B1-47D3-B67F-A62EFF666E3E}">
          <x14:id>{A2B2DD3E-F1CA-42F4-81A8-111E7C38E884}</x14:id>
        </ext>
      </extLst>
    </cfRule>
  </conditionalFormatting>
  <conditionalFormatting sqref="E7:E8">
    <cfRule type="dataBar" priority="10">
      <dataBar>
        <cfvo type="num" val="0"/>
        <cfvo type="num" val="5"/>
        <color rgb="FF3156BD"/>
      </dataBar>
      <extLst>
        <ext xmlns:x14="http://schemas.microsoft.com/office/spreadsheetml/2009/9/main" uri="{B025F937-C7B1-47D3-B67F-A62EFF666E3E}">
          <x14:id>{EC4A5AF6-C497-417B-A864-80F2436B9B51}</x14:id>
        </ext>
      </extLst>
    </cfRule>
  </conditionalFormatting>
  <conditionalFormatting sqref="E9">
    <cfRule type="dataBar" priority="3">
      <dataBar>
        <cfvo type="num" val="0"/>
        <cfvo type="num" val="5"/>
        <color rgb="FF3156BD"/>
      </dataBar>
      <extLst>
        <ext xmlns:x14="http://schemas.microsoft.com/office/spreadsheetml/2009/9/main" uri="{B025F937-C7B1-47D3-B67F-A62EFF666E3E}">
          <x14:id>{1DB42617-B7D2-415A-AC52-FAA0F1958EE3}</x14:id>
        </ext>
      </extLst>
    </cfRule>
  </conditionalFormatting>
  <conditionalFormatting sqref="E10:E13">
    <cfRule type="dataBar" priority="9">
      <dataBar>
        <cfvo type="num" val="0"/>
        <cfvo type="num" val="5"/>
        <color rgb="FF3156BD"/>
      </dataBar>
      <extLst>
        <ext xmlns:x14="http://schemas.microsoft.com/office/spreadsheetml/2009/9/main" uri="{B025F937-C7B1-47D3-B67F-A62EFF666E3E}">
          <x14:id>{03EFA48D-E315-4E94-B94C-5D39ED9F9518}</x14:id>
        </ext>
      </extLst>
    </cfRule>
  </conditionalFormatting>
  <conditionalFormatting sqref="E15:E20 E25">
    <cfRule type="dataBar" priority="8">
      <dataBar>
        <cfvo type="num" val="0"/>
        <cfvo type="num" val="5"/>
        <color rgb="FF3156BD"/>
      </dataBar>
      <extLst>
        <ext xmlns:x14="http://schemas.microsoft.com/office/spreadsheetml/2009/9/main" uri="{B025F937-C7B1-47D3-B67F-A62EFF666E3E}">
          <x14:id>{716C5170-F01B-4A6A-B370-2798EF17A82B}</x14:id>
        </ext>
      </extLst>
    </cfRule>
  </conditionalFormatting>
  <conditionalFormatting sqref="G9">
    <cfRule type="dataBar" priority="4">
      <dataBar>
        <cfvo type="num" val="0"/>
        <cfvo type="num" val="5"/>
        <color rgb="FF00B050"/>
      </dataBar>
      <extLst>
        <ext xmlns:x14="http://schemas.microsoft.com/office/spreadsheetml/2009/9/main" uri="{B025F937-C7B1-47D3-B67F-A62EFF666E3E}">
          <x14:id>{2F349851-F8B1-4630-8943-DDBA3FD34644}</x14:id>
        </ext>
      </extLst>
    </cfRule>
  </conditionalFormatting>
  <conditionalFormatting sqref="E22:E24">
    <cfRule type="dataBar" priority="1">
      <dataBar>
        <cfvo type="num" val="0"/>
        <cfvo type="num" val="5"/>
        <color rgb="FF3156BD"/>
      </dataBar>
      <extLst>
        <ext xmlns:x14="http://schemas.microsoft.com/office/spreadsheetml/2009/9/main" uri="{B025F937-C7B1-47D3-B67F-A62EFF666E3E}">
          <x14:id>{DCD56222-D154-43DE-A6EE-D9C31535F845}</x14:id>
        </ext>
      </extLst>
    </cfRule>
  </conditionalFormatting>
  <conditionalFormatting sqref="G22:G24">
    <cfRule type="dataBar" priority="2">
      <dataBar>
        <cfvo type="num" val="0"/>
        <cfvo type="num" val="5"/>
        <color rgb="FF00B050"/>
      </dataBar>
      <extLst>
        <ext xmlns:x14="http://schemas.microsoft.com/office/spreadsheetml/2009/9/main" uri="{B025F937-C7B1-47D3-B67F-A62EFF666E3E}">
          <x14:id>{C6C42C6E-68D1-49E1-BE2D-54D8D9EF8A8C}</x14:id>
        </ext>
      </extLst>
    </cfRule>
  </conditionalFormatting>
  <dataValidations count="1">
    <dataValidation type="decimal" allowBlank="1" showInputMessage="1" showErrorMessage="1" errorTitle="Invalid entry" error="Benchmark rating must be a decimal number or integer less than or equal to 5" sqref="I5 I7:I25" xr:uid="{00000000-0002-0000-0800-000000000000}">
      <formula1>0</formula1>
      <formula2>5</formula2>
    </dataValidation>
  </dataValidations>
  <pageMargins left="0.7" right="0.7" top="0.75" bottom="0.75" header="0.3" footer="0.3"/>
  <pageSetup paperSize="9" scale="58"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DCAF092A-962D-4367-A0EE-9C6E84CCE8AE}">
            <x14:dataBar minLength="0" maxLength="100" gradient="0">
              <x14:cfvo type="num">
                <xm:f>0</xm:f>
              </x14:cfvo>
              <x14:cfvo type="num">
                <xm:f>5</xm:f>
              </x14:cfvo>
              <x14:negativeFillColor rgb="FFFF0000"/>
              <x14:axisColor rgb="FF000000"/>
            </x14:dataBar>
          </x14:cfRule>
          <xm:sqref>E5</xm:sqref>
        </x14:conditionalFormatting>
        <x14:conditionalFormatting xmlns:xm="http://schemas.microsoft.com/office/excel/2006/main">
          <x14:cfRule type="dataBar" id="{2338CE7B-7641-4A34-B942-C8A15467EA48}">
            <x14:dataBar minLength="0" maxLength="100" gradient="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A6E39582-5E49-4477-A2A5-6BB84F754018}">
            <x14:dataBar minLength="0" maxLength="100" gradient="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1EE6F314-E181-4484-94FD-ED463B6BD787}">
            <x14:dataBar minLength="0" maxLength="100" gradient="0">
              <x14:cfvo type="num">
                <xm:f>0</xm:f>
              </x14:cfvo>
              <x14:cfvo type="num">
                <xm:f>5</xm:f>
              </x14:cfvo>
              <x14:negativeFillColor rgb="FFFF0000"/>
              <x14:axisColor rgb="FF000000"/>
            </x14:dataBar>
          </x14:cfRule>
          <xm:sqref>G10:G13</xm:sqref>
        </x14:conditionalFormatting>
        <x14:conditionalFormatting xmlns:xm="http://schemas.microsoft.com/office/excel/2006/main">
          <x14:cfRule type="dataBar" id="{A2B2DD3E-F1CA-42F4-81A8-111E7C38E884}">
            <x14:dataBar minLength="0" maxLength="100" gradient="0">
              <x14:cfvo type="num">
                <xm:f>0</xm:f>
              </x14:cfvo>
              <x14:cfvo type="num">
                <xm:f>5</xm:f>
              </x14:cfvo>
              <x14:negativeFillColor rgb="FFFF0000"/>
              <x14:axisColor rgb="FF000000"/>
            </x14:dataBar>
          </x14:cfRule>
          <xm:sqref>G15:G20 G25</xm:sqref>
        </x14:conditionalFormatting>
        <x14:conditionalFormatting xmlns:xm="http://schemas.microsoft.com/office/excel/2006/main">
          <x14:cfRule type="dataBar" id="{EC4A5AF6-C497-417B-A864-80F2436B9B51}">
            <x14:dataBar minLength="0" maxLength="100" gradient="0">
              <x14:cfvo type="num">
                <xm:f>0</xm:f>
              </x14:cfvo>
              <x14:cfvo type="num">
                <xm:f>5</xm:f>
              </x14:cfvo>
              <x14:negativeFillColor rgb="FFFF0000"/>
              <x14:axisColor rgb="FF000000"/>
            </x14:dataBar>
          </x14:cfRule>
          <xm:sqref>E7:E8</xm:sqref>
        </x14:conditionalFormatting>
        <x14:conditionalFormatting xmlns:xm="http://schemas.microsoft.com/office/excel/2006/main">
          <x14:cfRule type="dataBar" id="{1DB42617-B7D2-415A-AC52-FAA0F1958EE3}">
            <x14:dataBar minLength="0" maxLength="100" gradient="0">
              <x14:cfvo type="num">
                <xm:f>0</xm:f>
              </x14:cfvo>
              <x14:cfvo type="num">
                <xm:f>5</xm:f>
              </x14:cfvo>
              <x14:negativeFillColor rgb="FFFF0000"/>
              <x14:axisColor rgb="FF000000"/>
            </x14:dataBar>
          </x14:cfRule>
          <xm:sqref>E9</xm:sqref>
        </x14:conditionalFormatting>
        <x14:conditionalFormatting xmlns:xm="http://schemas.microsoft.com/office/excel/2006/main">
          <x14:cfRule type="dataBar" id="{03EFA48D-E315-4E94-B94C-5D39ED9F9518}">
            <x14:dataBar minLength="0" maxLength="100" gradient="0">
              <x14:cfvo type="num">
                <xm:f>0</xm:f>
              </x14:cfvo>
              <x14:cfvo type="num">
                <xm:f>5</xm:f>
              </x14:cfvo>
              <x14:negativeFillColor rgb="FFFF0000"/>
              <x14:axisColor rgb="FF000000"/>
            </x14:dataBar>
          </x14:cfRule>
          <xm:sqref>E10:E13</xm:sqref>
        </x14:conditionalFormatting>
        <x14:conditionalFormatting xmlns:xm="http://schemas.microsoft.com/office/excel/2006/main">
          <x14:cfRule type="dataBar" id="{716C5170-F01B-4A6A-B370-2798EF17A82B}">
            <x14:dataBar minLength="0" maxLength="100" gradient="0">
              <x14:cfvo type="num">
                <xm:f>0</xm:f>
              </x14:cfvo>
              <x14:cfvo type="num">
                <xm:f>5</xm:f>
              </x14:cfvo>
              <x14:negativeFillColor rgb="FFFF0000"/>
              <x14:axisColor rgb="FF000000"/>
            </x14:dataBar>
          </x14:cfRule>
          <xm:sqref>E15:E20 E25</xm:sqref>
        </x14:conditionalFormatting>
        <x14:conditionalFormatting xmlns:xm="http://schemas.microsoft.com/office/excel/2006/main">
          <x14:cfRule type="dataBar" id="{2F349851-F8B1-4630-8943-DDBA3FD34644}">
            <x14:dataBar minLength="0" maxLength="100" gradient="0">
              <x14:cfvo type="num">
                <xm:f>0</xm:f>
              </x14:cfvo>
              <x14:cfvo type="num">
                <xm:f>5</xm:f>
              </x14:cfvo>
              <x14:negativeFillColor rgb="FFFF0000"/>
              <x14:axisColor rgb="FF000000"/>
            </x14:dataBar>
          </x14:cfRule>
          <xm:sqref>G9</xm:sqref>
        </x14:conditionalFormatting>
        <x14:conditionalFormatting xmlns:xm="http://schemas.microsoft.com/office/excel/2006/main">
          <x14:cfRule type="dataBar" id="{DCD56222-D154-43DE-A6EE-D9C31535F845}">
            <x14:dataBar minLength="0" maxLength="100" gradient="0">
              <x14:cfvo type="num">
                <xm:f>0</xm:f>
              </x14:cfvo>
              <x14:cfvo type="num">
                <xm:f>5</xm:f>
              </x14:cfvo>
              <x14:negativeFillColor rgb="FFFF0000"/>
              <x14:axisColor rgb="FF000000"/>
            </x14:dataBar>
          </x14:cfRule>
          <xm:sqref>E22:E24</xm:sqref>
        </x14:conditionalFormatting>
        <x14:conditionalFormatting xmlns:xm="http://schemas.microsoft.com/office/excel/2006/main">
          <x14:cfRule type="dataBar" id="{C6C42C6E-68D1-49E1-BE2D-54D8D9EF8A8C}">
            <x14:dataBar minLength="0" maxLength="100" gradient="0">
              <x14:cfvo type="num">
                <xm:f>0</xm:f>
              </x14:cfvo>
              <x14:cfvo type="num">
                <xm:f>5</xm:f>
              </x14:cfvo>
              <x14:negativeFillColor rgb="FFFF0000"/>
              <x14:axisColor rgb="FF000000"/>
            </x14:dataBar>
          </x14:cfRule>
          <xm:sqref>G22:G24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717BC9682E1E4883F171C6F4CAE1E1" ma:contentTypeVersion="12" ma:contentTypeDescription="Create a new document." ma:contentTypeScope="" ma:versionID="d0e5a54c02fe12984298d36c1a38f307">
  <xsd:schema xmlns:xsd="http://www.w3.org/2001/XMLSchema" xmlns:xs="http://www.w3.org/2001/XMLSchema" xmlns:p="http://schemas.microsoft.com/office/2006/metadata/properties" xmlns:ns2="55dffd3b-8816-40f4-a6e1-f221333b3a84" xmlns:ns3="c3e2fce7-69bd-406d-9d97-5be86120755d" targetNamespace="http://schemas.microsoft.com/office/2006/metadata/properties" ma:root="true" ma:fieldsID="79f1eff1a778c313e4fff8d7dc0df858" ns2:_="" ns3:_="">
    <xsd:import namespace="55dffd3b-8816-40f4-a6e1-f221333b3a84"/>
    <xsd:import namespace="c3e2fce7-69bd-406d-9d97-5be8612075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fd3b-8816-40f4-a6e1-f221333b3a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e2fce7-69bd-406d-9d97-5be86120755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FF287C-4091-4AB7-9694-6FD73780452E}">
  <ds:schemaRefs>
    <ds:schemaRef ds:uri="http://schemas.openxmlformats.org/package/2006/metadata/core-properties"/>
    <ds:schemaRef ds:uri="http://schemas.microsoft.com/office/2006/documentManagement/types"/>
    <ds:schemaRef ds:uri="http://schemas.microsoft.com/office/infopath/2007/PartnerControls"/>
    <ds:schemaRef ds:uri="c3e2fce7-69bd-406d-9d97-5be86120755d"/>
    <ds:schemaRef ds:uri="http://purl.org/dc/elements/1.1/"/>
    <ds:schemaRef ds:uri="http://schemas.microsoft.com/office/2006/metadata/properties"/>
    <ds:schemaRef ds:uri="55dffd3b-8816-40f4-a6e1-f221333b3a84"/>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D4881EFB-4A9D-4F74-BAED-89C1139519E6}">
  <ds:schemaRefs>
    <ds:schemaRef ds:uri="http://schemas.microsoft.com/sharepoint/v3/contenttype/forms"/>
  </ds:schemaRefs>
</ds:datastoreItem>
</file>

<file path=customXml/itemProps3.xml><?xml version="1.0" encoding="utf-8"?>
<ds:datastoreItem xmlns:ds="http://schemas.openxmlformats.org/officeDocument/2006/customXml" ds:itemID="{3462118D-B2B8-4B2A-A2EA-67FD504E3F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dffd3b-8816-40f4-a6e1-f221333b3a84"/>
    <ds:schemaRef ds:uri="c3e2fce7-69bd-406d-9d97-5be8612075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68</vt:i4>
      </vt:variant>
    </vt:vector>
  </HeadingPairs>
  <TitlesOfParts>
    <vt:vector size="82" baseType="lpstr">
      <vt:lpstr>Introduction</vt:lpstr>
      <vt:lpstr>Guidelines</vt:lpstr>
      <vt:lpstr>Profile and Scope</vt:lpstr>
      <vt:lpstr>Targets</vt:lpstr>
      <vt:lpstr>Weightings</vt:lpstr>
      <vt:lpstr>Aggregated Results</vt:lpstr>
      <vt:lpstr>Assess A</vt:lpstr>
      <vt:lpstr>Assess B</vt:lpstr>
      <vt:lpstr>Assess C</vt:lpstr>
      <vt:lpstr>Assess D</vt:lpstr>
      <vt:lpstr>Results A</vt:lpstr>
      <vt:lpstr>Results B</vt:lpstr>
      <vt:lpstr>Results C</vt:lpstr>
      <vt:lpstr>Results D</vt:lpstr>
      <vt:lpstr>contentref</vt:lpstr>
      <vt:lpstr>contentrefmockup</vt:lpstr>
      <vt:lpstr>detail_maturity_score</vt:lpstr>
      <vt:lpstr>it_environment_responses</vt:lpstr>
      <vt:lpstr>key_components_responses</vt:lpstr>
      <vt:lpstr>level_ref</vt:lpstr>
      <vt:lpstr>level_selection_ref</vt:lpstr>
      <vt:lpstr>leveltext</vt:lpstr>
      <vt:lpstr>lock_weighting_password</vt:lpstr>
      <vt:lpstr>Maturity_Header</vt:lpstr>
      <vt:lpstr>maturity_level_thresholds</vt:lpstr>
      <vt:lpstr>maturity_response_frame</vt:lpstr>
      <vt:lpstr>Maturity_Target_Header</vt:lpstr>
      <vt:lpstr>MaturityLevelsTable</vt:lpstr>
      <vt:lpstr>MaturityRatingsTable</vt:lpstr>
      <vt:lpstr>MMATref</vt:lpstr>
      <vt:lpstr>'Aggregated Results'!Print_Area</vt:lpstr>
      <vt:lpstr>'Assess A'!Print_Area</vt:lpstr>
      <vt:lpstr>'Assess B'!Print_Area</vt:lpstr>
      <vt:lpstr>'Assess C'!Print_Area</vt:lpstr>
      <vt:lpstr>'Assess D'!Print_Area</vt:lpstr>
      <vt:lpstr>Guidelines!Print_Area</vt:lpstr>
      <vt:lpstr>Introduction!Print_Area</vt:lpstr>
      <vt:lpstr>Macros!Print_Area</vt:lpstr>
      <vt:lpstr>'Profile and Scope'!Print_Area</vt:lpstr>
      <vt:lpstr>'Results A'!Print_Area</vt:lpstr>
      <vt:lpstr>'Results B'!Print_Area</vt:lpstr>
      <vt:lpstr>'Results C'!Print_Area</vt:lpstr>
      <vt:lpstr>'Results D'!Print_Area</vt:lpstr>
      <vt:lpstr>Targets!Print_Area</vt:lpstr>
      <vt:lpstr>Weightings!Print_Area</vt:lpstr>
      <vt:lpstr>profile_business_unit</vt:lpstr>
      <vt:lpstr>profile_date_of_assessment</vt:lpstr>
      <vt:lpstr>profile_internal_pt_coordinator</vt:lpstr>
      <vt:lpstr>profile_name_of_organisation</vt:lpstr>
      <vt:lpstr>profile_pt_coordinator_role_or_position</vt:lpstr>
      <vt:lpstr>profile_sector</vt:lpstr>
      <vt:lpstr>profile_size_of_business</vt:lpstr>
      <vt:lpstr>profile_type_of_business</vt:lpstr>
      <vt:lpstr>reponses_maximum_acceptable_objective</vt:lpstr>
      <vt:lpstr>response_frames</vt:lpstr>
      <vt:lpstr>responses_confidentiality_of_info_handled</vt:lpstr>
      <vt:lpstr>responses_maximum_outage_objective</vt:lpstr>
      <vt:lpstr>responses_personal_data_handled</vt:lpstr>
      <vt:lpstr>responses_possible_impact</vt:lpstr>
      <vt:lpstr>responses_reliance_data_integrity</vt:lpstr>
      <vt:lpstr>scope_responses</vt:lpstr>
      <vt:lpstr>sector_responses</vt:lpstr>
      <vt:lpstr>SIDarray</vt:lpstr>
      <vt:lpstr>SIDfullarray</vt:lpstr>
      <vt:lpstr>size_of_business_responses</vt:lpstr>
      <vt:lpstr>stuff</vt:lpstr>
      <vt:lpstr>target_response_frame</vt:lpstr>
      <vt:lpstr>target_scores</vt:lpstr>
      <vt:lpstr>Targets_Heading</vt:lpstr>
      <vt:lpstr>targets_lookup</vt:lpstr>
      <vt:lpstr>textref</vt:lpstr>
      <vt:lpstr>type_of_business_responses</vt:lpstr>
      <vt:lpstr>type_of_software_responses</vt:lpstr>
      <vt:lpstr>Version</vt:lpstr>
      <vt:lpstr>weighting_column_width</vt:lpstr>
      <vt:lpstr>weighting_frame</vt:lpstr>
      <vt:lpstr>weighting_initial</vt:lpstr>
      <vt:lpstr>weighting_response_reverse</vt:lpstr>
      <vt:lpstr>weighting_responses</vt:lpstr>
      <vt:lpstr>weighting_scores</vt:lpstr>
      <vt:lpstr>weighting_stuff</vt:lpstr>
      <vt:lpstr>yesno_response_frame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Jones</dc:creator>
  <cp:lastModifiedBy>Elaine Luck</cp:lastModifiedBy>
  <cp:lastPrinted>2014-05-21T13:24:25Z</cp:lastPrinted>
  <dcterms:created xsi:type="dcterms:W3CDTF">2013-12-31T13:54:42Z</dcterms:created>
  <dcterms:modified xsi:type="dcterms:W3CDTF">2020-06-19T16:26:21Z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linkTarget="Version">
    <vt:lpwstr>v3.7</vt:lpwstr>
  </property>
  <property fmtid="{D5CDD505-2E9C-101B-9397-08002B2CF9AE}" pid="3" name="ContentTypeId">
    <vt:lpwstr>0x010100E6717BC9682E1E4883F171C6F4CAE1E1</vt:lpwstr>
  </property>
</Properties>
</file>